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showInkAnnotation="0" codeName="ThisWorkbook" autoCompressPictures="0"/>
  <bookViews>
    <workbookView xWindow="630" yWindow="105" windowWidth="13080" windowHeight="12990" tabRatio="815"/>
  </bookViews>
  <sheets>
    <sheet name="ホーム" sheetId="11" r:id="rId1"/>
    <sheet name="①壁等-木造" sheetId="6" r:id="rId2"/>
    <sheet name="②壁等-RC造" sheetId="17" r:id="rId3"/>
    <sheet name="③壁等-鉄骨造" sheetId="18" r:id="rId4"/>
    <sheet name="④壁等-直接入力" sheetId="10" r:id="rId5"/>
    <sheet name="⑤窓" sheetId="1" r:id="rId6"/>
    <sheet name="⑥ドア" sheetId="16" r:id="rId7"/>
    <sheet name="⑦基礎" sheetId="13" r:id="rId8"/>
    <sheet name="①計算" sheetId="19" r:id="rId9"/>
    <sheet name="②計算" sheetId="20" r:id="rId10"/>
    <sheet name="③計算" sheetId="21" r:id="rId11"/>
    <sheet name="⑦計算" sheetId="22" r:id="rId12"/>
    <sheet name="data" sheetId="15" r:id="rId13"/>
  </sheets>
  <functionGroups builtInGroupCount="17"/>
  <definedNames>
    <definedName name="○">data!$AW$4:$AW$5</definedName>
    <definedName name="_xlnm.Print_Area" localSheetId="1">'①壁等-木造'!$A$1:$W$71</definedName>
    <definedName name="_xlnm.Print_Area" localSheetId="4">'④壁等-直接入力'!$B$1:$G$28</definedName>
    <definedName name="_xlnm.Print_Area" localSheetId="5">⑤窓!$B$1:$V$10</definedName>
    <definedName name="_xlnm.Print_Area" localSheetId="0">ホーム!$A$1:$F$16</definedName>
    <definedName name="RC仕様">data!$AD$4:$AD$14</definedName>
    <definedName name="Steel仕様">data!$AE$4:$AE$14</definedName>
    <definedName name="W仕様">data!$AC$4:$AC$14</definedName>
    <definedName name="ガラス仕様の区分">data!$AK$4:$AK$25</definedName>
    <definedName name="ドアの建具仕様">data!$BZ$4:$BZ$12</definedName>
    <definedName name="ドアの代表的なガラス仕様">data!$CB$4:$CB$12</definedName>
    <definedName name="外気側">data!$AB$4:$AB$5</definedName>
    <definedName name="外装材">data!$AA$4:$AA$14</definedName>
    <definedName name="基礎の計算方法">data!$AN$4:$AN$6</definedName>
    <definedName name="建具仕様">data!$AF$4:$AF$10</definedName>
    <definedName name="工法の種類">data!$O$4:$O$14</definedName>
    <definedName name="構法の種別">data!$H$4:$H$6</definedName>
    <definedName name="素材名">data!$AT$4:$AT$89</definedName>
    <definedName name="層の種類">data!$AS$4:$AS$6</definedName>
    <definedName name="窓の日射熱取得の計算方法">data!$AJ$4:$AJ$7</definedName>
    <definedName name="代表的なガラス仕様">data!$AG$4:$AG$23</definedName>
    <definedName name="断熱箇所">data!$P$4:$P$16</definedName>
    <definedName name="断熱工法">data!$G$4:$G$11</definedName>
    <definedName name="地域区分">data!$A$4:$A$11</definedName>
    <definedName name="鉄骨部位">data!$AO$4:$AO$6</definedName>
    <definedName name="日射熱取得">data!$D$4:$D$5</definedName>
    <definedName name="入力方法">data!$E$4:$E$5</definedName>
    <definedName name="熱伝導率">data!$AR$4:$AR$5</definedName>
    <definedName name="付属部材">data!$AH$4:$AH$11</definedName>
    <definedName name="付属部材の種別">data!$AM$4:$AM$7</definedName>
    <definedName name="部位の種類">data!$K$4:$K$11</definedName>
    <definedName name="方位">data!$B$4:$B$13</definedName>
    <definedName name="密閉空気層">data!$AV$4:$AV$6</definedName>
    <definedName name="木造計算方法">data!$F$4:$F$7</definedName>
    <definedName name="隣接空間の種別">data!$C$4:$C$7</definedName>
  </definedNames>
  <calcPr calcId="145621"/>
</workbook>
</file>

<file path=xl/calcChain.xml><?xml version="1.0" encoding="utf-8"?>
<calcChain xmlns="http://schemas.openxmlformats.org/spreadsheetml/2006/main">
  <c r="N395" i="21" l="1"/>
  <c r="N394" i="21"/>
  <c r="N375" i="21"/>
  <c r="N374" i="21"/>
  <c r="N355" i="21"/>
  <c r="N354" i="21"/>
  <c r="N335" i="21"/>
  <c r="N334" i="21"/>
  <c r="N315" i="21"/>
  <c r="N314" i="21"/>
  <c r="N295" i="21"/>
  <c r="N294" i="21"/>
  <c r="N275" i="21"/>
  <c r="N274" i="21"/>
  <c r="N255" i="21"/>
  <c r="N254" i="21"/>
  <c r="N235" i="21"/>
  <c r="N234" i="21"/>
  <c r="N215" i="21"/>
  <c r="N214" i="21"/>
  <c r="N195" i="21"/>
  <c r="N194" i="21"/>
  <c r="N175" i="21"/>
  <c r="N174" i="21"/>
  <c r="N155" i="21"/>
  <c r="N154" i="21"/>
  <c r="N135" i="21"/>
  <c r="N134" i="21"/>
  <c r="N115" i="21"/>
  <c r="N114" i="21"/>
  <c r="N95" i="21"/>
  <c r="N94" i="21"/>
  <c r="N75" i="21"/>
  <c r="N74" i="21"/>
  <c r="N55" i="21"/>
  <c r="N54" i="21"/>
  <c r="N35" i="21"/>
  <c r="N34" i="21"/>
  <c r="N15" i="21"/>
  <c r="N14" i="21"/>
  <c r="N395" i="20"/>
  <c r="N394" i="20"/>
  <c r="N375" i="20"/>
  <c r="N374" i="20"/>
  <c r="N355" i="20"/>
  <c r="N354" i="20"/>
  <c r="N335" i="20"/>
  <c r="N334" i="20"/>
  <c r="N315" i="20"/>
  <c r="N314" i="20"/>
  <c r="N295" i="20"/>
  <c r="N294" i="20"/>
  <c r="N275" i="20"/>
  <c r="N274" i="20"/>
  <c r="N255" i="20"/>
  <c r="N254" i="20"/>
  <c r="N235" i="20"/>
  <c r="N234" i="20"/>
  <c r="N215" i="20"/>
  <c r="N214" i="20"/>
  <c r="N195" i="20"/>
  <c r="N194" i="20"/>
  <c r="N175" i="20"/>
  <c r="N174" i="20"/>
  <c r="N155" i="20"/>
  <c r="N154" i="20"/>
  <c r="N135" i="20"/>
  <c r="N134" i="20"/>
  <c r="N115" i="20"/>
  <c r="N114" i="20"/>
  <c r="N95" i="20"/>
  <c r="N94" i="20"/>
  <c r="N75" i="20"/>
  <c r="N74" i="20"/>
  <c r="N55" i="20"/>
  <c r="N54" i="20"/>
  <c r="N34" i="20"/>
  <c r="N35" i="20"/>
  <c r="N15" i="20"/>
  <c r="N14" i="20"/>
  <c r="SE3" i="19"/>
  <c r="RE3" i="19"/>
  <c r="QE3" i="19"/>
  <c r="PE3" i="19"/>
  <c r="OE3" i="19"/>
  <c r="NE3" i="19"/>
  <c r="ME3" i="19"/>
  <c r="LE3" i="19"/>
  <c r="KE3" i="19"/>
  <c r="JE3" i="19"/>
  <c r="IE3" i="19"/>
  <c r="HE3" i="19"/>
  <c r="GE3" i="19"/>
  <c r="FE3" i="19"/>
  <c r="EE3" i="19"/>
  <c r="DE3" i="19"/>
  <c r="CE3" i="19"/>
  <c r="BE3" i="19"/>
  <c r="AE3" i="19"/>
  <c r="E3" i="19"/>
  <c r="AZ29" i="15" l="1"/>
  <c r="BA29" i="15"/>
  <c r="BB29" i="15"/>
  <c r="BC29" i="15"/>
  <c r="BD29" i="15"/>
  <c r="BH29" i="15" s="1"/>
  <c r="BI29" i="15"/>
  <c r="BJ29" i="15" s="1"/>
  <c r="BK29" i="15"/>
  <c r="BL29" i="15"/>
  <c r="AZ30" i="15"/>
  <c r="BA30" i="15"/>
  <c r="BB30" i="15"/>
  <c r="BC30" i="15"/>
  <c r="BD30" i="15"/>
  <c r="BH30" i="15" s="1"/>
  <c r="BE30" i="15"/>
  <c r="BF30" i="15"/>
  <c r="BG30" i="15"/>
  <c r="BI30" i="15"/>
  <c r="BK30" i="15" s="1"/>
  <c r="BJ30" i="15"/>
  <c r="AZ31" i="15"/>
  <c r="BA31" i="15"/>
  <c r="BB31" i="15"/>
  <c r="BC31" i="15"/>
  <c r="BD31" i="15"/>
  <c r="BF31" i="15" s="1"/>
  <c r="BE31" i="15"/>
  <c r="BH31" i="15"/>
  <c r="BI31" i="15"/>
  <c r="BK31" i="15" s="1"/>
  <c r="BJ31" i="15"/>
  <c r="AZ32" i="15"/>
  <c r="BA32" i="15"/>
  <c r="BB32" i="15"/>
  <c r="BC32" i="15"/>
  <c r="BD32" i="15"/>
  <c r="BF32" i="15" s="1"/>
  <c r="BE32" i="15"/>
  <c r="BI32" i="15"/>
  <c r="BJ32" i="15" s="1"/>
  <c r="BK32" i="15"/>
  <c r="BL32" i="15"/>
  <c r="AZ33" i="15"/>
  <c r="BA33" i="15"/>
  <c r="BB33" i="15"/>
  <c r="BC33" i="15"/>
  <c r="BD33" i="15"/>
  <c r="BE33" i="15" s="1"/>
  <c r="BF33" i="15"/>
  <c r="BG33" i="15"/>
  <c r="BH33" i="15"/>
  <c r="BI33" i="15"/>
  <c r="BJ33" i="15"/>
  <c r="BK33" i="15"/>
  <c r="BL33" i="15"/>
  <c r="AZ34" i="15"/>
  <c r="BA34" i="15"/>
  <c r="BB34" i="15"/>
  <c r="BC34" i="15"/>
  <c r="BD34" i="15"/>
  <c r="BH34" i="15" s="1"/>
  <c r="BI34" i="15"/>
  <c r="BL34" i="15" s="1"/>
  <c r="BK34" i="15"/>
  <c r="AZ35" i="15"/>
  <c r="BC35" i="15"/>
  <c r="BD35" i="15"/>
  <c r="BG35" i="15" s="1"/>
  <c r="BE35" i="15"/>
  <c r="BI35" i="15"/>
  <c r="BJ35" i="15" s="1"/>
  <c r="AZ36" i="15"/>
  <c r="BD36" i="15"/>
  <c r="BE36" i="15" s="1"/>
  <c r="BH36" i="15"/>
  <c r="BI36" i="15"/>
  <c r="BJ36" i="15" s="1"/>
  <c r="AZ37" i="15"/>
  <c r="BA37" i="15"/>
  <c r="BD37" i="15"/>
  <c r="BH37" i="15" s="1"/>
  <c r="BI37" i="15"/>
  <c r="BK37" i="15" s="1"/>
  <c r="BJ37" i="15"/>
  <c r="BL37" i="15"/>
  <c r="AZ38" i="15"/>
  <c r="BD38" i="15"/>
  <c r="BH38" i="15" s="1"/>
  <c r="BE38" i="15"/>
  <c r="BG38" i="15"/>
  <c r="BI38" i="15"/>
  <c r="BL38" i="15" s="1"/>
  <c r="BD39" i="15"/>
  <c r="BG39" i="15" s="1"/>
  <c r="BE39" i="15"/>
  <c r="BI39" i="15"/>
  <c r="BK39" i="15" s="1"/>
  <c r="BJ39" i="15"/>
  <c r="BC40" i="15"/>
  <c r="BD40" i="15"/>
  <c r="BF40" i="15" s="1"/>
  <c r="BE40" i="15"/>
  <c r="BI40" i="15"/>
  <c r="BJ40" i="15" s="1"/>
  <c r="BK40" i="15"/>
  <c r="BL40" i="15"/>
  <c r="BD41" i="15"/>
  <c r="BE41" i="15" s="1"/>
  <c r="BF41" i="15"/>
  <c r="BG41" i="15"/>
  <c r="BH41" i="15"/>
  <c r="BI41" i="15"/>
  <c r="BL41" i="15" s="1"/>
  <c r="BJ41" i="15"/>
  <c r="BK41" i="15"/>
  <c r="AZ42" i="15"/>
  <c r="BA42" i="15"/>
  <c r="BB42" i="15"/>
  <c r="BC42" i="15"/>
  <c r="BD42" i="15"/>
  <c r="BG42" i="15" s="1"/>
  <c r="BE42" i="15"/>
  <c r="BF42" i="15"/>
  <c r="BI42" i="15"/>
  <c r="BL42" i="15" s="1"/>
  <c r="BJ42" i="15"/>
  <c r="BK42" i="15"/>
  <c r="AZ43" i="15"/>
  <c r="BA43" i="15"/>
  <c r="BB43" i="15"/>
  <c r="BC43" i="15"/>
  <c r="BD43" i="15"/>
  <c r="BG43" i="15" s="1"/>
  <c r="BE43" i="15"/>
  <c r="BF43" i="15"/>
  <c r="BI43" i="15"/>
  <c r="BJ43" i="15" s="1"/>
  <c r="AZ44" i="15"/>
  <c r="BA44" i="15"/>
  <c r="BB44" i="15"/>
  <c r="BC44" i="15"/>
  <c r="BD44" i="15"/>
  <c r="BE44" i="15" s="1"/>
  <c r="BH44" i="15"/>
  <c r="BI44" i="15"/>
  <c r="BJ44" i="15" s="1"/>
  <c r="BD45" i="15"/>
  <c r="BH45" i="15" s="1"/>
  <c r="BI45" i="15"/>
  <c r="BJ45" i="15"/>
  <c r="BK45" i="15"/>
  <c r="BL45" i="15"/>
  <c r="AZ46" i="15"/>
  <c r="BA46" i="15"/>
  <c r="BB46" i="15"/>
  <c r="BC46" i="15"/>
  <c r="BD46" i="15"/>
  <c r="BH46" i="15" s="1"/>
  <c r="BE46" i="15"/>
  <c r="BF46" i="15"/>
  <c r="BG46" i="15"/>
  <c r="BI46" i="15"/>
  <c r="BL46" i="15" s="1"/>
  <c r="BJ46" i="15"/>
  <c r="BK46" i="15"/>
  <c r="AZ47" i="15"/>
  <c r="BA47" i="15"/>
  <c r="BB47" i="15"/>
  <c r="BC47" i="15"/>
  <c r="BD47" i="15"/>
  <c r="BG47" i="15" s="1"/>
  <c r="BE47" i="15"/>
  <c r="BF47" i="15"/>
  <c r="BH47" i="15"/>
  <c r="BI47" i="15"/>
  <c r="BK47" i="15" s="1"/>
  <c r="BJ47" i="15"/>
  <c r="AZ48" i="15"/>
  <c r="BA48" i="15"/>
  <c r="BB48" i="15"/>
  <c r="BC48" i="15"/>
  <c r="BD48" i="15"/>
  <c r="BF48" i="15" s="1"/>
  <c r="BE48" i="15"/>
  <c r="BI48" i="15"/>
  <c r="BJ48" i="15" s="1"/>
  <c r="BL48" i="15"/>
  <c r="AY29" i="15"/>
  <c r="AY30" i="15"/>
  <c r="AY31" i="15"/>
  <c r="AY32" i="15"/>
  <c r="AY33" i="15"/>
  <c r="AY34" i="15"/>
  <c r="AY35" i="15"/>
  <c r="BA35" i="15" s="1"/>
  <c r="AY36" i="15"/>
  <c r="BA36" i="15" s="1"/>
  <c r="AY37" i="15"/>
  <c r="BB37" i="15" s="1"/>
  <c r="AY38" i="15"/>
  <c r="BA38" i="15" s="1"/>
  <c r="AY39" i="15"/>
  <c r="BA39" i="15" s="1"/>
  <c r="AY40" i="15"/>
  <c r="AZ40" i="15" s="1"/>
  <c r="AY41" i="15"/>
  <c r="AZ41" i="15" s="1"/>
  <c r="AY42" i="15"/>
  <c r="AY43" i="15"/>
  <c r="AY44" i="15"/>
  <c r="AY45" i="15"/>
  <c r="AZ45" i="15" s="1"/>
  <c r="AY46" i="15"/>
  <c r="AY47" i="15"/>
  <c r="AY48" i="15"/>
  <c r="BC45" i="15" l="1"/>
  <c r="BB45" i="15"/>
  <c r="BA45" i="15"/>
  <c r="AZ39" i="15"/>
  <c r="BC38" i="15"/>
  <c r="BC36" i="15"/>
  <c r="BG34" i="15"/>
  <c r="BH42" i="15"/>
  <c r="BH39" i="15"/>
  <c r="BK38" i="15"/>
  <c r="BB38" i="15"/>
  <c r="BC37" i="15"/>
  <c r="BB36" i="15"/>
  <c r="BB35" i="15"/>
  <c r="BF34" i="15"/>
  <c r="BC41" i="15"/>
  <c r="BF39" i="15"/>
  <c r="BJ38" i="15"/>
  <c r="BE34" i="15"/>
  <c r="BB41" i="15"/>
  <c r="BA41" i="15"/>
  <c r="BB40" i="15"/>
  <c r="BA40" i="15"/>
  <c r="BC39" i="15"/>
  <c r="BF38" i="15"/>
  <c r="BF35" i="15"/>
  <c r="BJ34" i="15"/>
  <c r="BB39" i="15"/>
  <c r="BH48" i="15"/>
  <c r="BG45" i="15"/>
  <c r="BL44" i="15"/>
  <c r="BH40" i="15"/>
  <c r="BG37" i="15"/>
  <c r="BL36" i="15"/>
  <c r="BH32" i="15"/>
  <c r="BG29" i="15"/>
  <c r="BG48" i="15"/>
  <c r="BL47" i="15"/>
  <c r="BF45" i="15"/>
  <c r="BK44" i="15"/>
  <c r="BH43" i="15"/>
  <c r="BG40" i="15"/>
  <c r="BL39" i="15"/>
  <c r="BF37" i="15"/>
  <c r="BK36" i="15"/>
  <c r="BH35" i="15"/>
  <c r="BG32" i="15"/>
  <c r="BL31" i="15"/>
  <c r="BF29" i="15"/>
  <c r="BE45" i="15"/>
  <c r="BE37" i="15"/>
  <c r="BE29" i="15"/>
  <c r="BK48" i="15"/>
  <c r="BG36" i="15"/>
  <c r="BL35" i="15"/>
  <c r="BG44" i="15"/>
  <c r="BL43" i="15"/>
  <c r="BF44" i="15"/>
  <c r="BK43" i="15"/>
  <c r="BF36" i="15"/>
  <c r="BK35" i="15"/>
  <c r="BG31" i="15"/>
  <c r="BL30" i="15"/>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K29" i="6"/>
  <c r="K30" i="6"/>
  <c r="K37" i="6"/>
  <c r="K43" i="6"/>
  <c r="L10" i="6"/>
  <c r="L11" i="6"/>
  <c r="L12" i="6"/>
  <c r="L13" i="6"/>
  <c r="L14" i="6"/>
  <c r="L15" i="6"/>
  <c r="L16" i="6"/>
  <c r="L17" i="6"/>
  <c r="L18" i="6"/>
  <c r="L19" i="6"/>
  <c r="L20" i="6"/>
  <c r="L21" i="6"/>
  <c r="L22" i="6"/>
  <c r="L23" i="6"/>
  <c r="L24" i="6"/>
  <c r="L25" i="6"/>
  <c r="L26" i="6"/>
  <c r="L27" i="6"/>
  <c r="L28" i="6"/>
  <c r="L29" i="6"/>
  <c r="L30" i="6"/>
  <c r="L31" i="6"/>
  <c r="K31" i="6" s="1"/>
  <c r="L32" i="6"/>
  <c r="K32" i="6" s="1"/>
  <c r="L33" i="6"/>
  <c r="K33" i="6" s="1"/>
  <c r="L34" i="6"/>
  <c r="K34" i="6" s="1"/>
  <c r="L35" i="6"/>
  <c r="K35" i="6" s="1"/>
  <c r="L36" i="6"/>
  <c r="K36" i="6" s="1"/>
  <c r="L37" i="6"/>
  <c r="L38" i="6"/>
  <c r="K38" i="6" s="1"/>
  <c r="L39" i="6"/>
  <c r="K39" i="6" s="1"/>
  <c r="L40" i="6"/>
  <c r="K40" i="6" s="1"/>
  <c r="L41" i="6"/>
  <c r="K41" i="6" s="1"/>
  <c r="L42" i="6"/>
  <c r="K42" i="6" s="1"/>
  <c r="L43" i="6"/>
  <c r="L44" i="6"/>
  <c r="K44" i="6" s="1"/>
  <c r="L45" i="6"/>
  <c r="K45" i="6" s="1"/>
  <c r="L46" i="6"/>
  <c r="K46" i="6" s="1"/>
  <c r="L47" i="6"/>
  <c r="K47" i="6" s="1"/>
  <c r="L48" i="6"/>
  <c r="K48" i="6" s="1"/>
  <c r="L9" i="6"/>
  <c r="SQ69" i="19"/>
  <c r="SR69" i="19" s="1"/>
  <c r="SP69" i="19"/>
  <c r="SO69" i="19"/>
  <c r="SQ68" i="19"/>
  <c r="SR68" i="19" s="1"/>
  <c r="SP68" i="19"/>
  <c r="SO68" i="19"/>
  <c r="SQ67" i="19"/>
  <c r="SR67" i="19" s="1"/>
  <c r="SP67" i="19"/>
  <c r="SO67" i="19"/>
  <c r="SQ66" i="19"/>
  <c r="SR66" i="19" s="1"/>
  <c r="SP66" i="19"/>
  <c r="SO66" i="19"/>
  <c r="SQ65" i="19"/>
  <c r="SR65" i="19" s="1"/>
  <c r="SP65" i="19"/>
  <c r="SO65" i="19"/>
  <c r="SQ64" i="19"/>
  <c r="SR64" i="19" s="1"/>
  <c r="SP64" i="19"/>
  <c r="SO64" i="19"/>
  <c r="SQ63" i="19"/>
  <c r="SR63" i="19" s="1"/>
  <c r="SP63" i="19"/>
  <c r="SO63" i="19"/>
  <c r="SQ62" i="19"/>
  <c r="SR62" i="19" s="1"/>
  <c r="SP62" i="19"/>
  <c r="SO62" i="19"/>
  <c r="SQ61" i="19"/>
  <c r="SR61" i="19" s="1"/>
  <c r="SP61" i="19"/>
  <c r="SO61" i="19"/>
  <c r="SU60" i="19"/>
  <c r="SQ60" i="19"/>
  <c r="SR60" i="19" s="1"/>
  <c r="SP60" i="19"/>
  <c r="SO60" i="19"/>
  <c r="SB60" i="19"/>
  <c r="SQ59" i="19"/>
  <c r="SR59" i="19" s="1"/>
  <c r="SP59" i="19"/>
  <c r="SO59" i="19"/>
  <c r="SQ58" i="19"/>
  <c r="SR58" i="19" s="1"/>
  <c r="SP58" i="19"/>
  <c r="SO58" i="19"/>
  <c r="SQ57" i="19"/>
  <c r="SR57" i="19" s="1"/>
  <c r="SP57" i="19"/>
  <c r="SO57" i="19"/>
  <c r="SQ56" i="19"/>
  <c r="SR56" i="19" s="1"/>
  <c r="SP56" i="19"/>
  <c r="SO56" i="19"/>
  <c r="SQ55" i="19"/>
  <c r="SR55" i="19" s="1"/>
  <c r="SP55" i="19"/>
  <c r="SO55" i="19"/>
  <c r="SR54" i="19"/>
  <c r="SQ54" i="19"/>
  <c r="SP54" i="19"/>
  <c r="SO54" i="19"/>
  <c r="SQ53" i="19"/>
  <c r="SR53" i="19" s="1"/>
  <c r="SP53" i="19"/>
  <c r="SO53" i="19"/>
  <c r="SQ52" i="19"/>
  <c r="SR52" i="19" s="1"/>
  <c r="SP52" i="19"/>
  <c r="SO52" i="19"/>
  <c r="SQ51" i="19"/>
  <c r="SR51" i="19" s="1"/>
  <c r="SP51" i="19"/>
  <c r="SO51" i="19"/>
  <c r="SU50" i="19"/>
  <c r="SQ50" i="19"/>
  <c r="SR50" i="19" s="1"/>
  <c r="SP50" i="19"/>
  <c r="SO50" i="19"/>
  <c r="SB50" i="19"/>
  <c r="SQ49" i="19"/>
  <c r="SR49" i="19" s="1"/>
  <c r="SP49" i="19"/>
  <c r="SO49" i="19"/>
  <c r="SQ48" i="19"/>
  <c r="SR48" i="19" s="1"/>
  <c r="SP48" i="19"/>
  <c r="SO48" i="19"/>
  <c r="SQ47" i="19"/>
  <c r="SR47" i="19" s="1"/>
  <c r="SP47" i="19"/>
  <c r="SO47" i="19"/>
  <c r="SQ46" i="19"/>
  <c r="SR46" i="19" s="1"/>
  <c r="SP46" i="19"/>
  <c r="SO46" i="19"/>
  <c r="SQ45" i="19"/>
  <c r="SR45" i="19" s="1"/>
  <c r="SP45" i="19"/>
  <c r="SO45" i="19"/>
  <c r="SQ44" i="19"/>
  <c r="SR44" i="19" s="1"/>
  <c r="SP44" i="19"/>
  <c r="SO44" i="19"/>
  <c r="SQ43" i="19"/>
  <c r="SR43" i="19" s="1"/>
  <c r="SP43" i="19"/>
  <c r="SO43" i="19"/>
  <c r="SQ42" i="19"/>
  <c r="SR42" i="19" s="1"/>
  <c r="SP42" i="19"/>
  <c r="SO42" i="19"/>
  <c r="SQ41" i="19"/>
  <c r="SR41" i="19" s="1"/>
  <c r="SP41" i="19"/>
  <c r="SO41" i="19"/>
  <c r="SU40" i="19"/>
  <c r="SQ40" i="19"/>
  <c r="SR40" i="19" s="1"/>
  <c r="SP40" i="19"/>
  <c r="SO40" i="19"/>
  <c r="SB40" i="19"/>
  <c r="SQ39" i="19"/>
  <c r="SR39" i="19" s="1"/>
  <c r="SP39" i="19"/>
  <c r="SO39" i="19"/>
  <c r="SQ38" i="19"/>
  <c r="SR38" i="19" s="1"/>
  <c r="SP38" i="19"/>
  <c r="SO38" i="19"/>
  <c r="SQ37" i="19"/>
  <c r="SR37" i="19" s="1"/>
  <c r="SP37" i="19"/>
  <c r="SO37" i="19"/>
  <c r="SQ36" i="19"/>
  <c r="SR36" i="19" s="1"/>
  <c r="SP36" i="19"/>
  <c r="SO36" i="19"/>
  <c r="SQ35" i="19"/>
  <c r="SR35" i="19" s="1"/>
  <c r="SP35" i="19"/>
  <c r="SO35" i="19"/>
  <c r="SQ34" i="19"/>
  <c r="SR34" i="19" s="1"/>
  <c r="SP34" i="19"/>
  <c r="SO34" i="19"/>
  <c r="SQ33" i="19"/>
  <c r="SR33" i="19" s="1"/>
  <c r="SP33" i="19"/>
  <c r="SO33" i="19"/>
  <c r="SQ32" i="19"/>
  <c r="SR32" i="19" s="1"/>
  <c r="SP32" i="19"/>
  <c r="SO32" i="19"/>
  <c r="SQ31" i="19"/>
  <c r="SR31" i="19" s="1"/>
  <c r="SP31" i="19"/>
  <c r="SO31" i="19"/>
  <c r="SU30" i="19"/>
  <c r="SQ30" i="19"/>
  <c r="SR30" i="19" s="1"/>
  <c r="SP30" i="19"/>
  <c r="SO30" i="19"/>
  <c r="SB30" i="19"/>
  <c r="SQ29" i="19"/>
  <c r="SR29" i="19" s="1"/>
  <c r="SP29" i="19"/>
  <c r="SO29" i="19"/>
  <c r="SQ28" i="19"/>
  <c r="SR28" i="19" s="1"/>
  <c r="SP28" i="19"/>
  <c r="SO28" i="19"/>
  <c r="SQ27" i="19"/>
  <c r="SR27" i="19" s="1"/>
  <c r="SP27" i="19"/>
  <c r="SO27" i="19"/>
  <c r="SQ26" i="19"/>
  <c r="SR26" i="19" s="1"/>
  <c r="SP26" i="19"/>
  <c r="SO26" i="19"/>
  <c r="SQ25" i="19"/>
  <c r="SR25" i="19" s="1"/>
  <c r="SP25" i="19"/>
  <c r="SO25" i="19"/>
  <c r="SQ24" i="19"/>
  <c r="SR24" i="19" s="1"/>
  <c r="SP24" i="19"/>
  <c r="SO24" i="19"/>
  <c r="SQ23" i="19"/>
  <c r="SR23" i="19" s="1"/>
  <c r="SP23" i="19"/>
  <c r="SO23" i="19"/>
  <c r="SQ22" i="19"/>
  <c r="SR22" i="19" s="1"/>
  <c r="SP22" i="19"/>
  <c r="SO22" i="19"/>
  <c r="SQ21" i="19"/>
  <c r="SR21" i="19" s="1"/>
  <c r="SP21" i="19"/>
  <c r="SO21" i="19"/>
  <c r="SU20" i="19"/>
  <c r="SQ20" i="19"/>
  <c r="SR20" i="19" s="1"/>
  <c r="SP20" i="19"/>
  <c r="SO20" i="19"/>
  <c r="SN20" i="19"/>
  <c r="SN21" i="19" s="1"/>
  <c r="SN22" i="19" s="1"/>
  <c r="SN23" i="19" s="1"/>
  <c r="SN24" i="19" s="1"/>
  <c r="SN25" i="19" s="1"/>
  <c r="SN26" i="19" s="1"/>
  <c r="SN27" i="19" s="1"/>
  <c r="SN28" i="19" s="1"/>
  <c r="SN29" i="19" s="1"/>
  <c r="SN30" i="19" s="1"/>
  <c r="SN31" i="19" s="1"/>
  <c r="SN32" i="19" s="1"/>
  <c r="SN33" i="19" s="1"/>
  <c r="SN34" i="19" s="1"/>
  <c r="SN35" i="19" s="1"/>
  <c r="SN36" i="19" s="1"/>
  <c r="SN37" i="19" s="1"/>
  <c r="SN38" i="19" s="1"/>
  <c r="SN39" i="19" s="1"/>
  <c r="SN40" i="19" s="1"/>
  <c r="SN41" i="19" s="1"/>
  <c r="SN42" i="19" s="1"/>
  <c r="SN43" i="19" s="1"/>
  <c r="SN44" i="19" s="1"/>
  <c r="SN45" i="19" s="1"/>
  <c r="SN46" i="19" s="1"/>
  <c r="SN47" i="19" s="1"/>
  <c r="SN48" i="19" s="1"/>
  <c r="SN49" i="19" s="1"/>
  <c r="SN50" i="19" s="1"/>
  <c r="SN51" i="19" s="1"/>
  <c r="SN52" i="19" s="1"/>
  <c r="SN53" i="19" s="1"/>
  <c r="SN54" i="19" s="1"/>
  <c r="SN55" i="19" s="1"/>
  <c r="SN56" i="19" s="1"/>
  <c r="SN57" i="19" s="1"/>
  <c r="SN58" i="19" s="1"/>
  <c r="SN59" i="19" s="1"/>
  <c r="SN60" i="19" s="1"/>
  <c r="SN61" i="19" s="1"/>
  <c r="SN62" i="19" s="1"/>
  <c r="SN63" i="19" s="1"/>
  <c r="SN64" i="19" s="1"/>
  <c r="SN65" i="19" s="1"/>
  <c r="SN66" i="19" s="1"/>
  <c r="SN67" i="19" s="1"/>
  <c r="SN68" i="19" s="1"/>
  <c r="SN69" i="19" s="1"/>
  <c r="SM20" i="19"/>
  <c r="SM21" i="19" s="1"/>
  <c r="SM22" i="19" s="1"/>
  <c r="SM23" i="19" s="1"/>
  <c r="SM24" i="19" s="1"/>
  <c r="SM25" i="19" s="1"/>
  <c r="SM26" i="19" s="1"/>
  <c r="SM27" i="19" s="1"/>
  <c r="SM28" i="19" s="1"/>
  <c r="SM29" i="19" s="1"/>
  <c r="SM30" i="19" s="1"/>
  <c r="SM31" i="19" s="1"/>
  <c r="SM32" i="19" s="1"/>
  <c r="SM33" i="19" s="1"/>
  <c r="SM34" i="19" s="1"/>
  <c r="SM35" i="19" s="1"/>
  <c r="SM36" i="19" s="1"/>
  <c r="SM37" i="19" s="1"/>
  <c r="SM38" i="19" s="1"/>
  <c r="SM39" i="19" s="1"/>
  <c r="SM40" i="19" s="1"/>
  <c r="SM41" i="19" s="1"/>
  <c r="SM42" i="19" s="1"/>
  <c r="SM43" i="19" s="1"/>
  <c r="SM44" i="19" s="1"/>
  <c r="SM45" i="19" s="1"/>
  <c r="SM46" i="19" s="1"/>
  <c r="SM47" i="19" s="1"/>
  <c r="SM48" i="19" s="1"/>
  <c r="SM49" i="19" s="1"/>
  <c r="SM50" i="19" s="1"/>
  <c r="SM51" i="19" s="1"/>
  <c r="SM52" i="19" s="1"/>
  <c r="SM53" i="19" s="1"/>
  <c r="SM54" i="19" s="1"/>
  <c r="SM55" i="19" s="1"/>
  <c r="SM56" i="19" s="1"/>
  <c r="SM57" i="19" s="1"/>
  <c r="SM58" i="19" s="1"/>
  <c r="SM59" i="19" s="1"/>
  <c r="SM60" i="19" s="1"/>
  <c r="SM61" i="19" s="1"/>
  <c r="SM62" i="19" s="1"/>
  <c r="SM63" i="19" s="1"/>
  <c r="SM64" i="19" s="1"/>
  <c r="SM65" i="19" s="1"/>
  <c r="SM66" i="19" s="1"/>
  <c r="SM67" i="19" s="1"/>
  <c r="SM68" i="19" s="1"/>
  <c r="SM69" i="19" s="1"/>
  <c r="SB20" i="19"/>
  <c r="SQ19" i="19"/>
  <c r="SR19" i="19" s="1"/>
  <c r="SP19" i="19"/>
  <c r="SO19" i="19"/>
  <c r="SQ18" i="19"/>
  <c r="SR18" i="19" s="1"/>
  <c r="SP18" i="19"/>
  <c r="SO18" i="19"/>
  <c r="SQ17" i="19"/>
  <c r="SR17" i="19" s="1"/>
  <c r="SP17" i="19"/>
  <c r="SO17" i="19"/>
  <c r="SQ16" i="19"/>
  <c r="SR16" i="19" s="1"/>
  <c r="SP16" i="19"/>
  <c r="SO16" i="19"/>
  <c r="SQ15" i="19"/>
  <c r="SR15" i="19" s="1"/>
  <c r="SP15" i="19"/>
  <c r="SO15" i="19"/>
  <c r="SQ14" i="19"/>
  <c r="SR14" i="19" s="1"/>
  <c r="SP14" i="19"/>
  <c r="SO14" i="19"/>
  <c r="SQ13" i="19"/>
  <c r="SR13" i="19" s="1"/>
  <c r="SP13" i="19"/>
  <c r="SO13" i="19"/>
  <c r="SQ12" i="19"/>
  <c r="SR12" i="19" s="1"/>
  <c r="SP12" i="19"/>
  <c r="SO12" i="19"/>
  <c r="SQ11" i="19"/>
  <c r="SR11" i="19" s="1"/>
  <c r="SP11" i="19"/>
  <c r="SO11" i="19"/>
  <c r="SU10" i="19"/>
  <c r="SP10" i="19"/>
  <c r="SO10" i="19"/>
  <c r="SQ10" i="19" s="1"/>
  <c r="SR10" i="19" s="1"/>
  <c r="SB10" i="19"/>
  <c r="SU6" i="19"/>
  <c r="SU7" i="19" s="1"/>
  <c r="SU52" i="19" s="1"/>
  <c r="SU53" i="19" s="1"/>
  <c r="SP6" i="19"/>
  <c r="SP5" i="19"/>
  <c r="SP4" i="19"/>
  <c r="SN4" i="19"/>
  <c r="SM4" i="19"/>
  <c r="SW6" i="19"/>
  <c r="SW7" i="19" s="1"/>
  <c r="SW11" i="19" s="1"/>
  <c r="RQ69" i="19"/>
  <c r="RR69" i="19" s="1"/>
  <c r="RP69" i="19"/>
  <c r="RO69" i="19"/>
  <c r="RR68" i="19"/>
  <c r="RQ68" i="19"/>
  <c r="RP68" i="19"/>
  <c r="RO68" i="19"/>
  <c r="RQ67" i="19"/>
  <c r="RR67" i="19" s="1"/>
  <c r="RP67" i="19"/>
  <c r="RO67" i="19"/>
  <c r="RQ66" i="19"/>
  <c r="RR66" i="19" s="1"/>
  <c r="RP66" i="19"/>
  <c r="RO66" i="19"/>
  <c r="RQ65" i="19"/>
  <c r="RR65" i="19" s="1"/>
  <c r="RP65" i="19"/>
  <c r="RO65" i="19"/>
  <c r="RQ64" i="19"/>
  <c r="RR64" i="19" s="1"/>
  <c r="RP64" i="19"/>
  <c r="RO64" i="19"/>
  <c r="RU63" i="19"/>
  <c r="RQ63" i="19"/>
  <c r="RR63" i="19" s="1"/>
  <c r="RP63" i="19"/>
  <c r="RO63" i="19"/>
  <c r="RQ62" i="19"/>
  <c r="RR62" i="19" s="1"/>
  <c r="RP62" i="19"/>
  <c r="RO62" i="19"/>
  <c r="RQ61" i="19"/>
  <c r="RR61" i="19" s="1"/>
  <c r="RP61" i="19"/>
  <c r="RO61" i="19"/>
  <c r="RU60" i="19"/>
  <c r="RQ60" i="19"/>
  <c r="RR60" i="19" s="1"/>
  <c r="RP60" i="19"/>
  <c r="RO60" i="19"/>
  <c r="RB60" i="19"/>
  <c r="RR59" i="19"/>
  <c r="RQ59" i="19"/>
  <c r="RP59" i="19"/>
  <c r="RO59" i="19"/>
  <c r="RQ58" i="19"/>
  <c r="RR58" i="19" s="1"/>
  <c r="RP58" i="19"/>
  <c r="RO58" i="19"/>
  <c r="RQ57" i="19"/>
  <c r="RR57" i="19" s="1"/>
  <c r="RP57" i="19"/>
  <c r="RO57" i="19"/>
  <c r="RQ56" i="19"/>
  <c r="RR56" i="19" s="1"/>
  <c r="RP56" i="19"/>
  <c r="RO56" i="19"/>
  <c r="RR55" i="19"/>
  <c r="RQ55" i="19"/>
  <c r="RP55" i="19"/>
  <c r="RO55" i="19"/>
  <c r="RQ54" i="19"/>
  <c r="RR54" i="19" s="1"/>
  <c r="RP54" i="19"/>
  <c r="RO54" i="19"/>
  <c r="RU53" i="19"/>
  <c r="RQ53" i="19"/>
  <c r="RR53" i="19" s="1"/>
  <c r="RP53" i="19"/>
  <c r="RO53" i="19"/>
  <c r="RQ52" i="19"/>
  <c r="RR52" i="19" s="1"/>
  <c r="RP52" i="19"/>
  <c r="RO52" i="19"/>
  <c r="RQ51" i="19"/>
  <c r="RR51" i="19" s="1"/>
  <c r="RP51" i="19"/>
  <c r="RO51" i="19"/>
  <c r="RU50" i="19"/>
  <c r="RQ50" i="19"/>
  <c r="RR50" i="19" s="1"/>
  <c r="RP50" i="19"/>
  <c r="RO50" i="19"/>
  <c r="RB50" i="19"/>
  <c r="RQ49" i="19"/>
  <c r="RR49" i="19" s="1"/>
  <c r="RP49" i="19"/>
  <c r="RO49" i="19"/>
  <c r="RQ48" i="19"/>
  <c r="RR48" i="19" s="1"/>
  <c r="RP48" i="19"/>
  <c r="RO48" i="19"/>
  <c r="RQ47" i="19"/>
  <c r="RR47" i="19" s="1"/>
  <c r="RP47" i="19"/>
  <c r="RO47" i="19"/>
  <c r="RR46" i="19"/>
  <c r="RQ46" i="19"/>
  <c r="RP46" i="19"/>
  <c r="RO46" i="19"/>
  <c r="RQ45" i="19"/>
  <c r="RR45" i="19" s="1"/>
  <c r="RP45" i="19"/>
  <c r="RO45" i="19"/>
  <c r="RQ44" i="19"/>
  <c r="RR44" i="19" s="1"/>
  <c r="RP44" i="19"/>
  <c r="RO44" i="19"/>
  <c r="RU43" i="19"/>
  <c r="RQ43" i="19"/>
  <c r="RR43" i="19" s="1"/>
  <c r="RP43" i="19"/>
  <c r="RO43" i="19"/>
  <c r="RR42" i="19"/>
  <c r="RQ42" i="19"/>
  <c r="RP42" i="19"/>
  <c r="RO42" i="19"/>
  <c r="RQ41" i="19"/>
  <c r="RR41" i="19" s="1"/>
  <c r="RP41" i="19"/>
  <c r="RO41" i="19"/>
  <c r="RU40" i="19"/>
  <c r="RQ40" i="19"/>
  <c r="RR40" i="19" s="1"/>
  <c r="RP40" i="19"/>
  <c r="RO40" i="19"/>
  <c r="RB40" i="19"/>
  <c r="RQ39" i="19"/>
  <c r="RR39" i="19" s="1"/>
  <c r="RP39" i="19"/>
  <c r="RO39" i="19"/>
  <c r="RQ38" i="19"/>
  <c r="RR38" i="19" s="1"/>
  <c r="RP38" i="19"/>
  <c r="RO38" i="19"/>
  <c r="RQ37" i="19"/>
  <c r="RR37" i="19" s="1"/>
  <c r="RP37" i="19"/>
  <c r="RO37" i="19"/>
  <c r="RQ36" i="19"/>
  <c r="RR36" i="19" s="1"/>
  <c r="RP36" i="19"/>
  <c r="RO36" i="19"/>
  <c r="RQ35" i="19"/>
  <c r="RR35" i="19" s="1"/>
  <c r="RP35" i="19"/>
  <c r="RO35" i="19"/>
  <c r="RQ34" i="19"/>
  <c r="RR34" i="19" s="1"/>
  <c r="RP34" i="19"/>
  <c r="RO34" i="19"/>
  <c r="RU33" i="19"/>
  <c r="RQ33" i="19"/>
  <c r="RR33" i="19" s="1"/>
  <c r="RP33" i="19"/>
  <c r="RO33" i="19"/>
  <c r="RQ32" i="19"/>
  <c r="RR32" i="19" s="1"/>
  <c r="RP32" i="19"/>
  <c r="RO32" i="19"/>
  <c r="RQ31" i="19"/>
  <c r="RR31" i="19" s="1"/>
  <c r="RP31" i="19"/>
  <c r="RO31" i="19"/>
  <c r="RU30" i="19"/>
  <c r="RQ30" i="19"/>
  <c r="RR30" i="19" s="1"/>
  <c r="RP30" i="19"/>
  <c r="RO30" i="19"/>
  <c r="RB30" i="19"/>
  <c r="RQ29" i="19"/>
  <c r="RR29" i="19" s="1"/>
  <c r="RP29" i="19"/>
  <c r="RO29" i="19"/>
  <c r="RQ28" i="19"/>
  <c r="RR28" i="19" s="1"/>
  <c r="RP28" i="19"/>
  <c r="RO28" i="19"/>
  <c r="RQ27" i="19"/>
  <c r="RR27" i="19" s="1"/>
  <c r="RP27" i="19"/>
  <c r="RO27" i="19"/>
  <c r="RQ26" i="19"/>
  <c r="RR26" i="19" s="1"/>
  <c r="RP26" i="19"/>
  <c r="RO26" i="19"/>
  <c r="RQ25" i="19"/>
  <c r="RR25" i="19" s="1"/>
  <c r="RP25" i="19"/>
  <c r="RO25" i="19"/>
  <c r="RR24" i="19"/>
  <c r="RQ24" i="19"/>
  <c r="RP24" i="19"/>
  <c r="RO24" i="19"/>
  <c r="RU23" i="19"/>
  <c r="RQ23" i="19"/>
  <c r="RR23" i="19" s="1"/>
  <c r="RP23" i="19"/>
  <c r="RO23" i="19"/>
  <c r="RQ22" i="19"/>
  <c r="RR22" i="19" s="1"/>
  <c r="RP22" i="19"/>
  <c r="RO22" i="19"/>
  <c r="RQ21" i="19"/>
  <c r="RR21" i="19" s="1"/>
  <c r="RP21" i="19"/>
  <c r="RO21" i="19"/>
  <c r="RU20" i="19"/>
  <c r="RQ20" i="19"/>
  <c r="RR20" i="19" s="1"/>
  <c r="RP20" i="19"/>
  <c r="RO20" i="19"/>
  <c r="RN20" i="19"/>
  <c r="RN21" i="19" s="1"/>
  <c r="RN22" i="19" s="1"/>
  <c r="RN23" i="19" s="1"/>
  <c r="RN24" i="19" s="1"/>
  <c r="RN25" i="19" s="1"/>
  <c r="RN26" i="19" s="1"/>
  <c r="RN27" i="19" s="1"/>
  <c r="RN28" i="19" s="1"/>
  <c r="RN29" i="19" s="1"/>
  <c r="RN30" i="19" s="1"/>
  <c r="RN31" i="19" s="1"/>
  <c r="RN32" i="19" s="1"/>
  <c r="RN33" i="19" s="1"/>
  <c r="RN34" i="19" s="1"/>
  <c r="RN35" i="19" s="1"/>
  <c r="RN36" i="19" s="1"/>
  <c r="RN37" i="19" s="1"/>
  <c r="RN38" i="19" s="1"/>
  <c r="RN39" i="19" s="1"/>
  <c r="RN40" i="19" s="1"/>
  <c r="RN41" i="19" s="1"/>
  <c r="RN42" i="19" s="1"/>
  <c r="RN43" i="19" s="1"/>
  <c r="RN44" i="19" s="1"/>
  <c r="RN45" i="19" s="1"/>
  <c r="RN46" i="19" s="1"/>
  <c r="RN47" i="19" s="1"/>
  <c r="RN48" i="19" s="1"/>
  <c r="RN49" i="19" s="1"/>
  <c r="RN50" i="19" s="1"/>
  <c r="RN51" i="19" s="1"/>
  <c r="RN52" i="19" s="1"/>
  <c r="RN53" i="19" s="1"/>
  <c r="RN54" i="19" s="1"/>
  <c r="RN55" i="19" s="1"/>
  <c r="RN56" i="19" s="1"/>
  <c r="RN57" i="19" s="1"/>
  <c r="RN58" i="19" s="1"/>
  <c r="RN59" i="19" s="1"/>
  <c r="RN60" i="19" s="1"/>
  <c r="RN61" i="19" s="1"/>
  <c r="RN62" i="19" s="1"/>
  <c r="RN63" i="19" s="1"/>
  <c r="RN64" i="19" s="1"/>
  <c r="RN65" i="19" s="1"/>
  <c r="RN66" i="19" s="1"/>
  <c r="RN67" i="19" s="1"/>
  <c r="RN68" i="19" s="1"/>
  <c r="RN69" i="19" s="1"/>
  <c r="RM20" i="19"/>
  <c r="RM21" i="19" s="1"/>
  <c r="RM22" i="19" s="1"/>
  <c r="RM23" i="19" s="1"/>
  <c r="RM24" i="19" s="1"/>
  <c r="RM25" i="19" s="1"/>
  <c r="RM26" i="19" s="1"/>
  <c r="RM27" i="19" s="1"/>
  <c r="RM28" i="19" s="1"/>
  <c r="RM29" i="19" s="1"/>
  <c r="RM30" i="19" s="1"/>
  <c r="RM31" i="19" s="1"/>
  <c r="RM32" i="19" s="1"/>
  <c r="RM33" i="19" s="1"/>
  <c r="RM34" i="19" s="1"/>
  <c r="RM35" i="19" s="1"/>
  <c r="RM36" i="19" s="1"/>
  <c r="RM37" i="19" s="1"/>
  <c r="RM38" i="19" s="1"/>
  <c r="RM39" i="19" s="1"/>
  <c r="RM40" i="19" s="1"/>
  <c r="RM41" i="19" s="1"/>
  <c r="RM42" i="19" s="1"/>
  <c r="RM43" i="19" s="1"/>
  <c r="RM44" i="19" s="1"/>
  <c r="RM45" i="19" s="1"/>
  <c r="RM46" i="19" s="1"/>
  <c r="RM47" i="19" s="1"/>
  <c r="RM48" i="19" s="1"/>
  <c r="RM49" i="19" s="1"/>
  <c r="RM50" i="19" s="1"/>
  <c r="RM51" i="19" s="1"/>
  <c r="RM52" i="19" s="1"/>
  <c r="RM53" i="19" s="1"/>
  <c r="RM54" i="19" s="1"/>
  <c r="RM55" i="19" s="1"/>
  <c r="RM56" i="19" s="1"/>
  <c r="RM57" i="19" s="1"/>
  <c r="RM58" i="19" s="1"/>
  <c r="RM59" i="19" s="1"/>
  <c r="RM60" i="19" s="1"/>
  <c r="RM61" i="19" s="1"/>
  <c r="RM62" i="19" s="1"/>
  <c r="RM63" i="19" s="1"/>
  <c r="RM64" i="19" s="1"/>
  <c r="RM65" i="19" s="1"/>
  <c r="RM66" i="19" s="1"/>
  <c r="RM67" i="19" s="1"/>
  <c r="RM68" i="19" s="1"/>
  <c r="RM69" i="19" s="1"/>
  <c r="RB20" i="19"/>
  <c r="RR19" i="19"/>
  <c r="RQ19" i="19"/>
  <c r="RP19" i="19"/>
  <c r="RO19" i="19"/>
  <c r="RQ18" i="19"/>
  <c r="RR18" i="19" s="1"/>
  <c r="RP18" i="19"/>
  <c r="RO18" i="19"/>
  <c r="RQ17" i="19"/>
  <c r="RR17" i="19" s="1"/>
  <c r="RP17" i="19"/>
  <c r="RO17" i="19"/>
  <c r="RQ16" i="19"/>
  <c r="RR16" i="19" s="1"/>
  <c r="RP16" i="19"/>
  <c r="RO16" i="19"/>
  <c r="RQ15" i="19"/>
  <c r="RR15" i="19" s="1"/>
  <c r="RP15" i="19"/>
  <c r="RO15" i="19"/>
  <c r="RQ14" i="19"/>
  <c r="RR14" i="19" s="1"/>
  <c r="RP14" i="19"/>
  <c r="RO14" i="19"/>
  <c r="RU13" i="19"/>
  <c r="RQ13" i="19"/>
  <c r="RR13" i="19" s="1"/>
  <c r="RP13" i="19"/>
  <c r="RO13" i="19"/>
  <c r="RQ12" i="19"/>
  <c r="RR12" i="19" s="1"/>
  <c r="RP12" i="19"/>
  <c r="RO12" i="19"/>
  <c r="RQ11" i="19"/>
  <c r="RR11" i="19" s="1"/>
  <c r="RP11" i="19"/>
  <c r="RO11" i="19"/>
  <c r="RU10" i="19"/>
  <c r="RR10" i="19"/>
  <c r="RQ10" i="19"/>
  <c r="RP10" i="19"/>
  <c r="RO10" i="19"/>
  <c r="RB10" i="19"/>
  <c r="RU7" i="19"/>
  <c r="RU62" i="19" s="1"/>
  <c r="RU6" i="19"/>
  <c r="RP6" i="19"/>
  <c r="RP5" i="19"/>
  <c r="RP4" i="19"/>
  <c r="RN4" i="19"/>
  <c r="RM4" i="19"/>
  <c r="RW6" i="19"/>
  <c r="RW7" i="19" s="1"/>
  <c r="RW11" i="19" s="1"/>
  <c r="QQ69" i="19"/>
  <c r="QR69" i="19" s="1"/>
  <c r="QP69" i="19"/>
  <c r="QO69" i="19"/>
  <c r="QQ68" i="19"/>
  <c r="QR68" i="19" s="1"/>
  <c r="QP68" i="19"/>
  <c r="QO68" i="19"/>
  <c r="QQ67" i="19"/>
  <c r="QR67" i="19" s="1"/>
  <c r="QP67" i="19"/>
  <c r="QO67" i="19"/>
  <c r="QQ66" i="19"/>
  <c r="QR66" i="19" s="1"/>
  <c r="QP66" i="19"/>
  <c r="QO66" i="19"/>
  <c r="QQ65" i="19"/>
  <c r="QR65" i="19" s="1"/>
  <c r="QP65" i="19"/>
  <c r="QO65" i="19"/>
  <c r="QQ64" i="19"/>
  <c r="QR64" i="19" s="1"/>
  <c r="QP64" i="19"/>
  <c r="QO64" i="19"/>
  <c r="QU63" i="19"/>
  <c r="QQ63" i="19"/>
  <c r="QR63" i="19" s="1"/>
  <c r="QP63" i="19"/>
  <c r="QO63" i="19"/>
  <c r="QQ62" i="19"/>
  <c r="QR62" i="19" s="1"/>
  <c r="QP62" i="19"/>
  <c r="QO62" i="19"/>
  <c r="QQ61" i="19"/>
  <c r="QR61" i="19" s="1"/>
  <c r="QP61" i="19"/>
  <c r="QO61" i="19"/>
  <c r="QU60" i="19"/>
  <c r="QQ60" i="19"/>
  <c r="QR60" i="19" s="1"/>
  <c r="QP60" i="19"/>
  <c r="QO60" i="19"/>
  <c r="QB60" i="19"/>
  <c r="QR59" i="19"/>
  <c r="QQ59" i="19"/>
  <c r="QP59" i="19"/>
  <c r="QO59" i="19"/>
  <c r="QQ58" i="19"/>
  <c r="QR58" i="19" s="1"/>
  <c r="QP58" i="19"/>
  <c r="QO58" i="19"/>
  <c r="QQ57" i="19"/>
  <c r="QR57" i="19" s="1"/>
  <c r="QP57" i="19"/>
  <c r="QO57" i="19"/>
  <c r="QQ56" i="19"/>
  <c r="QR56" i="19" s="1"/>
  <c r="QP56" i="19"/>
  <c r="QO56" i="19"/>
  <c r="QQ55" i="19"/>
  <c r="QR55" i="19" s="1"/>
  <c r="QP55" i="19"/>
  <c r="QO55" i="19"/>
  <c r="QQ54" i="19"/>
  <c r="QR54" i="19" s="1"/>
  <c r="QP54" i="19"/>
  <c r="QO54" i="19"/>
  <c r="QU53" i="19"/>
  <c r="QQ53" i="19"/>
  <c r="QR53" i="19" s="1"/>
  <c r="QP53" i="19"/>
  <c r="QO53" i="19"/>
  <c r="QQ52" i="19"/>
  <c r="QR52" i="19" s="1"/>
  <c r="QP52" i="19"/>
  <c r="QO52" i="19"/>
  <c r="QQ51" i="19"/>
  <c r="QR51" i="19" s="1"/>
  <c r="QP51" i="19"/>
  <c r="QO51" i="19"/>
  <c r="QU50" i="19"/>
  <c r="QQ50" i="19"/>
  <c r="QR50" i="19" s="1"/>
  <c r="QP50" i="19"/>
  <c r="QO50" i="19"/>
  <c r="QB50" i="19"/>
  <c r="QQ49" i="19"/>
  <c r="QR49" i="19" s="1"/>
  <c r="QP49" i="19"/>
  <c r="QO49" i="19"/>
  <c r="QQ48" i="19"/>
  <c r="QR48" i="19" s="1"/>
  <c r="QP48" i="19"/>
  <c r="QO48" i="19"/>
  <c r="QQ47" i="19"/>
  <c r="QR47" i="19" s="1"/>
  <c r="QP47" i="19"/>
  <c r="QO47" i="19"/>
  <c r="QQ46" i="19"/>
  <c r="QR46" i="19" s="1"/>
  <c r="QP46" i="19"/>
  <c r="QO46" i="19"/>
  <c r="QQ45" i="19"/>
  <c r="QR45" i="19" s="1"/>
  <c r="QP45" i="19"/>
  <c r="QO45" i="19"/>
  <c r="QQ44" i="19"/>
  <c r="QR44" i="19" s="1"/>
  <c r="QP44" i="19"/>
  <c r="QO44" i="19"/>
  <c r="QU43" i="19"/>
  <c r="QQ43" i="19"/>
  <c r="QR43" i="19" s="1"/>
  <c r="QP43" i="19"/>
  <c r="QO43" i="19"/>
  <c r="QR42" i="19"/>
  <c r="QQ42" i="19"/>
  <c r="QP42" i="19"/>
  <c r="QO42" i="19"/>
  <c r="QQ41" i="19"/>
  <c r="QR41" i="19" s="1"/>
  <c r="QP41" i="19"/>
  <c r="QO41" i="19"/>
  <c r="QU40" i="19"/>
  <c r="QQ40" i="19"/>
  <c r="QR40" i="19" s="1"/>
  <c r="QP40" i="19"/>
  <c r="QO40" i="19"/>
  <c r="QB40" i="19"/>
  <c r="QQ39" i="19"/>
  <c r="QR39" i="19" s="1"/>
  <c r="QP39" i="19"/>
  <c r="QO39" i="19"/>
  <c r="QQ38" i="19"/>
  <c r="QR38" i="19" s="1"/>
  <c r="QP38" i="19"/>
  <c r="QO38" i="19"/>
  <c r="QQ37" i="19"/>
  <c r="QR37" i="19" s="1"/>
  <c r="QP37" i="19"/>
  <c r="QO37" i="19"/>
  <c r="QQ36" i="19"/>
  <c r="QR36" i="19" s="1"/>
  <c r="QP36" i="19"/>
  <c r="QO36" i="19"/>
  <c r="QQ35" i="19"/>
  <c r="QR35" i="19" s="1"/>
  <c r="QP35" i="19"/>
  <c r="QO35" i="19"/>
  <c r="QQ34" i="19"/>
  <c r="QR34" i="19" s="1"/>
  <c r="QP34" i="19"/>
  <c r="QO34" i="19"/>
  <c r="QU33" i="19"/>
  <c r="QQ33" i="19"/>
  <c r="QR33" i="19" s="1"/>
  <c r="QP33" i="19"/>
  <c r="QO33" i="19"/>
  <c r="QQ32" i="19"/>
  <c r="QR32" i="19" s="1"/>
  <c r="QP32" i="19"/>
  <c r="QO32" i="19"/>
  <c r="QQ31" i="19"/>
  <c r="QR31" i="19" s="1"/>
  <c r="QP31" i="19"/>
  <c r="QO31" i="19"/>
  <c r="QU30" i="19"/>
  <c r="QQ30" i="19"/>
  <c r="QR30" i="19" s="1"/>
  <c r="QP30" i="19"/>
  <c r="QO30" i="19"/>
  <c r="QB30" i="19"/>
  <c r="QQ29" i="19"/>
  <c r="QR29" i="19" s="1"/>
  <c r="QP29" i="19"/>
  <c r="QO29" i="19"/>
  <c r="QQ28" i="19"/>
  <c r="QR28" i="19" s="1"/>
  <c r="QP28" i="19"/>
  <c r="QO28" i="19"/>
  <c r="QQ27" i="19"/>
  <c r="QR27" i="19" s="1"/>
  <c r="QP27" i="19"/>
  <c r="QO27" i="19"/>
  <c r="QQ26" i="19"/>
  <c r="QR26" i="19" s="1"/>
  <c r="QP26" i="19"/>
  <c r="QO26" i="19"/>
  <c r="QQ25" i="19"/>
  <c r="QR25" i="19" s="1"/>
  <c r="QP25" i="19"/>
  <c r="QO25" i="19"/>
  <c r="QQ24" i="19"/>
  <c r="QR24" i="19" s="1"/>
  <c r="QP24" i="19"/>
  <c r="QO24" i="19"/>
  <c r="QU23" i="19"/>
  <c r="QQ23" i="19"/>
  <c r="QR23" i="19" s="1"/>
  <c r="QP23" i="19"/>
  <c r="QO23" i="19"/>
  <c r="QQ22" i="19"/>
  <c r="QR22" i="19" s="1"/>
  <c r="QP22" i="19"/>
  <c r="QO22" i="19"/>
  <c r="QQ21" i="19"/>
  <c r="QR21" i="19" s="1"/>
  <c r="QP21" i="19"/>
  <c r="QO21" i="19"/>
  <c r="QU20" i="19"/>
  <c r="QQ20" i="19"/>
  <c r="QR20" i="19" s="1"/>
  <c r="QP20" i="19"/>
  <c r="QO20" i="19"/>
  <c r="QN20" i="19"/>
  <c r="QN21" i="19" s="1"/>
  <c r="QN22" i="19" s="1"/>
  <c r="QN23" i="19" s="1"/>
  <c r="QN24" i="19" s="1"/>
  <c r="QN25" i="19" s="1"/>
  <c r="QN26" i="19" s="1"/>
  <c r="QN27" i="19" s="1"/>
  <c r="QN28" i="19" s="1"/>
  <c r="QN29" i="19" s="1"/>
  <c r="QN30" i="19" s="1"/>
  <c r="QN31" i="19" s="1"/>
  <c r="QN32" i="19" s="1"/>
  <c r="QN33" i="19" s="1"/>
  <c r="QN34" i="19" s="1"/>
  <c r="QN35" i="19" s="1"/>
  <c r="QN36" i="19" s="1"/>
  <c r="QN37" i="19" s="1"/>
  <c r="QN38" i="19" s="1"/>
  <c r="QN39" i="19" s="1"/>
  <c r="QN40" i="19" s="1"/>
  <c r="QN41" i="19" s="1"/>
  <c r="QN42" i="19" s="1"/>
  <c r="QN43" i="19" s="1"/>
  <c r="QN44" i="19" s="1"/>
  <c r="QN45" i="19" s="1"/>
  <c r="QN46" i="19" s="1"/>
  <c r="QN47" i="19" s="1"/>
  <c r="QN48" i="19" s="1"/>
  <c r="QN49" i="19" s="1"/>
  <c r="QN50" i="19" s="1"/>
  <c r="QN51" i="19" s="1"/>
  <c r="QN52" i="19" s="1"/>
  <c r="QN53" i="19" s="1"/>
  <c r="QN54" i="19" s="1"/>
  <c r="QN55" i="19" s="1"/>
  <c r="QN56" i="19" s="1"/>
  <c r="QN57" i="19" s="1"/>
  <c r="QN58" i="19" s="1"/>
  <c r="QN59" i="19" s="1"/>
  <c r="QN60" i="19" s="1"/>
  <c r="QN61" i="19" s="1"/>
  <c r="QN62" i="19" s="1"/>
  <c r="QN63" i="19" s="1"/>
  <c r="QN64" i="19" s="1"/>
  <c r="QN65" i="19" s="1"/>
  <c r="QN66" i="19" s="1"/>
  <c r="QN67" i="19" s="1"/>
  <c r="QN68" i="19" s="1"/>
  <c r="QN69" i="19" s="1"/>
  <c r="QM20" i="19"/>
  <c r="QM21" i="19" s="1"/>
  <c r="QM22" i="19" s="1"/>
  <c r="QM23" i="19" s="1"/>
  <c r="QM24" i="19" s="1"/>
  <c r="QM25" i="19" s="1"/>
  <c r="QM26" i="19" s="1"/>
  <c r="QM27" i="19" s="1"/>
  <c r="QM28" i="19" s="1"/>
  <c r="QM29" i="19" s="1"/>
  <c r="QM30" i="19" s="1"/>
  <c r="QM31" i="19" s="1"/>
  <c r="QM32" i="19" s="1"/>
  <c r="QM33" i="19" s="1"/>
  <c r="QM34" i="19" s="1"/>
  <c r="QM35" i="19" s="1"/>
  <c r="QM36" i="19" s="1"/>
  <c r="QM37" i="19" s="1"/>
  <c r="QM38" i="19" s="1"/>
  <c r="QM39" i="19" s="1"/>
  <c r="QM40" i="19" s="1"/>
  <c r="QM41" i="19" s="1"/>
  <c r="QM42" i="19" s="1"/>
  <c r="QM43" i="19" s="1"/>
  <c r="QM44" i="19" s="1"/>
  <c r="QM45" i="19" s="1"/>
  <c r="QM46" i="19" s="1"/>
  <c r="QM47" i="19" s="1"/>
  <c r="QM48" i="19" s="1"/>
  <c r="QM49" i="19" s="1"/>
  <c r="QM50" i="19" s="1"/>
  <c r="QM51" i="19" s="1"/>
  <c r="QM52" i="19" s="1"/>
  <c r="QM53" i="19" s="1"/>
  <c r="QM54" i="19" s="1"/>
  <c r="QM55" i="19" s="1"/>
  <c r="QM56" i="19" s="1"/>
  <c r="QM57" i="19" s="1"/>
  <c r="QM58" i="19" s="1"/>
  <c r="QM59" i="19" s="1"/>
  <c r="QM60" i="19" s="1"/>
  <c r="QM61" i="19" s="1"/>
  <c r="QM62" i="19" s="1"/>
  <c r="QM63" i="19" s="1"/>
  <c r="QM64" i="19" s="1"/>
  <c r="QM65" i="19" s="1"/>
  <c r="QM66" i="19" s="1"/>
  <c r="QM67" i="19" s="1"/>
  <c r="QM68" i="19" s="1"/>
  <c r="QM69" i="19" s="1"/>
  <c r="QB20" i="19"/>
  <c r="QQ19" i="19"/>
  <c r="QR19" i="19" s="1"/>
  <c r="QP19" i="19"/>
  <c r="QO19" i="19"/>
  <c r="QQ18" i="19"/>
  <c r="QR18" i="19" s="1"/>
  <c r="QP18" i="19"/>
  <c r="QO18" i="19"/>
  <c r="QQ17" i="19"/>
  <c r="QR17" i="19" s="1"/>
  <c r="QP17" i="19"/>
  <c r="QO17" i="19"/>
  <c r="QQ16" i="19"/>
  <c r="QR16" i="19" s="1"/>
  <c r="QP16" i="19"/>
  <c r="QO16" i="19"/>
  <c r="QQ15" i="19"/>
  <c r="QR15" i="19" s="1"/>
  <c r="QP15" i="19"/>
  <c r="QO15" i="19"/>
  <c r="QQ14" i="19"/>
  <c r="QR14" i="19" s="1"/>
  <c r="QP14" i="19"/>
  <c r="QO14" i="19"/>
  <c r="QU13" i="19"/>
  <c r="QQ13" i="19"/>
  <c r="QR13" i="19" s="1"/>
  <c r="QP13" i="19"/>
  <c r="QO13" i="19"/>
  <c r="QR12" i="19"/>
  <c r="QQ12" i="19"/>
  <c r="QP12" i="19"/>
  <c r="QO12" i="19"/>
  <c r="QQ11" i="19"/>
  <c r="QR11" i="19" s="1"/>
  <c r="QP11" i="19"/>
  <c r="QO11" i="19"/>
  <c r="QU10" i="19"/>
  <c r="QR10" i="19"/>
  <c r="QQ10" i="19"/>
  <c r="QP10" i="19"/>
  <c r="QO10" i="19"/>
  <c r="QB10" i="19"/>
  <c r="QU7" i="19"/>
  <c r="QU22" i="19" s="1"/>
  <c r="QU6" i="19"/>
  <c r="QP6" i="19"/>
  <c r="QP5" i="19"/>
  <c r="QP4" i="19"/>
  <c r="QN4" i="19"/>
  <c r="QM4" i="19"/>
  <c r="QW6" i="19"/>
  <c r="QW7" i="19" s="1"/>
  <c r="QW11" i="19" s="1"/>
  <c r="PQ69" i="19"/>
  <c r="PR69" i="19" s="1"/>
  <c r="PP69" i="19"/>
  <c r="PO69" i="19"/>
  <c r="PQ68" i="19"/>
  <c r="PR68" i="19" s="1"/>
  <c r="PP68" i="19"/>
  <c r="PO68" i="19"/>
  <c r="PQ67" i="19"/>
  <c r="PR67" i="19" s="1"/>
  <c r="PP67" i="19"/>
  <c r="PO67" i="19"/>
  <c r="PQ66" i="19"/>
  <c r="PR66" i="19" s="1"/>
  <c r="PP66" i="19"/>
  <c r="PO66" i="19"/>
  <c r="PQ65" i="19"/>
  <c r="PR65" i="19" s="1"/>
  <c r="PP65" i="19"/>
  <c r="PO65" i="19"/>
  <c r="PQ64" i="19"/>
  <c r="PR64" i="19" s="1"/>
  <c r="PP64" i="19"/>
  <c r="PO64" i="19"/>
  <c r="PU63" i="19"/>
  <c r="PQ63" i="19"/>
  <c r="PR63" i="19" s="1"/>
  <c r="PP63" i="19"/>
  <c r="PO63" i="19"/>
  <c r="PQ62" i="19"/>
  <c r="PR62" i="19" s="1"/>
  <c r="PP62" i="19"/>
  <c r="PO62" i="19"/>
  <c r="PQ61" i="19"/>
  <c r="PR61" i="19" s="1"/>
  <c r="PP61" i="19"/>
  <c r="PO61" i="19"/>
  <c r="PU60" i="19"/>
  <c r="PQ60" i="19"/>
  <c r="PR60" i="19" s="1"/>
  <c r="PP60" i="19"/>
  <c r="PO60" i="19"/>
  <c r="PB60" i="19"/>
  <c r="PQ59" i="19"/>
  <c r="PR59" i="19" s="1"/>
  <c r="PP59" i="19"/>
  <c r="PO59" i="19"/>
  <c r="PQ58" i="19"/>
  <c r="PR58" i="19" s="1"/>
  <c r="PP58" i="19"/>
  <c r="PO58" i="19"/>
  <c r="PQ57" i="19"/>
  <c r="PR57" i="19" s="1"/>
  <c r="PP57" i="19"/>
  <c r="PO57" i="19"/>
  <c r="PQ56" i="19"/>
  <c r="PR56" i="19" s="1"/>
  <c r="PP56" i="19"/>
  <c r="PO56" i="19"/>
  <c r="PQ55" i="19"/>
  <c r="PR55" i="19" s="1"/>
  <c r="PP55" i="19"/>
  <c r="PO55" i="19"/>
  <c r="PQ54" i="19"/>
  <c r="PR54" i="19" s="1"/>
  <c r="PP54" i="19"/>
  <c r="PO54" i="19"/>
  <c r="PU53" i="19"/>
  <c r="PQ53" i="19"/>
  <c r="PR53" i="19" s="1"/>
  <c r="PP53" i="19"/>
  <c r="PO53" i="19"/>
  <c r="PQ52" i="19"/>
  <c r="PR52" i="19" s="1"/>
  <c r="PP52" i="19"/>
  <c r="PO52" i="19"/>
  <c r="PQ51" i="19"/>
  <c r="PR51" i="19" s="1"/>
  <c r="PP51" i="19"/>
  <c r="PO51" i="19"/>
  <c r="PU50" i="19"/>
  <c r="PQ50" i="19"/>
  <c r="PR50" i="19" s="1"/>
  <c r="PP50" i="19"/>
  <c r="PO50" i="19"/>
  <c r="PB50" i="19"/>
  <c r="PQ49" i="19"/>
  <c r="PR49" i="19" s="1"/>
  <c r="PP49" i="19"/>
  <c r="PO49" i="19"/>
  <c r="PQ48" i="19"/>
  <c r="PR48" i="19" s="1"/>
  <c r="PP48" i="19"/>
  <c r="PO48" i="19"/>
  <c r="PQ47" i="19"/>
  <c r="PR47" i="19" s="1"/>
  <c r="PP47" i="19"/>
  <c r="PO47" i="19"/>
  <c r="PQ46" i="19"/>
  <c r="PR46" i="19" s="1"/>
  <c r="PP46" i="19"/>
  <c r="PO46" i="19"/>
  <c r="PQ45" i="19"/>
  <c r="PR45" i="19" s="1"/>
  <c r="PP45" i="19"/>
  <c r="PO45" i="19"/>
  <c r="PQ44" i="19"/>
  <c r="PR44" i="19" s="1"/>
  <c r="PP44" i="19"/>
  <c r="PO44" i="19"/>
  <c r="PU43" i="19"/>
  <c r="PQ43" i="19"/>
  <c r="PR43" i="19" s="1"/>
  <c r="PP43" i="19"/>
  <c r="PO43" i="19"/>
  <c r="PQ42" i="19"/>
  <c r="PR42" i="19" s="1"/>
  <c r="PP42" i="19"/>
  <c r="PO42" i="19"/>
  <c r="PQ41" i="19"/>
  <c r="PR41" i="19" s="1"/>
  <c r="PP41" i="19"/>
  <c r="PO41" i="19"/>
  <c r="PU40" i="19"/>
  <c r="PQ40" i="19"/>
  <c r="PR40" i="19" s="1"/>
  <c r="PP40" i="19"/>
  <c r="PO40" i="19"/>
  <c r="PB40" i="19"/>
  <c r="PQ39" i="19"/>
  <c r="PR39" i="19" s="1"/>
  <c r="PP39" i="19"/>
  <c r="PO39" i="19"/>
  <c r="PQ38" i="19"/>
  <c r="PR38" i="19" s="1"/>
  <c r="PP38" i="19"/>
  <c r="PO38" i="19"/>
  <c r="PQ37" i="19"/>
  <c r="PR37" i="19" s="1"/>
  <c r="PP37" i="19"/>
  <c r="PO37" i="19"/>
  <c r="PQ36" i="19"/>
  <c r="PR36" i="19" s="1"/>
  <c r="PP36" i="19"/>
  <c r="PO36" i="19"/>
  <c r="PQ35" i="19"/>
  <c r="PR35" i="19" s="1"/>
  <c r="PP35" i="19"/>
  <c r="PO35" i="19"/>
  <c r="PQ34" i="19"/>
  <c r="PR34" i="19" s="1"/>
  <c r="PP34" i="19"/>
  <c r="PO34" i="19"/>
  <c r="PU33" i="19"/>
  <c r="PQ33" i="19"/>
  <c r="PR33" i="19" s="1"/>
  <c r="PP33" i="19"/>
  <c r="PO33" i="19"/>
  <c r="PQ32" i="19"/>
  <c r="PR32" i="19" s="1"/>
  <c r="PP32" i="19"/>
  <c r="PO32" i="19"/>
  <c r="PQ31" i="19"/>
  <c r="PR31" i="19" s="1"/>
  <c r="PP31" i="19"/>
  <c r="PO31" i="19"/>
  <c r="PU30" i="19"/>
  <c r="PQ30" i="19"/>
  <c r="PR30" i="19" s="1"/>
  <c r="PP30" i="19"/>
  <c r="PO30" i="19"/>
  <c r="PB30" i="19"/>
  <c r="PQ29" i="19"/>
  <c r="PR29" i="19" s="1"/>
  <c r="PP29" i="19"/>
  <c r="PO29" i="19"/>
  <c r="PQ28" i="19"/>
  <c r="PR28" i="19" s="1"/>
  <c r="PP28" i="19"/>
  <c r="PO28" i="19"/>
  <c r="PQ27" i="19"/>
  <c r="PR27" i="19" s="1"/>
  <c r="PP27" i="19"/>
  <c r="PO27" i="19"/>
  <c r="PQ26" i="19"/>
  <c r="PR26" i="19" s="1"/>
  <c r="PP26" i="19"/>
  <c r="PO26" i="19"/>
  <c r="PQ25" i="19"/>
  <c r="PR25" i="19" s="1"/>
  <c r="PP25" i="19"/>
  <c r="PO25" i="19"/>
  <c r="PQ24" i="19"/>
  <c r="PR24" i="19" s="1"/>
  <c r="PP24" i="19"/>
  <c r="PO24" i="19"/>
  <c r="PU23" i="19"/>
  <c r="PQ23" i="19"/>
  <c r="PR23" i="19" s="1"/>
  <c r="PP23" i="19"/>
  <c r="PO23" i="19"/>
  <c r="PQ22" i="19"/>
  <c r="PR22" i="19" s="1"/>
  <c r="PP22" i="19"/>
  <c r="PO22" i="19"/>
  <c r="PQ21" i="19"/>
  <c r="PR21" i="19" s="1"/>
  <c r="PP21" i="19"/>
  <c r="PO21" i="19"/>
  <c r="PU20" i="19"/>
  <c r="PQ20" i="19"/>
  <c r="PR20" i="19" s="1"/>
  <c r="PP20" i="19"/>
  <c r="PO20" i="19"/>
  <c r="PN20" i="19"/>
  <c r="PN21" i="19" s="1"/>
  <c r="PN22" i="19" s="1"/>
  <c r="PN23" i="19" s="1"/>
  <c r="PN24" i="19" s="1"/>
  <c r="PN25" i="19" s="1"/>
  <c r="PN26" i="19" s="1"/>
  <c r="PN27" i="19" s="1"/>
  <c r="PN28" i="19" s="1"/>
  <c r="PN29" i="19" s="1"/>
  <c r="PN30" i="19" s="1"/>
  <c r="PN31" i="19" s="1"/>
  <c r="PN32" i="19" s="1"/>
  <c r="PN33" i="19" s="1"/>
  <c r="PN34" i="19" s="1"/>
  <c r="PN35" i="19" s="1"/>
  <c r="PN36" i="19" s="1"/>
  <c r="PN37" i="19" s="1"/>
  <c r="PN38" i="19" s="1"/>
  <c r="PN39" i="19" s="1"/>
  <c r="PN40" i="19" s="1"/>
  <c r="PN41" i="19" s="1"/>
  <c r="PN42" i="19" s="1"/>
  <c r="PN43" i="19" s="1"/>
  <c r="PN44" i="19" s="1"/>
  <c r="PN45" i="19" s="1"/>
  <c r="PN46" i="19" s="1"/>
  <c r="PN47" i="19" s="1"/>
  <c r="PN48" i="19" s="1"/>
  <c r="PN49" i="19" s="1"/>
  <c r="PN50" i="19" s="1"/>
  <c r="PN51" i="19" s="1"/>
  <c r="PN52" i="19" s="1"/>
  <c r="PN53" i="19" s="1"/>
  <c r="PN54" i="19" s="1"/>
  <c r="PN55" i="19" s="1"/>
  <c r="PN56" i="19" s="1"/>
  <c r="PN57" i="19" s="1"/>
  <c r="PN58" i="19" s="1"/>
  <c r="PN59" i="19" s="1"/>
  <c r="PN60" i="19" s="1"/>
  <c r="PN61" i="19" s="1"/>
  <c r="PN62" i="19" s="1"/>
  <c r="PN63" i="19" s="1"/>
  <c r="PN64" i="19" s="1"/>
  <c r="PN65" i="19" s="1"/>
  <c r="PN66" i="19" s="1"/>
  <c r="PN67" i="19" s="1"/>
  <c r="PN68" i="19" s="1"/>
  <c r="PN69" i="19" s="1"/>
  <c r="PM20" i="19"/>
  <c r="PM21" i="19" s="1"/>
  <c r="PM22" i="19" s="1"/>
  <c r="PM23" i="19" s="1"/>
  <c r="PM24" i="19" s="1"/>
  <c r="PM25" i="19" s="1"/>
  <c r="PM26" i="19" s="1"/>
  <c r="PM27" i="19" s="1"/>
  <c r="PM28" i="19" s="1"/>
  <c r="PM29" i="19" s="1"/>
  <c r="PM30" i="19" s="1"/>
  <c r="PM31" i="19" s="1"/>
  <c r="PM32" i="19" s="1"/>
  <c r="PM33" i="19" s="1"/>
  <c r="PM34" i="19" s="1"/>
  <c r="PM35" i="19" s="1"/>
  <c r="PM36" i="19" s="1"/>
  <c r="PM37" i="19" s="1"/>
  <c r="PM38" i="19" s="1"/>
  <c r="PM39" i="19" s="1"/>
  <c r="PM40" i="19" s="1"/>
  <c r="PM41" i="19" s="1"/>
  <c r="PM42" i="19" s="1"/>
  <c r="PM43" i="19" s="1"/>
  <c r="PM44" i="19" s="1"/>
  <c r="PM45" i="19" s="1"/>
  <c r="PM46" i="19" s="1"/>
  <c r="PM47" i="19" s="1"/>
  <c r="PM48" i="19" s="1"/>
  <c r="PM49" i="19" s="1"/>
  <c r="PM50" i="19" s="1"/>
  <c r="PM51" i="19" s="1"/>
  <c r="PM52" i="19" s="1"/>
  <c r="PM53" i="19" s="1"/>
  <c r="PM54" i="19" s="1"/>
  <c r="PM55" i="19" s="1"/>
  <c r="PM56" i="19" s="1"/>
  <c r="PM57" i="19" s="1"/>
  <c r="PM58" i="19" s="1"/>
  <c r="PM59" i="19" s="1"/>
  <c r="PM60" i="19" s="1"/>
  <c r="PM61" i="19" s="1"/>
  <c r="PM62" i="19" s="1"/>
  <c r="PM63" i="19" s="1"/>
  <c r="PM64" i="19" s="1"/>
  <c r="PM65" i="19" s="1"/>
  <c r="PM66" i="19" s="1"/>
  <c r="PM67" i="19" s="1"/>
  <c r="PM68" i="19" s="1"/>
  <c r="PM69" i="19" s="1"/>
  <c r="PB20" i="19"/>
  <c r="PQ19" i="19"/>
  <c r="PR19" i="19" s="1"/>
  <c r="PP19" i="19"/>
  <c r="PO19" i="19"/>
  <c r="PQ18" i="19"/>
  <c r="PR18" i="19" s="1"/>
  <c r="PP18" i="19"/>
  <c r="PO18" i="19"/>
  <c r="PQ17" i="19"/>
  <c r="PR17" i="19" s="1"/>
  <c r="PP17" i="19"/>
  <c r="PO17" i="19"/>
  <c r="PQ16" i="19"/>
  <c r="PR16" i="19" s="1"/>
  <c r="PP16" i="19"/>
  <c r="PO16" i="19"/>
  <c r="PQ15" i="19"/>
  <c r="PR15" i="19" s="1"/>
  <c r="PP15" i="19"/>
  <c r="PO15" i="19"/>
  <c r="PQ14" i="19"/>
  <c r="PR14" i="19" s="1"/>
  <c r="PP14" i="19"/>
  <c r="PO14" i="19"/>
  <c r="PU13" i="19"/>
  <c r="PQ13" i="19"/>
  <c r="PR13" i="19" s="1"/>
  <c r="PP13" i="19"/>
  <c r="PO13" i="19"/>
  <c r="PQ12" i="19"/>
  <c r="PR12" i="19" s="1"/>
  <c r="PP12" i="19"/>
  <c r="PO12" i="19"/>
  <c r="PQ11" i="19"/>
  <c r="PR11" i="19" s="1"/>
  <c r="PP11" i="19"/>
  <c r="PO11" i="19"/>
  <c r="PU10" i="19"/>
  <c r="PQ10" i="19"/>
  <c r="PR10" i="19" s="1"/>
  <c r="PP10" i="19"/>
  <c r="PO10" i="19"/>
  <c r="PB10" i="19"/>
  <c r="PU7" i="19"/>
  <c r="PU52" i="19" s="1"/>
  <c r="PU6" i="19"/>
  <c r="PP6" i="19"/>
  <c r="PP5" i="19"/>
  <c r="PP4" i="19"/>
  <c r="PN4" i="19"/>
  <c r="PM4" i="19"/>
  <c r="PQ6" i="19"/>
  <c r="OQ69" i="19"/>
  <c r="OR69" i="19" s="1"/>
  <c r="OP69" i="19"/>
  <c r="OO69" i="19"/>
  <c r="OQ68" i="19"/>
  <c r="OR68" i="19" s="1"/>
  <c r="OP68" i="19"/>
  <c r="OO68" i="19"/>
  <c r="OQ67" i="19"/>
  <c r="OR67" i="19" s="1"/>
  <c r="OP67" i="19"/>
  <c r="OO67" i="19"/>
  <c r="OQ66" i="19"/>
  <c r="OR66" i="19" s="1"/>
  <c r="OP66" i="19"/>
  <c r="OO66" i="19"/>
  <c r="OQ65" i="19"/>
  <c r="OR65" i="19" s="1"/>
  <c r="OP65" i="19"/>
  <c r="OO65" i="19"/>
  <c r="OQ64" i="19"/>
  <c r="OR64" i="19" s="1"/>
  <c r="OP64" i="19"/>
  <c r="OO64" i="19"/>
  <c r="OU63" i="19"/>
  <c r="OQ63" i="19"/>
  <c r="OR63" i="19" s="1"/>
  <c r="OP63" i="19"/>
  <c r="OO63" i="19"/>
  <c r="OQ62" i="19"/>
  <c r="OR62" i="19" s="1"/>
  <c r="OP62" i="19"/>
  <c r="OO62" i="19"/>
  <c r="OQ61" i="19"/>
  <c r="OR61" i="19" s="1"/>
  <c r="OP61" i="19"/>
  <c r="OO61" i="19"/>
  <c r="OU60" i="19"/>
  <c r="OQ60" i="19"/>
  <c r="OR60" i="19" s="1"/>
  <c r="OP60" i="19"/>
  <c r="OO60" i="19"/>
  <c r="OB60" i="19"/>
  <c r="OQ59" i="19"/>
  <c r="OR59" i="19" s="1"/>
  <c r="OP59" i="19"/>
  <c r="OO59" i="19"/>
  <c r="OQ58" i="19"/>
  <c r="OR58" i="19" s="1"/>
  <c r="OP58" i="19"/>
  <c r="OO58" i="19"/>
  <c r="OQ57" i="19"/>
  <c r="OR57" i="19" s="1"/>
  <c r="OP57" i="19"/>
  <c r="OO57" i="19"/>
  <c r="OQ56" i="19"/>
  <c r="OR56" i="19" s="1"/>
  <c r="OP56" i="19"/>
  <c r="OO56" i="19"/>
  <c r="OQ55" i="19"/>
  <c r="OR55" i="19" s="1"/>
  <c r="OP55" i="19"/>
  <c r="OO55" i="19"/>
  <c r="OQ54" i="19"/>
  <c r="OR54" i="19" s="1"/>
  <c r="OP54" i="19"/>
  <c r="OO54" i="19"/>
  <c r="OU53" i="19"/>
  <c r="OQ53" i="19"/>
  <c r="OR53" i="19" s="1"/>
  <c r="OP53" i="19"/>
  <c r="OO53" i="19"/>
  <c r="OQ52" i="19"/>
  <c r="OR52" i="19" s="1"/>
  <c r="OP52" i="19"/>
  <c r="OO52" i="19"/>
  <c r="OQ51" i="19"/>
  <c r="OR51" i="19" s="1"/>
  <c r="OP51" i="19"/>
  <c r="OO51" i="19"/>
  <c r="OU50" i="19"/>
  <c r="OQ50" i="19"/>
  <c r="OR50" i="19" s="1"/>
  <c r="OP50" i="19"/>
  <c r="OO50" i="19"/>
  <c r="OB50" i="19"/>
  <c r="OQ49" i="19"/>
  <c r="OR49" i="19" s="1"/>
  <c r="OP49" i="19"/>
  <c r="OO49" i="19"/>
  <c r="OQ48" i="19"/>
  <c r="OR48" i="19" s="1"/>
  <c r="OP48" i="19"/>
  <c r="OO48" i="19"/>
  <c r="OQ47" i="19"/>
  <c r="OR47" i="19" s="1"/>
  <c r="OP47" i="19"/>
  <c r="OO47" i="19"/>
  <c r="OQ46" i="19"/>
  <c r="OR46" i="19" s="1"/>
  <c r="OP46" i="19"/>
  <c r="OO46" i="19"/>
  <c r="OQ45" i="19"/>
  <c r="OR45" i="19" s="1"/>
  <c r="OP45" i="19"/>
  <c r="OO45" i="19"/>
  <c r="OQ44" i="19"/>
  <c r="OR44" i="19" s="1"/>
  <c r="OP44" i="19"/>
  <c r="OO44" i="19"/>
  <c r="OU43" i="19"/>
  <c r="OQ43" i="19"/>
  <c r="OR43" i="19" s="1"/>
  <c r="OP43" i="19"/>
  <c r="OO43" i="19"/>
  <c r="OQ42" i="19"/>
  <c r="OR42" i="19" s="1"/>
  <c r="OP42" i="19"/>
  <c r="OO42" i="19"/>
  <c r="OQ41" i="19"/>
  <c r="OR41" i="19" s="1"/>
  <c r="OP41" i="19"/>
  <c r="OO41" i="19"/>
  <c r="OU40" i="19"/>
  <c r="OQ40" i="19"/>
  <c r="OR40" i="19" s="1"/>
  <c r="OP40" i="19"/>
  <c r="OO40" i="19"/>
  <c r="OB40" i="19"/>
  <c r="OQ39" i="19"/>
  <c r="OR39" i="19" s="1"/>
  <c r="OP39" i="19"/>
  <c r="OO39" i="19"/>
  <c r="OQ38" i="19"/>
  <c r="OR38" i="19" s="1"/>
  <c r="OP38" i="19"/>
  <c r="OO38" i="19"/>
  <c r="OQ37" i="19"/>
  <c r="OR37" i="19" s="1"/>
  <c r="OP37" i="19"/>
  <c r="OO37" i="19"/>
  <c r="OQ36" i="19"/>
  <c r="OR36" i="19" s="1"/>
  <c r="OP36" i="19"/>
  <c r="OO36" i="19"/>
  <c r="OQ35" i="19"/>
  <c r="OR35" i="19" s="1"/>
  <c r="OP35" i="19"/>
  <c r="OO35" i="19"/>
  <c r="OQ34" i="19"/>
  <c r="OR34" i="19" s="1"/>
  <c r="OP34" i="19"/>
  <c r="OO34" i="19"/>
  <c r="OU33" i="19"/>
  <c r="OQ33" i="19"/>
  <c r="OR33" i="19" s="1"/>
  <c r="OP33" i="19"/>
  <c r="OO33" i="19"/>
  <c r="OQ32" i="19"/>
  <c r="OR32" i="19" s="1"/>
  <c r="OP32" i="19"/>
  <c r="OO32" i="19"/>
  <c r="OQ31" i="19"/>
  <c r="OR31" i="19" s="1"/>
  <c r="OP31" i="19"/>
  <c r="OO31" i="19"/>
  <c r="OU30" i="19"/>
  <c r="OQ30" i="19"/>
  <c r="OR30" i="19" s="1"/>
  <c r="OP30" i="19"/>
  <c r="OO30" i="19"/>
  <c r="OB30" i="19"/>
  <c r="OQ29" i="19"/>
  <c r="OR29" i="19" s="1"/>
  <c r="OP29" i="19"/>
  <c r="OO29" i="19"/>
  <c r="OQ28" i="19"/>
  <c r="OR28" i="19" s="1"/>
  <c r="OP28" i="19"/>
  <c r="OO28" i="19"/>
  <c r="OQ27" i="19"/>
  <c r="OR27" i="19" s="1"/>
  <c r="OP27" i="19"/>
  <c r="OO27" i="19"/>
  <c r="OQ26" i="19"/>
  <c r="OR26" i="19" s="1"/>
  <c r="OP26" i="19"/>
  <c r="OO26" i="19"/>
  <c r="OQ25" i="19"/>
  <c r="OR25" i="19" s="1"/>
  <c r="OP25" i="19"/>
  <c r="OO25" i="19"/>
  <c r="OQ24" i="19"/>
  <c r="OR24" i="19" s="1"/>
  <c r="OP24" i="19"/>
  <c r="OO24" i="19"/>
  <c r="OU23" i="19"/>
  <c r="OQ23" i="19"/>
  <c r="OR23" i="19" s="1"/>
  <c r="OP23" i="19"/>
  <c r="OO23" i="19"/>
  <c r="OQ22" i="19"/>
  <c r="OR22" i="19" s="1"/>
  <c r="OP22" i="19"/>
  <c r="OO22" i="19"/>
  <c r="OQ21" i="19"/>
  <c r="OR21" i="19" s="1"/>
  <c r="OP21" i="19"/>
  <c r="OO21" i="19"/>
  <c r="OU20" i="19"/>
  <c r="OQ20" i="19"/>
  <c r="OR20" i="19" s="1"/>
  <c r="OP20" i="19"/>
  <c r="OO20" i="19"/>
  <c r="ON20" i="19"/>
  <c r="ON21" i="19" s="1"/>
  <c r="ON22" i="19" s="1"/>
  <c r="ON23" i="19" s="1"/>
  <c r="ON24" i="19" s="1"/>
  <c r="ON25" i="19" s="1"/>
  <c r="ON26" i="19" s="1"/>
  <c r="ON27" i="19" s="1"/>
  <c r="ON28" i="19" s="1"/>
  <c r="ON29" i="19" s="1"/>
  <c r="ON30" i="19" s="1"/>
  <c r="ON31" i="19" s="1"/>
  <c r="ON32" i="19" s="1"/>
  <c r="ON33" i="19" s="1"/>
  <c r="ON34" i="19" s="1"/>
  <c r="ON35" i="19" s="1"/>
  <c r="ON36" i="19" s="1"/>
  <c r="ON37" i="19" s="1"/>
  <c r="ON38" i="19" s="1"/>
  <c r="ON39" i="19" s="1"/>
  <c r="ON40" i="19" s="1"/>
  <c r="ON41" i="19" s="1"/>
  <c r="ON42" i="19" s="1"/>
  <c r="ON43" i="19" s="1"/>
  <c r="ON44" i="19" s="1"/>
  <c r="ON45" i="19" s="1"/>
  <c r="ON46" i="19" s="1"/>
  <c r="ON47" i="19" s="1"/>
  <c r="ON48" i="19" s="1"/>
  <c r="ON49" i="19" s="1"/>
  <c r="ON50" i="19" s="1"/>
  <c r="ON51" i="19" s="1"/>
  <c r="ON52" i="19" s="1"/>
  <c r="ON53" i="19" s="1"/>
  <c r="ON54" i="19" s="1"/>
  <c r="ON55" i="19" s="1"/>
  <c r="ON56" i="19" s="1"/>
  <c r="ON57" i="19" s="1"/>
  <c r="ON58" i="19" s="1"/>
  <c r="ON59" i="19" s="1"/>
  <c r="ON60" i="19" s="1"/>
  <c r="ON61" i="19" s="1"/>
  <c r="ON62" i="19" s="1"/>
  <c r="ON63" i="19" s="1"/>
  <c r="ON64" i="19" s="1"/>
  <c r="ON65" i="19" s="1"/>
  <c r="ON66" i="19" s="1"/>
  <c r="ON67" i="19" s="1"/>
  <c r="ON68" i="19" s="1"/>
  <c r="ON69" i="19" s="1"/>
  <c r="OM20" i="19"/>
  <c r="OM21" i="19" s="1"/>
  <c r="OM22" i="19" s="1"/>
  <c r="OM23" i="19" s="1"/>
  <c r="OM24" i="19" s="1"/>
  <c r="OM25" i="19" s="1"/>
  <c r="OM26" i="19" s="1"/>
  <c r="OM27" i="19" s="1"/>
  <c r="OM28" i="19" s="1"/>
  <c r="OM29" i="19" s="1"/>
  <c r="OM30" i="19" s="1"/>
  <c r="OM31" i="19" s="1"/>
  <c r="OM32" i="19" s="1"/>
  <c r="OM33" i="19" s="1"/>
  <c r="OM34" i="19" s="1"/>
  <c r="OM35" i="19" s="1"/>
  <c r="OM36" i="19" s="1"/>
  <c r="OM37" i="19" s="1"/>
  <c r="OM38" i="19" s="1"/>
  <c r="OM39" i="19" s="1"/>
  <c r="OM40" i="19" s="1"/>
  <c r="OM41" i="19" s="1"/>
  <c r="OM42" i="19" s="1"/>
  <c r="OM43" i="19" s="1"/>
  <c r="OM44" i="19" s="1"/>
  <c r="OM45" i="19" s="1"/>
  <c r="OM46" i="19" s="1"/>
  <c r="OM47" i="19" s="1"/>
  <c r="OM48" i="19" s="1"/>
  <c r="OM49" i="19" s="1"/>
  <c r="OM50" i="19" s="1"/>
  <c r="OM51" i="19" s="1"/>
  <c r="OM52" i="19" s="1"/>
  <c r="OM53" i="19" s="1"/>
  <c r="OM54" i="19" s="1"/>
  <c r="OM55" i="19" s="1"/>
  <c r="OM56" i="19" s="1"/>
  <c r="OM57" i="19" s="1"/>
  <c r="OM58" i="19" s="1"/>
  <c r="OM59" i="19" s="1"/>
  <c r="OM60" i="19" s="1"/>
  <c r="OM61" i="19" s="1"/>
  <c r="OM62" i="19" s="1"/>
  <c r="OM63" i="19" s="1"/>
  <c r="OM64" i="19" s="1"/>
  <c r="OM65" i="19" s="1"/>
  <c r="OM66" i="19" s="1"/>
  <c r="OM67" i="19" s="1"/>
  <c r="OM68" i="19" s="1"/>
  <c r="OM69" i="19" s="1"/>
  <c r="OB20" i="19"/>
  <c r="OQ19" i="19"/>
  <c r="OR19" i="19" s="1"/>
  <c r="OP19" i="19"/>
  <c r="OO19" i="19"/>
  <c r="OQ18" i="19"/>
  <c r="OR18" i="19" s="1"/>
  <c r="OP18" i="19"/>
  <c r="OO18" i="19"/>
  <c r="OQ17" i="19"/>
  <c r="OR17" i="19" s="1"/>
  <c r="OP17" i="19"/>
  <c r="OO17" i="19"/>
  <c r="OQ16" i="19"/>
  <c r="OR16" i="19" s="1"/>
  <c r="OP16" i="19"/>
  <c r="OO16" i="19"/>
  <c r="OQ15" i="19"/>
  <c r="OR15" i="19" s="1"/>
  <c r="OP15" i="19"/>
  <c r="OO15" i="19"/>
  <c r="OQ14" i="19"/>
  <c r="OR14" i="19" s="1"/>
  <c r="OP14" i="19"/>
  <c r="OO14" i="19"/>
  <c r="OU13" i="19"/>
  <c r="OQ13" i="19"/>
  <c r="OR13" i="19" s="1"/>
  <c r="OP13" i="19"/>
  <c r="OO13" i="19"/>
  <c r="OQ12" i="19"/>
  <c r="OR12" i="19" s="1"/>
  <c r="OP12" i="19"/>
  <c r="OO12" i="19"/>
  <c r="OQ11" i="19"/>
  <c r="OR11" i="19" s="1"/>
  <c r="OP11" i="19"/>
  <c r="OO11" i="19"/>
  <c r="OU10" i="19"/>
  <c r="OQ10" i="19"/>
  <c r="OR10" i="19" s="1"/>
  <c r="OP10" i="19"/>
  <c r="OO10" i="19"/>
  <c r="OB10" i="19"/>
  <c r="OU7" i="19"/>
  <c r="OU12" i="19" s="1"/>
  <c r="OU6" i="19"/>
  <c r="OP6" i="19"/>
  <c r="OP5" i="19"/>
  <c r="OP4" i="19"/>
  <c r="ON4" i="19"/>
  <c r="OM4" i="19"/>
  <c r="OW6" i="19"/>
  <c r="OW7" i="19" s="1"/>
  <c r="OW11" i="19" s="1"/>
  <c r="NQ69" i="19"/>
  <c r="NR69" i="19" s="1"/>
  <c r="NP69" i="19"/>
  <c r="NO69" i="19"/>
  <c r="NQ68" i="19"/>
  <c r="NR68" i="19" s="1"/>
  <c r="NP68" i="19"/>
  <c r="NO68" i="19"/>
  <c r="NQ67" i="19"/>
  <c r="NR67" i="19" s="1"/>
  <c r="NP67" i="19"/>
  <c r="NO67" i="19"/>
  <c r="NQ66" i="19"/>
  <c r="NR66" i="19" s="1"/>
  <c r="NP66" i="19"/>
  <c r="NO66" i="19"/>
  <c r="NQ65" i="19"/>
  <c r="NR65" i="19" s="1"/>
  <c r="NP65" i="19"/>
  <c r="NO65" i="19"/>
  <c r="NQ64" i="19"/>
  <c r="NR64" i="19" s="1"/>
  <c r="NP64" i="19"/>
  <c r="NO64" i="19"/>
  <c r="NU63" i="19"/>
  <c r="NQ63" i="19"/>
  <c r="NR63" i="19" s="1"/>
  <c r="NP63" i="19"/>
  <c r="NO63" i="19"/>
  <c r="NQ62" i="19"/>
  <c r="NR62" i="19" s="1"/>
  <c r="NP62" i="19"/>
  <c r="NO62" i="19"/>
  <c r="NQ61" i="19"/>
  <c r="NR61" i="19" s="1"/>
  <c r="NP61" i="19"/>
  <c r="NO61" i="19"/>
  <c r="NU60" i="19"/>
  <c r="NQ60" i="19"/>
  <c r="NR60" i="19" s="1"/>
  <c r="NP60" i="19"/>
  <c r="NO60" i="19"/>
  <c r="NB60" i="19"/>
  <c r="NQ59" i="19"/>
  <c r="NR59" i="19" s="1"/>
  <c r="NP59" i="19"/>
  <c r="NO59" i="19"/>
  <c r="NQ58" i="19"/>
  <c r="NR58" i="19" s="1"/>
  <c r="NP58" i="19"/>
  <c r="NO58" i="19"/>
  <c r="NQ57" i="19"/>
  <c r="NR57" i="19" s="1"/>
  <c r="NP57" i="19"/>
  <c r="NO57" i="19"/>
  <c r="NQ56" i="19"/>
  <c r="NR56" i="19" s="1"/>
  <c r="NP56" i="19"/>
  <c r="NO56" i="19"/>
  <c r="NQ55" i="19"/>
  <c r="NR55" i="19" s="1"/>
  <c r="NP55" i="19"/>
  <c r="NO55" i="19"/>
  <c r="NQ54" i="19"/>
  <c r="NR54" i="19" s="1"/>
  <c r="NP54" i="19"/>
  <c r="NO54" i="19"/>
  <c r="NU53" i="19"/>
  <c r="NQ53" i="19"/>
  <c r="NR53" i="19" s="1"/>
  <c r="NP53" i="19"/>
  <c r="NO53" i="19"/>
  <c r="NQ52" i="19"/>
  <c r="NR52" i="19" s="1"/>
  <c r="NP52" i="19"/>
  <c r="NO52" i="19"/>
  <c r="NQ51" i="19"/>
  <c r="NR51" i="19" s="1"/>
  <c r="NP51" i="19"/>
  <c r="NO51" i="19"/>
  <c r="NU50" i="19"/>
  <c r="NQ50" i="19"/>
  <c r="NR50" i="19" s="1"/>
  <c r="NP50" i="19"/>
  <c r="NO50" i="19"/>
  <c r="NB50" i="19"/>
  <c r="NQ49" i="19"/>
  <c r="NR49" i="19" s="1"/>
  <c r="NP49" i="19"/>
  <c r="NO49" i="19"/>
  <c r="NQ48" i="19"/>
  <c r="NR48" i="19" s="1"/>
  <c r="NP48" i="19"/>
  <c r="NO48" i="19"/>
  <c r="NQ47" i="19"/>
  <c r="NR47" i="19" s="1"/>
  <c r="NP47" i="19"/>
  <c r="NO47" i="19"/>
  <c r="NQ46" i="19"/>
  <c r="NR46" i="19" s="1"/>
  <c r="NP46" i="19"/>
  <c r="NO46" i="19"/>
  <c r="NQ45" i="19"/>
  <c r="NR45" i="19" s="1"/>
  <c r="NP45" i="19"/>
  <c r="NO45" i="19"/>
  <c r="NQ44" i="19"/>
  <c r="NR44" i="19" s="1"/>
  <c r="NP44" i="19"/>
  <c r="NO44" i="19"/>
  <c r="NU43" i="19"/>
  <c r="NQ43" i="19"/>
  <c r="NR43" i="19" s="1"/>
  <c r="NP43" i="19"/>
  <c r="NO43" i="19"/>
  <c r="NQ42" i="19"/>
  <c r="NR42" i="19" s="1"/>
  <c r="NP42" i="19"/>
  <c r="NO42" i="19"/>
  <c r="NQ41" i="19"/>
  <c r="NR41" i="19" s="1"/>
  <c r="NP41" i="19"/>
  <c r="NO41" i="19"/>
  <c r="NU40" i="19"/>
  <c r="NQ40" i="19"/>
  <c r="NR40" i="19" s="1"/>
  <c r="NP40" i="19"/>
  <c r="NO40" i="19"/>
  <c r="NB40" i="19"/>
  <c r="NQ39" i="19"/>
  <c r="NR39" i="19" s="1"/>
  <c r="NP39" i="19"/>
  <c r="NO39" i="19"/>
  <c r="NQ38" i="19"/>
  <c r="NR38" i="19" s="1"/>
  <c r="NP38" i="19"/>
  <c r="NO38" i="19"/>
  <c r="NQ37" i="19"/>
  <c r="NR37" i="19" s="1"/>
  <c r="NP37" i="19"/>
  <c r="NO37" i="19"/>
  <c r="NQ36" i="19"/>
  <c r="NR36" i="19" s="1"/>
  <c r="NP36" i="19"/>
  <c r="NO36" i="19"/>
  <c r="NQ35" i="19"/>
  <c r="NR35" i="19" s="1"/>
  <c r="NP35" i="19"/>
  <c r="NO35" i="19"/>
  <c r="NQ34" i="19"/>
  <c r="NR34" i="19" s="1"/>
  <c r="NP34" i="19"/>
  <c r="NO34" i="19"/>
  <c r="NU33" i="19"/>
  <c r="NQ33" i="19"/>
  <c r="NR33" i="19" s="1"/>
  <c r="NP33" i="19"/>
  <c r="NO33" i="19"/>
  <c r="NQ32" i="19"/>
  <c r="NR32" i="19" s="1"/>
  <c r="NP32" i="19"/>
  <c r="NO32" i="19"/>
  <c r="NQ31" i="19"/>
  <c r="NR31" i="19" s="1"/>
  <c r="NP31" i="19"/>
  <c r="NO31" i="19"/>
  <c r="NU30" i="19"/>
  <c r="NQ30" i="19"/>
  <c r="NR30" i="19" s="1"/>
  <c r="NP30" i="19"/>
  <c r="NO30" i="19"/>
  <c r="NB30" i="19"/>
  <c r="NQ29" i="19"/>
  <c r="NR29" i="19" s="1"/>
  <c r="NP29" i="19"/>
  <c r="NO29" i="19"/>
  <c r="NQ28" i="19"/>
  <c r="NR28" i="19" s="1"/>
  <c r="NP28" i="19"/>
  <c r="NO28" i="19"/>
  <c r="NQ27" i="19"/>
  <c r="NR27" i="19" s="1"/>
  <c r="NP27" i="19"/>
  <c r="NO27" i="19"/>
  <c r="NQ26" i="19"/>
  <c r="NR26" i="19" s="1"/>
  <c r="NP26" i="19"/>
  <c r="NO26" i="19"/>
  <c r="NQ25" i="19"/>
  <c r="NR25" i="19" s="1"/>
  <c r="NP25" i="19"/>
  <c r="NO25" i="19"/>
  <c r="NQ24" i="19"/>
  <c r="NR24" i="19" s="1"/>
  <c r="NP24" i="19"/>
  <c r="NO24" i="19"/>
  <c r="NU23" i="19"/>
  <c r="NQ23" i="19"/>
  <c r="NR23" i="19" s="1"/>
  <c r="NP23" i="19"/>
  <c r="NO23" i="19"/>
  <c r="NQ22" i="19"/>
  <c r="NR22" i="19" s="1"/>
  <c r="NP22" i="19"/>
  <c r="NO22" i="19"/>
  <c r="NQ21" i="19"/>
  <c r="NR21" i="19" s="1"/>
  <c r="NP21" i="19"/>
  <c r="NO21" i="19"/>
  <c r="NU20" i="19"/>
  <c r="NQ20" i="19"/>
  <c r="NR20" i="19" s="1"/>
  <c r="NP20" i="19"/>
  <c r="NO20" i="19"/>
  <c r="NN20" i="19"/>
  <c r="NN21" i="19" s="1"/>
  <c r="NN22" i="19" s="1"/>
  <c r="NN23" i="19" s="1"/>
  <c r="NN24" i="19" s="1"/>
  <c r="NN25" i="19" s="1"/>
  <c r="NN26" i="19" s="1"/>
  <c r="NN27" i="19" s="1"/>
  <c r="NN28" i="19" s="1"/>
  <c r="NN29" i="19" s="1"/>
  <c r="NN30" i="19" s="1"/>
  <c r="NN31" i="19" s="1"/>
  <c r="NN32" i="19" s="1"/>
  <c r="NN33" i="19" s="1"/>
  <c r="NN34" i="19" s="1"/>
  <c r="NN35" i="19" s="1"/>
  <c r="NN36" i="19" s="1"/>
  <c r="NN37" i="19" s="1"/>
  <c r="NN38" i="19" s="1"/>
  <c r="NN39" i="19" s="1"/>
  <c r="NN40" i="19" s="1"/>
  <c r="NN41" i="19" s="1"/>
  <c r="NN42" i="19" s="1"/>
  <c r="NN43" i="19" s="1"/>
  <c r="NN44" i="19" s="1"/>
  <c r="NN45" i="19" s="1"/>
  <c r="NN46" i="19" s="1"/>
  <c r="NN47" i="19" s="1"/>
  <c r="NN48" i="19" s="1"/>
  <c r="NN49" i="19" s="1"/>
  <c r="NN50" i="19" s="1"/>
  <c r="NN51" i="19" s="1"/>
  <c r="NN52" i="19" s="1"/>
  <c r="NN53" i="19" s="1"/>
  <c r="NN54" i="19" s="1"/>
  <c r="NN55" i="19" s="1"/>
  <c r="NN56" i="19" s="1"/>
  <c r="NN57" i="19" s="1"/>
  <c r="NN58" i="19" s="1"/>
  <c r="NN59" i="19" s="1"/>
  <c r="NN60" i="19" s="1"/>
  <c r="NN61" i="19" s="1"/>
  <c r="NN62" i="19" s="1"/>
  <c r="NN63" i="19" s="1"/>
  <c r="NN64" i="19" s="1"/>
  <c r="NN65" i="19" s="1"/>
  <c r="NN66" i="19" s="1"/>
  <c r="NN67" i="19" s="1"/>
  <c r="NN68" i="19" s="1"/>
  <c r="NN69" i="19" s="1"/>
  <c r="NM20" i="19"/>
  <c r="NM21" i="19" s="1"/>
  <c r="NM22" i="19" s="1"/>
  <c r="NM23" i="19" s="1"/>
  <c r="NM24" i="19" s="1"/>
  <c r="NM25" i="19" s="1"/>
  <c r="NM26" i="19" s="1"/>
  <c r="NM27" i="19" s="1"/>
  <c r="NM28" i="19" s="1"/>
  <c r="NM29" i="19" s="1"/>
  <c r="NM30" i="19" s="1"/>
  <c r="NM31" i="19" s="1"/>
  <c r="NM32" i="19" s="1"/>
  <c r="NM33" i="19" s="1"/>
  <c r="NM34" i="19" s="1"/>
  <c r="NM35" i="19" s="1"/>
  <c r="NM36" i="19" s="1"/>
  <c r="NM37" i="19" s="1"/>
  <c r="NM38" i="19" s="1"/>
  <c r="NM39" i="19" s="1"/>
  <c r="NM40" i="19" s="1"/>
  <c r="NM41" i="19" s="1"/>
  <c r="NM42" i="19" s="1"/>
  <c r="NM43" i="19" s="1"/>
  <c r="NM44" i="19" s="1"/>
  <c r="NM45" i="19" s="1"/>
  <c r="NM46" i="19" s="1"/>
  <c r="NM47" i="19" s="1"/>
  <c r="NM48" i="19" s="1"/>
  <c r="NM49" i="19" s="1"/>
  <c r="NM50" i="19" s="1"/>
  <c r="NM51" i="19" s="1"/>
  <c r="NM52" i="19" s="1"/>
  <c r="NM53" i="19" s="1"/>
  <c r="NM54" i="19" s="1"/>
  <c r="NM55" i="19" s="1"/>
  <c r="NM56" i="19" s="1"/>
  <c r="NM57" i="19" s="1"/>
  <c r="NM58" i="19" s="1"/>
  <c r="NM59" i="19" s="1"/>
  <c r="NM60" i="19" s="1"/>
  <c r="NM61" i="19" s="1"/>
  <c r="NM62" i="19" s="1"/>
  <c r="NM63" i="19" s="1"/>
  <c r="NM64" i="19" s="1"/>
  <c r="NM65" i="19" s="1"/>
  <c r="NM66" i="19" s="1"/>
  <c r="NM67" i="19" s="1"/>
  <c r="NM68" i="19" s="1"/>
  <c r="NM69" i="19" s="1"/>
  <c r="NB20" i="19"/>
  <c r="NQ19" i="19"/>
  <c r="NR19" i="19" s="1"/>
  <c r="NP19" i="19"/>
  <c r="NO19" i="19"/>
  <c r="NQ18" i="19"/>
  <c r="NR18" i="19" s="1"/>
  <c r="NP18" i="19"/>
  <c r="NO18" i="19"/>
  <c r="NQ17" i="19"/>
  <c r="NR17" i="19" s="1"/>
  <c r="NP17" i="19"/>
  <c r="NO17" i="19"/>
  <c r="NQ16" i="19"/>
  <c r="NR16" i="19" s="1"/>
  <c r="NP16" i="19"/>
  <c r="NO16" i="19"/>
  <c r="NQ15" i="19"/>
  <c r="NR15" i="19" s="1"/>
  <c r="NP15" i="19"/>
  <c r="NO15" i="19"/>
  <c r="NQ14" i="19"/>
  <c r="NR14" i="19" s="1"/>
  <c r="NP14" i="19"/>
  <c r="NO14" i="19"/>
  <c r="NU13" i="19"/>
  <c r="NQ13" i="19"/>
  <c r="NR13" i="19" s="1"/>
  <c r="NP13" i="19"/>
  <c r="NO13" i="19"/>
  <c r="NQ12" i="19"/>
  <c r="NR12" i="19" s="1"/>
  <c r="NP12" i="19"/>
  <c r="NO12" i="19"/>
  <c r="NQ11" i="19"/>
  <c r="NR11" i="19" s="1"/>
  <c r="NP11" i="19"/>
  <c r="NO11" i="19"/>
  <c r="NU10" i="19"/>
  <c r="NQ10" i="19"/>
  <c r="NR10" i="19" s="1"/>
  <c r="NP10" i="19"/>
  <c r="NO10" i="19"/>
  <c r="NB10" i="19"/>
  <c r="NU7" i="19"/>
  <c r="NU22" i="19" s="1"/>
  <c r="NU6" i="19"/>
  <c r="NP6" i="19"/>
  <c r="NP5" i="19"/>
  <c r="NP4" i="19"/>
  <c r="NN4" i="19"/>
  <c r="NM4" i="19"/>
  <c r="NW6" i="19"/>
  <c r="NW7" i="19" s="1"/>
  <c r="NW11" i="19" s="1"/>
  <c r="MQ69" i="19"/>
  <c r="MR69" i="19" s="1"/>
  <c r="MP69" i="19"/>
  <c r="MO69" i="19"/>
  <c r="MQ68" i="19"/>
  <c r="MR68" i="19" s="1"/>
  <c r="MP68" i="19"/>
  <c r="MO68" i="19"/>
  <c r="MQ67" i="19"/>
  <c r="MR67" i="19" s="1"/>
  <c r="MP67" i="19"/>
  <c r="MO67" i="19"/>
  <c r="MQ66" i="19"/>
  <c r="MR66" i="19" s="1"/>
  <c r="MP66" i="19"/>
  <c r="MO66" i="19"/>
  <c r="MQ65" i="19"/>
  <c r="MR65" i="19" s="1"/>
  <c r="MP65" i="19"/>
  <c r="MO65" i="19"/>
  <c r="MQ64" i="19"/>
  <c r="MR64" i="19" s="1"/>
  <c r="MP64" i="19"/>
  <c r="MO64" i="19"/>
  <c r="MU63" i="19"/>
  <c r="MQ63" i="19"/>
  <c r="MR63" i="19" s="1"/>
  <c r="MP63" i="19"/>
  <c r="MO63" i="19"/>
  <c r="MQ62" i="19"/>
  <c r="MR62" i="19" s="1"/>
  <c r="MP62" i="19"/>
  <c r="MO62" i="19"/>
  <c r="MQ61" i="19"/>
  <c r="MR61" i="19" s="1"/>
  <c r="MP61" i="19"/>
  <c r="MO61" i="19"/>
  <c r="MU60" i="19"/>
  <c r="MQ60" i="19"/>
  <c r="MR60" i="19" s="1"/>
  <c r="MP60" i="19"/>
  <c r="MO60" i="19"/>
  <c r="MB60" i="19"/>
  <c r="MQ59" i="19"/>
  <c r="MR59" i="19" s="1"/>
  <c r="MP59" i="19"/>
  <c r="MO59" i="19"/>
  <c r="MQ58" i="19"/>
  <c r="MR58" i="19" s="1"/>
  <c r="MP58" i="19"/>
  <c r="MO58" i="19"/>
  <c r="MQ57" i="19"/>
  <c r="MR57" i="19" s="1"/>
  <c r="MP57" i="19"/>
  <c r="MO57" i="19"/>
  <c r="MQ56" i="19"/>
  <c r="MR56" i="19" s="1"/>
  <c r="MP56" i="19"/>
  <c r="MO56" i="19"/>
  <c r="MQ55" i="19"/>
  <c r="MR55" i="19" s="1"/>
  <c r="MP55" i="19"/>
  <c r="MO55" i="19"/>
  <c r="MQ54" i="19"/>
  <c r="MR54" i="19" s="1"/>
  <c r="MP54" i="19"/>
  <c r="MO54" i="19"/>
  <c r="MU53" i="19"/>
  <c r="MQ53" i="19"/>
  <c r="MR53" i="19" s="1"/>
  <c r="MP53" i="19"/>
  <c r="MO53" i="19"/>
  <c r="MQ52" i="19"/>
  <c r="MR52" i="19" s="1"/>
  <c r="MP52" i="19"/>
  <c r="MO52" i="19"/>
  <c r="MQ51" i="19"/>
  <c r="MR51" i="19" s="1"/>
  <c r="MP51" i="19"/>
  <c r="MO51" i="19"/>
  <c r="MU50" i="19"/>
  <c r="MQ50" i="19"/>
  <c r="MR50" i="19" s="1"/>
  <c r="MP50" i="19"/>
  <c r="MO50" i="19"/>
  <c r="MB50" i="19"/>
  <c r="MQ49" i="19"/>
  <c r="MR49" i="19" s="1"/>
  <c r="MP49" i="19"/>
  <c r="MO49" i="19"/>
  <c r="MQ48" i="19"/>
  <c r="MR48" i="19" s="1"/>
  <c r="MP48" i="19"/>
  <c r="MO48" i="19"/>
  <c r="MQ47" i="19"/>
  <c r="MR47" i="19" s="1"/>
  <c r="MP47" i="19"/>
  <c r="MO47" i="19"/>
  <c r="MQ46" i="19"/>
  <c r="MR46" i="19" s="1"/>
  <c r="MP46" i="19"/>
  <c r="MO46" i="19"/>
  <c r="MQ45" i="19"/>
  <c r="MR45" i="19" s="1"/>
  <c r="MP45" i="19"/>
  <c r="MO45" i="19"/>
  <c r="MQ44" i="19"/>
  <c r="MR44" i="19" s="1"/>
  <c r="MP44" i="19"/>
  <c r="MO44" i="19"/>
  <c r="MU43" i="19"/>
  <c r="MQ43" i="19"/>
  <c r="MR43" i="19" s="1"/>
  <c r="MP43" i="19"/>
  <c r="MO43" i="19"/>
  <c r="MQ42" i="19"/>
  <c r="MR42" i="19" s="1"/>
  <c r="MP42" i="19"/>
  <c r="MO42" i="19"/>
  <c r="MQ41" i="19"/>
  <c r="MR41" i="19" s="1"/>
  <c r="MP41" i="19"/>
  <c r="MO41" i="19"/>
  <c r="MU40" i="19"/>
  <c r="MQ40" i="19"/>
  <c r="MR40" i="19" s="1"/>
  <c r="MP40" i="19"/>
  <c r="MO40" i="19"/>
  <c r="MB40" i="19"/>
  <c r="MQ39" i="19"/>
  <c r="MR39" i="19" s="1"/>
  <c r="MP39" i="19"/>
  <c r="MO39" i="19"/>
  <c r="MQ38" i="19"/>
  <c r="MR38" i="19" s="1"/>
  <c r="MP38" i="19"/>
  <c r="MO38" i="19"/>
  <c r="MQ37" i="19"/>
  <c r="MR37" i="19" s="1"/>
  <c r="MP37" i="19"/>
  <c r="MO37" i="19"/>
  <c r="MQ36" i="19"/>
  <c r="MR36" i="19" s="1"/>
  <c r="MP36" i="19"/>
  <c r="MO36" i="19"/>
  <c r="MQ35" i="19"/>
  <c r="MR35" i="19" s="1"/>
  <c r="MP35" i="19"/>
  <c r="MO35" i="19"/>
  <c r="MQ34" i="19"/>
  <c r="MR34" i="19" s="1"/>
  <c r="MP34" i="19"/>
  <c r="MO34" i="19"/>
  <c r="MU33" i="19"/>
  <c r="MQ33" i="19"/>
  <c r="MR33" i="19" s="1"/>
  <c r="MP33" i="19"/>
  <c r="MO33" i="19"/>
  <c r="MQ32" i="19"/>
  <c r="MR32" i="19" s="1"/>
  <c r="MP32" i="19"/>
  <c r="MO32" i="19"/>
  <c r="MQ31" i="19"/>
  <c r="MR31" i="19" s="1"/>
  <c r="MP31" i="19"/>
  <c r="MO31" i="19"/>
  <c r="MU30" i="19"/>
  <c r="MQ30" i="19"/>
  <c r="MR30" i="19" s="1"/>
  <c r="MP30" i="19"/>
  <c r="MO30" i="19"/>
  <c r="MB30" i="19"/>
  <c r="MQ29" i="19"/>
  <c r="MR29" i="19" s="1"/>
  <c r="MP29" i="19"/>
  <c r="MO29" i="19"/>
  <c r="MQ28" i="19"/>
  <c r="MR28" i="19" s="1"/>
  <c r="MP28" i="19"/>
  <c r="MO28" i="19"/>
  <c r="MQ27" i="19"/>
  <c r="MR27" i="19" s="1"/>
  <c r="MP27" i="19"/>
  <c r="MO27" i="19"/>
  <c r="MQ26" i="19"/>
  <c r="MR26" i="19" s="1"/>
  <c r="MP26" i="19"/>
  <c r="MO26" i="19"/>
  <c r="MQ25" i="19"/>
  <c r="MR25" i="19" s="1"/>
  <c r="MP25" i="19"/>
  <c r="MO25" i="19"/>
  <c r="MQ24" i="19"/>
  <c r="MR24" i="19" s="1"/>
  <c r="MP24" i="19"/>
  <c r="MO24" i="19"/>
  <c r="MU23" i="19"/>
  <c r="MQ23" i="19"/>
  <c r="MR23" i="19" s="1"/>
  <c r="MP23" i="19"/>
  <c r="MO23" i="19"/>
  <c r="MQ22" i="19"/>
  <c r="MR22" i="19" s="1"/>
  <c r="MP22" i="19"/>
  <c r="MO22" i="19"/>
  <c r="MQ21" i="19"/>
  <c r="MR21" i="19" s="1"/>
  <c r="MP21" i="19"/>
  <c r="MO21" i="19"/>
  <c r="MU20" i="19"/>
  <c r="MQ20" i="19"/>
  <c r="MR20" i="19" s="1"/>
  <c r="MP20" i="19"/>
  <c r="MO20" i="19"/>
  <c r="MN20" i="19"/>
  <c r="MN21" i="19" s="1"/>
  <c r="MN22" i="19" s="1"/>
  <c r="MN23" i="19" s="1"/>
  <c r="MN24" i="19" s="1"/>
  <c r="MN25" i="19" s="1"/>
  <c r="MN26" i="19" s="1"/>
  <c r="MN27" i="19" s="1"/>
  <c r="MN28" i="19" s="1"/>
  <c r="MN29" i="19" s="1"/>
  <c r="MN30" i="19" s="1"/>
  <c r="MN31" i="19" s="1"/>
  <c r="MN32" i="19" s="1"/>
  <c r="MN33" i="19" s="1"/>
  <c r="MN34" i="19" s="1"/>
  <c r="MN35" i="19" s="1"/>
  <c r="MN36" i="19" s="1"/>
  <c r="MN37" i="19" s="1"/>
  <c r="MN38" i="19" s="1"/>
  <c r="MN39" i="19" s="1"/>
  <c r="MN40" i="19" s="1"/>
  <c r="MN41" i="19" s="1"/>
  <c r="MN42" i="19" s="1"/>
  <c r="MN43" i="19" s="1"/>
  <c r="MN44" i="19" s="1"/>
  <c r="MN45" i="19" s="1"/>
  <c r="MN46" i="19" s="1"/>
  <c r="MN47" i="19" s="1"/>
  <c r="MN48" i="19" s="1"/>
  <c r="MN49" i="19" s="1"/>
  <c r="MN50" i="19" s="1"/>
  <c r="MN51" i="19" s="1"/>
  <c r="MN52" i="19" s="1"/>
  <c r="MN53" i="19" s="1"/>
  <c r="MN54" i="19" s="1"/>
  <c r="MN55" i="19" s="1"/>
  <c r="MN56" i="19" s="1"/>
  <c r="MN57" i="19" s="1"/>
  <c r="MN58" i="19" s="1"/>
  <c r="MN59" i="19" s="1"/>
  <c r="MN60" i="19" s="1"/>
  <c r="MN61" i="19" s="1"/>
  <c r="MN62" i="19" s="1"/>
  <c r="MN63" i="19" s="1"/>
  <c r="MN64" i="19" s="1"/>
  <c r="MN65" i="19" s="1"/>
  <c r="MN66" i="19" s="1"/>
  <c r="MN67" i="19" s="1"/>
  <c r="MN68" i="19" s="1"/>
  <c r="MN69" i="19" s="1"/>
  <c r="MM20" i="19"/>
  <c r="MM21" i="19" s="1"/>
  <c r="MM22" i="19" s="1"/>
  <c r="MM23" i="19" s="1"/>
  <c r="MM24" i="19" s="1"/>
  <c r="MM25" i="19" s="1"/>
  <c r="MM26" i="19" s="1"/>
  <c r="MM27" i="19" s="1"/>
  <c r="MM28" i="19" s="1"/>
  <c r="MM29" i="19" s="1"/>
  <c r="MM30" i="19" s="1"/>
  <c r="MM31" i="19" s="1"/>
  <c r="MM32" i="19" s="1"/>
  <c r="MM33" i="19" s="1"/>
  <c r="MM34" i="19" s="1"/>
  <c r="MM35" i="19" s="1"/>
  <c r="MM36" i="19" s="1"/>
  <c r="MM37" i="19" s="1"/>
  <c r="MM38" i="19" s="1"/>
  <c r="MM39" i="19" s="1"/>
  <c r="MM40" i="19" s="1"/>
  <c r="MM41" i="19" s="1"/>
  <c r="MM42" i="19" s="1"/>
  <c r="MM43" i="19" s="1"/>
  <c r="MM44" i="19" s="1"/>
  <c r="MM45" i="19" s="1"/>
  <c r="MM46" i="19" s="1"/>
  <c r="MM47" i="19" s="1"/>
  <c r="MM48" i="19" s="1"/>
  <c r="MM49" i="19" s="1"/>
  <c r="MM50" i="19" s="1"/>
  <c r="MM51" i="19" s="1"/>
  <c r="MM52" i="19" s="1"/>
  <c r="MM53" i="19" s="1"/>
  <c r="MM54" i="19" s="1"/>
  <c r="MM55" i="19" s="1"/>
  <c r="MM56" i="19" s="1"/>
  <c r="MM57" i="19" s="1"/>
  <c r="MM58" i="19" s="1"/>
  <c r="MM59" i="19" s="1"/>
  <c r="MM60" i="19" s="1"/>
  <c r="MM61" i="19" s="1"/>
  <c r="MM62" i="19" s="1"/>
  <c r="MM63" i="19" s="1"/>
  <c r="MM64" i="19" s="1"/>
  <c r="MM65" i="19" s="1"/>
  <c r="MM66" i="19" s="1"/>
  <c r="MM67" i="19" s="1"/>
  <c r="MM68" i="19" s="1"/>
  <c r="MM69" i="19" s="1"/>
  <c r="MB20" i="19"/>
  <c r="MQ19" i="19"/>
  <c r="MR19" i="19" s="1"/>
  <c r="MP19" i="19"/>
  <c r="MO19" i="19"/>
  <c r="MQ18" i="19"/>
  <c r="MR18" i="19" s="1"/>
  <c r="MP18" i="19"/>
  <c r="MO18" i="19"/>
  <c r="MQ17" i="19"/>
  <c r="MR17" i="19" s="1"/>
  <c r="MP17" i="19"/>
  <c r="MO17" i="19"/>
  <c r="MQ16" i="19"/>
  <c r="MR16" i="19" s="1"/>
  <c r="MP16" i="19"/>
  <c r="MO16" i="19"/>
  <c r="MQ15" i="19"/>
  <c r="MR15" i="19" s="1"/>
  <c r="MP15" i="19"/>
  <c r="MO15" i="19"/>
  <c r="MQ14" i="19"/>
  <c r="MR14" i="19" s="1"/>
  <c r="MP14" i="19"/>
  <c r="MO14" i="19"/>
  <c r="MU13" i="19"/>
  <c r="MQ13" i="19"/>
  <c r="MR13" i="19" s="1"/>
  <c r="MP13" i="19"/>
  <c r="MO13" i="19"/>
  <c r="MQ12" i="19"/>
  <c r="MR12" i="19" s="1"/>
  <c r="MP12" i="19"/>
  <c r="MO12" i="19"/>
  <c r="MQ11" i="19"/>
  <c r="MR11" i="19" s="1"/>
  <c r="MP11" i="19"/>
  <c r="MO11" i="19"/>
  <c r="MU10" i="19"/>
  <c r="MQ10" i="19"/>
  <c r="MR10" i="19" s="1"/>
  <c r="MP10" i="19"/>
  <c r="MO10" i="19"/>
  <c r="MB10" i="19"/>
  <c r="MU7" i="19"/>
  <c r="MU22" i="19" s="1"/>
  <c r="MU6" i="19"/>
  <c r="MP6" i="19"/>
  <c r="MP5" i="19"/>
  <c r="MP4" i="19"/>
  <c r="MN4" i="19"/>
  <c r="MM4" i="19"/>
  <c r="MW6" i="19"/>
  <c r="MW7" i="19" s="1"/>
  <c r="MW11" i="19" s="1"/>
  <c r="LQ69" i="19"/>
  <c r="LR69" i="19" s="1"/>
  <c r="LP69" i="19"/>
  <c r="LO69" i="19"/>
  <c r="LQ68" i="19"/>
  <c r="LR68" i="19" s="1"/>
  <c r="LP68" i="19"/>
  <c r="LO68" i="19"/>
  <c r="LQ67" i="19"/>
  <c r="LR67" i="19" s="1"/>
  <c r="LP67" i="19"/>
  <c r="LO67" i="19"/>
  <c r="LQ66" i="19"/>
  <c r="LR66" i="19" s="1"/>
  <c r="LP66" i="19"/>
  <c r="LO66" i="19"/>
  <c r="LQ65" i="19"/>
  <c r="LR65" i="19" s="1"/>
  <c r="LP65" i="19"/>
  <c r="LO65" i="19"/>
  <c r="LQ64" i="19"/>
  <c r="LR64" i="19" s="1"/>
  <c r="LP64" i="19"/>
  <c r="LO64" i="19"/>
  <c r="LU63" i="19"/>
  <c r="LQ63" i="19"/>
  <c r="LR63" i="19" s="1"/>
  <c r="LP63" i="19"/>
  <c r="LO63" i="19"/>
  <c r="LQ62" i="19"/>
  <c r="LR62" i="19" s="1"/>
  <c r="LP62" i="19"/>
  <c r="LO62" i="19"/>
  <c r="LQ61" i="19"/>
  <c r="LR61" i="19" s="1"/>
  <c r="LP61" i="19"/>
  <c r="LO61" i="19"/>
  <c r="LU60" i="19"/>
  <c r="LQ60" i="19"/>
  <c r="LR60" i="19" s="1"/>
  <c r="LP60" i="19"/>
  <c r="LO60" i="19"/>
  <c r="LB60" i="19"/>
  <c r="LQ59" i="19"/>
  <c r="LR59" i="19" s="1"/>
  <c r="LP59" i="19"/>
  <c r="LO59" i="19"/>
  <c r="LQ58" i="19"/>
  <c r="LR58" i="19" s="1"/>
  <c r="LP58" i="19"/>
  <c r="LO58" i="19"/>
  <c r="LQ57" i="19"/>
  <c r="LR57" i="19" s="1"/>
  <c r="LP57" i="19"/>
  <c r="LO57" i="19"/>
  <c r="LQ56" i="19"/>
  <c r="LR56" i="19" s="1"/>
  <c r="LP56" i="19"/>
  <c r="LO56" i="19"/>
  <c r="LQ55" i="19"/>
  <c r="LR55" i="19" s="1"/>
  <c r="LP55" i="19"/>
  <c r="LO55" i="19"/>
  <c r="LQ54" i="19"/>
  <c r="LR54" i="19" s="1"/>
  <c r="LP54" i="19"/>
  <c r="LO54" i="19"/>
  <c r="LU53" i="19"/>
  <c r="LQ53" i="19"/>
  <c r="LR53" i="19" s="1"/>
  <c r="LP53" i="19"/>
  <c r="LO53" i="19"/>
  <c r="LQ52" i="19"/>
  <c r="LR52" i="19" s="1"/>
  <c r="LP52" i="19"/>
  <c r="LO52" i="19"/>
  <c r="LQ51" i="19"/>
  <c r="LR51" i="19" s="1"/>
  <c r="LP51" i="19"/>
  <c r="LO51" i="19"/>
  <c r="LU50" i="19"/>
  <c r="LQ50" i="19"/>
  <c r="LR50" i="19" s="1"/>
  <c r="LP50" i="19"/>
  <c r="LO50" i="19"/>
  <c r="LB50" i="19"/>
  <c r="LQ49" i="19"/>
  <c r="LR49" i="19" s="1"/>
  <c r="LP49" i="19"/>
  <c r="LO49" i="19"/>
  <c r="LQ48" i="19"/>
  <c r="LR48" i="19" s="1"/>
  <c r="LP48" i="19"/>
  <c r="LO48" i="19"/>
  <c r="LQ47" i="19"/>
  <c r="LR47" i="19" s="1"/>
  <c r="LP47" i="19"/>
  <c r="LO47" i="19"/>
  <c r="LQ46" i="19"/>
  <c r="LR46" i="19" s="1"/>
  <c r="LP46" i="19"/>
  <c r="LO46" i="19"/>
  <c r="LQ45" i="19"/>
  <c r="LR45" i="19" s="1"/>
  <c r="LP45" i="19"/>
  <c r="LO45" i="19"/>
  <c r="LQ44" i="19"/>
  <c r="LR44" i="19" s="1"/>
  <c r="LP44" i="19"/>
  <c r="LO44" i="19"/>
  <c r="LU43" i="19"/>
  <c r="LQ43" i="19"/>
  <c r="LR43" i="19" s="1"/>
  <c r="LP43" i="19"/>
  <c r="LO43" i="19"/>
  <c r="LQ42" i="19"/>
  <c r="LR42" i="19" s="1"/>
  <c r="LP42" i="19"/>
  <c r="LO42" i="19"/>
  <c r="LQ41" i="19"/>
  <c r="LR41" i="19" s="1"/>
  <c r="LP41" i="19"/>
  <c r="LO41" i="19"/>
  <c r="LU40" i="19"/>
  <c r="LQ40" i="19"/>
  <c r="LR40" i="19" s="1"/>
  <c r="LP40" i="19"/>
  <c r="LO40" i="19"/>
  <c r="LB40" i="19"/>
  <c r="LQ39" i="19"/>
  <c r="LR39" i="19" s="1"/>
  <c r="LP39" i="19"/>
  <c r="LO39" i="19"/>
  <c r="LQ38" i="19"/>
  <c r="LR38" i="19" s="1"/>
  <c r="LP38" i="19"/>
  <c r="LO38" i="19"/>
  <c r="LQ37" i="19"/>
  <c r="LR37" i="19" s="1"/>
  <c r="LP37" i="19"/>
  <c r="LO37" i="19"/>
  <c r="LQ36" i="19"/>
  <c r="LR36" i="19" s="1"/>
  <c r="LP36" i="19"/>
  <c r="LO36" i="19"/>
  <c r="LQ35" i="19"/>
  <c r="LR35" i="19" s="1"/>
  <c r="LP35" i="19"/>
  <c r="LO35" i="19"/>
  <c r="LQ34" i="19"/>
  <c r="LR34" i="19" s="1"/>
  <c r="LP34" i="19"/>
  <c r="LO34" i="19"/>
  <c r="LU33" i="19"/>
  <c r="LQ33" i="19"/>
  <c r="LR33" i="19" s="1"/>
  <c r="LP33" i="19"/>
  <c r="LO33" i="19"/>
  <c r="LQ32" i="19"/>
  <c r="LR32" i="19" s="1"/>
  <c r="LP32" i="19"/>
  <c r="LO32" i="19"/>
  <c r="LQ31" i="19"/>
  <c r="LR31" i="19" s="1"/>
  <c r="LP31" i="19"/>
  <c r="LO31" i="19"/>
  <c r="LU30" i="19"/>
  <c r="LQ30" i="19"/>
  <c r="LR30" i="19" s="1"/>
  <c r="LP30" i="19"/>
  <c r="LO30" i="19"/>
  <c r="LB30" i="19"/>
  <c r="LQ29" i="19"/>
  <c r="LR29" i="19" s="1"/>
  <c r="LP29" i="19"/>
  <c r="LO29" i="19"/>
  <c r="LQ28" i="19"/>
  <c r="LR28" i="19" s="1"/>
  <c r="LP28" i="19"/>
  <c r="LO28" i="19"/>
  <c r="LQ27" i="19"/>
  <c r="LR27" i="19" s="1"/>
  <c r="LP27" i="19"/>
  <c r="LO27" i="19"/>
  <c r="LQ26" i="19"/>
  <c r="LR26" i="19" s="1"/>
  <c r="LP26" i="19"/>
  <c r="LO26" i="19"/>
  <c r="LQ25" i="19"/>
  <c r="LR25" i="19" s="1"/>
  <c r="LP25" i="19"/>
  <c r="LO25" i="19"/>
  <c r="LQ24" i="19"/>
  <c r="LR24" i="19" s="1"/>
  <c r="LP24" i="19"/>
  <c r="LO24" i="19"/>
  <c r="LU23" i="19"/>
  <c r="LQ23" i="19"/>
  <c r="LR23" i="19" s="1"/>
  <c r="LP23" i="19"/>
  <c r="LO23" i="19"/>
  <c r="LQ22" i="19"/>
  <c r="LR22" i="19" s="1"/>
  <c r="LP22" i="19"/>
  <c r="LO22" i="19"/>
  <c r="LQ21" i="19"/>
  <c r="LR21" i="19" s="1"/>
  <c r="LP21" i="19"/>
  <c r="LO21" i="19"/>
  <c r="LU20" i="19"/>
  <c r="LQ20" i="19"/>
  <c r="LR20" i="19" s="1"/>
  <c r="LP20" i="19"/>
  <c r="LO20" i="19"/>
  <c r="LN20" i="19"/>
  <c r="LN21" i="19" s="1"/>
  <c r="LN22" i="19" s="1"/>
  <c r="LN23" i="19" s="1"/>
  <c r="LN24" i="19" s="1"/>
  <c r="LN25" i="19" s="1"/>
  <c r="LN26" i="19" s="1"/>
  <c r="LN27" i="19" s="1"/>
  <c r="LN28" i="19" s="1"/>
  <c r="LN29" i="19" s="1"/>
  <c r="LN30" i="19" s="1"/>
  <c r="LN31" i="19" s="1"/>
  <c r="LN32" i="19" s="1"/>
  <c r="LN33" i="19" s="1"/>
  <c r="LN34" i="19" s="1"/>
  <c r="LN35" i="19" s="1"/>
  <c r="LN36" i="19" s="1"/>
  <c r="LN37" i="19" s="1"/>
  <c r="LN38" i="19" s="1"/>
  <c r="LN39" i="19" s="1"/>
  <c r="LN40" i="19" s="1"/>
  <c r="LN41" i="19" s="1"/>
  <c r="LN42" i="19" s="1"/>
  <c r="LN43" i="19" s="1"/>
  <c r="LN44" i="19" s="1"/>
  <c r="LN45" i="19" s="1"/>
  <c r="LN46" i="19" s="1"/>
  <c r="LN47" i="19" s="1"/>
  <c r="LN48" i="19" s="1"/>
  <c r="LN49" i="19" s="1"/>
  <c r="LN50" i="19" s="1"/>
  <c r="LN51" i="19" s="1"/>
  <c r="LN52" i="19" s="1"/>
  <c r="LN53" i="19" s="1"/>
  <c r="LN54" i="19" s="1"/>
  <c r="LN55" i="19" s="1"/>
  <c r="LN56" i="19" s="1"/>
  <c r="LN57" i="19" s="1"/>
  <c r="LN58" i="19" s="1"/>
  <c r="LN59" i="19" s="1"/>
  <c r="LN60" i="19" s="1"/>
  <c r="LN61" i="19" s="1"/>
  <c r="LN62" i="19" s="1"/>
  <c r="LN63" i="19" s="1"/>
  <c r="LN64" i="19" s="1"/>
  <c r="LN65" i="19" s="1"/>
  <c r="LN66" i="19" s="1"/>
  <c r="LN67" i="19" s="1"/>
  <c r="LN68" i="19" s="1"/>
  <c r="LN69" i="19" s="1"/>
  <c r="LM20" i="19"/>
  <c r="LM21" i="19" s="1"/>
  <c r="LM22" i="19" s="1"/>
  <c r="LM23" i="19" s="1"/>
  <c r="LM24" i="19" s="1"/>
  <c r="LM25" i="19" s="1"/>
  <c r="LM26" i="19" s="1"/>
  <c r="LM27" i="19" s="1"/>
  <c r="LM28" i="19" s="1"/>
  <c r="LM29" i="19" s="1"/>
  <c r="LM30" i="19" s="1"/>
  <c r="LM31" i="19" s="1"/>
  <c r="LM32" i="19" s="1"/>
  <c r="LM33" i="19" s="1"/>
  <c r="LM34" i="19" s="1"/>
  <c r="LM35" i="19" s="1"/>
  <c r="LM36" i="19" s="1"/>
  <c r="LM37" i="19" s="1"/>
  <c r="LM38" i="19" s="1"/>
  <c r="LM39" i="19" s="1"/>
  <c r="LM40" i="19" s="1"/>
  <c r="LM41" i="19" s="1"/>
  <c r="LM42" i="19" s="1"/>
  <c r="LM43" i="19" s="1"/>
  <c r="LM44" i="19" s="1"/>
  <c r="LM45" i="19" s="1"/>
  <c r="LM46" i="19" s="1"/>
  <c r="LM47" i="19" s="1"/>
  <c r="LM48" i="19" s="1"/>
  <c r="LM49" i="19" s="1"/>
  <c r="LM50" i="19" s="1"/>
  <c r="LM51" i="19" s="1"/>
  <c r="LM52" i="19" s="1"/>
  <c r="LM53" i="19" s="1"/>
  <c r="LM54" i="19" s="1"/>
  <c r="LM55" i="19" s="1"/>
  <c r="LM56" i="19" s="1"/>
  <c r="LM57" i="19" s="1"/>
  <c r="LM58" i="19" s="1"/>
  <c r="LM59" i="19" s="1"/>
  <c r="LM60" i="19" s="1"/>
  <c r="LM61" i="19" s="1"/>
  <c r="LM62" i="19" s="1"/>
  <c r="LM63" i="19" s="1"/>
  <c r="LM64" i="19" s="1"/>
  <c r="LM65" i="19" s="1"/>
  <c r="LM66" i="19" s="1"/>
  <c r="LM67" i="19" s="1"/>
  <c r="LM68" i="19" s="1"/>
  <c r="LM69" i="19" s="1"/>
  <c r="LB20" i="19"/>
  <c r="LQ19" i="19"/>
  <c r="LR19" i="19" s="1"/>
  <c r="LP19" i="19"/>
  <c r="LO19" i="19"/>
  <c r="LQ18" i="19"/>
  <c r="LR18" i="19" s="1"/>
  <c r="LP18" i="19"/>
  <c r="LO18" i="19"/>
  <c r="LQ17" i="19"/>
  <c r="LR17" i="19" s="1"/>
  <c r="LP17" i="19"/>
  <c r="LO17" i="19"/>
  <c r="LQ16" i="19"/>
  <c r="LR16" i="19" s="1"/>
  <c r="LP16" i="19"/>
  <c r="LO16" i="19"/>
  <c r="LQ15" i="19"/>
  <c r="LR15" i="19" s="1"/>
  <c r="LP15" i="19"/>
  <c r="LO15" i="19"/>
  <c r="LQ14" i="19"/>
  <c r="LR14" i="19" s="1"/>
  <c r="LP14" i="19"/>
  <c r="LO14" i="19"/>
  <c r="LU13" i="19"/>
  <c r="LQ13" i="19"/>
  <c r="LR13" i="19" s="1"/>
  <c r="LP13" i="19"/>
  <c r="LO13" i="19"/>
  <c r="LQ12" i="19"/>
  <c r="LR12" i="19" s="1"/>
  <c r="LP12" i="19"/>
  <c r="LO12" i="19"/>
  <c r="LQ11" i="19"/>
  <c r="LR11" i="19" s="1"/>
  <c r="LP11" i="19"/>
  <c r="LO11" i="19"/>
  <c r="LU10" i="19"/>
  <c r="LQ10" i="19"/>
  <c r="LR10" i="19" s="1"/>
  <c r="LP10" i="19"/>
  <c r="LO10" i="19"/>
  <c r="LB10" i="19"/>
  <c r="LU7" i="19"/>
  <c r="LU12" i="19" s="1"/>
  <c r="LU6" i="19"/>
  <c r="LP6" i="19"/>
  <c r="LP5" i="19"/>
  <c r="LP4" i="19"/>
  <c r="LN4" i="19"/>
  <c r="LM4" i="19"/>
  <c r="LW6" i="19"/>
  <c r="LW7" i="19" s="1"/>
  <c r="LW11" i="19" s="1"/>
  <c r="KQ69" i="19"/>
  <c r="KR69" i="19" s="1"/>
  <c r="KP69" i="19"/>
  <c r="KO69" i="19"/>
  <c r="KQ68" i="19"/>
  <c r="KR68" i="19" s="1"/>
  <c r="KP68" i="19"/>
  <c r="KO68" i="19"/>
  <c r="KQ67" i="19"/>
  <c r="KR67" i="19" s="1"/>
  <c r="KP67" i="19"/>
  <c r="KO67" i="19"/>
  <c r="KQ66" i="19"/>
  <c r="KR66" i="19" s="1"/>
  <c r="KP66" i="19"/>
  <c r="KO66" i="19"/>
  <c r="KQ65" i="19"/>
  <c r="KR65" i="19" s="1"/>
  <c r="KP65" i="19"/>
  <c r="KO65" i="19"/>
  <c r="KQ64" i="19"/>
  <c r="KR64" i="19" s="1"/>
  <c r="KP64" i="19"/>
  <c r="KO64" i="19"/>
  <c r="KU63" i="19"/>
  <c r="KQ63" i="19"/>
  <c r="KR63" i="19" s="1"/>
  <c r="KP63" i="19"/>
  <c r="KO63" i="19"/>
  <c r="KQ62" i="19"/>
  <c r="KR62" i="19" s="1"/>
  <c r="KP62" i="19"/>
  <c r="KO62" i="19"/>
  <c r="KQ61" i="19"/>
  <c r="KR61" i="19" s="1"/>
  <c r="KP61" i="19"/>
  <c r="KO61" i="19"/>
  <c r="KU60" i="19"/>
  <c r="KQ60" i="19"/>
  <c r="KR60" i="19" s="1"/>
  <c r="KP60" i="19"/>
  <c r="KO60" i="19"/>
  <c r="KB60" i="19"/>
  <c r="KQ59" i="19"/>
  <c r="KR59" i="19" s="1"/>
  <c r="KP59" i="19"/>
  <c r="KO59" i="19"/>
  <c r="KQ58" i="19"/>
  <c r="KR58" i="19" s="1"/>
  <c r="KP58" i="19"/>
  <c r="KO58" i="19"/>
  <c r="KQ57" i="19"/>
  <c r="KR57" i="19" s="1"/>
  <c r="KP57" i="19"/>
  <c r="KO57" i="19"/>
  <c r="KQ56" i="19"/>
  <c r="KR56" i="19" s="1"/>
  <c r="KP56" i="19"/>
  <c r="KO56" i="19"/>
  <c r="KQ55" i="19"/>
  <c r="KR55" i="19" s="1"/>
  <c r="KP55" i="19"/>
  <c r="KO55" i="19"/>
  <c r="KQ54" i="19"/>
  <c r="KR54" i="19" s="1"/>
  <c r="KP54" i="19"/>
  <c r="KO54" i="19"/>
  <c r="KU53" i="19"/>
  <c r="KQ53" i="19"/>
  <c r="KR53" i="19" s="1"/>
  <c r="KP53" i="19"/>
  <c r="KO53" i="19"/>
  <c r="KQ52" i="19"/>
  <c r="KR52" i="19" s="1"/>
  <c r="KP52" i="19"/>
  <c r="KO52" i="19"/>
  <c r="KQ51" i="19"/>
  <c r="KR51" i="19" s="1"/>
  <c r="KP51" i="19"/>
  <c r="KO51" i="19"/>
  <c r="KU50" i="19"/>
  <c r="KQ50" i="19"/>
  <c r="KR50" i="19" s="1"/>
  <c r="KP50" i="19"/>
  <c r="KO50" i="19"/>
  <c r="KB50" i="19"/>
  <c r="KQ49" i="19"/>
  <c r="KR49" i="19" s="1"/>
  <c r="KP49" i="19"/>
  <c r="KO49" i="19"/>
  <c r="KQ48" i="19"/>
  <c r="KR48" i="19" s="1"/>
  <c r="KP48" i="19"/>
  <c r="KO48" i="19"/>
  <c r="KQ47" i="19"/>
  <c r="KR47" i="19" s="1"/>
  <c r="KP47" i="19"/>
  <c r="KO47" i="19"/>
  <c r="KQ46" i="19"/>
  <c r="KR46" i="19" s="1"/>
  <c r="KP46" i="19"/>
  <c r="KO46" i="19"/>
  <c r="KQ45" i="19"/>
  <c r="KR45" i="19" s="1"/>
  <c r="KP45" i="19"/>
  <c r="KO45" i="19"/>
  <c r="KQ44" i="19"/>
  <c r="KR44" i="19" s="1"/>
  <c r="KP44" i="19"/>
  <c r="KO44" i="19"/>
  <c r="KU43" i="19"/>
  <c r="KQ43" i="19"/>
  <c r="KR43" i="19" s="1"/>
  <c r="KP43" i="19"/>
  <c r="KO43" i="19"/>
  <c r="KQ42" i="19"/>
  <c r="KR42" i="19" s="1"/>
  <c r="KP42" i="19"/>
  <c r="KO42" i="19"/>
  <c r="KQ41" i="19"/>
  <c r="KR41" i="19" s="1"/>
  <c r="KP41" i="19"/>
  <c r="KO41" i="19"/>
  <c r="KU40" i="19"/>
  <c r="KQ40" i="19"/>
  <c r="KR40" i="19" s="1"/>
  <c r="KP40" i="19"/>
  <c r="KO40" i="19"/>
  <c r="KB40" i="19"/>
  <c r="KQ39" i="19"/>
  <c r="KR39" i="19" s="1"/>
  <c r="KP39" i="19"/>
  <c r="KO39" i="19"/>
  <c r="KQ38" i="19"/>
  <c r="KR38" i="19" s="1"/>
  <c r="KP38" i="19"/>
  <c r="KO38" i="19"/>
  <c r="KQ37" i="19"/>
  <c r="KR37" i="19" s="1"/>
  <c r="KP37" i="19"/>
  <c r="KO37" i="19"/>
  <c r="KQ36" i="19"/>
  <c r="KR36" i="19" s="1"/>
  <c r="KP36" i="19"/>
  <c r="KO36" i="19"/>
  <c r="KQ35" i="19"/>
  <c r="KR35" i="19" s="1"/>
  <c r="KP35" i="19"/>
  <c r="KO35" i="19"/>
  <c r="KQ34" i="19"/>
  <c r="KR34" i="19" s="1"/>
  <c r="KP34" i="19"/>
  <c r="KO34" i="19"/>
  <c r="KU33" i="19"/>
  <c r="KQ33" i="19"/>
  <c r="KR33" i="19" s="1"/>
  <c r="KP33" i="19"/>
  <c r="KO33" i="19"/>
  <c r="KQ32" i="19"/>
  <c r="KR32" i="19" s="1"/>
  <c r="KP32" i="19"/>
  <c r="KO32" i="19"/>
  <c r="KQ31" i="19"/>
  <c r="KR31" i="19" s="1"/>
  <c r="KP31" i="19"/>
  <c r="KO31" i="19"/>
  <c r="KU30" i="19"/>
  <c r="KQ30" i="19"/>
  <c r="KR30" i="19" s="1"/>
  <c r="KP30" i="19"/>
  <c r="KO30" i="19"/>
  <c r="KB30" i="19"/>
  <c r="KQ29" i="19"/>
  <c r="KR29" i="19" s="1"/>
  <c r="KP29" i="19"/>
  <c r="KO29" i="19"/>
  <c r="KQ28" i="19"/>
  <c r="KR28" i="19" s="1"/>
  <c r="KP28" i="19"/>
  <c r="KO28" i="19"/>
  <c r="KQ27" i="19"/>
  <c r="KR27" i="19" s="1"/>
  <c r="KP27" i="19"/>
  <c r="KO27" i="19"/>
  <c r="KQ26" i="19"/>
  <c r="KR26" i="19" s="1"/>
  <c r="KP26" i="19"/>
  <c r="KO26" i="19"/>
  <c r="KQ25" i="19"/>
  <c r="KR25" i="19" s="1"/>
  <c r="KP25" i="19"/>
  <c r="KO25" i="19"/>
  <c r="KQ24" i="19"/>
  <c r="KR24" i="19" s="1"/>
  <c r="KP24" i="19"/>
  <c r="KO24" i="19"/>
  <c r="KU23" i="19"/>
  <c r="KQ23" i="19"/>
  <c r="KR23" i="19" s="1"/>
  <c r="KP23" i="19"/>
  <c r="KO23" i="19"/>
  <c r="KQ22" i="19"/>
  <c r="KR22" i="19" s="1"/>
  <c r="KP22" i="19"/>
  <c r="KO22" i="19"/>
  <c r="KQ21" i="19"/>
  <c r="KR21" i="19" s="1"/>
  <c r="KP21" i="19"/>
  <c r="KO21" i="19"/>
  <c r="KU20" i="19"/>
  <c r="KQ20" i="19"/>
  <c r="KR20" i="19" s="1"/>
  <c r="KP20" i="19"/>
  <c r="KO20" i="19"/>
  <c r="KN20" i="19"/>
  <c r="KN21" i="19" s="1"/>
  <c r="KN22" i="19" s="1"/>
  <c r="KN23" i="19" s="1"/>
  <c r="KN24" i="19" s="1"/>
  <c r="KN25" i="19" s="1"/>
  <c r="KN26" i="19" s="1"/>
  <c r="KN27" i="19" s="1"/>
  <c r="KN28" i="19" s="1"/>
  <c r="KN29" i="19" s="1"/>
  <c r="KN30" i="19" s="1"/>
  <c r="KN31" i="19" s="1"/>
  <c r="KN32" i="19" s="1"/>
  <c r="KN33" i="19" s="1"/>
  <c r="KN34" i="19" s="1"/>
  <c r="KN35" i="19" s="1"/>
  <c r="KN36" i="19" s="1"/>
  <c r="KN37" i="19" s="1"/>
  <c r="KN38" i="19" s="1"/>
  <c r="KN39" i="19" s="1"/>
  <c r="KN40" i="19" s="1"/>
  <c r="KN41" i="19" s="1"/>
  <c r="KN42" i="19" s="1"/>
  <c r="KN43" i="19" s="1"/>
  <c r="KN44" i="19" s="1"/>
  <c r="KN45" i="19" s="1"/>
  <c r="KN46" i="19" s="1"/>
  <c r="KN47" i="19" s="1"/>
  <c r="KN48" i="19" s="1"/>
  <c r="KN49" i="19" s="1"/>
  <c r="KN50" i="19" s="1"/>
  <c r="KN51" i="19" s="1"/>
  <c r="KN52" i="19" s="1"/>
  <c r="KN53" i="19" s="1"/>
  <c r="KN54" i="19" s="1"/>
  <c r="KN55" i="19" s="1"/>
  <c r="KN56" i="19" s="1"/>
  <c r="KN57" i="19" s="1"/>
  <c r="KN58" i="19" s="1"/>
  <c r="KN59" i="19" s="1"/>
  <c r="KN60" i="19" s="1"/>
  <c r="KN61" i="19" s="1"/>
  <c r="KN62" i="19" s="1"/>
  <c r="KN63" i="19" s="1"/>
  <c r="KN64" i="19" s="1"/>
  <c r="KN65" i="19" s="1"/>
  <c r="KN66" i="19" s="1"/>
  <c r="KN67" i="19" s="1"/>
  <c r="KN68" i="19" s="1"/>
  <c r="KN69" i="19" s="1"/>
  <c r="KM20" i="19"/>
  <c r="KM21" i="19" s="1"/>
  <c r="KM22" i="19" s="1"/>
  <c r="KM23" i="19" s="1"/>
  <c r="KM24" i="19" s="1"/>
  <c r="KM25" i="19" s="1"/>
  <c r="KM26" i="19" s="1"/>
  <c r="KM27" i="19" s="1"/>
  <c r="KM28" i="19" s="1"/>
  <c r="KM29" i="19" s="1"/>
  <c r="KM30" i="19" s="1"/>
  <c r="KM31" i="19" s="1"/>
  <c r="KM32" i="19" s="1"/>
  <c r="KM33" i="19" s="1"/>
  <c r="KM34" i="19" s="1"/>
  <c r="KM35" i="19" s="1"/>
  <c r="KM36" i="19" s="1"/>
  <c r="KM37" i="19" s="1"/>
  <c r="KM38" i="19" s="1"/>
  <c r="KM39" i="19" s="1"/>
  <c r="KM40" i="19" s="1"/>
  <c r="KM41" i="19" s="1"/>
  <c r="KM42" i="19" s="1"/>
  <c r="KM43" i="19" s="1"/>
  <c r="KM44" i="19" s="1"/>
  <c r="KM45" i="19" s="1"/>
  <c r="KM46" i="19" s="1"/>
  <c r="KM47" i="19" s="1"/>
  <c r="KM48" i="19" s="1"/>
  <c r="KM49" i="19" s="1"/>
  <c r="KM50" i="19" s="1"/>
  <c r="KM51" i="19" s="1"/>
  <c r="KM52" i="19" s="1"/>
  <c r="KM53" i="19" s="1"/>
  <c r="KM54" i="19" s="1"/>
  <c r="KM55" i="19" s="1"/>
  <c r="KM56" i="19" s="1"/>
  <c r="KM57" i="19" s="1"/>
  <c r="KM58" i="19" s="1"/>
  <c r="KM59" i="19" s="1"/>
  <c r="KM60" i="19" s="1"/>
  <c r="KM61" i="19" s="1"/>
  <c r="KM62" i="19" s="1"/>
  <c r="KM63" i="19" s="1"/>
  <c r="KM64" i="19" s="1"/>
  <c r="KM65" i="19" s="1"/>
  <c r="KM66" i="19" s="1"/>
  <c r="KM67" i="19" s="1"/>
  <c r="KM68" i="19" s="1"/>
  <c r="KM69" i="19" s="1"/>
  <c r="KB20" i="19"/>
  <c r="KQ19" i="19"/>
  <c r="KR19" i="19" s="1"/>
  <c r="KP19" i="19"/>
  <c r="KO19" i="19"/>
  <c r="KQ18" i="19"/>
  <c r="KR18" i="19" s="1"/>
  <c r="KP18" i="19"/>
  <c r="KO18" i="19"/>
  <c r="KQ17" i="19"/>
  <c r="KR17" i="19" s="1"/>
  <c r="KP17" i="19"/>
  <c r="KO17" i="19"/>
  <c r="KQ16" i="19"/>
  <c r="KR16" i="19" s="1"/>
  <c r="KP16" i="19"/>
  <c r="KO16" i="19"/>
  <c r="KQ15" i="19"/>
  <c r="KR15" i="19" s="1"/>
  <c r="KP15" i="19"/>
  <c r="KO15" i="19"/>
  <c r="KQ14" i="19"/>
  <c r="KR14" i="19" s="1"/>
  <c r="KP14" i="19"/>
  <c r="KO14" i="19"/>
  <c r="KU13" i="19"/>
  <c r="KQ13" i="19"/>
  <c r="KR13" i="19" s="1"/>
  <c r="KP13" i="19"/>
  <c r="KO13" i="19"/>
  <c r="KQ12" i="19"/>
  <c r="KR12" i="19" s="1"/>
  <c r="KP12" i="19"/>
  <c r="KO12" i="19"/>
  <c r="KQ11" i="19"/>
  <c r="KR11" i="19" s="1"/>
  <c r="KP11" i="19"/>
  <c r="KO11" i="19"/>
  <c r="KU10" i="19"/>
  <c r="KQ10" i="19"/>
  <c r="KR10" i="19" s="1"/>
  <c r="KP10" i="19"/>
  <c r="KO10" i="19"/>
  <c r="KB10" i="19"/>
  <c r="KU7" i="19"/>
  <c r="KU32" i="19" s="1"/>
  <c r="KU6" i="19"/>
  <c r="KP6" i="19"/>
  <c r="KP5" i="19"/>
  <c r="KP4" i="19"/>
  <c r="KN4" i="19"/>
  <c r="KM4" i="19"/>
  <c r="KQ6" i="19"/>
  <c r="JQ69" i="19"/>
  <c r="JR69" i="19" s="1"/>
  <c r="JP69" i="19"/>
  <c r="JO69" i="19"/>
  <c r="JQ68" i="19"/>
  <c r="JR68" i="19" s="1"/>
  <c r="JP68" i="19"/>
  <c r="JO68" i="19"/>
  <c r="JQ67" i="19"/>
  <c r="JR67" i="19" s="1"/>
  <c r="JP67" i="19"/>
  <c r="JO67" i="19"/>
  <c r="JQ66" i="19"/>
  <c r="JR66" i="19" s="1"/>
  <c r="JP66" i="19"/>
  <c r="JO66" i="19"/>
  <c r="JQ65" i="19"/>
  <c r="JR65" i="19" s="1"/>
  <c r="JP65" i="19"/>
  <c r="JO65" i="19"/>
  <c r="JQ64" i="19"/>
  <c r="JR64" i="19" s="1"/>
  <c r="JP64" i="19"/>
  <c r="JO64" i="19"/>
  <c r="JU63" i="19"/>
  <c r="JQ63" i="19"/>
  <c r="JR63" i="19" s="1"/>
  <c r="JP63" i="19"/>
  <c r="JO63" i="19"/>
  <c r="JQ62" i="19"/>
  <c r="JR62" i="19" s="1"/>
  <c r="JP62" i="19"/>
  <c r="JO62" i="19"/>
  <c r="JQ61" i="19"/>
  <c r="JR61" i="19" s="1"/>
  <c r="JP61" i="19"/>
  <c r="JO61" i="19"/>
  <c r="JU60" i="19"/>
  <c r="JQ60" i="19"/>
  <c r="JR60" i="19" s="1"/>
  <c r="JP60" i="19"/>
  <c r="JO60" i="19"/>
  <c r="JB60" i="19"/>
  <c r="JQ59" i="19"/>
  <c r="JR59" i="19" s="1"/>
  <c r="JP59" i="19"/>
  <c r="JO59" i="19"/>
  <c r="JQ58" i="19"/>
  <c r="JR58" i="19" s="1"/>
  <c r="JP58" i="19"/>
  <c r="JO58" i="19"/>
  <c r="JQ57" i="19"/>
  <c r="JR57" i="19" s="1"/>
  <c r="JP57" i="19"/>
  <c r="JO57" i="19"/>
  <c r="JQ56" i="19"/>
  <c r="JR56" i="19" s="1"/>
  <c r="JP56" i="19"/>
  <c r="JO56" i="19"/>
  <c r="JQ55" i="19"/>
  <c r="JR55" i="19" s="1"/>
  <c r="JP55" i="19"/>
  <c r="JO55" i="19"/>
  <c r="JQ54" i="19"/>
  <c r="JR54" i="19" s="1"/>
  <c r="JP54" i="19"/>
  <c r="JO54" i="19"/>
  <c r="JU53" i="19"/>
  <c r="JQ53" i="19"/>
  <c r="JR53" i="19" s="1"/>
  <c r="JP53" i="19"/>
  <c r="JO53" i="19"/>
  <c r="JQ52" i="19"/>
  <c r="JR52" i="19" s="1"/>
  <c r="JP52" i="19"/>
  <c r="JO52" i="19"/>
  <c r="JQ51" i="19"/>
  <c r="JR51" i="19" s="1"/>
  <c r="JP51" i="19"/>
  <c r="JO51" i="19"/>
  <c r="JU50" i="19"/>
  <c r="JQ50" i="19"/>
  <c r="JR50" i="19" s="1"/>
  <c r="JP50" i="19"/>
  <c r="JO50" i="19"/>
  <c r="JB50" i="19"/>
  <c r="JQ49" i="19"/>
  <c r="JR49" i="19" s="1"/>
  <c r="JP49" i="19"/>
  <c r="JO49" i="19"/>
  <c r="JQ48" i="19"/>
  <c r="JR48" i="19" s="1"/>
  <c r="JP48" i="19"/>
  <c r="JO48" i="19"/>
  <c r="JQ47" i="19"/>
  <c r="JR47" i="19" s="1"/>
  <c r="JP47" i="19"/>
  <c r="JO47" i="19"/>
  <c r="JQ46" i="19"/>
  <c r="JR46" i="19" s="1"/>
  <c r="JP46" i="19"/>
  <c r="JO46" i="19"/>
  <c r="JQ45" i="19"/>
  <c r="JR45" i="19" s="1"/>
  <c r="JP45" i="19"/>
  <c r="JO45" i="19"/>
  <c r="JQ44" i="19"/>
  <c r="JR44" i="19" s="1"/>
  <c r="JP44" i="19"/>
  <c r="JO44" i="19"/>
  <c r="JU43" i="19"/>
  <c r="JQ43" i="19"/>
  <c r="JR43" i="19" s="1"/>
  <c r="JP43" i="19"/>
  <c r="JO43" i="19"/>
  <c r="JQ42" i="19"/>
  <c r="JR42" i="19" s="1"/>
  <c r="JP42" i="19"/>
  <c r="JO42" i="19"/>
  <c r="JQ41" i="19"/>
  <c r="JR41" i="19" s="1"/>
  <c r="JP41" i="19"/>
  <c r="JO41" i="19"/>
  <c r="JU40" i="19"/>
  <c r="JQ40" i="19"/>
  <c r="JR40" i="19" s="1"/>
  <c r="JP40" i="19"/>
  <c r="JO40" i="19"/>
  <c r="JB40" i="19"/>
  <c r="JQ39" i="19"/>
  <c r="JR39" i="19" s="1"/>
  <c r="JP39" i="19"/>
  <c r="JO39" i="19"/>
  <c r="JQ38" i="19"/>
  <c r="JR38" i="19" s="1"/>
  <c r="JP38" i="19"/>
  <c r="JO38" i="19"/>
  <c r="JQ37" i="19"/>
  <c r="JR37" i="19" s="1"/>
  <c r="JP37" i="19"/>
  <c r="JO37" i="19"/>
  <c r="JQ36" i="19"/>
  <c r="JR36" i="19" s="1"/>
  <c r="JP36" i="19"/>
  <c r="JO36" i="19"/>
  <c r="JQ35" i="19"/>
  <c r="JR35" i="19" s="1"/>
  <c r="JP35" i="19"/>
  <c r="JO35" i="19"/>
  <c r="JQ34" i="19"/>
  <c r="JR34" i="19" s="1"/>
  <c r="JP34" i="19"/>
  <c r="JO34" i="19"/>
  <c r="JU33" i="19"/>
  <c r="JQ33" i="19"/>
  <c r="JR33" i="19" s="1"/>
  <c r="JP33" i="19"/>
  <c r="JO33" i="19"/>
  <c r="JQ32" i="19"/>
  <c r="JR32" i="19" s="1"/>
  <c r="JP32" i="19"/>
  <c r="JO32" i="19"/>
  <c r="JQ31" i="19"/>
  <c r="JR31" i="19" s="1"/>
  <c r="JP31" i="19"/>
  <c r="JO31" i="19"/>
  <c r="JU30" i="19"/>
  <c r="JQ30" i="19"/>
  <c r="JR30" i="19" s="1"/>
  <c r="JP30" i="19"/>
  <c r="JO30" i="19"/>
  <c r="JB30" i="19"/>
  <c r="JQ29" i="19"/>
  <c r="JR29" i="19" s="1"/>
  <c r="JP29" i="19"/>
  <c r="JO29" i="19"/>
  <c r="JQ28" i="19"/>
  <c r="JR28" i="19" s="1"/>
  <c r="JP28" i="19"/>
  <c r="JO28" i="19"/>
  <c r="JQ27" i="19"/>
  <c r="JR27" i="19" s="1"/>
  <c r="JP27" i="19"/>
  <c r="JO27" i="19"/>
  <c r="JQ26" i="19"/>
  <c r="JR26" i="19" s="1"/>
  <c r="JP26" i="19"/>
  <c r="JO26" i="19"/>
  <c r="JQ25" i="19"/>
  <c r="JR25" i="19" s="1"/>
  <c r="JP25" i="19"/>
  <c r="JO25" i="19"/>
  <c r="JQ24" i="19"/>
  <c r="JR24" i="19" s="1"/>
  <c r="JP24" i="19"/>
  <c r="JO24" i="19"/>
  <c r="JU23" i="19"/>
  <c r="JQ23" i="19"/>
  <c r="JR23" i="19" s="1"/>
  <c r="JP23" i="19"/>
  <c r="JO23" i="19"/>
  <c r="JQ22" i="19"/>
  <c r="JR22" i="19" s="1"/>
  <c r="JP22" i="19"/>
  <c r="JO22" i="19"/>
  <c r="JQ21" i="19"/>
  <c r="JR21" i="19" s="1"/>
  <c r="JP21" i="19"/>
  <c r="JO21" i="19"/>
  <c r="JU20" i="19"/>
  <c r="JQ20" i="19"/>
  <c r="JR20" i="19" s="1"/>
  <c r="JP20" i="19"/>
  <c r="JO20" i="19"/>
  <c r="JN20" i="19"/>
  <c r="JN21" i="19" s="1"/>
  <c r="JN22" i="19" s="1"/>
  <c r="JN23" i="19" s="1"/>
  <c r="JN24" i="19" s="1"/>
  <c r="JN25" i="19" s="1"/>
  <c r="JN26" i="19" s="1"/>
  <c r="JN27" i="19" s="1"/>
  <c r="JN28" i="19" s="1"/>
  <c r="JN29" i="19" s="1"/>
  <c r="JN30" i="19" s="1"/>
  <c r="JN31" i="19" s="1"/>
  <c r="JN32" i="19" s="1"/>
  <c r="JN33" i="19" s="1"/>
  <c r="JN34" i="19" s="1"/>
  <c r="JN35" i="19" s="1"/>
  <c r="JN36" i="19" s="1"/>
  <c r="JN37" i="19" s="1"/>
  <c r="JN38" i="19" s="1"/>
  <c r="JN39" i="19" s="1"/>
  <c r="JN40" i="19" s="1"/>
  <c r="JN41" i="19" s="1"/>
  <c r="JN42" i="19" s="1"/>
  <c r="JN43" i="19" s="1"/>
  <c r="JN44" i="19" s="1"/>
  <c r="JN45" i="19" s="1"/>
  <c r="JN46" i="19" s="1"/>
  <c r="JN47" i="19" s="1"/>
  <c r="JN48" i="19" s="1"/>
  <c r="JN49" i="19" s="1"/>
  <c r="JN50" i="19" s="1"/>
  <c r="JN51" i="19" s="1"/>
  <c r="JN52" i="19" s="1"/>
  <c r="JN53" i="19" s="1"/>
  <c r="JN54" i="19" s="1"/>
  <c r="JN55" i="19" s="1"/>
  <c r="JN56" i="19" s="1"/>
  <c r="JN57" i="19" s="1"/>
  <c r="JN58" i="19" s="1"/>
  <c r="JN59" i="19" s="1"/>
  <c r="JN60" i="19" s="1"/>
  <c r="JN61" i="19" s="1"/>
  <c r="JN62" i="19" s="1"/>
  <c r="JN63" i="19" s="1"/>
  <c r="JN64" i="19" s="1"/>
  <c r="JN65" i="19" s="1"/>
  <c r="JN66" i="19" s="1"/>
  <c r="JN67" i="19" s="1"/>
  <c r="JN68" i="19" s="1"/>
  <c r="JN69" i="19" s="1"/>
  <c r="JM20" i="19"/>
  <c r="JM21" i="19" s="1"/>
  <c r="JM22" i="19" s="1"/>
  <c r="JM23" i="19" s="1"/>
  <c r="JM24" i="19" s="1"/>
  <c r="JM25" i="19" s="1"/>
  <c r="JM26" i="19" s="1"/>
  <c r="JM27" i="19" s="1"/>
  <c r="JM28" i="19" s="1"/>
  <c r="JM29" i="19" s="1"/>
  <c r="JM30" i="19" s="1"/>
  <c r="JM31" i="19" s="1"/>
  <c r="JM32" i="19" s="1"/>
  <c r="JM33" i="19" s="1"/>
  <c r="JM34" i="19" s="1"/>
  <c r="JM35" i="19" s="1"/>
  <c r="JM36" i="19" s="1"/>
  <c r="JM37" i="19" s="1"/>
  <c r="JM38" i="19" s="1"/>
  <c r="JM39" i="19" s="1"/>
  <c r="JM40" i="19" s="1"/>
  <c r="JM41" i="19" s="1"/>
  <c r="JM42" i="19" s="1"/>
  <c r="JM43" i="19" s="1"/>
  <c r="JM44" i="19" s="1"/>
  <c r="JM45" i="19" s="1"/>
  <c r="JM46" i="19" s="1"/>
  <c r="JM47" i="19" s="1"/>
  <c r="JM48" i="19" s="1"/>
  <c r="JM49" i="19" s="1"/>
  <c r="JM50" i="19" s="1"/>
  <c r="JM51" i="19" s="1"/>
  <c r="JM52" i="19" s="1"/>
  <c r="JM53" i="19" s="1"/>
  <c r="JM54" i="19" s="1"/>
  <c r="JM55" i="19" s="1"/>
  <c r="JM56" i="19" s="1"/>
  <c r="JM57" i="19" s="1"/>
  <c r="JM58" i="19" s="1"/>
  <c r="JM59" i="19" s="1"/>
  <c r="JM60" i="19" s="1"/>
  <c r="JM61" i="19" s="1"/>
  <c r="JM62" i="19" s="1"/>
  <c r="JM63" i="19" s="1"/>
  <c r="JM64" i="19" s="1"/>
  <c r="JM65" i="19" s="1"/>
  <c r="JM66" i="19" s="1"/>
  <c r="JM67" i="19" s="1"/>
  <c r="JM68" i="19" s="1"/>
  <c r="JM69" i="19" s="1"/>
  <c r="JB20" i="19"/>
  <c r="JQ19" i="19"/>
  <c r="JR19" i="19" s="1"/>
  <c r="JP19" i="19"/>
  <c r="JO19" i="19"/>
  <c r="JQ18" i="19"/>
  <c r="JR18" i="19" s="1"/>
  <c r="JP18" i="19"/>
  <c r="JO18" i="19"/>
  <c r="JQ17" i="19"/>
  <c r="JR17" i="19" s="1"/>
  <c r="JP17" i="19"/>
  <c r="JO17" i="19"/>
  <c r="JQ16" i="19"/>
  <c r="JR16" i="19" s="1"/>
  <c r="JP16" i="19"/>
  <c r="JO16" i="19"/>
  <c r="JQ15" i="19"/>
  <c r="JR15" i="19" s="1"/>
  <c r="JP15" i="19"/>
  <c r="JO15" i="19"/>
  <c r="JQ14" i="19"/>
  <c r="JR14" i="19" s="1"/>
  <c r="JP14" i="19"/>
  <c r="JO14" i="19"/>
  <c r="JU13" i="19"/>
  <c r="JQ13" i="19"/>
  <c r="JR13" i="19" s="1"/>
  <c r="JP13" i="19"/>
  <c r="JO13" i="19"/>
  <c r="JQ12" i="19"/>
  <c r="JR12" i="19" s="1"/>
  <c r="JP12" i="19"/>
  <c r="JO12" i="19"/>
  <c r="JQ11" i="19"/>
  <c r="JR11" i="19" s="1"/>
  <c r="JP11" i="19"/>
  <c r="JO11" i="19"/>
  <c r="JU10" i="19"/>
  <c r="JQ10" i="19"/>
  <c r="JR10" i="19" s="1"/>
  <c r="JP10" i="19"/>
  <c r="JO10" i="19"/>
  <c r="JB10" i="19"/>
  <c r="JU7" i="19"/>
  <c r="JU52" i="19" s="1"/>
  <c r="JU6" i="19"/>
  <c r="JP6" i="19"/>
  <c r="JP5" i="19"/>
  <c r="JP4" i="19"/>
  <c r="JN4" i="19"/>
  <c r="JM4" i="19"/>
  <c r="JW6" i="19"/>
  <c r="JW7" i="19" s="1"/>
  <c r="JW11" i="19" s="1"/>
  <c r="J47" i="17"/>
  <c r="J48"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10" i="17"/>
  <c r="S11" i="17"/>
  <c r="S12" i="17"/>
  <c r="S13" i="17"/>
  <c r="S14" i="17"/>
  <c r="S15" i="17"/>
  <c r="S16" i="17"/>
  <c r="S9" i="17"/>
  <c r="CT9" i="15"/>
  <c r="CU9" i="15"/>
  <c r="CV9" i="15"/>
  <c r="CW9" i="15"/>
  <c r="CX9" i="15"/>
  <c r="CY9" i="15"/>
  <c r="CZ9" i="15"/>
  <c r="DA9" i="15"/>
  <c r="DB9" i="15"/>
  <c r="DC9" i="15"/>
  <c r="DD9" i="15"/>
  <c r="DR9" i="15"/>
  <c r="DS9" i="15"/>
  <c r="DT9" i="15"/>
  <c r="DU9" i="15"/>
  <c r="DV9" i="15"/>
  <c r="DW9" i="15"/>
  <c r="DX9" i="15"/>
  <c r="DY9" i="15"/>
  <c r="DZ9" i="15"/>
  <c r="EA9" i="15"/>
  <c r="DR10" i="15"/>
  <c r="DS10" i="15"/>
  <c r="DT10" i="15"/>
  <c r="DU10" i="15"/>
  <c r="DV10" i="15"/>
  <c r="DW10" i="15"/>
  <c r="DX10" i="15"/>
  <c r="DY10" i="15"/>
  <c r="DZ10" i="15"/>
  <c r="EA10" i="15"/>
  <c r="SU12" i="19" l="1"/>
  <c r="SU13" i="19" s="1"/>
  <c r="SS40" i="19"/>
  <c r="SS12" i="19"/>
  <c r="SS22" i="19" s="1"/>
  <c r="SS32" i="19" s="1"/>
  <c r="SS42" i="19" s="1"/>
  <c r="SS52" i="19" s="1"/>
  <c r="SS62" i="19" s="1"/>
  <c r="RM5" i="19"/>
  <c r="SO5" i="19"/>
  <c r="SS11" i="19"/>
  <c r="SS21" i="19" s="1"/>
  <c r="SS31" i="19" s="1"/>
  <c r="SS41" i="19" s="1"/>
  <c r="SS51" i="19" s="1"/>
  <c r="SS61" i="19" s="1"/>
  <c r="NO5" i="19"/>
  <c r="NS12" i="19"/>
  <c r="NS22" i="19" s="1"/>
  <c r="NS32" i="19" s="1"/>
  <c r="NS42" i="19" s="1"/>
  <c r="NS52" i="19" s="1"/>
  <c r="NS62" i="19" s="1"/>
  <c r="SO6" i="19"/>
  <c r="SQ4" i="19"/>
  <c r="SR5" i="19"/>
  <c r="SM6" i="19"/>
  <c r="RR4" i="19"/>
  <c r="SO8" i="19"/>
  <c r="SR4" i="19"/>
  <c r="RQ7" i="19"/>
  <c r="SM5" i="19"/>
  <c r="SQ7" i="19"/>
  <c r="RO6" i="19"/>
  <c r="RQ4" i="19"/>
  <c r="SS50" i="19"/>
  <c r="RS30" i="19"/>
  <c r="SS10" i="19"/>
  <c r="SS30" i="19"/>
  <c r="SS20" i="19"/>
  <c r="SS60" i="19"/>
  <c r="MO5" i="19"/>
  <c r="PO5" i="19"/>
  <c r="RM6" i="19"/>
  <c r="RS11" i="19"/>
  <c r="RS21" i="19" s="1"/>
  <c r="RS31" i="19" s="1"/>
  <c r="RS41" i="19" s="1"/>
  <c r="RS51" i="19" s="1"/>
  <c r="RS61" i="19" s="1"/>
  <c r="SO4" i="19"/>
  <c r="SQ5" i="19"/>
  <c r="SO7" i="19"/>
  <c r="SU42" i="19"/>
  <c r="SU43" i="19" s="1"/>
  <c r="SU32" i="19"/>
  <c r="SU33" i="19" s="1"/>
  <c r="PS11" i="19"/>
  <c r="PS21" i="19" s="1"/>
  <c r="PS31" i="19" s="1"/>
  <c r="PS41" i="19" s="1"/>
  <c r="PS51" i="19" s="1"/>
  <c r="PS61" i="19" s="1"/>
  <c r="RO5" i="19"/>
  <c r="RS12" i="19"/>
  <c r="RS22" i="19" s="1"/>
  <c r="RS32" i="19" s="1"/>
  <c r="RS42" i="19" s="1"/>
  <c r="RS52" i="19" s="1"/>
  <c r="RS62" i="19" s="1"/>
  <c r="SN5" i="19"/>
  <c r="SQ6" i="19"/>
  <c r="SU22" i="19"/>
  <c r="SU23" i="19" s="1"/>
  <c r="SU62" i="19"/>
  <c r="SU63" i="19" s="1"/>
  <c r="PR4" i="19"/>
  <c r="RO8" i="19"/>
  <c r="PM5" i="19"/>
  <c r="RR5" i="19"/>
  <c r="RS60" i="19"/>
  <c r="RS40" i="19"/>
  <c r="RS50" i="19"/>
  <c r="RS10" i="19"/>
  <c r="RS20" i="19"/>
  <c r="PQ4" i="19"/>
  <c r="PQ7" i="19"/>
  <c r="QO5" i="19"/>
  <c r="QS12" i="19"/>
  <c r="QS22" i="19" s="1"/>
  <c r="QS32" i="19" s="1"/>
  <c r="QS42" i="19" s="1"/>
  <c r="QS52" i="19" s="1"/>
  <c r="QS62" i="19" s="1"/>
  <c r="RO4" i="19"/>
  <c r="RQ5" i="19"/>
  <c r="RO7" i="19"/>
  <c r="RU42" i="19"/>
  <c r="QR5" i="19"/>
  <c r="RU32" i="19"/>
  <c r="QO8" i="19"/>
  <c r="QQ4" i="19"/>
  <c r="QS60" i="19"/>
  <c r="RN5" i="19"/>
  <c r="RQ6" i="19"/>
  <c r="RU22" i="19"/>
  <c r="QR4" i="19"/>
  <c r="RU52" i="19"/>
  <c r="QM6" i="19"/>
  <c r="QS11" i="19"/>
  <c r="QS21" i="19" s="1"/>
  <c r="QS31" i="19" s="1"/>
  <c r="QS41" i="19" s="1"/>
  <c r="QS51" i="19" s="1"/>
  <c r="QS61" i="19" s="1"/>
  <c r="RU12" i="19"/>
  <c r="QO6" i="19"/>
  <c r="PW6" i="19"/>
  <c r="PW7" i="19" s="1"/>
  <c r="PW11" i="19" s="1"/>
  <c r="QM5" i="19"/>
  <c r="QQ7" i="19"/>
  <c r="QS40" i="19"/>
  <c r="QS10" i="19"/>
  <c r="QS20" i="19"/>
  <c r="QS50" i="19"/>
  <c r="QS30" i="19"/>
  <c r="QU32" i="19"/>
  <c r="PO6" i="19"/>
  <c r="QO4" i="19"/>
  <c r="QQ5" i="19"/>
  <c r="QO7" i="19"/>
  <c r="QU42" i="19"/>
  <c r="QU62" i="19"/>
  <c r="OQ4" i="19"/>
  <c r="QN5" i="19"/>
  <c r="QQ6" i="19"/>
  <c r="OR4" i="19"/>
  <c r="OS11" i="19"/>
  <c r="OS21" i="19" s="1"/>
  <c r="OS31" i="19" s="1"/>
  <c r="OS41" i="19" s="1"/>
  <c r="OS51" i="19" s="1"/>
  <c r="OS61" i="19" s="1"/>
  <c r="PR5" i="19"/>
  <c r="PS12" i="19"/>
  <c r="PS22" i="19" s="1"/>
  <c r="PS32" i="19" s="1"/>
  <c r="PS42" i="19" s="1"/>
  <c r="PS52" i="19" s="1"/>
  <c r="PS62" i="19" s="1"/>
  <c r="QU52" i="19"/>
  <c r="OM6" i="19"/>
  <c r="OO6" i="19"/>
  <c r="QU12" i="19"/>
  <c r="OO5" i="19"/>
  <c r="PM6" i="19"/>
  <c r="PO8" i="19"/>
  <c r="PS30" i="19"/>
  <c r="PS50" i="19"/>
  <c r="PS10" i="19"/>
  <c r="PS20" i="19"/>
  <c r="PS60" i="19"/>
  <c r="PS40" i="19"/>
  <c r="PU12" i="19"/>
  <c r="MR4" i="19"/>
  <c r="OR5" i="19"/>
  <c r="PO4" i="19"/>
  <c r="PQ5" i="19"/>
  <c r="PO7" i="19"/>
  <c r="PU42" i="19"/>
  <c r="PU22" i="19"/>
  <c r="PU62" i="19"/>
  <c r="OM5" i="19"/>
  <c r="OQ7" i="19"/>
  <c r="PN5" i="19"/>
  <c r="PU32" i="19"/>
  <c r="LO5" i="19"/>
  <c r="MS11" i="19"/>
  <c r="MS21" i="19" s="1"/>
  <c r="MS31" i="19" s="1"/>
  <c r="MS41" i="19" s="1"/>
  <c r="MS51" i="19" s="1"/>
  <c r="MS61" i="19" s="1"/>
  <c r="OS12" i="19"/>
  <c r="OS22" i="19" s="1"/>
  <c r="OS32" i="19" s="1"/>
  <c r="OS42" i="19" s="1"/>
  <c r="OS52" i="19" s="1"/>
  <c r="OS62" i="19" s="1"/>
  <c r="MQ4" i="19"/>
  <c r="OO8" i="19"/>
  <c r="OS30" i="19"/>
  <c r="OS50" i="19"/>
  <c r="OS10" i="19"/>
  <c r="OS20" i="19"/>
  <c r="OS60" i="19"/>
  <c r="OS40" i="19"/>
  <c r="OU22" i="19"/>
  <c r="OO4" i="19"/>
  <c r="OQ5" i="19"/>
  <c r="OO7" i="19"/>
  <c r="OU42" i="19"/>
  <c r="ON5" i="19"/>
  <c r="OQ6" i="19"/>
  <c r="OU32" i="19"/>
  <c r="OU62" i="19"/>
  <c r="OU52" i="19"/>
  <c r="NR5" i="19"/>
  <c r="NM5" i="19"/>
  <c r="NQ7" i="19"/>
  <c r="NO6" i="19"/>
  <c r="NM6" i="19"/>
  <c r="MM6" i="19"/>
  <c r="NQ4" i="19"/>
  <c r="NO8" i="19"/>
  <c r="NS11" i="19"/>
  <c r="NS21" i="19" s="1"/>
  <c r="NS31" i="19" s="1"/>
  <c r="NS41" i="19" s="1"/>
  <c r="NS51" i="19" s="1"/>
  <c r="NS61" i="19" s="1"/>
  <c r="MO6" i="19"/>
  <c r="NR4" i="19"/>
  <c r="NS20" i="19"/>
  <c r="NS60" i="19"/>
  <c r="NS30" i="19"/>
  <c r="NS50" i="19"/>
  <c r="NS40" i="19"/>
  <c r="NS10" i="19"/>
  <c r="NU62" i="19"/>
  <c r="LM5" i="19"/>
  <c r="LS11" i="19"/>
  <c r="LS21" i="19" s="1"/>
  <c r="LS31" i="19" s="1"/>
  <c r="LS41" i="19" s="1"/>
  <c r="LS51" i="19" s="1"/>
  <c r="LS61" i="19" s="1"/>
  <c r="MR5" i="19"/>
  <c r="NO4" i="19"/>
  <c r="NQ5" i="19"/>
  <c r="NO7" i="19"/>
  <c r="NU42" i="19"/>
  <c r="KO5" i="19"/>
  <c r="MM5" i="19"/>
  <c r="MQ7" i="19"/>
  <c r="NN5" i="19"/>
  <c r="NQ6" i="19"/>
  <c r="LM6" i="19"/>
  <c r="NU12" i="19"/>
  <c r="LO6" i="19"/>
  <c r="LQ4" i="19"/>
  <c r="MS12" i="19"/>
  <c r="MS22" i="19" s="1"/>
  <c r="MS32" i="19" s="1"/>
  <c r="MS42" i="19" s="1"/>
  <c r="MS52" i="19" s="1"/>
  <c r="MS62" i="19" s="1"/>
  <c r="NU52" i="19"/>
  <c r="NU32" i="19"/>
  <c r="LR4" i="19"/>
  <c r="MO8" i="19"/>
  <c r="MS30" i="19"/>
  <c r="MS50" i="19"/>
  <c r="MS10" i="19"/>
  <c r="MS20" i="19"/>
  <c r="MS60" i="19"/>
  <c r="MS40" i="19"/>
  <c r="MT40" i="19" s="1"/>
  <c r="MT41" i="19" s="1"/>
  <c r="MV40" i="19" s="1"/>
  <c r="MU62" i="19"/>
  <c r="KM5" i="19"/>
  <c r="KS11" i="19"/>
  <c r="KS21" i="19" s="1"/>
  <c r="KS31" i="19" s="1"/>
  <c r="KS41" i="19" s="1"/>
  <c r="KS51" i="19" s="1"/>
  <c r="KS61" i="19" s="1"/>
  <c r="LR5" i="19"/>
  <c r="MO4" i="19"/>
  <c r="MQ5" i="19"/>
  <c r="MO7" i="19"/>
  <c r="MU42" i="19"/>
  <c r="KW6" i="19"/>
  <c r="KW7" i="19" s="1"/>
  <c r="KW11" i="19" s="1"/>
  <c r="LQ7" i="19"/>
  <c r="LS20" i="19"/>
  <c r="MN5" i="19"/>
  <c r="MQ6" i="19"/>
  <c r="MU32" i="19"/>
  <c r="MU12" i="19"/>
  <c r="KQ4" i="19"/>
  <c r="KQ7" i="19"/>
  <c r="LS12" i="19"/>
  <c r="LS22" i="19" s="1"/>
  <c r="LS32" i="19" s="1"/>
  <c r="LS42" i="19" s="1"/>
  <c r="LS52" i="19" s="1"/>
  <c r="LS62" i="19" s="1"/>
  <c r="MU52" i="19"/>
  <c r="KR4" i="19"/>
  <c r="LO8" i="19"/>
  <c r="LS60" i="19"/>
  <c r="LS40" i="19"/>
  <c r="LS30" i="19"/>
  <c r="LS50" i="19"/>
  <c r="LS10" i="19"/>
  <c r="JO6" i="19"/>
  <c r="LU22" i="19"/>
  <c r="LU62" i="19"/>
  <c r="JQ4" i="19"/>
  <c r="KO6" i="19"/>
  <c r="LO4" i="19"/>
  <c r="LQ5" i="19"/>
  <c r="LO7" i="19"/>
  <c r="LU42" i="19"/>
  <c r="LN5" i="19"/>
  <c r="LQ6" i="19"/>
  <c r="JR4" i="19"/>
  <c r="JS11" i="19"/>
  <c r="JS21" i="19" s="1"/>
  <c r="JS31" i="19" s="1"/>
  <c r="JS41" i="19" s="1"/>
  <c r="JS51" i="19" s="1"/>
  <c r="JS61" i="19" s="1"/>
  <c r="KR5" i="19"/>
  <c r="KS12" i="19"/>
  <c r="KS22" i="19" s="1"/>
  <c r="KS32" i="19" s="1"/>
  <c r="KS42" i="19" s="1"/>
  <c r="KS52" i="19" s="1"/>
  <c r="KS62" i="19" s="1"/>
  <c r="LU52" i="19"/>
  <c r="JM6" i="19"/>
  <c r="LU32" i="19"/>
  <c r="JO5" i="19"/>
  <c r="KM6" i="19"/>
  <c r="KO8" i="19"/>
  <c r="KS30" i="19"/>
  <c r="KS50" i="19"/>
  <c r="KS40" i="19"/>
  <c r="KS10" i="19"/>
  <c r="KS20" i="19"/>
  <c r="KS60" i="19"/>
  <c r="JR5" i="19"/>
  <c r="KO4" i="19"/>
  <c r="KQ5" i="19"/>
  <c r="KO7" i="19"/>
  <c r="KU42" i="19"/>
  <c r="KU12" i="19"/>
  <c r="KU62" i="19"/>
  <c r="JM5" i="19"/>
  <c r="JQ7" i="19"/>
  <c r="KN5" i="19"/>
  <c r="KU22" i="19"/>
  <c r="JS12" i="19"/>
  <c r="JS22" i="19" s="1"/>
  <c r="JS32" i="19" s="1"/>
  <c r="JS42" i="19" s="1"/>
  <c r="JS52" i="19" s="1"/>
  <c r="JS62" i="19" s="1"/>
  <c r="KU52" i="19"/>
  <c r="JO8" i="19"/>
  <c r="JS40" i="19"/>
  <c r="JS10" i="19"/>
  <c r="JS20" i="19"/>
  <c r="JS60" i="19"/>
  <c r="JS30" i="19"/>
  <c r="JS50" i="19"/>
  <c r="JO4" i="19"/>
  <c r="JQ5" i="19"/>
  <c r="JO7" i="19"/>
  <c r="JU42" i="19"/>
  <c r="JU22" i="19"/>
  <c r="JU62" i="19"/>
  <c r="JN5" i="19"/>
  <c r="JQ6" i="19"/>
  <c r="JU32" i="19"/>
  <c r="JU12" i="19"/>
  <c r="DO9" i="15"/>
  <c r="DP9" i="15"/>
  <c r="DQ9" i="15"/>
  <c r="K389" i="20"/>
  <c r="L395" i="20"/>
  <c r="M395" i="20" s="1"/>
  <c r="K395" i="20"/>
  <c r="J395" i="20"/>
  <c r="N386" i="20"/>
  <c r="L394" i="20"/>
  <c r="M394" i="20" s="1"/>
  <c r="K394" i="20"/>
  <c r="J394" i="20"/>
  <c r="L393" i="20"/>
  <c r="M393" i="20" s="1"/>
  <c r="K393" i="20"/>
  <c r="J393" i="20"/>
  <c r="L392" i="20"/>
  <c r="M392" i="20" s="1"/>
  <c r="K392" i="20"/>
  <c r="J392" i="20"/>
  <c r="L391" i="20"/>
  <c r="M391" i="20" s="1"/>
  <c r="K391" i="20"/>
  <c r="J391" i="20"/>
  <c r="L390" i="20"/>
  <c r="M390" i="20" s="1"/>
  <c r="K390" i="20"/>
  <c r="J390" i="20"/>
  <c r="L389" i="20"/>
  <c r="M389" i="20" s="1"/>
  <c r="J389" i="20"/>
  <c r="L388" i="20"/>
  <c r="M388" i="20" s="1"/>
  <c r="K388" i="20"/>
  <c r="J388" i="20"/>
  <c r="L387" i="20"/>
  <c r="M387" i="20" s="1"/>
  <c r="K387" i="20"/>
  <c r="J387" i="20"/>
  <c r="L386" i="20"/>
  <c r="M386" i="20" s="1"/>
  <c r="K386" i="20"/>
  <c r="J386" i="20"/>
  <c r="L375" i="20"/>
  <c r="M375" i="20" s="1"/>
  <c r="K375" i="20"/>
  <c r="J375" i="20"/>
  <c r="N366" i="20"/>
  <c r="L374" i="20"/>
  <c r="M374" i="20" s="1"/>
  <c r="K374" i="20"/>
  <c r="J374" i="20"/>
  <c r="L373" i="20"/>
  <c r="M373" i="20" s="1"/>
  <c r="K373" i="20"/>
  <c r="J373" i="20"/>
  <c r="L372" i="20"/>
  <c r="M372" i="20" s="1"/>
  <c r="K372" i="20"/>
  <c r="J372" i="20"/>
  <c r="L371" i="20"/>
  <c r="M371" i="20" s="1"/>
  <c r="K371" i="20"/>
  <c r="J371" i="20"/>
  <c r="L370" i="20"/>
  <c r="M370" i="20" s="1"/>
  <c r="K370" i="20"/>
  <c r="J370" i="20"/>
  <c r="L369" i="20"/>
  <c r="M369" i="20" s="1"/>
  <c r="K369" i="20"/>
  <c r="J369" i="20"/>
  <c r="L368" i="20"/>
  <c r="M368" i="20" s="1"/>
  <c r="K368" i="20"/>
  <c r="J368" i="20"/>
  <c r="L367" i="20"/>
  <c r="M367" i="20" s="1"/>
  <c r="K367" i="20"/>
  <c r="J367" i="20"/>
  <c r="L366" i="20"/>
  <c r="M366" i="20" s="1"/>
  <c r="K366" i="20"/>
  <c r="J366" i="20"/>
  <c r="L355" i="20"/>
  <c r="M355" i="20" s="1"/>
  <c r="K355" i="20"/>
  <c r="J355" i="20"/>
  <c r="N346" i="20"/>
  <c r="L354" i="20"/>
  <c r="M354" i="20" s="1"/>
  <c r="K354" i="20"/>
  <c r="J354" i="20"/>
  <c r="L353" i="20"/>
  <c r="M353" i="20" s="1"/>
  <c r="K353" i="20"/>
  <c r="J353" i="20"/>
  <c r="L352" i="20"/>
  <c r="M352" i="20" s="1"/>
  <c r="K352" i="20"/>
  <c r="J352" i="20"/>
  <c r="L351" i="20"/>
  <c r="M351" i="20" s="1"/>
  <c r="K351" i="20"/>
  <c r="J351" i="20"/>
  <c r="L350" i="20"/>
  <c r="M350" i="20" s="1"/>
  <c r="K350" i="20"/>
  <c r="J350" i="20"/>
  <c r="L349" i="20"/>
  <c r="M349" i="20" s="1"/>
  <c r="K349" i="20"/>
  <c r="J349" i="20"/>
  <c r="L348" i="20"/>
  <c r="M348" i="20" s="1"/>
  <c r="K348" i="20"/>
  <c r="J348" i="20"/>
  <c r="L347" i="20"/>
  <c r="M347" i="20" s="1"/>
  <c r="K347" i="20"/>
  <c r="J347" i="20"/>
  <c r="L346" i="20"/>
  <c r="M346" i="20" s="1"/>
  <c r="K346" i="20"/>
  <c r="J346" i="20"/>
  <c r="L335" i="20"/>
  <c r="M335" i="20" s="1"/>
  <c r="K335" i="20"/>
  <c r="J335" i="20"/>
  <c r="N326" i="20"/>
  <c r="L334" i="20"/>
  <c r="M334" i="20" s="1"/>
  <c r="K334" i="20"/>
  <c r="J334" i="20"/>
  <c r="L333" i="20"/>
  <c r="M333" i="20" s="1"/>
  <c r="K333" i="20"/>
  <c r="J333" i="20"/>
  <c r="L332" i="20"/>
  <c r="M332" i="20" s="1"/>
  <c r="K332" i="20"/>
  <c r="J332" i="20"/>
  <c r="L331" i="20"/>
  <c r="M331" i="20" s="1"/>
  <c r="K331" i="20"/>
  <c r="J331" i="20"/>
  <c r="L330" i="20"/>
  <c r="M330" i="20" s="1"/>
  <c r="K330" i="20"/>
  <c r="J330" i="20"/>
  <c r="L329" i="20"/>
  <c r="M329" i="20" s="1"/>
  <c r="K329" i="20"/>
  <c r="J329" i="20"/>
  <c r="L328" i="20"/>
  <c r="M328" i="20" s="1"/>
  <c r="K328" i="20"/>
  <c r="J328" i="20"/>
  <c r="L327" i="20"/>
  <c r="M327" i="20" s="1"/>
  <c r="K327" i="20"/>
  <c r="J327" i="20"/>
  <c r="L326" i="20"/>
  <c r="M326" i="20" s="1"/>
  <c r="K326" i="20"/>
  <c r="J326" i="20"/>
  <c r="L315" i="20"/>
  <c r="M315" i="20" s="1"/>
  <c r="K315" i="20"/>
  <c r="J315" i="20"/>
  <c r="N306" i="20"/>
  <c r="L314" i="20"/>
  <c r="M314" i="20" s="1"/>
  <c r="K314" i="20"/>
  <c r="J314" i="20"/>
  <c r="L313" i="20"/>
  <c r="M313" i="20" s="1"/>
  <c r="K313" i="20"/>
  <c r="J313" i="20"/>
  <c r="L312" i="20"/>
  <c r="M312" i="20" s="1"/>
  <c r="K312" i="20"/>
  <c r="J312" i="20"/>
  <c r="L311" i="20"/>
  <c r="M311" i="20" s="1"/>
  <c r="K311" i="20"/>
  <c r="J311" i="20"/>
  <c r="L310" i="20"/>
  <c r="M310" i="20" s="1"/>
  <c r="K310" i="20"/>
  <c r="J310" i="20"/>
  <c r="L309" i="20"/>
  <c r="M309" i="20" s="1"/>
  <c r="K309" i="20"/>
  <c r="J309" i="20"/>
  <c r="L308" i="20"/>
  <c r="M308" i="20" s="1"/>
  <c r="K308" i="20"/>
  <c r="J308" i="20"/>
  <c r="L307" i="20"/>
  <c r="M307" i="20" s="1"/>
  <c r="K307" i="20"/>
  <c r="J307" i="20"/>
  <c r="L306" i="20"/>
  <c r="M306" i="20" s="1"/>
  <c r="K306" i="20"/>
  <c r="J306" i="20"/>
  <c r="L295" i="20"/>
  <c r="M295" i="20" s="1"/>
  <c r="K295" i="20"/>
  <c r="J295" i="20"/>
  <c r="N286" i="20"/>
  <c r="L294" i="20"/>
  <c r="M294" i="20" s="1"/>
  <c r="K294" i="20"/>
  <c r="J294" i="20"/>
  <c r="L293" i="20"/>
  <c r="M293" i="20" s="1"/>
  <c r="K293" i="20"/>
  <c r="J293" i="20"/>
  <c r="L292" i="20"/>
  <c r="M292" i="20" s="1"/>
  <c r="K292" i="20"/>
  <c r="J292" i="20"/>
  <c r="L291" i="20"/>
  <c r="M291" i="20" s="1"/>
  <c r="K291" i="20"/>
  <c r="J291" i="20"/>
  <c r="L290" i="20"/>
  <c r="M290" i="20" s="1"/>
  <c r="K290" i="20"/>
  <c r="J290" i="20"/>
  <c r="L289" i="20"/>
  <c r="M289" i="20" s="1"/>
  <c r="K289" i="20"/>
  <c r="J289" i="20"/>
  <c r="L288" i="20"/>
  <c r="M288" i="20" s="1"/>
  <c r="K288" i="20"/>
  <c r="J288" i="20"/>
  <c r="L287" i="20"/>
  <c r="M287" i="20" s="1"/>
  <c r="K287" i="20"/>
  <c r="J287" i="20"/>
  <c r="L286" i="20"/>
  <c r="M286" i="20" s="1"/>
  <c r="K286" i="20"/>
  <c r="J286" i="20"/>
  <c r="L275" i="20"/>
  <c r="M275" i="20" s="1"/>
  <c r="K275" i="20"/>
  <c r="J275" i="20"/>
  <c r="N266" i="20"/>
  <c r="L274" i="20"/>
  <c r="M274" i="20" s="1"/>
  <c r="K274" i="20"/>
  <c r="J274" i="20"/>
  <c r="L273" i="20"/>
  <c r="M273" i="20" s="1"/>
  <c r="K273" i="20"/>
  <c r="J273" i="20"/>
  <c r="L272" i="20"/>
  <c r="M272" i="20" s="1"/>
  <c r="K272" i="20"/>
  <c r="J272" i="20"/>
  <c r="L271" i="20"/>
  <c r="M271" i="20" s="1"/>
  <c r="K271" i="20"/>
  <c r="J271" i="20"/>
  <c r="L270" i="20"/>
  <c r="M270" i="20" s="1"/>
  <c r="K270" i="20"/>
  <c r="J270" i="20"/>
  <c r="L269" i="20"/>
  <c r="M269" i="20" s="1"/>
  <c r="K269" i="20"/>
  <c r="J269" i="20"/>
  <c r="L268" i="20"/>
  <c r="M268" i="20" s="1"/>
  <c r="K268" i="20"/>
  <c r="J268" i="20"/>
  <c r="L267" i="20"/>
  <c r="M267" i="20" s="1"/>
  <c r="K267" i="20"/>
  <c r="J267" i="20"/>
  <c r="L266" i="20"/>
  <c r="M266" i="20" s="1"/>
  <c r="K266" i="20"/>
  <c r="J266" i="20"/>
  <c r="L255" i="20"/>
  <c r="M255" i="20" s="1"/>
  <c r="K255" i="20"/>
  <c r="J255" i="20"/>
  <c r="N246" i="20"/>
  <c r="L254" i="20"/>
  <c r="M254" i="20" s="1"/>
  <c r="K254" i="20"/>
  <c r="J254" i="20"/>
  <c r="L253" i="20"/>
  <c r="M253" i="20" s="1"/>
  <c r="K253" i="20"/>
  <c r="J253" i="20"/>
  <c r="L252" i="20"/>
  <c r="M252" i="20" s="1"/>
  <c r="K252" i="20"/>
  <c r="J252" i="20"/>
  <c r="L251" i="20"/>
  <c r="M251" i="20" s="1"/>
  <c r="K251" i="20"/>
  <c r="J251" i="20"/>
  <c r="L250" i="20"/>
  <c r="M250" i="20" s="1"/>
  <c r="K250" i="20"/>
  <c r="J250" i="20"/>
  <c r="L249" i="20"/>
  <c r="M249" i="20" s="1"/>
  <c r="K249" i="20"/>
  <c r="J249" i="20"/>
  <c r="L248" i="20"/>
  <c r="M248" i="20" s="1"/>
  <c r="K248" i="20"/>
  <c r="J248" i="20"/>
  <c r="L247" i="20"/>
  <c r="M247" i="20" s="1"/>
  <c r="K247" i="20"/>
  <c r="J247" i="20"/>
  <c r="L246" i="20"/>
  <c r="M246" i="20" s="1"/>
  <c r="K246" i="20"/>
  <c r="J246" i="20"/>
  <c r="L235" i="20"/>
  <c r="M235" i="20" s="1"/>
  <c r="K235" i="20"/>
  <c r="J235" i="20"/>
  <c r="N226" i="20"/>
  <c r="L234" i="20"/>
  <c r="M234" i="20" s="1"/>
  <c r="K234" i="20"/>
  <c r="J234" i="20"/>
  <c r="L233" i="20"/>
  <c r="M233" i="20" s="1"/>
  <c r="K233" i="20"/>
  <c r="J233" i="20"/>
  <c r="L232" i="20"/>
  <c r="M232" i="20" s="1"/>
  <c r="K232" i="20"/>
  <c r="J232" i="20"/>
  <c r="L231" i="20"/>
  <c r="M231" i="20" s="1"/>
  <c r="K231" i="20"/>
  <c r="J231" i="20"/>
  <c r="L230" i="20"/>
  <c r="M230" i="20" s="1"/>
  <c r="K230" i="20"/>
  <c r="J230" i="20"/>
  <c r="L229" i="20"/>
  <c r="M229" i="20" s="1"/>
  <c r="K229" i="20"/>
  <c r="J229" i="20"/>
  <c r="L228" i="20"/>
  <c r="M228" i="20" s="1"/>
  <c r="K228" i="20"/>
  <c r="J228" i="20"/>
  <c r="L227" i="20"/>
  <c r="M227" i="20" s="1"/>
  <c r="K227" i="20"/>
  <c r="J227" i="20"/>
  <c r="L226" i="20"/>
  <c r="M226" i="20" s="1"/>
  <c r="K226" i="20"/>
  <c r="J226" i="20"/>
  <c r="L215" i="20"/>
  <c r="M215" i="20" s="1"/>
  <c r="K215" i="20"/>
  <c r="J215" i="20"/>
  <c r="N206" i="20"/>
  <c r="L214" i="20"/>
  <c r="M214" i="20" s="1"/>
  <c r="K214" i="20"/>
  <c r="J214" i="20"/>
  <c r="L213" i="20"/>
  <c r="M213" i="20" s="1"/>
  <c r="K213" i="20"/>
  <c r="J213" i="20"/>
  <c r="L212" i="20"/>
  <c r="M212" i="20" s="1"/>
  <c r="K212" i="20"/>
  <c r="J212" i="20"/>
  <c r="L211" i="20"/>
  <c r="M211" i="20" s="1"/>
  <c r="K211" i="20"/>
  <c r="J211" i="20"/>
  <c r="L210" i="20"/>
  <c r="M210" i="20" s="1"/>
  <c r="K210" i="20"/>
  <c r="J210" i="20"/>
  <c r="L209" i="20"/>
  <c r="M209" i="20" s="1"/>
  <c r="K209" i="20"/>
  <c r="J209" i="20"/>
  <c r="L208" i="20"/>
  <c r="M208" i="20" s="1"/>
  <c r="K208" i="20"/>
  <c r="J208" i="20"/>
  <c r="L207" i="20"/>
  <c r="M207" i="20" s="1"/>
  <c r="K207" i="20"/>
  <c r="J207" i="20"/>
  <c r="L206" i="20"/>
  <c r="M206" i="20" s="1"/>
  <c r="K206" i="20"/>
  <c r="J206" i="20"/>
  <c r="W45" i="18"/>
  <c r="V45" i="18" s="1"/>
  <c r="I45" i="18" s="1"/>
  <c r="J48" i="18"/>
  <c r="J47" i="18"/>
  <c r="J46" i="18"/>
  <c r="J45" i="18"/>
  <c r="J44" i="18"/>
  <c r="J43" i="18"/>
  <c r="J42" i="18"/>
  <c r="J41" i="18"/>
  <c r="J40" i="18"/>
  <c r="J39" i="18"/>
  <c r="J38" i="18"/>
  <c r="J37" i="18"/>
  <c r="J36" i="18"/>
  <c r="J35" i="18"/>
  <c r="J34" i="18"/>
  <c r="J33" i="18"/>
  <c r="J32" i="18"/>
  <c r="J31" i="18"/>
  <c r="J30" i="18"/>
  <c r="J29" i="18"/>
  <c r="J28" i="18"/>
  <c r="J27" i="18"/>
  <c r="J26" i="18"/>
  <c r="J25" i="18"/>
  <c r="J24" i="18"/>
  <c r="J23" i="18"/>
  <c r="J22" i="18"/>
  <c r="J21" i="18"/>
  <c r="J20" i="18"/>
  <c r="J19" i="18"/>
  <c r="J18" i="18"/>
  <c r="J17" i="18"/>
  <c r="J16" i="18"/>
  <c r="J15" i="18"/>
  <c r="J14" i="18"/>
  <c r="J13" i="18"/>
  <c r="J12" i="18"/>
  <c r="J11" i="18"/>
  <c r="J10" i="18"/>
  <c r="J9" i="18"/>
  <c r="W15" i="18"/>
  <c r="W16" i="18"/>
  <c r="W17" i="18"/>
  <c r="W18" i="18"/>
  <c r="W19" i="18"/>
  <c r="W20" i="18"/>
  <c r="W21" i="18"/>
  <c r="W22" i="18"/>
  <c r="W23" i="18"/>
  <c r="W24" i="18"/>
  <c r="W25" i="18"/>
  <c r="W26" i="18"/>
  <c r="W27" i="18"/>
  <c r="W28" i="18"/>
  <c r="W29" i="18"/>
  <c r="V29" i="18" s="1"/>
  <c r="I29" i="18" s="1"/>
  <c r="W30" i="18"/>
  <c r="V30" i="18" s="1"/>
  <c r="I30" i="18" s="1"/>
  <c r="W31" i="18"/>
  <c r="V31" i="18" s="1"/>
  <c r="I31" i="18" s="1"/>
  <c r="W32" i="18"/>
  <c r="V32" i="18" s="1"/>
  <c r="I32" i="18" s="1"/>
  <c r="W33" i="18"/>
  <c r="V33" i="18" s="1"/>
  <c r="I33" i="18" s="1"/>
  <c r="W34" i="18"/>
  <c r="V34" i="18" s="1"/>
  <c r="I34" i="18" s="1"/>
  <c r="W35" i="18"/>
  <c r="V35" i="18" s="1"/>
  <c r="I35" i="18" s="1"/>
  <c r="W36" i="18"/>
  <c r="V36" i="18" s="1"/>
  <c r="I36" i="18" s="1"/>
  <c r="W37" i="18"/>
  <c r="V37" i="18" s="1"/>
  <c r="I37" i="18" s="1"/>
  <c r="W38" i="18"/>
  <c r="V38" i="18" s="1"/>
  <c r="I38" i="18" s="1"/>
  <c r="W39" i="18"/>
  <c r="V39" i="18" s="1"/>
  <c r="I39" i="18" s="1"/>
  <c r="W40" i="18"/>
  <c r="V40" i="18" s="1"/>
  <c r="I40" i="18" s="1"/>
  <c r="W41" i="18"/>
  <c r="V41" i="18" s="1"/>
  <c r="I41" i="18" s="1"/>
  <c r="W42" i="18"/>
  <c r="V42" i="18" s="1"/>
  <c r="I42" i="18" s="1"/>
  <c r="W43" i="18"/>
  <c r="V43" i="18" s="1"/>
  <c r="I43" i="18" s="1"/>
  <c r="W44" i="18"/>
  <c r="V44" i="18" s="1"/>
  <c r="I44" i="18" s="1"/>
  <c r="W46" i="18"/>
  <c r="V46" i="18" s="1"/>
  <c r="I46" i="18" s="1"/>
  <c r="W47" i="18"/>
  <c r="V47" i="18" s="1"/>
  <c r="I47" i="18" s="1"/>
  <c r="W48" i="18"/>
  <c r="V48" i="18" s="1"/>
  <c r="I48" i="18" s="1"/>
  <c r="W12" i="18"/>
  <c r="W14" i="18"/>
  <c r="W13" i="18"/>
  <c r="W11" i="18"/>
  <c r="W10" i="18"/>
  <c r="W9" i="18"/>
  <c r="EO9" i="15"/>
  <c r="EP9" i="15"/>
  <c r="EQ9" i="15"/>
  <c r="ER9" i="15"/>
  <c r="ES9" i="15"/>
  <c r="ET9" i="15"/>
  <c r="EU9" i="15"/>
  <c r="EV9" i="15"/>
  <c r="EW9" i="15"/>
  <c r="EX9" i="15"/>
  <c r="CJ29" i="15"/>
  <c r="CJ30" i="15"/>
  <c r="CJ31" i="15"/>
  <c r="CJ32" i="15"/>
  <c r="CJ33" i="15"/>
  <c r="CJ34" i="15"/>
  <c r="CJ35" i="15"/>
  <c r="CJ36" i="15"/>
  <c r="CJ37" i="15"/>
  <c r="CJ38" i="15"/>
  <c r="CJ39" i="15"/>
  <c r="CJ40" i="15"/>
  <c r="CJ41" i="15"/>
  <c r="CJ42" i="15"/>
  <c r="CJ43" i="15"/>
  <c r="CJ44" i="15"/>
  <c r="CJ45" i="15"/>
  <c r="CJ46" i="15"/>
  <c r="CJ47" i="15"/>
  <c r="CJ48" i="15"/>
  <c r="DG29" i="15"/>
  <c r="DG30" i="15"/>
  <c r="DG31" i="15"/>
  <c r="DG32" i="15"/>
  <c r="DG33" i="15"/>
  <c r="DG34" i="15"/>
  <c r="DG35" i="15"/>
  <c r="DG36" i="15"/>
  <c r="DG37" i="15"/>
  <c r="DG38" i="15"/>
  <c r="DG39" i="15"/>
  <c r="DG40" i="15"/>
  <c r="DG41" i="15"/>
  <c r="DG42" i="15"/>
  <c r="DG43" i="15"/>
  <c r="DG44" i="15"/>
  <c r="DG45" i="15"/>
  <c r="DG46" i="15"/>
  <c r="DG47" i="15"/>
  <c r="DG48" i="15"/>
  <c r="ED29" i="15"/>
  <c r="ED30" i="15"/>
  <c r="ED31" i="15"/>
  <c r="ED32" i="15"/>
  <c r="ED33" i="15"/>
  <c r="ED34" i="15"/>
  <c r="ED35" i="15"/>
  <c r="ED36" i="15"/>
  <c r="ED37" i="15"/>
  <c r="ED38" i="15"/>
  <c r="ED39" i="15"/>
  <c r="ED40" i="15"/>
  <c r="ED41" i="15"/>
  <c r="ED42" i="15"/>
  <c r="ED43" i="15"/>
  <c r="ED44" i="15"/>
  <c r="ED45" i="15"/>
  <c r="ED46" i="15"/>
  <c r="ED47" i="15"/>
  <c r="ED48" i="15"/>
  <c r="CI29" i="15"/>
  <c r="CI30" i="15"/>
  <c r="CI31" i="15"/>
  <c r="CI32" i="15"/>
  <c r="CI33" i="15"/>
  <c r="CI34" i="15"/>
  <c r="CI35" i="15"/>
  <c r="CI36" i="15"/>
  <c r="CI37" i="15"/>
  <c r="CI38" i="15"/>
  <c r="CI39" i="15"/>
  <c r="CI40" i="15"/>
  <c r="CI41" i="15"/>
  <c r="CI42" i="15"/>
  <c r="CI43" i="15"/>
  <c r="CI44" i="15"/>
  <c r="CI45" i="15"/>
  <c r="CI46" i="15"/>
  <c r="CI47" i="15"/>
  <c r="CI48" i="15"/>
  <c r="DF29" i="15"/>
  <c r="DF30" i="15"/>
  <c r="DF31" i="15"/>
  <c r="DF32" i="15"/>
  <c r="DF33" i="15"/>
  <c r="DF34" i="15"/>
  <c r="DF35" i="15"/>
  <c r="DF36" i="15"/>
  <c r="DF37" i="15"/>
  <c r="DF38" i="15"/>
  <c r="DF39" i="15"/>
  <c r="DF40" i="15"/>
  <c r="DF41" i="15"/>
  <c r="DF42" i="15"/>
  <c r="DF43" i="15"/>
  <c r="DF44" i="15"/>
  <c r="DF45" i="15"/>
  <c r="DF46" i="15"/>
  <c r="DF47" i="15"/>
  <c r="DF48" i="15"/>
  <c r="EC47" i="15"/>
  <c r="EC48" i="15"/>
  <c r="EC29" i="15"/>
  <c r="EC30" i="15"/>
  <c r="EC31" i="15"/>
  <c r="EC32" i="15"/>
  <c r="EC33" i="15"/>
  <c r="EC34" i="15"/>
  <c r="EC35" i="15"/>
  <c r="EC36" i="15"/>
  <c r="EC37" i="15"/>
  <c r="EC38" i="15"/>
  <c r="EC39" i="15"/>
  <c r="EC40" i="15"/>
  <c r="EC41" i="15"/>
  <c r="EC42" i="15"/>
  <c r="EC43" i="15"/>
  <c r="EC44" i="15"/>
  <c r="EC45" i="15"/>
  <c r="EC46" i="15"/>
  <c r="L395" i="21"/>
  <c r="M395" i="21" s="1"/>
  <c r="K395" i="21"/>
  <c r="J395" i="21"/>
  <c r="N386" i="21"/>
  <c r="L394" i="21"/>
  <c r="M394" i="21" s="1"/>
  <c r="K394" i="21"/>
  <c r="J394" i="21"/>
  <c r="L393" i="21"/>
  <c r="M393" i="21" s="1"/>
  <c r="K393" i="21"/>
  <c r="J393" i="21"/>
  <c r="L392" i="21"/>
  <c r="M392" i="21" s="1"/>
  <c r="K392" i="21"/>
  <c r="J392" i="21"/>
  <c r="L391" i="21"/>
  <c r="M391" i="21" s="1"/>
  <c r="K391" i="21"/>
  <c r="J391" i="21"/>
  <c r="L390" i="21"/>
  <c r="M390" i="21" s="1"/>
  <c r="K390" i="21"/>
  <c r="J390" i="21"/>
  <c r="L389" i="21"/>
  <c r="M389" i="21" s="1"/>
  <c r="K389" i="21"/>
  <c r="J389" i="21"/>
  <c r="L388" i="21"/>
  <c r="M388" i="21" s="1"/>
  <c r="K388" i="21"/>
  <c r="J388" i="21"/>
  <c r="L387" i="21"/>
  <c r="M387" i="21" s="1"/>
  <c r="K387" i="21"/>
  <c r="J387" i="21"/>
  <c r="L386" i="21"/>
  <c r="M386" i="21" s="1"/>
  <c r="K386" i="21"/>
  <c r="J386" i="21"/>
  <c r="L375" i="21"/>
  <c r="M375" i="21" s="1"/>
  <c r="K375" i="21"/>
  <c r="J375" i="21"/>
  <c r="L374" i="21"/>
  <c r="M374" i="21" s="1"/>
  <c r="K374" i="21"/>
  <c r="J374" i="21"/>
  <c r="L373" i="21"/>
  <c r="M373" i="21" s="1"/>
  <c r="K373" i="21"/>
  <c r="J373" i="21"/>
  <c r="L372" i="21"/>
  <c r="M372" i="21" s="1"/>
  <c r="K372" i="21"/>
  <c r="J372" i="21"/>
  <c r="L371" i="21"/>
  <c r="M371" i="21" s="1"/>
  <c r="K371" i="21"/>
  <c r="J371" i="21"/>
  <c r="L370" i="21"/>
  <c r="M370" i="21" s="1"/>
  <c r="K370" i="21"/>
  <c r="J370" i="21"/>
  <c r="L369" i="21"/>
  <c r="M369" i="21" s="1"/>
  <c r="K369" i="21"/>
  <c r="J369" i="21"/>
  <c r="L368" i="21"/>
  <c r="M368" i="21" s="1"/>
  <c r="K368" i="21"/>
  <c r="J368" i="21"/>
  <c r="L367" i="21"/>
  <c r="M367" i="21" s="1"/>
  <c r="K367" i="21"/>
  <c r="J367" i="21"/>
  <c r="L366" i="21"/>
  <c r="M366" i="21" s="1"/>
  <c r="K366" i="21"/>
  <c r="J366" i="21"/>
  <c r="L355" i="21"/>
  <c r="M355" i="21" s="1"/>
  <c r="K355" i="21"/>
  <c r="J355" i="21"/>
  <c r="N346" i="21"/>
  <c r="L354" i="21"/>
  <c r="M354" i="21" s="1"/>
  <c r="K354" i="21"/>
  <c r="J354" i="21"/>
  <c r="L353" i="21"/>
  <c r="M353" i="21" s="1"/>
  <c r="K353" i="21"/>
  <c r="J353" i="21"/>
  <c r="L352" i="21"/>
  <c r="M352" i="21" s="1"/>
  <c r="K352" i="21"/>
  <c r="J352" i="21"/>
  <c r="L351" i="21"/>
  <c r="M351" i="21" s="1"/>
  <c r="K351" i="21"/>
  <c r="J351" i="21"/>
  <c r="L350" i="21"/>
  <c r="M350" i="21" s="1"/>
  <c r="K350" i="21"/>
  <c r="J350" i="21"/>
  <c r="L349" i="21"/>
  <c r="M349" i="21" s="1"/>
  <c r="K349" i="21"/>
  <c r="J349" i="21"/>
  <c r="L348" i="21"/>
  <c r="M348" i="21" s="1"/>
  <c r="K348" i="21"/>
  <c r="J348" i="21"/>
  <c r="L347" i="21"/>
  <c r="M347" i="21" s="1"/>
  <c r="K347" i="21"/>
  <c r="J347" i="21"/>
  <c r="L346" i="21"/>
  <c r="M346" i="21" s="1"/>
  <c r="K346" i="21"/>
  <c r="J346" i="21"/>
  <c r="L335" i="21"/>
  <c r="M335" i="21" s="1"/>
  <c r="K335" i="21"/>
  <c r="J335" i="21"/>
  <c r="N326" i="21"/>
  <c r="L334" i="21"/>
  <c r="M334" i="21" s="1"/>
  <c r="K334" i="21"/>
  <c r="J334" i="21"/>
  <c r="L333" i="21"/>
  <c r="M333" i="21" s="1"/>
  <c r="K333" i="21"/>
  <c r="J333" i="21"/>
  <c r="L332" i="21"/>
  <c r="M332" i="21" s="1"/>
  <c r="K332" i="21"/>
  <c r="J332" i="21"/>
  <c r="L331" i="21"/>
  <c r="M331" i="21" s="1"/>
  <c r="K331" i="21"/>
  <c r="J331" i="21"/>
  <c r="L330" i="21"/>
  <c r="M330" i="21" s="1"/>
  <c r="K330" i="21"/>
  <c r="J330" i="21"/>
  <c r="L329" i="21"/>
  <c r="M329" i="21" s="1"/>
  <c r="K329" i="21"/>
  <c r="J329" i="21"/>
  <c r="L328" i="21"/>
  <c r="M328" i="21" s="1"/>
  <c r="K328" i="21"/>
  <c r="J328" i="21"/>
  <c r="L327" i="21"/>
  <c r="M327" i="21" s="1"/>
  <c r="K327" i="21"/>
  <c r="J327" i="21"/>
  <c r="L326" i="21"/>
  <c r="M326" i="21" s="1"/>
  <c r="K326" i="21"/>
  <c r="J326" i="21"/>
  <c r="L315" i="21"/>
  <c r="M315" i="21" s="1"/>
  <c r="K315" i="21"/>
  <c r="J315" i="21"/>
  <c r="N306" i="21"/>
  <c r="L314" i="21"/>
  <c r="M314" i="21" s="1"/>
  <c r="K314" i="21"/>
  <c r="J314" i="21"/>
  <c r="L313" i="21"/>
  <c r="M313" i="21" s="1"/>
  <c r="K313" i="21"/>
  <c r="J313" i="21"/>
  <c r="L312" i="21"/>
  <c r="M312" i="21" s="1"/>
  <c r="K312" i="21"/>
  <c r="J312" i="21"/>
  <c r="L311" i="21"/>
  <c r="M311" i="21" s="1"/>
  <c r="K311" i="21"/>
  <c r="J311" i="21"/>
  <c r="L310" i="21"/>
  <c r="M310" i="21" s="1"/>
  <c r="K310" i="21"/>
  <c r="J310" i="21"/>
  <c r="L309" i="21"/>
  <c r="M309" i="21" s="1"/>
  <c r="K309" i="21"/>
  <c r="J309" i="21"/>
  <c r="L308" i="21"/>
  <c r="M308" i="21" s="1"/>
  <c r="K308" i="21"/>
  <c r="J308" i="21"/>
  <c r="L307" i="21"/>
  <c r="M307" i="21" s="1"/>
  <c r="K307" i="21"/>
  <c r="J307" i="21"/>
  <c r="L306" i="21"/>
  <c r="M306" i="21" s="1"/>
  <c r="K306" i="21"/>
  <c r="J306" i="21"/>
  <c r="L295" i="21"/>
  <c r="M295" i="21" s="1"/>
  <c r="K295" i="21"/>
  <c r="J295" i="21"/>
  <c r="N286" i="21"/>
  <c r="L294" i="21"/>
  <c r="M294" i="21" s="1"/>
  <c r="K294" i="21"/>
  <c r="J294" i="21"/>
  <c r="L293" i="21"/>
  <c r="M293" i="21" s="1"/>
  <c r="K293" i="21"/>
  <c r="J293" i="21"/>
  <c r="L292" i="21"/>
  <c r="M292" i="21" s="1"/>
  <c r="K292" i="21"/>
  <c r="J292" i="21"/>
  <c r="L291" i="21"/>
  <c r="M291" i="21" s="1"/>
  <c r="K291" i="21"/>
  <c r="J291" i="21"/>
  <c r="L290" i="21"/>
  <c r="M290" i="21" s="1"/>
  <c r="K290" i="21"/>
  <c r="J290" i="21"/>
  <c r="L289" i="21"/>
  <c r="M289" i="21" s="1"/>
  <c r="K289" i="21"/>
  <c r="J289" i="21"/>
  <c r="L288" i="21"/>
  <c r="M288" i="21" s="1"/>
  <c r="K288" i="21"/>
  <c r="J288" i="21"/>
  <c r="L287" i="21"/>
  <c r="M287" i="21" s="1"/>
  <c r="K287" i="21"/>
  <c r="J287" i="21"/>
  <c r="L286" i="21"/>
  <c r="M286" i="21" s="1"/>
  <c r="K286" i="21"/>
  <c r="J286" i="21"/>
  <c r="L275" i="21"/>
  <c r="M275" i="21" s="1"/>
  <c r="K275" i="21"/>
  <c r="J275" i="21"/>
  <c r="N266" i="21"/>
  <c r="L274" i="21"/>
  <c r="M274" i="21" s="1"/>
  <c r="K274" i="21"/>
  <c r="J274" i="21"/>
  <c r="L273" i="21"/>
  <c r="M273" i="21" s="1"/>
  <c r="K273" i="21"/>
  <c r="J273" i="21"/>
  <c r="L272" i="21"/>
  <c r="M272" i="21" s="1"/>
  <c r="K272" i="21"/>
  <c r="J272" i="21"/>
  <c r="L271" i="21"/>
  <c r="M271" i="21" s="1"/>
  <c r="K271" i="21"/>
  <c r="J271" i="21"/>
  <c r="L270" i="21"/>
  <c r="M270" i="21" s="1"/>
  <c r="K270" i="21"/>
  <c r="J270" i="21"/>
  <c r="L269" i="21"/>
  <c r="M269" i="21" s="1"/>
  <c r="K269" i="21"/>
  <c r="J269" i="21"/>
  <c r="L268" i="21"/>
  <c r="M268" i="21" s="1"/>
  <c r="K268" i="21"/>
  <c r="J268" i="21"/>
  <c r="L267" i="21"/>
  <c r="M267" i="21" s="1"/>
  <c r="K267" i="21"/>
  <c r="J267" i="21"/>
  <c r="L266" i="21"/>
  <c r="M266" i="21" s="1"/>
  <c r="K266" i="21"/>
  <c r="J266" i="21"/>
  <c r="L255" i="21"/>
  <c r="M255" i="21" s="1"/>
  <c r="K255" i="21"/>
  <c r="J255" i="21"/>
  <c r="N246" i="21"/>
  <c r="L254" i="21"/>
  <c r="M254" i="21" s="1"/>
  <c r="K254" i="21"/>
  <c r="J254" i="21"/>
  <c r="L253" i="21"/>
  <c r="M253" i="21" s="1"/>
  <c r="K253" i="21"/>
  <c r="J253" i="21"/>
  <c r="L252" i="21"/>
  <c r="M252" i="21" s="1"/>
  <c r="K252" i="21"/>
  <c r="J252" i="21"/>
  <c r="L251" i="21"/>
  <c r="M251" i="21" s="1"/>
  <c r="K251" i="21"/>
  <c r="J251" i="21"/>
  <c r="L250" i="21"/>
  <c r="M250" i="21" s="1"/>
  <c r="K250" i="21"/>
  <c r="J250" i="21"/>
  <c r="L249" i="21"/>
  <c r="M249" i="21" s="1"/>
  <c r="K249" i="21"/>
  <c r="J249" i="21"/>
  <c r="L248" i="21"/>
  <c r="M248" i="21" s="1"/>
  <c r="K248" i="21"/>
  <c r="J248" i="21"/>
  <c r="L247" i="21"/>
  <c r="M247" i="21" s="1"/>
  <c r="K247" i="21"/>
  <c r="J247" i="21"/>
  <c r="L246" i="21"/>
  <c r="M246" i="21" s="1"/>
  <c r="K246" i="21"/>
  <c r="J246" i="21"/>
  <c r="L235" i="21"/>
  <c r="M235" i="21" s="1"/>
  <c r="K235" i="21"/>
  <c r="J235" i="21"/>
  <c r="L234" i="21"/>
  <c r="M234" i="21" s="1"/>
  <c r="K234" i="21"/>
  <c r="J234" i="21"/>
  <c r="L233" i="21"/>
  <c r="M233" i="21" s="1"/>
  <c r="K233" i="21"/>
  <c r="J233" i="21"/>
  <c r="L232" i="21"/>
  <c r="M232" i="21" s="1"/>
  <c r="K232" i="21"/>
  <c r="J232" i="21"/>
  <c r="L231" i="21"/>
  <c r="M231" i="21" s="1"/>
  <c r="K231" i="21"/>
  <c r="J231" i="21"/>
  <c r="L230" i="21"/>
  <c r="M230" i="21" s="1"/>
  <c r="K230" i="21"/>
  <c r="J230" i="21"/>
  <c r="L229" i="21"/>
  <c r="M229" i="21" s="1"/>
  <c r="K229" i="21"/>
  <c r="J229" i="21"/>
  <c r="L228" i="21"/>
  <c r="M228" i="21" s="1"/>
  <c r="K228" i="21"/>
  <c r="J228" i="21"/>
  <c r="L227" i="21"/>
  <c r="M227" i="21" s="1"/>
  <c r="K227" i="21"/>
  <c r="J227" i="21"/>
  <c r="L226" i="21"/>
  <c r="M226" i="21" s="1"/>
  <c r="K226" i="21"/>
  <c r="J226" i="21"/>
  <c r="L215" i="21"/>
  <c r="M215" i="21" s="1"/>
  <c r="K215" i="21"/>
  <c r="J215" i="21"/>
  <c r="N206" i="21"/>
  <c r="L214" i="21"/>
  <c r="M214" i="21" s="1"/>
  <c r="K214" i="21"/>
  <c r="J214" i="21"/>
  <c r="L213" i="21"/>
  <c r="M213" i="21" s="1"/>
  <c r="K213" i="21"/>
  <c r="J213" i="21"/>
  <c r="L212" i="21"/>
  <c r="M212" i="21" s="1"/>
  <c r="K212" i="21"/>
  <c r="J212" i="21"/>
  <c r="L211" i="21"/>
  <c r="M211" i="21" s="1"/>
  <c r="K211" i="21"/>
  <c r="J211" i="21"/>
  <c r="L210" i="21"/>
  <c r="M210" i="21" s="1"/>
  <c r="K210" i="21"/>
  <c r="J210" i="21"/>
  <c r="L209" i="21"/>
  <c r="M209" i="21" s="1"/>
  <c r="K209" i="21"/>
  <c r="J209" i="21"/>
  <c r="L208" i="21"/>
  <c r="M208" i="21" s="1"/>
  <c r="K208" i="21"/>
  <c r="J208" i="21"/>
  <c r="L207" i="21"/>
  <c r="M207" i="21" s="1"/>
  <c r="K207" i="21"/>
  <c r="J207" i="21"/>
  <c r="L206" i="21"/>
  <c r="M206" i="21" s="1"/>
  <c r="K206" i="21"/>
  <c r="J206" i="21"/>
  <c r="R48" i="17"/>
  <c r="I48" i="17" s="1"/>
  <c r="R47" i="17"/>
  <c r="I47" i="17" s="1"/>
  <c r="R46" i="17"/>
  <c r="I46" i="17" s="1"/>
  <c r="R45" i="17"/>
  <c r="I45" i="17" s="1"/>
  <c r="R44" i="17"/>
  <c r="I44" i="17" s="1"/>
  <c r="R43" i="17"/>
  <c r="I43" i="17" s="1"/>
  <c r="R42" i="17"/>
  <c r="I42" i="17" s="1"/>
  <c r="R41" i="17"/>
  <c r="I41" i="17" s="1"/>
  <c r="R40" i="17"/>
  <c r="I40" i="17" s="1"/>
  <c r="R39" i="17"/>
  <c r="I39" i="17" s="1"/>
  <c r="R38" i="17"/>
  <c r="I38" i="17" s="1"/>
  <c r="R37" i="17"/>
  <c r="I37" i="17" s="1"/>
  <c r="R36" i="17"/>
  <c r="I36" i="17" s="1"/>
  <c r="R35" i="17"/>
  <c r="I35" i="17" s="1"/>
  <c r="R34" i="17"/>
  <c r="I34" i="17" s="1"/>
  <c r="R33" i="17"/>
  <c r="I33" i="17" s="1"/>
  <c r="R32" i="17"/>
  <c r="I32" i="17" s="1"/>
  <c r="R31" i="17"/>
  <c r="I31" i="17" s="1"/>
  <c r="R30" i="17"/>
  <c r="I30" i="17" s="1"/>
  <c r="R29" i="17"/>
  <c r="I29" i="17" s="1"/>
  <c r="H48" i="6"/>
  <c r="H47" i="6"/>
  <c r="H46" i="6"/>
  <c r="H45" i="6"/>
  <c r="H44" i="6"/>
  <c r="H43" i="6"/>
  <c r="H42" i="6"/>
  <c r="H41" i="6"/>
  <c r="H40" i="6"/>
  <c r="H39" i="6"/>
  <c r="H38" i="6"/>
  <c r="H37" i="6"/>
  <c r="H36" i="6"/>
  <c r="H35" i="6"/>
  <c r="H34" i="6"/>
  <c r="H33" i="6"/>
  <c r="H32" i="6"/>
  <c r="H31" i="6"/>
  <c r="H30" i="6"/>
  <c r="H29" i="6"/>
  <c r="KT10" i="19" l="1"/>
  <c r="KT11" i="19" s="1"/>
  <c r="KV10" i="19" s="1"/>
  <c r="KW10" i="19" s="1"/>
  <c r="KW12" i="19" s="1"/>
  <c r="PT60" i="19"/>
  <c r="PT61" i="19" s="1"/>
  <c r="PV60" i="19" s="1"/>
  <c r="ST20" i="19"/>
  <c r="ST21" i="19" s="1"/>
  <c r="SV20" i="19" s="1"/>
  <c r="RT40" i="19"/>
  <c r="RT41" i="19" s="1"/>
  <c r="RV40" i="19" s="1"/>
  <c r="ST30" i="19"/>
  <c r="ST31" i="19" s="1"/>
  <c r="SV30" i="19" s="1"/>
  <c r="ST10" i="19"/>
  <c r="ST11" i="19" s="1"/>
  <c r="SV10" i="19" s="1"/>
  <c r="ST50" i="19"/>
  <c r="ST51" i="19" s="1"/>
  <c r="SV50" i="19" s="1"/>
  <c r="ST40" i="19"/>
  <c r="ST41" i="19" s="1"/>
  <c r="SV40" i="19" s="1"/>
  <c r="ST60" i="19"/>
  <c r="ST61" i="19" s="1"/>
  <c r="SV60" i="19" s="1"/>
  <c r="RT60" i="19"/>
  <c r="RT61" i="19" s="1"/>
  <c r="RV60" i="19" s="1"/>
  <c r="RT30" i="19"/>
  <c r="RT31" i="19" s="1"/>
  <c r="RV30" i="19" s="1"/>
  <c r="RT10" i="19"/>
  <c r="RT11" i="19" s="1"/>
  <c r="RV10" i="19" s="1"/>
  <c r="RW10" i="19" s="1"/>
  <c r="RW12" i="19" s="1"/>
  <c r="RT20" i="19"/>
  <c r="RT21" i="19" s="1"/>
  <c r="RV20" i="19" s="1"/>
  <c r="NT10" i="19"/>
  <c r="NT11" i="19" s="1"/>
  <c r="NV10" i="19" s="1"/>
  <c r="NW10" i="19" s="1"/>
  <c r="NW12" i="19" s="1"/>
  <c r="PT20" i="19"/>
  <c r="PT21" i="19" s="1"/>
  <c r="PV20" i="19" s="1"/>
  <c r="PT10" i="19"/>
  <c r="PT11" i="19" s="1"/>
  <c r="PV10" i="19" s="1"/>
  <c r="PW10" i="19" s="1"/>
  <c r="PW12" i="19" s="1"/>
  <c r="QT30" i="19"/>
  <c r="QT31" i="19" s="1"/>
  <c r="QV30" i="19" s="1"/>
  <c r="RT50" i="19"/>
  <c r="RT51" i="19" s="1"/>
  <c r="RV50" i="19" s="1"/>
  <c r="PT50" i="19"/>
  <c r="PT51" i="19" s="1"/>
  <c r="PV50" i="19" s="1"/>
  <c r="QT20" i="19"/>
  <c r="QT21" i="19" s="1"/>
  <c r="QV20" i="19" s="1"/>
  <c r="PT30" i="19"/>
  <c r="PT31" i="19" s="1"/>
  <c r="PV30" i="19" s="1"/>
  <c r="QT40" i="19"/>
  <c r="QT41" i="19" s="1"/>
  <c r="QV40" i="19" s="1"/>
  <c r="NT30" i="19"/>
  <c r="NT31" i="19" s="1"/>
  <c r="NV30" i="19" s="1"/>
  <c r="PT40" i="19"/>
  <c r="PT41" i="19" s="1"/>
  <c r="PV40" i="19" s="1"/>
  <c r="JT50" i="19"/>
  <c r="JT51" i="19" s="1"/>
  <c r="JV50" i="19" s="1"/>
  <c r="LT50" i="19"/>
  <c r="LT51" i="19" s="1"/>
  <c r="LV50" i="19" s="1"/>
  <c r="OT40" i="19"/>
  <c r="OT41" i="19" s="1"/>
  <c r="OV40" i="19" s="1"/>
  <c r="JT30" i="19"/>
  <c r="JT31" i="19" s="1"/>
  <c r="JV30" i="19" s="1"/>
  <c r="LT30" i="19"/>
  <c r="LT31" i="19" s="1"/>
  <c r="LV30" i="19" s="1"/>
  <c r="NT60" i="19"/>
  <c r="NT61" i="19" s="1"/>
  <c r="NV60" i="19" s="1"/>
  <c r="OT60" i="19"/>
  <c r="OT61" i="19" s="1"/>
  <c r="OV60" i="19" s="1"/>
  <c r="JT60" i="19"/>
  <c r="JT61" i="19" s="1"/>
  <c r="JV60" i="19" s="1"/>
  <c r="OT20" i="19"/>
  <c r="OT21" i="19" s="1"/>
  <c r="OV20" i="19" s="1"/>
  <c r="OT50" i="19"/>
  <c r="OT51" i="19" s="1"/>
  <c r="OV50" i="19" s="1"/>
  <c r="QT50" i="19"/>
  <c r="QT51" i="19" s="1"/>
  <c r="QV50" i="19" s="1"/>
  <c r="QT60" i="19"/>
  <c r="QT61" i="19" s="1"/>
  <c r="QV60" i="19" s="1"/>
  <c r="OT10" i="19"/>
  <c r="OT11" i="19" s="1"/>
  <c r="OV10" i="19" s="1"/>
  <c r="OW10" i="19" s="1"/>
  <c r="OW12" i="19" s="1"/>
  <c r="OT30" i="19"/>
  <c r="OT31" i="19" s="1"/>
  <c r="OV30" i="19" s="1"/>
  <c r="QT10" i="19"/>
  <c r="QT11" i="19" s="1"/>
  <c r="QV10" i="19" s="1"/>
  <c r="QW10" i="19" s="1"/>
  <c r="QW12" i="19" s="1"/>
  <c r="NT20" i="19"/>
  <c r="NT21" i="19" s="1"/>
  <c r="NV20" i="19" s="1"/>
  <c r="LT10" i="19"/>
  <c r="LT11" i="19" s="1"/>
  <c r="LV10" i="19" s="1"/>
  <c r="LW10" i="19" s="1"/>
  <c r="LW12" i="19" s="1"/>
  <c r="NT50" i="19"/>
  <c r="NT51" i="19" s="1"/>
  <c r="NV50" i="19" s="1"/>
  <c r="MT60" i="19"/>
  <c r="MT61" i="19" s="1"/>
  <c r="MV60" i="19" s="1"/>
  <c r="MT30" i="19"/>
  <c r="MT31" i="19" s="1"/>
  <c r="MV30" i="19" s="1"/>
  <c r="MT20" i="19"/>
  <c r="MT21" i="19" s="1"/>
  <c r="MV20" i="19" s="1"/>
  <c r="MT10" i="19"/>
  <c r="MT11" i="19" s="1"/>
  <c r="MV10" i="19" s="1"/>
  <c r="MW10" i="19" s="1"/>
  <c r="MW12" i="19" s="1"/>
  <c r="MT50" i="19"/>
  <c r="MT51" i="19" s="1"/>
  <c r="MV50" i="19" s="1"/>
  <c r="LT20" i="19"/>
  <c r="LT21" i="19" s="1"/>
  <c r="LV20" i="19" s="1"/>
  <c r="NT40" i="19"/>
  <c r="NT41" i="19" s="1"/>
  <c r="NV40" i="19" s="1"/>
  <c r="LT40" i="19"/>
  <c r="LT41" i="19" s="1"/>
  <c r="LV40" i="19" s="1"/>
  <c r="LT60" i="19"/>
  <c r="LT61" i="19" s="1"/>
  <c r="LV60" i="19" s="1"/>
  <c r="KT60" i="19"/>
  <c r="KT61" i="19" s="1"/>
  <c r="KV60" i="19" s="1"/>
  <c r="KT20" i="19"/>
  <c r="KT21" i="19" s="1"/>
  <c r="KV20" i="19" s="1"/>
  <c r="KT50" i="19"/>
  <c r="KT51" i="19" s="1"/>
  <c r="KV50" i="19" s="1"/>
  <c r="KT30" i="19"/>
  <c r="KT31" i="19" s="1"/>
  <c r="KV30" i="19" s="1"/>
  <c r="KT40" i="19"/>
  <c r="KT41" i="19" s="1"/>
  <c r="KV40" i="19" s="1"/>
  <c r="JT10" i="19"/>
  <c r="JT11" i="19" s="1"/>
  <c r="JV10" i="19" s="1"/>
  <c r="JW10" i="19" s="1"/>
  <c r="JW12" i="19" s="1"/>
  <c r="JT40" i="19"/>
  <c r="JT41" i="19" s="1"/>
  <c r="JV40" i="19" s="1"/>
  <c r="JT20" i="19"/>
  <c r="JT21" i="19" s="1"/>
  <c r="JV20" i="19" s="1"/>
  <c r="O386" i="21"/>
  <c r="N347" i="20"/>
  <c r="N387" i="20"/>
  <c r="O386" i="20"/>
  <c r="N367" i="20"/>
  <c r="O366" i="20"/>
  <c r="O346" i="20"/>
  <c r="N327" i="20"/>
  <c r="O326" i="20"/>
  <c r="N307" i="20"/>
  <c r="O306" i="20"/>
  <c r="N287" i="20"/>
  <c r="O286" i="20"/>
  <c r="N267" i="20"/>
  <c r="O266" i="20"/>
  <c r="N247" i="20"/>
  <c r="O246" i="20"/>
  <c r="N227" i="20"/>
  <c r="N207" i="20"/>
  <c r="O226" i="20"/>
  <c r="O206" i="20"/>
  <c r="N387" i="21"/>
  <c r="N287" i="21"/>
  <c r="N347" i="21"/>
  <c r="N367" i="21"/>
  <c r="N366" i="21"/>
  <c r="O366" i="21"/>
  <c r="N327" i="21"/>
  <c r="O346" i="21"/>
  <c r="O326" i="21"/>
  <c r="N207" i="21"/>
  <c r="O306" i="21"/>
  <c r="O286" i="21"/>
  <c r="N307" i="21"/>
  <c r="N247" i="21"/>
  <c r="N267" i="21"/>
  <c r="N227" i="21"/>
  <c r="O266" i="21"/>
  <c r="O246" i="21"/>
  <c r="O226" i="21"/>
  <c r="N226" i="21"/>
  <c r="O206" i="21"/>
  <c r="N186" i="21"/>
  <c r="N106" i="21"/>
  <c r="N86" i="21"/>
  <c r="N46" i="21"/>
  <c r="N166" i="20"/>
  <c r="N26" i="20"/>
  <c r="N6" i="20"/>
  <c r="SW10" i="19" l="1"/>
  <c r="SW12" i="19" s="1"/>
  <c r="N147" i="21"/>
  <c r="N167" i="21"/>
  <c r="N187" i="21"/>
  <c r="N166" i="21"/>
  <c r="N127" i="21"/>
  <c r="N146" i="21"/>
  <c r="N126" i="21"/>
  <c r="N107" i="21"/>
  <c r="N87" i="21"/>
  <c r="N47" i="21"/>
  <c r="N67" i="21"/>
  <c r="N66" i="21"/>
  <c r="N27" i="21"/>
  <c r="N26" i="21"/>
  <c r="N187" i="20"/>
  <c r="N7" i="21"/>
  <c r="N6" i="21"/>
  <c r="N167" i="20"/>
  <c r="N107" i="20"/>
  <c r="N186" i="20"/>
  <c r="N127" i="20"/>
  <c r="N147" i="20"/>
  <c r="N106" i="20"/>
  <c r="N47" i="20"/>
  <c r="N146" i="20"/>
  <c r="N126" i="20"/>
  <c r="N67" i="20"/>
  <c r="N87" i="20"/>
  <c r="N86" i="20"/>
  <c r="N66" i="20"/>
  <c r="N46" i="20"/>
  <c r="N27" i="20"/>
  <c r="N7" i="20"/>
  <c r="IB10" i="19" l="1"/>
  <c r="HB10" i="19"/>
  <c r="GB10" i="19"/>
  <c r="FB10" i="19"/>
  <c r="EB10" i="19"/>
  <c r="DB10" i="19"/>
  <c r="CB10" i="19"/>
  <c r="BB10" i="19"/>
  <c r="AB10" i="19"/>
  <c r="BT106" i="15" l="1"/>
  <c r="EF9" i="15" l="1"/>
  <c r="EG9" i="15"/>
  <c r="EH9" i="15"/>
  <c r="EI9" i="15"/>
  <c r="EJ9" i="15"/>
  <c r="EK9" i="15"/>
  <c r="EL9" i="15"/>
  <c r="EM9" i="15"/>
  <c r="EN9" i="15"/>
  <c r="ED10" i="15"/>
  <c r="ED11" i="15"/>
  <c r="ED12" i="15"/>
  <c r="ED13" i="15"/>
  <c r="ED14" i="15"/>
  <c r="ED15" i="15"/>
  <c r="ED16" i="15"/>
  <c r="ED17" i="15"/>
  <c r="ED18" i="15"/>
  <c r="ED19" i="15"/>
  <c r="ED20" i="15"/>
  <c r="ED21" i="15"/>
  <c r="ED22" i="15"/>
  <c r="ED23" i="15"/>
  <c r="ED24" i="15"/>
  <c r="ED25" i="15"/>
  <c r="ED26" i="15"/>
  <c r="ED27" i="15"/>
  <c r="EE9" i="15"/>
  <c r="DI9" i="15"/>
  <c r="DJ9" i="15"/>
  <c r="DK9" i="15"/>
  <c r="DL9" i="15"/>
  <c r="DM9" i="15"/>
  <c r="DN9" i="15"/>
  <c r="DG10" i="15"/>
  <c r="DG11" i="15"/>
  <c r="DG12" i="15"/>
  <c r="DG13" i="15"/>
  <c r="DG14" i="15"/>
  <c r="DG15" i="15"/>
  <c r="DG16" i="15"/>
  <c r="DG17" i="15"/>
  <c r="DG18" i="15"/>
  <c r="DG19" i="15"/>
  <c r="DG20" i="15"/>
  <c r="DG21" i="15"/>
  <c r="DG22" i="15"/>
  <c r="DG23" i="15"/>
  <c r="DG24" i="15"/>
  <c r="DG25" i="15"/>
  <c r="DG26" i="15"/>
  <c r="DG27" i="15"/>
  <c r="DH9" i="15"/>
  <c r="EC10" i="15"/>
  <c r="EC11" i="15"/>
  <c r="EC12" i="15"/>
  <c r="EC13" i="15"/>
  <c r="EC14" i="15"/>
  <c r="EC15" i="15"/>
  <c r="EC16" i="15"/>
  <c r="EC17" i="15"/>
  <c r="EC18" i="15"/>
  <c r="EC19" i="15"/>
  <c r="EC20" i="15"/>
  <c r="EC21" i="15"/>
  <c r="EC22" i="15"/>
  <c r="EC23" i="15"/>
  <c r="EC24" i="15"/>
  <c r="EC25" i="15"/>
  <c r="EC26" i="15"/>
  <c r="EC27" i="15"/>
  <c r="EC28" i="15"/>
  <c r="ED28" i="15"/>
  <c r="ED9" i="15"/>
  <c r="EC9" i="15"/>
  <c r="DF10" i="15"/>
  <c r="DF11" i="15"/>
  <c r="DF12" i="15"/>
  <c r="DF13" i="15"/>
  <c r="DF14" i="15"/>
  <c r="DF15" i="15"/>
  <c r="DF16" i="15"/>
  <c r="DF17" i="15"/>
  <c r="DF18" i="15"/>
  <c r="DF19" i="15"/>
  <c r="DF20" i="15"/>
  <c r="DF21" i="15"/>
  <c r="DF22" i="15"/>
  <c r="DF23" i="15"/>
  <c r="DF24" i="15"/>
  <c r="DF25" i="15"/>
  <c r="DF26" i="15"/>
  <c r="DF27" i="15"/>
  <c r="DF28" i="15"/>
  <c r="DG28" i="15"/>
  <c r="DG9" i="15"/>
  <c r="DF9" i="15"/>
  <c r="CL9" i="15"/>
  <c r="CM9" i="15"/>
  <c r="CN9" i="15"/>
  <c r="CO9" i="15"/>
  <c r="CP9" i="15"/>
  <c r="CQ9" i="15"/>
  <c r="CR9" i="15"/>
  <c r="CS9" i="15"/>
  <c r="CJ10" i="15"/>
  <c r="CJ11" i="15"/>
  <c r="CJ12" i="15"/>
  <c r="CJ13" i="15"/>
  <c r="CJ14" i="15"/>
  <c r="CJ15" i="15"/>
  <c r="CJ16" i="15"/>
  <c r="CJ17" i="15"/>
  <c r="CJ18" i="15"/>
  <c r="CJ19" i="15"/>
  <c r="CJ20" i="15"/>
  <c r="CJ21" i="15"/>
  <c r="CJ22" i="15"/>
  <c r="CJ23" i="15"/>
  <c r="CJ24" i="15"/>
  <c r="CJ25" i="15"/>
  <c r="CJ26" i="15"/>
  <c r="CJ27" i="15"/>
  <c r="CK9" i="15"/>
  <c r="CJ28" i="15"/>
  <c r="CI10" i="15"/>
  <c r="CI11" i="15"/>
  <c r="CI12" i="15"/>
  <c r="CI13" i="15"/>
  <c r="CI14" i="15"/>
  <c r="CI15" i="15"/>
  <c r="CI16" i="15"/>
  <c r="CI17" i="15"/>
  <c r="CI18" i="15"/>
  <c r="CI19" i="15"/>
  <c r="CI20" i="15"/>
  <c r="CI21" i="15"/>
  <c r="CI22" i="15"/>
  <c r="CI23" i="15"/>
  <c r="CI24" i="15"/>
  <c r="CI25" i="15"/>
  <c r="CI26" i="15"/>
  <c r="CI27" i="15"/>
  <c r="CI28" i="15"/>
  <c r="CJ9" i="15"/>
  <c r="CI9" i="15"/>
  <c r="CC10" i="15"/>
  <c r="CD10" i="15" s="1"/>
  <c r="CC12" i="15"/>
  <c r="CF12" i="15" s="1"/>
  <c r="V11" i="18"/>
  <c r="I11" i="18" s="1"/>
  <c r="V12" i="18"/>
  <c r="I12" i="18" s="1"/>
  <c r="V14" i="18"/>
  <c r="I14" i="18" s="1"/>
  <c r="V20" i="18"/>
  <c r="I20" i="18" s="1"/>
  <c r="V27" i="18"/>
  <c r="I27" i="18" s="1"/>
  <c r="V28" i="18"/>
  <c r="I28" i="18" s="1"/>
  <c r="V10" i="18"/>
  <c r="I10" i="18" s="1"/>
  <c r="V13" i="18"/>
  <c r="I13" i="18" s="1"/>
  <c r="V15" i="18"/>
  <c r="I15" i="18" s="1"/>
  <c r="V16" i="18"/>
  <c r="I16" i="18" s="1"/>
  <c r="V17" i="18"/>
  <c r="I17" i="18" s="1"/>
  <c r="V18" i="18"/>
  <c r="I18" i="18" s="1"/>
  <c r="V19" i="18"/>
  <c r="I19" i="18" s="1"/>
  <c r="V21" i="18"/>
  <c r="I21" i="18" s="1"/>
  <c r="V22" i="18"/>
  <c r="I22" i="18" s="1"/>
  <c r="V23" i="18"/>
  <c r="I23" i="18" s="1"/>
  <c r="V24" i="18"/>
  <c r="I24" i="18" s="1"/>
  <c r="V25" i="18"/>
  <c r="I25" i="18" s="1"/>
  <c r="V26" i="18"/>
  <c r="I26" i="18" s="1"/>
  <c r="V9" i="18"/>
  <c r="I9" i="18" s="1"/>
  <c r="R13" i="17"/>
  <c r="I13" i="17" s="1"/>
  <c r="R15" i="17"/>
  <c r="I15" i="17" s="1"/>
  <c r="R19" i="17"/>
  <c r="I19" i="17" s="1"/>
  <c r="R10" i="17"/>
  <c r="I10" i="17" s="1"/>
  <c r="R11" i="17"/>
  <c r="I11" i="17" s="1"/>
  <c r="R12" i="17"/>
  <c r="I12" i="17" s="1"/>
  <c r="R14" i="17"/>
  <c r="I14" i="17" s="1"/>
  <c r="R16" i="17"/>
  <c r="I16" i="17" s="1"/>
  <c r="R17" i="17"/>
  <c r="I17" i="17" s="1"/>
  <c r="R18" i="17"/>
  <c r="I18" i="17" s="1"/>
  <c r="R20" i="17"/>
  <c r="I20" i="17" s="1"/>
  <c r="R21" i="17"/>
  <c r="I21" i="17" s="1"/>
  <c r="R22" i="17"/>
  <c r="I22" i="17" s="1"/>
  <c r="R23" i="17"/>
  <c r="I23" i="17" s="1"/>
  <c r="R24" i="17"/>
  <c r="I24" i="17" s="1"/>
  <c r="R25" i="17"/>
  <c r="I25" i="17" s="1"/>
  <c r="R26" i="17"/>
  <c r="I26" i="17" s="1"/>
  <c r="R27" i="17"/>
  <c r="I27" i="17" s="1"/>
  <c r="R28" i="17"/>
  <c r="I28" i="17" s="1"/>
  <c r="R9" i="17"/>
  <c r="I9" i="17" s="1"/>
  <c r="K28" i="6"/>
  <c r="H28" i="6" s="1"/>
  <c r="K27" i="6"/>
  <c r="H27" i="6" s="1"/>
  <c r="K26" i="6"/>
  <c r="H26" i="6" s="1"/>
  <c r="K25" i="6"/>
  <c r="H25" i="6" s="1"/>
  <c r="K24" i="6"/>
  <c r="H24" i="6" s="1"/>
  <c r="K23" i="6"/>
  <c r="H23" i="6" s="1"/>
  <c r="K22" i="6"/>
  <c r="H22" i="6" s="1"/>
  <c r="K21" i="6"/>
  <c r="H21" i="6" s="1"/>
  <c r="K20" i="6"/>
  <c r="H20" i="6" s="1"/>
  <c r="K19" i="6"/>
  <c r="H19" i="6" s="1"/>
  <c r="K18" i="6"/>
  <c r="H18" i="6" s="1"/>
  <c r="K17" i="6"/>
  <c r="H17" i="6" s="1"/>
  <c r="K16" i="6"/>
  <c r="H16" i="6" s="1"/>
  <c r="K15" i="6"/>
  <c r="H15" i="6" s="1"/>
  <c r="K14" i="6"/>
  <c r="H14" i="6" s="1"/>
  <c r="K13" i="6"/>
  <c r="H13" i="6" s="1"/>
  <c r="K12" i="6"/>
  <c r="H12" i="6" s="1"/>
  <c r="K11" i="6"/>
  <c r="H11" i="6" s="1"/>
  <c r="K10" i="6"/>
  <c r="H10" i="6" s="1"/>
  <c r="K9" i="6"/>
  <c r="H9" i="6" s="1"/>
  <c r="B10" i="19"/>
  <c r="IR4" i="19"/>
  <c r="HW6" i="19"/>
  <c r="HW7" i="19" s="1"/>
  <c r="HW11" i="19" s="1"/>
  <c r="GO7" i="19"/>
  <c r="FQ4" i="19"/>
  <c r="EO8" i="19"/>
  <c r="DO4" i="19"/>
  <c r="AM6" i="19"/>
  <c r="BM6" i="19"/>
  <c r="CW6" i="19"/>
  <c r="IN20" i="19"/>
  <c r="IN21" i="19" s="1"/>
  <c r="IN22" i="19" s="1"/>
  <c r="IN23" i="19" s="1"/>
  <c r="IN24" i="19" s="1"/>
  <c r="IN25" i="19" s="1"/>
  <c r="IN26" i="19" s="1"/>
  <c r="IN27" i="19" s="1"/>
  <c r="IN28" i="19" s="1"/>
  <c r="IN29" i="19" s="1"/>
  <c r="IN30" i="19" s="1"/>
  <c r="IN31" i="19" s="1"/>
  <c r="IN32" i="19" s="1"/>
  <c r="IN33" i="19" s="1"/>
  <c r="IN34" i="19" s="1"/>
  <c r="IN35" i="19" s="1"/>
  <c r="IN36" i="19" s="1"/>
  <c r="IN37" i="19" s="1"/>
  <c r="IN38" i="19" s="1"/>
  <c r="IN39" i="19" s="1"/>
  <c r="IN40" i="19" s="1"/>
  <c r="IN41" i="19" s="1"/>
  <c r="IN42" i="19" s="1"/>
  <c r="IN43" i="19" s="1"/>
  <c r="IN44" i="19" s="1"/>
  <c r="IN45" i="19" s="1"/>
  <c r="IN46" i="19" s="1"/>
  <c r="IN47" i="19" s="1"/>
  <c r="IN48" i="19" s="1"/>
  <c r="IN49" i="19" s="1"/>
  <c r="IN50" i="19" s="1"/>
  <c r="IN51" i="19" s="1"/>
  <c r="IN52" i="19" s="1"/>
  <c r="IN53" i="19" s="1"/>
  <c r="IN54" i="19" s="1"/>
  <c r="IN55" i="19" s="1"/>
  <c r="IN56" i="19" s="1"/>
  <c r="IN57" i="19" s="1"/>
  <c r="IN58" i="19" s="1"/>
  <c r="IN59" i="19" s="1"/>
  <c r="IN60" i="19" s="1"/>
  <c r="IN61" i="19" s="1"/>
  <c r="IN62" i="19" s="1"/>
  <c r="IN63" i="19" s="1"/>
  <c r="IN64" i="19" s="1"/>
  <c r="IN65" i="19" s="1"/>
  <c r="IN66" i="19" s="1"/>
  <c r="IN67" i="19" s="1"/>
  <c r="IN68" i="19" s="1"/>
  <c r="IN69" i="19" s="1"/>
  <c r="HN20" i="19"/>
  <c r="HN21" i="19" s="1"/>
  <c r="HN22" i="19" s="1"/>
  <c r="HN23" i="19" s="1"/>
  <c r="HN24" i="19" s="1"/>
  <c r="HN25" i="19" s="1"/>
  <c r="HN26" i="19" s="1"/>
  <c r="HN27" i="19" s="1"/>
  <c r="HN28" i="19" s="1"/>
  <c r="HN29" i="19" s="1"/>
  <c r="HN30" i="19" s="1"/>
  <c r="HN31" i="19" s="1"/>
  <c r="HN32" i="19" s="1"/>
  <c r="HN33" i="19" s="1"/>
  <c r="HN34" i="19" s="1"/>
  <c r="HN35" i="19" s="1"/>
  <c r="HN36" i="19" s="1"/>
  <c r="HN37" i="19" s="1"/>
  <c r="HN38" i="19" s="1"/>
  <c r="HN39" i="19" s="1"/>
  <c r="HN40" i="19" s="1"/>
  <c r="HN41" i="19" s="1"/>
  <c r="HN42" i="19" s="1"/>
  <c r="HN43" i="19" s="1"/>
  <c r="HN44" i="19" s="1"/>
  <c r="HN45" i="19" s="1"/>
  <c r="HN46" i="19" s="1"/>
  <c r="HN47" i="19" s="1"/>
  <c r="HN48" i="19" s="1"/>
  <c r="HN49" i="19" s="1"/>
  <c r="HN50" i="19" s="1"/>
  <c r="HN51" i="19" s="1"/>
  <c r="HN52" i="19" s="1"/>
  <c r="HN53" i="19" s="1"/>
  <c r="HN54" i="19" s="1"/>
  <c r="HN55" i="19" s="1"/>
  <c r="HN56" i="19" s="1"/>
  <c r="HN57" i="19" s="1"/>
  <c r="HN58" i="19" s="1"/>
  <c r="HN59" i="19" s="1"/>
  <c r="HN60" i="19" s="1"/>
  <c r="HN61" i="19" s="1"/>
  <c r="HN62" i="19" s="1"/>
  <c r="HN63" i="19" s="1"/>
  <c r="HN64" i="19" s="1"/>
  <c r="HN65" i="19" s="1"/>
  <c r="HN66" i="19" s="1"/>
  <c r="HN67" i="19" s="1"/>
  <c r="HN68" i="19" s="1"/>
  <c r="HN69" i="19" s="1"/>
  <c r="GN20" i="19"/>
  <c r="GN21" i="19" s="1"/>
  <c r="GN22" i="19" s="1"/>
  <c r="GN23" i="19" s="1"/>
  <c r="GN24" i="19" s="1"/>
  <c r="GN25" i="19" s="1"/>
  <c r="GN26" i="19" s="1"/>
  <c r="GN27" i="19" s="1"/>
  <c r="GN28" i="19" s="1"/>
  <c r="GN29" i="19" s="1"/>
  <c r="GN30" i="19" s="1"/>
  <c r="GN31" i="19" s="1"/>
  <c r="GN32" i="19" s="1"/>
  <c r="GN33" i="19" s="1"/>
  <c r="GN34" i="19" s="1"/>
  <c r="GN35" i="19" s="1"/>
  <c r="GN36" i="19" s="1"/>
  <c r="GN37" i="19" s="1"/>
  <c r="GN38" i="19" s="1"/>
  <c r="GN39" i="19" s="1"/>
  <c r="GN40" i="19" s="1"/>
  <c r="GN41" i="19" s="1"/>
  <c r="GN42" i="19" s="1"/>
  <c r="GN43" i="19" s="1"/>
  <c r="GN44" i="19" s="1"/>
  <c r="GN45" i="19" s="1"/>
  <c r="GN46" i="19" s="1"/>
  <c r="GN47" i="19" s="1"/>
  <c r="GN48" i="19" s="1"/>
  <c r="GN49" i="19" s="1"/>
  <c r="GN50" i="19" s="1"/>
  <c r="GN51" i="19" s="1"/>
  <c r="GN52" i="19" s="1"/>
  <c r="GN53" i="19" s="1"/>
  <c r="GN54" i="19" s="1"/>
  <c r="GN55" i="19" s="1"/>
  <c r="GN56" i="19" s="1"/>
  <c r="GN57" i="19" s="1"/>
  <c r="GN58" i="19" s="1"/>
  <c r="GN59" i="19" s="1"/>
  <c r="GN60" i="19" s="1"/>
  <c r="GN61" i="19" s="1"/>
  <c r="GN62" i="19" s="1"/>
  <c r="GN63" i="19" s="1"/>
  <c r="GN64" i="19" s="1"/>
  <c r="GN65" i="19" s="1"/>
  <c r="GN66" i="19" s="1"/>
  <c r="GN67" i="19" s="1"/>
  <c r="GN68" i="19" s="1"/>
  <c r="GN69" i="19" s="1"/>
  <c r="FN20" i="19"/>
  <c r="FN21" i="19" s="1"/>
  <c r="FN22" i="19" s="1"/>
  <c r="FN23" i="19" s="1"/>
  <c r="FN24" i="19" s="1"/>
  <c r="FN25" i="19" s="1"/>
  <c r="FN26" i="19" s="1"/>
  <c r="FN27" i="19" s="1"/>
  <c r="FN28" i="19" s="1"/>
  <c r="FN29" i="19" s="1"/>
  <c r="FN30" i="19" s="1"/>
  <c r="FN31" i="19" s="1"/>
  <c r="FN32" i="19" s="1"/>
  <c r="FN33" i="19" s="1"/>
  <c r="FN34" i="19" s="1"/>
  <c r="FN35" i="19" s="1"/>
  <c r="FN36" i="19" s="1"/>
  <c r="FN37" i="19" s="1"/>
  <c r="FN38" i="19" s="1"/>
  <c r="FN39" i="19" s="1"/>
  <c r="FN40" i="19" s="1"/>
  <c r="FN41" i="19" s="1"/>
  <c r="FN42" i="19" s="1"/>
  <c r="FN43" i="19" s="1"/>
  <c r="FN44" i="19" s="1"/>
  <c r="FN45" i="19" s="1"/>
  <c r="FN46" i="19" s="1"/>
  <c r="FN47" i="19" s="1"/>
  <c r="FN48" i="19" s="1"/>
  <c r="FN49" i="19" s="1"/>
  <c r="FN50" i="19" s="1"/>
  <c r="FN51" i="19" s="1"/>
  <c r="FN52" i="19" s="1"/>
  <c r="FN53" i="19" s="1"/>
  <c r="FN54" i="19" s="1"/>
  <c r="FN55" i="19" s="1"/>
  <c r="FN56" i="19" s="1"/>
  <c r="FN57" i="19" s="1"/>
  <c r="FN58" i="19" s="1"/>
  <c r="FN59" i="19" s="1"/>
  <c r="FN60" i="19" s="1"/>
  <c r="FN61" i="19" s="1"/>
  <c r="FN62" i="19" s="1"/>
  <c r="FN63" i="19" s="1"/>
  <c r="FN64" i="19" s="1"/>
  <c r="FN65" i="19" s="1"/>
  <c r="FN66" i="19" s="1"/>
  <c r="FN67" i="19" s="1"/>
  <c r="FN68" i="19" s="1"/>
  <c r="FN69" i="19" s="1"/>
  <c r="EN20" i="19"/>
  <c r="EN21" i="19" s="1"/>
  <c r="EN22" i="19" s="1"/>
  <c r="EN23" i="19" s="1"/>
  <c r="EN24" i="19" s="1"/>
  <c r="EN25" i="19" s="1"/>
  <c r="EN26" i="19" s="1"/>
  <c r="EN27" i="19" s="1"/>
  <c r="EN28" i="19" s="1"/>
  <c r="EN29" i="19" s="1"/>
  <c r="EN30" i="19" s="1"/>
  <c r="EN31" i="19" s="1"/>
  <c r="EN32" i="19" s="1"/>
  <c r="EN33" i="19" s="1"/>
  <c r="EN34" i="19" s="1"/>
  <c r="EN35" i="19" s="1"/>
  <c r="EN36" i="19" s="1"/>
  <c r="EN37" i="19" s="1"/>
  <c r="EN38" i="19" s="1"/>
  <c r="EN39" i="19" s="1"/>
  <c r="EN40" i="19" s="1"/>
  <c r="EN41" i="19" s="1"/>
  <c r="EN42" i="19" s="1"/>
  <c r="EN43" i="19" s="1"/>
  <c r="EN44" i="19" s="1"/>
  <c r="EN45" i="19" s="1"/>
  <c r="EN46" i="19" s="1"/>
  <c r="EN47" i="19" s="1"/>
  <c r="EN48" i="19" s="1"/>
  <c r="EN49" i="19" s="1"/>
  <c r="EN50" i="19" s="1"/>
  <c r="EN51" i="19" s="1"/>
  <c r="EN52" i="19" s="1"/>
  <c r="EN53" i="19" s="1"/>
  <c r="EN54" i="19" s="1"/>
  <c r="EN55" i="19" s="1"/>
  <c r="EN56" i="19" s="1"/>
  <c r="EN57" i="19" s="1"/>
  <c r="EN58" i="19" s="1"/>
  <c r="EN59" i="19" s="1"/>
  <c r="EN60" i="19" s="1"/>
  <c r="EN61" i="19" s="1"/>
  <c r="EN62" i="19" s="1"/>
  <c r="EN63" i="19" s="1"/>
  <c r="EN64" i="19" s="1"/>
  <c r="EN65" i="19" s="1"/>
  <c r="EN66" i="19" s="1"/>
  <c r="EN67" i="19" s="1"/>
  <c r="EN68" i="19" s="1"/>
  <c r="EN69" i="19" s="1"/>
  <c r="DN20" i="19"/>
  <c r="DN21" i="19" s="1"/>
  <c r="DN22" i="19" s="1"/>
  <c r="DN23" i="19" s="1"/>
  <c r="DN24" i="19" s="1"/>
  <c r="DN25" i="19" s="1"/>
  <c r="DN26" i="19" s="1"/>
  <c r="DN27" i="19" s="1"/>
  <c r="DN28" i="19" s="1"/>
  <c r="DN29" i="19" s="1"/>
  <c r="DN30" i="19" s="1"/>
  <c r="DN31" i="19" s="1"/>
  <c r="DN32" i="19" s="1"/>
  <c r="DN33" i="19" s="1"/>
  <c r="DN34" i="19" s="1"/>
  <c r="DN35" i="19" s="1"/>
  <c r="DN36" i="19" s="1"/>
  <c r="DN37" i="19" s="1"/>
  <c r="DN38" i="19" s="1"/>
  <c r="DN39" i="19" s="1"/>
  <c r="DN40" i="19" s="1"/>
  <c r="DN41" i="19" s="1"/>
  <c r="DN42" i="19" s="1"/>
  <c r="DN43" i="19" s="1"/>
  <c r="DN44" i="19" s="1"/>
  <c r="DN45" i="19" s="1"/>
  <c r="DN46" i="19" s="1"/>
  <c r="DN47" i="19" s="1"/>
  <c r="DN48" i="19" s="1"/>
  <c r="DN49" i="19" s="1"/>
  <c r="DN50" i="19" s="1"/>
  <c r="DN51" i="19" s="1"/>
  <c r="DN52" i="19" s="1"/>
  <c r="DN53" i="19" s="1"/>
  <c r="DN54" i="19" s="1"/>
  <c r="DN55" i="19" s="1"/>
  <c r="DN56" i="19" s="1"/>
  <c r="DN57" i="19" s="1"/>
  <c r="DN58" i="19" s="1"/>
  <c r="DN59" i="19" s="1"/>
  <c r="DN60" i="19" s="1"/>
  <c r="DN61" i="19" s="1"/>
  <c r="DN62" i="19" s="1"/>
  <c r="DN63" i="19" s="1"/>
  <c r="DN64" i="19" s="1"/>
  <c r="DN65" i="19" s="1"/>
  <c r="DN66" i="19" s="1"/>
  <c r="DN67" i="19" s="1"/>
  <c r="DN68" i="19" s="1"/>
  <c r="DN69" i="19" s="1"/>
  <c r="CN20" i="19"/>
  <c r="CN21" i="19" s="1"/>
  <c r="CN22" i="19" s="1"/>
  <c r="CN23" i="19" s="1"/>
  <c r="CN24" i="19" s="1"/>
  <c r="CN25" i="19" s="1"/>
  <c r="CN26" i="19" s="1"/>
  <c r="CN27" i="19" s="1"/>
  <c r="CN28" i="19" s="1"/>
  <c r="CN29" i="19" s="1"/>
  <c r="CN30" i="19" s="1"/>
  <c r="CN31" i="19" s="1"/>
  <c r="CN32" i="19" s="1"/>
  <c r="CN33" i="19" s="1"/>
  <c r="CN34" i="19" s="1"/>
  <c r="CN35" i="19" s="1"/>
  <c r="CN36" i="19" s="1"/>
  <c r="CN37" i="19" s="1"/>
  <c r="CN38" i="19" s="1"/>
  <c r="CN39" i="19" s="1"/>
  <c r="CN40" i="19" s="1"/>
  <c r="CN41" i="19" s="1"/>
  <c r="CN42" i="19" s="1"/>
  <c r="CN43" i="19" s="1"/>
  <c r="CN44" i="19" s="1"/>
  <c r="CN45" i="19" s="1"/>
  <c r="CN46" i="19" s="1"/>
  <c r="CN47" i="19" s="1"/>
  <c r="CN48" i="19" s="1"/>
  <c r="CN49" i="19" s="1"/>
  <c r="CN50" i="19" s="1"/>
  <c r="CN51" i="19" s="1"/>
  <c r="CN52" i="19" s="1"/>
  <c r="CN53" i="19" s="1"/>
  <c r="CN54" i="19" s="1"/>
  <c r="CN55" i="19" s="1"/>
  <c r="CN56" i="19" s="1"/>
  <c r="CN57" i="19" s="1"/>
  <c r="CN58" i="19" s="1"/>
  <c r="CN59" i="19" s="1"/>
  <c r="CN60" i="19" s="1"/>
  <c r="CN61" i="19" s="1"/>
  <c r="CN62" i="19" s="1"/>
  <c r="CN63" i="19" s="1"/>
  <c r="CN64" i="19" s="1"/>
  <c r="CN65" i="19" s="1"/>
  <c r="CN66" i="19" s="1"/>
  <c r="CN67" i="19" s="1"/>
  <c r="CN68" i="19" s="1"/>
  <c r="CN69" i="19" s="1"/>
  <c r="BN20" i="19"/>
  <c r="BN21" i="19" s="1"/>
  <c r="BN22" i="19" s="1"/>
  <c r="BN23" i="19" s="1"/>
  <c r="BN24" i="19" s="1"/>
  <c r="BN25" i="19" s="1"/>
  <c r="BN26" i="19" s="1"/>
  <c r="BN27" i="19" s="1"/>
  <c r="BN28" i="19" s="1"/>
  <c r="BN29" i="19" s="1"/>
  <c r="BN30" i="19" s="1"/>
  <c r="BN31" i="19" s="1"/>
  <c r="BN32" i="19" s="1"/>
  <c r="BN33" i="19" s="1"/>
  <c r="BN34" i="19" s="1"/>
  <c r="BN35" i="19" s="1"/>
  <c r="BN36" i="19" s="1"/>
  <c r="BN37" i="19" s="1"/>
  <c r="BN38" i="19" s="1"/>
  <c r="BN39" i="19" s="1"/>
  <c r="BN40" i="19" s="1"/>
  <c r="BN41" i="19" s="1"/>
  <c r="BN42" i="19" s="1"/>
  <c r="BN43" i="19" s="1"/>
  <c r="BN44" i="19" s="1"/>
  <c r="BN45" i="19" s="1"/>
  <c r="BN46" i="19" s="1"/>
  <c r="BN47" i="19" s="1"/>
  <c r="BN48" i="19" s="1"/>
  <c r="BN49" i="19" s="1"/>
  <c r="BN50" i="19" s="1"/>
  <c r="BN51" i="19" s="1"/>
  <c r="BN52" i="19" s="1"/>
  <c r="BN53" i="19" s="1"/>
  <c r="BN54" i="19" s="1"/>
  <c r="BN55" i="19" s="1"/>
  <c r="BN56" i="19" s="1"/>
  <c r="BN57" i="19" s="1"/>
  <c r="BN58" i="19" s="1"/>
  <c r="BN59" i="19" s="1"/>
  <c r="BN60" i="19" s="1"/>
  <c r="BN61" i="19" s="1"/>
  <c r="BN62" i="19" s="1"/>
  <c r="BN63" i="19" s="1"/>
  <c r="BN64" i="19" s="1"/>
  <c r="BN65" i="19" s="1"/>
  <c r="BN66" i="19" s="1"/>
  <c r="BN67" i="19" s="1"/>
  <c r="BN68" i="19" s="1"/>
  <c r="BN69" i="19" s="1"/>
  <c r="AN20" i="19"/>
  <c r="AN21" i="19" s="1"/>
  <c r="AN22" i="19" s="1"/>
  <c r="AN23" i="19" s="1"/>
  <c r="AN24" i="19" s="1"/>
  <c r="AN25" i="19" s="1"/>
  <c r="AN26" i="19" s="1"/>
  <c r="AN27" i="19" s="1"/>
  <c r="AN28" i="19" s="1"/>
  <c r="AN29" i="19" s="1"/>
  <c r="AN30" i="19" s="1"/>
  <c r="AN31" i="19" s="1"/>
  <c r="AN32" i="19" s="1"/>
  <c r="AN33" i="19" s="1"/>
  <c r="AN34" i="19" s="1"/>
  <c r="AN35" i="19" s="1"/>
  <c r="AN36" i="19" s="1"/>
  <c r="AN37" i="19" s="1"/>
  <c r="AN38" i="19" s="1"/>
  <c r="AN39" i="19" s="1"/>
  <c r="AN40" i="19" s="1"/>
  <c r="AN41" i="19" s="1"/>
  <c r="AN42" i="19" s="1"/>
  <c r="AN43" i="19" s="1"/>
  <c r="AN44" i="19" s="1"/>
  <c r="AN45" i="19" s="1"/>
  <c r="AN46" i="19" s="1"/>
  <c r="AN47" i="19" s="1"/>
  <c r="AN48" i="19" s="1"/>
  <c r="AN49" i="19" s="1"/>
  <c r="AN50" i="19" s="1"/>
  <c r="AN51" i="19" s="1"/>
  <c r="AN52" i="19" s="1"/>
  <c r="AN53" i="19" s="1"/>
  <c r="AN54" i="19" s="1"/>
  <c r="AN55" i="19" s="1"/>
  <c r="AN56" i="19" s="1"/>
  <c r="AN57" i="19" s="1"/>
  <c r="AN58" i="19" s="1"/>
  <c r="AN59" i="19" s="1"/>
  <c r="AN60" i="19" s="1"/>
  <c r="AN61" i="19" s="1"/>
  <c r="AN62" i="19" s="1"/>
  <c r="AN63" i="19" s="1"/>
  <c r="AN64" i="19" s="1"/>
  <c r="AN65" i="19" s="1"/>
  <c r="AN66" i="19" s="1"/>
  <c r="AN67" i="19" s="1"/>
  <c r="AN68" i="19" s="1"/>
  <c r="AN69" i="19" s="1"/>
  <c r="N20" i="19"/>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AO10" i="19"/>
  <c r="AQ10" i="19" s="1"/>
  <c r="AR10" i="19" s="1"/>
  <c r="AO20" i="19"/>
  <c r="AQ20" i="19" s="1"/>
  <c r="AR20" i="19" s="1"/>
  <c r="AO21" i="19"/>
  <c r="AQ21" i="19" s="1"/>
  <c r="AR21" i="19" s="1"/>
  <c r="CO10" i="19"/>
  <c r="CQ10" i="19" s="1"/>
  <c r="CR10" i="19" s="1"/>
  <c r="CO11" i="19"/>
  <c r="CQ11" i="19" s="1"/>
  <c r="CR11" i="19" s="1"/>
  <c r="CO12" i="19"/>
  <c r="CQ12" i="19" s="1"/>
  <c r="CR12" i="19" s="1"/>
  <c r="CO13" i="19"/>
  <c r="CQ13" i="19" s="1"/>
  <c r="CR13" i="19" s="1"/>
  <c r="O10" i="19"/>
  <c r="Q10" i="19" s="1"/>
  <c r="R10" i="19" s="1"/>
  <c r="O11" i="19"/>
  <c r="Q11" i="19" s="1"/>
  <c r="R11" i="19" s="1"/>
  <c r="O12" i="19"/>
  <c r="Q12" i="19" s="1"/>
  <c r="R12" i="19" s="1"/>
  <c r="O13" i="19"/>
  <c r="Q13" i="19" s="1"/>
  <c r="R13" i="19" s="1"/>
  <c r="O20" i="19"/>
  <c r="Q20" i="19" s="1"/>
  <c r="R20" i="19" s="1"/>
  <c r="O21" i="19"/>
  <c r="Q21" i="19" s="1"/>
  <c r="R21" i="19" s="1"/>
  <c r="O22" i="19"/>
  <c r="Q22" i="19" s="1"/>
  <c r="R22" i="19" s="1"/>
  <c r="O23" i="19"/>
  <c r="Q23" i="19" s="1"/>
  <c r="R23" i="19" s="1"/>
  <c r="Q26" i="19"/>
  <c r="R26" i="19" s="1"/>
  <c r="O30" i="19"/>
  <c r="Q30" i="19" s="1"/>
  <c r="R30" i="19" s="1"/>
  <c r="O31" i="19"/>
  <c r="Q31" i="19" s="1"/>
  <c r="R31" i="19" s="1"/>
  <c r="O32" i="19"/>
  <c r="Q32" i="19" s="1"/>
  <c r="R32" i="19" s="1"/>
  <c r="O33" i="19"/>
  <c r="Q33" i="19" s="1"/>
  <c r="R33" i="19" s="1"/>
  <c r="O40" i="19"/>
  <c r="Q40" i="19" s="1"/>
  <c r="R40" i="19" s="1"/>
  <c r="O41" i="19"/>
  <c r="Q41" i="19" s="1"/>
  <c r="R41" i="19" s="1"/>
  <c r="O42" i="19"/>
  <c r="Q42" i="19" s="1"/>
  <c r="R42" i="19" s="1"/>
  <c r="O43" i="19"/>
  <c r="Q43" i="19" s="1"/>
  <c r="R43" i="19" s="1"/>
  <c r="IQ69" i="19"/>
  <c r="IR69" i="19" s="1"/>
  <c r="IQ68" i="19"/>
  <c r="IR68" i="19" s="1"/>
  <c r="IQ67" i="19"/>
  <c r="IR67" i="19" s="1"/>
  <c r="IQ66" i="19"/>
  <c r="IR66" i="19" s="1"/>
  <c r="IQ65" i="19"/>
  <c r="IR65" i="19" s="1"/>
  <c r="IQ64" i="19"/>
  <c r="IR64" i="19" s="1"/>
  <c r="IQ63" i="19"/>
  <c r="IR63" i="19" s="1"/>
  <c r="IQ62" i="19"/>
  <c r="IR62" i="19" s="1"/>
  <c r="IQ61" i="19"/>
  <c r="IR61" i="19" s="1"/>
  <c r="IQ60" i="19"/>
  <c r="IR60" i="19" s="1"/>
  <c r="IQ59" i="19"/>
  <c r="IR59" i="19" s="1"/>
  <c r="IQ58" i="19"/>
  <c r="IR58" i="19" s="1"/>
  <c r="IQ57" i="19"/>
  <c r="IR57" i="19" s="1"/>
  <c r="IQ56" i="19"/>
  <c r="IR56" i="19" s="1"/>
  <c r="IQ55" i="19"/>
  <c r="IR55" i="19" s="1"/>
  <c r="IQ54" i="19"/>
  <c r="IR54" i="19" s="1"/>
  <c r="IQ53" i="19"/>
  <c r="IR53" i="19" s="1"/>
  <c r="IQ52" i="19"/>
  <c r="IR52" i="19" s="1"/>
  <c r="IQ51" i="19"/>
  <c r="IR51" i="19" s="1"/>
  <c r="IQ50" i="19"/>
  <c r="IR50" i="19" s="1"/>
  <c r="IQ49" i="19"/>
  <c r="IR49" i="19" s="1"/>
  <c r="IQ48" i="19"/>
  <c r="IR48" i="19" s="1"/>
  <c r="IQ47" i="19"/>
  <c r="IR47" i="19" s="1"/>
  <c r="IQ46" i="19"/>
  <c r="IR46" i="19" s="1"/>
  <c r="IQ45" i="19"/>
  <c r="IR45" i="19" s="1"/>
  <c r="IQ44" i="19"/>
  <c r="IR44" i="19" s="1"/>
  <c r="IQ43" i="19"/>
  <c r="IR43" i="19" s="1"/>
  <c r="IQ42" i="19"/>
  <c r="IR42" i="19" s="1"/>
  <c r="IQ41" i="19"/>
  <c r="IR41" i="19" s="1"/>
  <c r="IQ40" i="19"/>
  <c r="IR40" i="19" s="1"/>
  <c r="IQ39" i="19"/>
  <c r="IR39" i="19" s="1"/>
  <c r="IQ38" i="19"/>
  <c r="IR38" i="19" s="1"/>
  <c r="IQ37" i="19"/>
  <c r="IR37" i="19" s="1"/>
  <c r="IQ36" i="19"/>
  <c r="IR36" i="19" s="1"/>
  <c r="IQ35" i="19"/>
  <c r="IR35" i="19" s="1"/>
  <c r="IQ34" i="19"/>
  <c r="IR34" i="19" s="1"/>
  <c r="IQ33" i="19"/>
  <c r="IR33" i="19" s="1"/>
  <c r="IQ32" i="19"/>
  <c r="IR32" i="19" s="1"/>
  <c r="IQ31" i="19"/>
  <c r="IR31" i="19" s="1"/>
  <c r="IQ30" i="19"/>
  <c r="IR30" i="19" s="1"/>
  <c r="IQ29" i="19"/>
  <c r="IR29" i="19" s="1"/>
  <c r="IQ28" i="19"/>
  <c r="IR28" i="19" s="1"/>
  <c r="IQ27" i="19"/>
  <c r="IR27" i="19" s="1"/>
  <c r="IQ26" i="19"/>
  <c r="IR26" i="19" s="1"/>
  <c r="IQ25" i="19"/>
  <c r="IR25" i="19" s="1"/>
  <c r="IQ24" i="19"/>
  <c r="IR24" i="19" s="1"/>
  <c r="IQ23" i="19"/>
  <c r="IR23" i="19" s="1"/>
  <c r="IQ22" i="19"/>
  <c r="IR22" i="19" s="1"/>
  <c r="IQ21" i="19"/>
  <c r="IR21" i="19" s="1"/>
  <c r="IQ20" i="19"/>
  <c r="IR20" i="19" s="1"/>
  <c r="IQ19" i="19"/>
  <c r="IR19" i="19" s="1"/>
  <c r="IQ18" i="19"/>
  <c r="IR18" i="19" s="1"/>
  <c r="IQ17" i="19"/>
  <c r="IR17" i="19" s="1"/>
  <c r="IQ16" i="19"/>
  <c r="IR16" i="19" s="1"/>
  <c r="IQ15" i="19"/>
  <c r="IR15" i="19" s="1"/>
  <c r="IQ14" i="19"/>
  <c r="IR14" i="19" s="1"/>
  <c r="IQ13" i="19"/>
  <c r="IR13" i="19" s="1"/>
  <c r="IQ12" i="19"/>
  <c r="IR12" i="19" s="1"/>
  <c r="IQ11" i="19"/>
  <c r="IR11" i="19" s="1"/>
  <c r="IQ10" i="19"/>
  <c r="IR10" i="19" s="1"/>
  <c r="HQ69" i="19"/>
  <c r="HR69" i="19" s="1"/>
  <c r="HQ68" i="19"/>
  <c r="HR68" i="19" s="1"/>
  <c r="HQ67" i="19"/>
  <c r="HR67" i="19" s="1"/>
  <c r="HQ66" i="19"/>
  <c r="HR66" i="19" s="1"/>
  <c r="HQ65" i="19"/>
  <c r="HQ64" i="19"/>
  <c r="HR64" i="19" s="1"/>
  <c r="HQ63" i="19"/>
  <c r="HR63" i="19" s="1"/>
  <c r="HQ62" i="19"/>
  <c r="HR62" i="19" s="1"/>
  <c r="HQ61" i="19"/>
  <c r="HR61" i="19" s="1"/>
  <c r="HQ60" i="19"/>
  <c r="HR60" i="19" s="1"/>
  <c r="HQ59" i="19"/>
  <c r="HR59" i="19" s="1"/>
  <c r="HQ58" i="19"/>
  <c r="HR58" i="19" s="1"/>
  <c r="HQ57" i="19"/>
  <c r="HR57" i="19" s="1"/>
  <c r="HQ56" i="19"/>
  <c r="HR56" i="19" s="1"/>
  <c r="HQ55" i="19"/>
  <c r="HR55" i="19" s="1"/>
  <c r="HQ54" i="19"/>
  <c r="HR54" i="19" s="1"/>
  <c r="HQ53" i="19"/>
  <c r="HR53" i="19" s="1"/>
  <c r="HQ52" i="19"/>
  <c r="HR52" i="19" s="1"/>
  <c r="HQ51" i="19"/>
  <c r="HR51" i="19" s="1"/>
  <c r="HQ50" i="19"/>
  <c r="HR50" i="19" s="1"/>
  <c r="HQ49" i="19"/>
  <c r="HR49" i="19" s="1"/>
  <c r="HQ48" i="19"/>
  <c r="HR48" i="19" s="1"/>
  <c r="HQ47" i="19"/>
  <c r="HR47" i="19" s="1"/>
  <c r="HQ46" i="19"/>
  <c r="HR46" i="19" s="1"/>
  <c r="HQ45" i="19"/>
  <c r="HR45" i="19" s="1"/>
  <c r="HQ44" i="19"/>
  <c r="HR44" i="19" s="1"/>
  <c r="HQ43" i="19"/>
  <c r="HR43" i="19" s="1"/>
  <c r="HQ42" i="19"/>
  <c r="HR42" i="19" s="1"/>
  <c r="HQ41" i="19"/>
  <c r="HR41" i="19" s="1"/>
  <c r="HQ40" i="19"/>
  <c r="HR40" i="19" s="1"/>
  <c r="HQ39" i="19"/>
  <c r="HR39" i="19" s="1"/>
  <c r="HQ38" i="19"/>
  <c r="HR38" i="19" s="1"/>
  <c r="HQ37" i="19"/>
  <c r="HR37" i="19" s="1"/>
  <c r="HQ36" i="19"/>
  <c r="HR36" i="19" s="1"/>
  <c r="HQ35" i="19"/>
  <c r="HR35" i="19" s="1"/>
  <c r="HQ34" i="19"/>
  <c r="HR34" i="19" s="1"/>
  <c r="HQ33" i="19"/>
  <c r="HR33" i="19" s="1"/>
  <c r="HQ32" i="19"/>
  <c r="HR32" i="19" s="1"/>
  <c r="HQ31" i="19"/>
  <c r="HR31" i="19" s="1"/>
  <c r="HQ30" i="19"/>
  <c r="HR30" i="19" s="1"/>
  <c r="HQ29" i="19"/>
  <c r="HR29" i="19" s="1"/>
  <c r="HQ28" i="19"/>
  <c r="HR28" i="19" s="1"/>
  <c r="HQ27" i="19"/>
  <c r="HR27" i="19" s="1"/>
  <c r="HQ26" i="19"/>
  <c r="HR26" i="19" s="1"/>
  <c r="HQ25" i="19"/>
  <c r="HR25" i="19" s="1"/>
  <c r="HQ24" i="19"/>
  <c r="HR24" i="19" s="1"/>
  <c r="HQ23" i="19"/>
  <c r="HR23" i="19" s="1"/>
  <c r="HQ22" i="19"/>
  <c r="HR22" i="19" s="1"/>
  <c r="HQ21" i="19"/>
  <c r="HR21" i="19" s="1"/>
  <c r="HQ20" i="19"/>
  <c r="HR20" i="19" s="1"/>
  <c r="HQ19" i="19"/>
  <c r="HR19" i="19" s="1"/>
  <c r="HQ18" i="19"/>
  <c r="HR18" i="19" s="1"/>
  <c r="HQ17" i="19"/>
  <c r="HQ16" i="19"/>
  <c r="HR16" i="19" s="1"/>
  <c r="HQ15" i="19"/>
  <c r="HR15" i="19" s="1"/>
  <c r="HQ14" i="19"/>
  <c r="HR14" i="19" s="1"/>
  <c r="HQ13" i="19"/>
  <c r="HR13" i="19" s="1"/>
  <c r="HQ12" i="19"/>
  <c r="HR12" i="19" s="1"/>
  <c r="HQ11" i="19"/>
  <c r="HR11" i="19" s="1"/>
  <c r="HQ10" i="19"/>
  <c r="HR10" i="19" s="1"/>
  <c r="GQ69" i="19"/>
  <c r="GR69" i="19" s="1"/>
  <c r="GQ68" i="19"/>
  <c r="GR68" i="19" s="1"/>
  <c r="GQ67" i="19"/>
  <c r="GR67" i="19" s="1"/>
  <c r="GQ66" i="19"/>
  <c r="GR66" i="19" s="1"/>
  <c r="GQ65" i="19"/>
  <c r="GR65" i="19" s="1"/>
  <c r="GQ64" i="19"/>
  <c r="GR64" i="19" s="1"/>
  <c r="GQ63" i="19"/>
  <c r="GR63" i="19" s="1"/>
  <c r="GQ62" i="19"/>
  <c r="GR62" i="19" s="1"/>
  <c r="GQ61" i="19"/>
  <c r="GR61" i="19" s="1"/>
  <c r="GQ60" i="19"/>
  <c r="GR60" i="19" s="1"/>
  <c r="GQ59" i="19"/>
  <c r="GR59" i="19" s="1"/>
  <c r="GQ58" i="19"/>
  <c r="GR58" i="19" s="1"/>
  <c r="GQ57" i="19"/>
  <c r="GR57" i="19" s="1"/>
  <c r="GQ56" i="19"/>
  <c r="GR56" i="19" s="1"/>
  <c r="GQ55" i="19"/>
  <c r="GR55" i="19" s="1"/>
  <c r="GQ54" i="19"/>
  <c r="GR54" i="19" s="1"/>
  <c r="GQ53" i="19"/>
  <c r="GR53" i="19" s="1"/>
  <c r="GQ52" i="19"/>
  <c r="GR52" i="19" s="1"/>
  <c r="GQ51" i="19"/>
  <c r="GR51" i="19" s="1"/>
  <c r="GQ50" i="19"/>
  <c r="GR50" i="19" s="1"/>
  <c r="GQ49" i="19"/>
  <c r="GR49" i="19" s="1"/>
  <c r="GQ48" i="19"/>
  <c r="GR48" i="19" s="1"/>
  <c r="GQ47" i="19"/>
  <c r="GR47" i="19" s="1"/>
  <c r="GQ46" i="19"/>
  <c r="GR46" i="19" s="1"/>
  <c r="GQ45" i="19"/>
  <c r="GR45" i="19" s="1"/>
  <c r="GQ44" i="19"/>
  <c r="GR44" i="19" s="1"/>
  <c r="GQ43" i="19"/>
  <c r="GR43" i="19" s="1"/>
  <c r="GQ42" i="19"/>
  <c r="GR42" i="19" s="1"/>
  <c r="GQ41" i="19"/>
  <c r="GR41" i="19" s="1"/>
  <c r="GQ40" i="19"/>
  <c r="GR40" i="19" s="1"/>
  <c r="GQ39" i="19"/>
  <c r="GR39" i="19" s="1"/>
  <c r="GQ38" i="19"/>
  <c r="GR38" i="19" s="1"/>
  <c r="GQ37" i="19"/>
  <c r="GR37" i="19" s="1"/>
  <c r="GQ36" i="19"/>
  <c r="GR36" i="19" s="1"/>
  <c r="GQ35" i="19"/>
  <c r="GR35" i="19" s="1"/>
  <c r="GQ34" i="19"/>
  <c r="GR34" i="19" s="1"/>
  <c r="GQ33" i="19"/>
  <c r="GR33" i="19" s="1"/>
  <c r="GQ32" i="19"/>
  <c r="GR32" i="19" s="1"/>
  <c r="GQ31" i="19"/>
  <c r="GR31" i="19" s="1"/>
  <c r="GQ30" i="19"/>
  <c r="GR30" i="19" s="1"/>
  <c r="GQ29" i="19"/>
  <c r="GR29" i="19" s="1"/>
  <c r="GQ28" i="19"/>
  <c r="GR28" i="19" s="1"/>
  <c r="GQ27" i="19"/>
  <c r="GR27" i="19" s="1"/>
  <c r="GQ26" i="19"/>
  <c r="GR26" i="19" s="1"/>
  <c r="GQ25" i="19"/>
  <c r="GR25" i="19" s="1"/>
  <c r="GQ24" i="19"/>
  <c r="GR24" i="19" s="1"/>
  <c r="GQ23" i="19"/>
  <c r="GR23" i="19" s="1"/>
  <c r="GQ22" i="19"/>
  <c r="GR22" i="19" s="1"/>
  <c r="GQ21" i="19"/>
  <c r="GR21" i="19" s="1"/>
  <c r="GQ20" i="19"/>
  <c r="GR20" i="19" s="1"/>
  <c r="GQ19" i="19"/>
  <c r="GR19" i="19" s="1"/>
  <c r="GQ18" i="19"/>
  <c r="GR18" i="19" s="1"/>
  <c r="GQ17" i="19"/>
  <c r="GR17" i="19" s="1"/>
  <c r="GQ16" i="19"/>
  <c r="GR16" i="19" s="1"/>
  <c r="GQ15" i="19"/>
  <c r="GR15" i="19" s="1"/>
  <c r="GQ14" i="19"/>
  <c r="GR14" i="19" s="1"/>
  <c r="GQ13" i="19"/>
  <c r="GR13" i="19" s="1"/>
  <c r="GQ12" i="19"/>
  <c r="GR12" i="19" s="1"/>
  <c r="GQ11" i="19"/>
  <c r="GR11" i="19" s="1"/>
  <c r="GQ10" i="19"/>
  <c r="GR10" i="19" s="1"/>
  <c r="FQ69" i="19"/>
  <c r="FR69" i="19" s="1"/>
  <c r="FQ68" i="19"/>
  <c r="FR68" i="19" s="1"/>
  <c r="FQ67" i="19"/>
  <c r="FR67" i="19" s="1"/>
  <c r="FQ66" i="19"/>
  <c r="FR66" i="19" s="1"/>
  <c r="FQ65" i="19"/>
  <c r="FR65" i="19" s="1"/>
  <c r="FQ64" i="19"/>
  <c r="FR64" i="19" s="1"/>
  <c r="FQ63" i="19"/>
  <c r="FR63" i="19" s="1"/>
  <c r="FQ62" i="19"/>
  <c r="FR62" i="19" s="1"/>
  <c r="FQ61" i="19"/>
  <c r="FR61" i="19" s="1"/>
  <c r="FQ60" i="19"/>
  <c r="FR60" i="19" s="1"/>
  <c r="FQ59" i="19"/>
  <c r="FR59" i="19" s="1"/>
  <c r="FQ58" i="19"/>
  <c r="FR58" i="19" s="1"/>
  <c r="FQ57" i="19"/>
  <c r="FR57" i="19" s="1"/>
  <c r="FQ56" i="19"/>
  <c r="FR56" i="19" s="1"/>
  <c r="FQ55" i="19"/>
  <c r="FR55" i="19" s="1"/>
  <c r="FQ54" i="19"/>
  <c r="FR54" i="19" s="1"/>
  <c r="FQ53" i="19"/>
  <c r="FR53" i="19" s="1"/>
  <c r="FQ52" i="19"/>
  <c r="FR52" i="19" s="1"/>
  <c r="FQ51" i="19"/>
  <c r="FR51" i="19" s="1"/>
  <c r="FQ50" i="19"/>
  <c r="FR50" i="19" s="1"/>
  <c r="FQ49" i="19"/>
  <c r="FR49" i="19" s="1"/>
  <c r="FQ48" i="19"/>
  <c r="FR48" i="19" s="1"/>
  <c r="FQ47" i="19"/>
  <c r="FR47" i="19" s="1"/>
  <c r="FQ46" i="19"/>
  <c r="FR46" i="19" s="1"/>
  <c r="FQ45" i="19"/>
  <c r="FR45" i="19" s="1"/>
  <c r="FQ44" i="19"/>
  <c r="FR44" i="19" s="1"/>
  <c r="FQ43" i="19"/>
  <c r="FR43" i="19" s="1"/>
  <c r="FQ42" i="19"/>
  <c r="FR42" i="19" s="1"/>
  <c r="FQ41" i="19"/>
  <c r="FR41" i="19" s="1"/>
  <c r="FQ40" i="19"/>
  <c r="FR40" i="19" s="1"/>
  <c r="FQ39" i="19"/>
  <c r="FR39" i="19" s="1"/>
  <c r="FQ38" i="19"/>
  <c r="FR38" i="19" s="1"/>
  <c r="FQ37" i="19"/>
  <c r="FR37" i="19" s="1"/>
  <c r="FQ36" i="19"/>
  <c r="FR36" i="19" s="1"/>
  <c r="FQ35" i="19"/>
  <c r="FR35" i="19" s="1"/>
  <c r="FQ34" i="19"/>
  <c r="FR34" i="19" s="1"/>
  <c r="FQ33" i="19"/>
  <c r="FR33" i="19" s="1"/>
  <c r="FQ32" i="19"/>
  <c r="FR32" i="19" s="1"/>
  <c r="FQ31" i="19"/>
  <c r="FR31" i="19" s="1"/>
  <c r="FQ30" i="19"/>
  <c r="FR30" i="19" s="1"/>
  <c r="FQ29" i="19"/>
  <c r="FR29" i="19" s="1"/>
  <c r="FQ28" i="19"/>
  <c r="FR28" i="19" s="1"/>
  <c r="FQ27" i="19"/>
  <c r="FR27" i="19" s="1"/>
  <c r="FQ26" i="19"/>
  <c r="FR26" i="19" s="1"/>
  <c r="FQ25" i="19"/>
  <c r="FR25" i="19" s="1"/>
  <c r="FQ24" i="19"/>
  <c r="FR24" i="19" s="1"/>
  <c r="FQ23" i="19"/>
  <c r="FR23" i="19" s="1"/>
  <c r="FQ22" i="19"/>
  <c r="FR22" i="19" s="1"/>
  <c r="FQ21" i="19"/>
  <c r="FR21" i="19" s="1"/>
  <c r="FQ20" i="19"/>
  <c r="FR20" i="19" s="1"/>
  <c r="FQ19" i="19"/>
  <c r="FR19" i="19" s="1"/>
  <c r="FQ18" i="19"/>
  <c r="FR18" i="19" s="1"/>
  <c r="FQ17" i="19"/>
  <c r="FR17" i="19" s="1"/>
  <c r="FQ16" i="19"/>
  <c r="FR16" i="19" s="1"/>
  <c r="FQ15" i="19"/>
  <c r="FR15" i="19" s="1"/>
  <c r="FQ14" i="19"/>
  <c r="FR14" i="19" s="1"/>
  <c r="FQ13" i="19"/>
  <c r="FR13" i="19" s="1"/>
  <c r="FQ12" i="19"/>
  <c r="FR12" i="19" s="1"/>
  <c r="FQ11" i="19"/>
  <c r="FR11" i="19" s="1"/>
  <c r="FQ10" i="19"/>
  <c r="FR10" i="19" s="1"/>
  <c r="EQ69" i="19"/>
  <c r="ER69" i="19" s="1"/>
  <c r="EQ68" i="19"/>
  <c r="ER68" i="19" s="1"/>
  <c r="EQ67" i="19"/>
  <c r="ER67" i="19" s="1"/>
  <c r="EQ66" i="19"/>
  <c r="ER66" i="19" s="1"/>
  <c r="EQ65" i="19"/>
  <c r="ER65" i="19" s="1"/>
  <c r="EQ64" i="19"/>
  <c r="ER64" i="19" s="1"/>
  <c r="EQ63" i="19"/>
  <c r="ER63" i="19" s="1"/>
  <c r="EQ62" i="19"/>
  <c r="ER62" i="19" s="1"/>
  <c r="EQ61" i="19"/>
  <c r="ER61" i="19" s="1"/>
  <c r="EQ60" i="19"/>
  <c r="ER60" i="19" s="1"/>
  <c r="EQ59" i="19"/>
  <c r="ER59" i="19" s="1"/>
  <c r="EQ58" i="19"/>
  <c r="ER58" i="19" s="1"/>
  <c r="EQ57" i="19"/>
  <c r="ER57" i="19" s="1"/>
  <c r="EQ56" i="19"/>
  <c r="ER56" i="19" s="1"/>
  <c r="EQ55" i="19"/>
  <c r="ER55" i="19" s="1"/>
  <c r="EQ54" i="19"/>
  <c r="ER54" i="19" s="1"/>
  <c r="EQ53" i="19"/>
  <c r="ER53" i="19" s="1"/>
  <c r="EQ52" i="19"/>
  <c r="ER52" i="19" s="1"/>
  <c r="EQ51" i="19"/>
  <c r="ER51" i="19" s="1"/>
  <c r="EQ50" i="19"/>
  <c r="ER50" i="19" s="1"/>
  <c r="EQ49" i="19"/>
  <c r="ER49" i="19" s="1"/>
  <c r="EQ48" i="19"/>
  <c r="ER48" i="19" s="1"/>
  <c r="EQ47" i="19"/>
  <c r="ER47" i="19" s="1"/>
  <c r="EQ46" i="19"/>
  <c r="ER46" i="19" s="1"/>
  <c r="EQ45" i="19"/>
  <c r="ER45" i="19" s="1"/>
  <c r="EQ44" i="19"/>
  <c r="ER44" i="19" s="1"/>
  <c r="EQ43" i="19"/>
  <c r="ER43" i="19" s="1"/>
  <c r="EQ42" i="19"/>
  <c r="ER42" i="19" s="1"/>
  <c r="EQ41" i="19"/>
  <c r="ER41" i="19" s="1"/>
  <c r="EQ40" i="19"/>
  <c r="ER40" i="19" s="1"/>
  <c r="EQ39" i="19"/>
  <c r="ER39" i="19" s="1"/>
  <c r="EQ38" i="19"/>
  <c r="ER38" i="19" s="1"/>
  <c r="EQ37" i="19"/>
  <c r="ER37" i="19" s="1"/>
  <c r="EQ36" i="19"/>
  <c r="ER36" i="19" s="1"/>
  <c r="EQ35" i="19"/>
  <c r="ER35" i="19" s="1"/>
  <c r="EQ34" i="19"/>
  <c r="ER34" i="19" s="1"/>
  <c r="EQ33" i="19"/>
  <c r="ER33" i="19" s="1"/>
  <c r="EQ32" i="19"/>
  <c r="ER32" i="19" s="1"/>
  <c r="EQ31" i="19"/>
  <c r="ER31" i="19" s="1"/>
  <c r="EQ30" i="19"/>
  <c r="ER30" i="19" s="1"/>
  <c r="EQ29" i="19"/>
  <c r="ER29" i="19" s="1"/>
  <c r="EQ28" i="19"/>
  <c r="ER28" i="19" s="1"/>
  <c r="EQ27" i="19"/>
  <c r="ER27" i="19" s="1"/>
  <c r="EQ26" i="19"/>
  <c r="ER26" i="19" s="1"/>
  <c r="EQ25" i="19"/>
  <c r="ER25" i="19" s="1"/>
  <c r="EQ24" i="19"/>
  <c r="ER24" i="19" s="1"/>
  <c r="EQ23" i="19"/>
  <c r="ER23" i="19" s="1"/>
  <c r="EQ22" i="19"/>
  <c r="ER22" i="19" s="1"/>
  <c r="EQ21" i="19"/>
  <c r="ER21" i="19" s="1"/>
  <c r="EQ20" i="19"/>
  <c r="ER20" i="19" s="1"/>
  <c r="EQ19" i="19"/>
  <c r="ER19" i="19" s="1"/>
  <c r="EQ18" i="19"/>
  <c r="ER18" i="19" s="1"/>
  <c r="EQ17" i="19"/>
  <c r="ER17" i="19" s="1"/>
  <c r="EQ16" i="19"/>
  <c r="ER16" i="19" s="1"/>
  <c r="EQ15" i="19"/>
  <c r="ER15" i="19" s="1"/>
  <c r="EQ14" i="19"/>
  <c r="ER14" i="19" s="1"/>
  <c r="EQ13" i="19"/>
  <c r="ER13" i="19" s="1"/>
  <c r="EQ12" i="19"/>
  <c r="ER12" i="19" s="1"/>
  <c r="EQ11" i="19"/>
  <c r="ER11" i="19" s="1"/>
  <c r="EQ10" i="19"/>
  <c r="ER10" i="19" s="1"/>
  <c r="DQ69" i="19"/>
  <c r="DR69" i="19" s="1"/>
  <c r="DQ68" i="19"/>
  <c r="DR68" i="19" s="1"/>
  <c r="DQ67" i="19"/>
  <c r="DR67" i="19" s="1"/>
  <c r="DQ66" i="19"/>
  <c r="DR66" i="19" s="1"/>
  <c r="DQ65" i="19"/>
  <c r="DR65" i="19" s="1"/>
  <c r="DQ64" i="19"/>
  <c r="DR64" i="19" s="1"/>
  <c r="DQ63" i="19"/>
  <c r="DR63" i="19" s="1"/>
  <c r="DQ62" i="19"/>
  <c r="DR62" i="19" s="1"/>
  <c r="DQ61" i="19"/>
  <c r="DR61" i="19" s="1"/>
  <c r="DQ60" i="19"/>
  <c r="DR60" i="19" s="1"/>
  <c r="DQ59" i="19"/>
  <c r="DR59" i="19" s="1"/>
  <c r="DQ58" i="19"/>
  <c r="DR58" i="19" s="1"/>
  <c r="DQ57" i="19"/>
  <c r="DR57" i="19" s="1"/>
  <c r="DQ56" i="19"/>
  <c r="DR56" i="19" s="1"/>
  <c r="DQ55" i="19"/>
  <c r="DR55" i="19" s="1"/>
  <c r="DQ54" i="19"/>
  <c r="DR54" i="19" s="1"/>
  <c r="DQ53" i="19"/>
  <c r="DR53" i="19" s="1"/>
  <c r="DQ52" i="19"/>
  <c r="DR52" i="19" s="1"/>
  <c r="DQ51" i="19"/>
  <c r="DR51" i="19" s="1"/>
  <c r="DQ50" i="19"/>
  <c r="DR50" i="19" s="1"/>
  <c r="DQ49" i="19"/>
  <c r="DR49" i="19" s="1"/>
  <c r="DQ48" i="19"/>
  <c r="DR48" i="19" s="1"/>
  <c r="DQ47" i="19"/>
  <c r="DR47" i="19" s="1"/>
  <c r="DQ46" i="19"/>
  <c r="DR46" i="19" s="1"/>
  <c r="DQ45" i="19"/>
  <c r="DR45" i="19" s="1"/>
  <c r="DQ44" i="19"/>
  <c r="DR44" i="19" s="1"/>
  <c r="DQ43" i="19"/>
  <c r="DR43" i="19" s="1"/>
  <c r="DQ42" i="19"/>
  <c r="DR42" i="19" s="1"/>
  <c r="DQ41" i="19"/>
  <c r="DR41" i="19" s="1"/>
  <c r="DQ40" i="19"/>
  <c r="DR40" i="19" s="1"/>
  <c r="DQ39" i="19"/>
  <c r="DR39" i="19" s="1"/>
  <c r="DQ38" i="19"/>
  <c r="DR38" i="19" s="1"/>
  <c r="DQ37" i="19"/>
  <c r="DR37" i="19" s="1"/>
  <c r="DQ36" i="19"/>
  <c r="DR36" i="19" s="1"/>
  <c r="DQ35" i="19"/>
  <c r="DR35" i="19" s="1"/>
  <c r="DQ34" i="19"/>
  <c r="DR34" i="19" s="1"/>
  <c r="DQ33" i="19"/>
  <c r="DR33" i="19" s="1"/>
  <c r="DQ32" i="19"/>
  <c r="DR32" i="19" s="1"/>
  <c r="DQ31" i="19"/>
  <c r="DR31" i="19" s="1"/>
  <c r="DQ30" i="19"/>
  <c r="DR30" i="19" s="1"/>
  <c r="DQ29" i="19"/>
  <c r="DR29" i="19" s="1"/>
  <c r="DQ28" i="19"/>
  <c r="DR28" i="19" s="1"/>
  <c r="DQ27" i="19"/>
  <c r="DR27" i="19" s="1"/>
  <c r="DQ26" i="19"/>
  <c r="DR26" i="19" s="1"/>
  <c r="DQ25" i="19"/>
  <c r="DR25" i="19" s="1"/>
  <c r="DQ24" i="19"/>
  <c r="DR24" i="19" s="1"/>
  <c r="DQ23" i="19"/>
  <c r="DR23" i="19" s="1"/>
  <c r="DQ22" i="19"/>
  <c r="DR22" i="19" s="1"/>
  <c r="DQ21" i="19"/>
  <c r="DR21" i="19" s="1"/>
  <c r="DQ20" i="19"/>
  <c r="DR20" i="19" s="1"/>
  <c r="DQ19" i="19"/>
  <c r="DR19" i="19" s="1"/>
  <c r="DQ18" i="19"/>
  <c r="DR18" i="19" s="1"/>
  <c r="DQ17" i="19"/>
  <c r="DR17" i="19" s="1"/>
  <c r="DQ16" i="19"/>
  <c r="DR16" i="19" s="1"/>
  <c r="DQ15" i="19"/>
  <c r="DR15" i="19" s="1"/>
  <c r="DQ14" i="19"/>
  <c r="DR14" i="19" s="1"/>
  <c r="DQ13" i="19"/>
  <c r="DR13" i="19" s="1"/>
  <c r="DQ12" i="19"/>
  <c r="DR12" i="19" s="1"/>
  <c r="DQ11" i="19"/>
  <c r="DR11" i="19" s="1"/>
  <c r="DQ10" i="19"/>
  <c r="DR10" i="19" s="1"/>
  <c r="CQ69" i="19"/>
  <c r="CR69" i="19" s="1"/>
  <c r="CQ68" i="19"/>
  <c r="CR68" i="19" s="1"/>
  <c r="CQ67" i="19"/>
  <c r="CR67" i="19" s="1"/>
  <c r="CQ66" i="19"/>
  <c r="CR66" i="19" s="1"/>
  <c r="CQ65" i="19"/>
  <c r="CR65" i="19" s="1"/>
  <c r="CQ64" i="19"/>
  <c r="CR64" i="19" s="1"/>
  <c r="CQ63" i="19"/>
  <c r="CR63" i="19" s="1"/>
  <c r="CQ62" i="19"/>
  <c r="CR62" i="19" s="1"/>
  <c r="CQ61" i="19"/>
  <c r="CR61" i="19" s="1"/>
  <c r="CQ60" i="19"/>
  <c r="CR60" i="19" s="1"/>
  <c r="CQ59" i="19"/>
  <c r="CR59" i="19" s="1"/>
  <c r="CQ58" i="19"/>
  <c r="CR58" i="19" s="1"/>
  <c r="CQ57" i="19"/>
  <c r="CR57" i="19" s="1"/>
  <c r="CQ56" i="19"/>
  <c r="CR56" i="19" s="1"/>
  <c r="CQ55" i="19"/>
  <c r="CR55" i="19" s="1"/>
  <c r="CQ54" i="19"/>
  <c r="CR54" i="19" s="1"/>
  <c r="CQ53" i="19"/>
  <c r="CR53" i="19" s="1"/>
  <c r="CQ52" i="19"/>
  <c r="CR52" i="19" s="1"/>
  <c r="CQ51" i="19"/>
  <c r="CR51" i="19" s="1"/>
  <c r="CQ50" i="19"/>
  <c r="CR50" i="19" s="1"/>
  <c r="CQ49" i="19"/>
  <c r="CR49" i="19" s="1"/>
  <c r="CQ48" i="19"/>
  <c r="CR48" i="19" s="1"/>
  <c r="CQ47" i="19"/>
  <c r="CR47" i="19" s="1"/>
  <c r="CQ46" i="19"/>
  <c r="CR46" i="19" s="1"/>
  <c r="CQ45" i="19"/>
  <c r="CR45" i="19" s="1"/>
  <c r="CQ44" i="19"/>
  <c r="CR44" i="19" s="1"/>
  <c r="CQ39" i="19"/>
  <c r="CR39" i="19" s="1"/>
  <c r="CQ38" i="19"/>
  <c r="CR38" i="19" s="1"/>
  <c r="CQ37" i="19"/>
  <c r="CR37" i="19" s="1"/>
  <c r="CQ36" i="19"/>
  <c r="CR36" i="19" s="1"/>
  <c r="CQ35" i="19"/>
  <c r="CR35" i="19" s="1"/>
  <c r="CQ34" i="19"/>
  <c r="CR34" i="19" s="1"/>
  <c r="CQ29" i="19"/>
  <c r="CR29" i="19" s="1"/>
  <c r="CQ28" i="19"/>
  <c r="CR28" i="19" s="1"/>
  <c r="CQ27" i="19"/>
  <c r="CR27" i="19" s="1"/>
  <c r="CQ26" i="19"/>
  <c r="CR26" i="19" s="1"/>
  <c r="CQ25" i="19"/>
  <c r="CR25" i="19" s="1"/>
  <c r="CQ24" i="19"/>
  <c r="CR24" i="19" s="1"/>
  <c r="CQ19" i="19"/>
  <c r="CR19" i="19" s="1"/>
  <c r="CQ18" i="19"/>
  <c r="CR18" i="19" s="1"/>
  <c r="CQ17" i="19"/>
  <c r="CR17" i="19" s="1"/>
  <c r="CQ16" i="19"/>
  <c r="CR16" i="19" s="1"/>
  <c r="CQ15" i="19"/>
  <c r="CR15" i="19" s="1"/>
  <c r="CQ14" i="19"/>
  <c r="CR14" i="19" s="1"/>
  <c r="BQ69" i="19"/>
  <c r="BR69" i="19" s="1"/>
  <c r="BQ68" i="19"/>
  <c r="BR68" i="19" s="1"/>
  <c r="BQ67" i="19"/>
  <c r="BR67" i="19" s="1"/>
  <c r="BQ66" i="19"/>
  <c r="BR66" i="19" s="1"/>
  <c r="BQ65" i="19"/>
  <c r="BR65" i="19" s="1"/>
  <c r="BQ64" i="19"/>
  <c r="BR64" i="19" s="1"/>
  <c r="BQ63" i="19"/>
  <c r="BR63" i="19" s="1"/>
  <c r="BQ62" i="19"/>
  <c r="BR62" i="19" s="1"/>
  <c r="BQ61" i="19"/>
  <c r="BR61" i="19" s="1"/>
  <c r="BQ60" i="19"/>
  <c r="BR60" i="19" s="1"/>
  <c r="BQ59" i="19"/>
  <c r="BR59" i="19" s="1"/>
  <c r="BQ58" i="19"/>
  <c r="BR58" i="19" s="1"/>
  <c r="BQ57" i="19"/>
  <c r="BR57" i="19" s="1"/>
  <c r="BQ56" i="19"/>
  <c r="BR56" i="19" s="1"/>
  <c r="BQ55" i="19"/>
  <c r="BR55" i="19" s="1"/>
  <c r="BQ54" i="19"/>
  <c r="BR54" i="19" s="1"/>
  <c r="BQ53" i="19"/>
  <c r="BR53" i="19" s="1"/>
  <c r="BQ52" i="19"/>
  <c r="BR52" i="19" s="1"/>
  <c r="BQ51" i="19"/>
  <c r="BR51" i="19" s="1"/>
  <c r="BQ50" i="19"/>
  <c r="BR50" i="19" s="1"/>
  <c r="BQ49" i="19"/>
  <c r="BR49" i="19" s="1"/>
  <c r="BQ48" i="19"/>
  <c r="BR48" i="19" s="1"/>
  <c r="BQ47" i="19"/>
  <c r="BR47" i="19" s="1"/>
  <c r="BQ46" i="19"/>
  <c r="BR46" i="19" s="1"/>
  <c r="BQ45" i="19"/>
  <c r="BR45" i="19" s="1"/>
  <c r="BQ44" i="19"/>
  <c r="BR44" i="19" s="1"/>
  <c r="BQ43" i="19"/>
  <c r="BR43" i="19" s="1"/>
  <c r="BQ42" i="19"/>
  <c r="BR42" i="19" s="1"/>
  <c r="BQ41" i="19"/>
  <c r="BR41" i="19" s="1"/>
  <c r="BQ40" i="19"/>
  <c r="BR40" i="19" s="1"/>
  <c r="BQ39" i="19"/>
  <c r="BR39" i="19" s="1"/>
  <c r="BQ38" i="19"/>
  <c r="BR38" i="19" s="1"/>
  <c r="BQ37" i="19"/>
  <c r="BR37" i="19" s="1"/>
  <c r="BQ36" i="19"/>
  <c r="BR36" i="19" s="1"/>
  <c r="BQ35" i="19"/>
  <c r="BR35" i="19" s="1"/>
  <c r="BQ34" i="19"/>
  <c r="BR34" i="19" s="1"/>
  <c r="BQ33" i="19"/>
  <c r="BR33" i="19" s="1"/>
  <c r="BQ32" i="19"/>
  <c r="BR32" i="19" s="1"/>
  <c r="BQ31" i="19"/>
  <c r="BR31" i="19" s="1"/>
  <c r="BQ30" i="19"/>
  <c r="BR30" i="19" s="1"/>
  <c r="BQ29" i="19"/>
  <c r="BR29" i="19" s="1"/>
  <c r="BQ28" i="19"/>
  <c r="BR28" i="19" s="1"/>
  <c r="BQ27" i="19"/>
  <c r="BR27" i="19" s="1"/>
  <c r="BQ26" i="19"/>
  <c r="BR26" i="19" s="1"/>
  <c r="BQ25" i="19"/>
  <c r="BR25" i="19" s="1"/>
  <c r="BQ24" i="19"/>
  <c r="BR24" i="19" s="1"/>
  <c r="BQ23" i="19"/>
  <c r="BR23" i="19" s="1"/>
  <c r="BQ22" i="19"/>
  <c r="BR22" i="19" s="1"/>
  <c r="BQ19" i="19"/>
  <c r="BR19" i="19" s="1"/>
  <c r="BQ18" i="19"/>
  <c r="BR18" i="19" s="1"/>
  <c r="BQ17" i="19"/>
  <c r="BR17" i="19" s="1"/>
  <c r="BQ16" i="19"/>
  <c r="BR16" i="19" s="1"/>
  <c r="BQ15" i="19"/>
  <c r="BR15" i="19" s="1"/>
  <c r="BQ14" i="19"/>
  <c r="BR14" i="19" s="1"/>
  <c r="BQ13" i="19"/>
  <c r="BR13" i="19" s="1"/>
  <c r="BQ12" i="19"/>
  <c r="BR12" i="19" s="1"/>
  <c r="AQ69" i="19"/>
  <c r="AR69" i="19" s="1"/>
  <c r="AQ68" i="19"/>
  <c r="AR68" i="19" s="1"/>
  <c r="AQ67" i="19"/>
  <c r="AR67" i="19" s="1"/>
  <c r="AQ66" i="19"/>
  <c r="AR66" i="19" s="1"/>
  <c r="AQ65" i="19"/>
  <c r="AR65" i="19" s="1"/>
  <c r="AQ64" i="19"/>
  <c r="AR64" i="19" s="1"/>
  <c r="AQ63" i="19"/>
  <c r="AR63" i="19" s="1"/>
  <c r="AQ62" i="19"/>
  <c r="AR62" i="19" s="1"/>
  <c r="AQ61" i="19"/>
  <c r="AR61" i="19" s="1"/>
  <c r="AQ60" i="19"/>
  <c r="AR60" i="19" s="1"/>
  <c r="AQ59" i="19"/>
  <c r="AR59" i="19" s="1"/>
  <c r="AQ58" i="19"/>
  <c r="AR58" i="19" s="1"/>
  <c r="AQ57" i="19"/>
  <c r="AR57" i="19" s="1"/>
  <c r="AQ56" i="19"/>
  <c r="AR56" i="19" s="1"/>
  <c r="AQ55" i="19"/>
  <c r="AR55" i="19" s="1"/>
  <c r="AQ54" i="19"/>
  <c r="AR54" i="19" s="1"/>
  <c r="AQ53" i="19"/>
  <c r="AR53" i="19" s="1"/>
  <c r="AQ52" i="19"/>
  <c r="AR52" i="19" s="1"/>
  <c r="AQ51" i="19"/>
  <c r="AR51" i="19" s="1"/>
  <c r="AQ50" i="19"/>
  <c r="AR50" i="19" s="1"/>
  <c r="AQ49" i="19"/>
  <c r="AR49" i="19" s="1"/>
  <c r="AQ48" i="19"/>
  <c r="AR48" i="19" s="1"/>
  <c r="AQ47" i="19"/>
  <c r="AR47" i="19" s="1"/>
  <c r="AQ46" i="19"/>
  <c r="AR46" i="19" s="1"/>
  <c r="AQ45" i="19"/>
  <c r="AR45" i="19" s="1"/>
  <c r="AQ44" i="19"/>
  <c r="AR44" i="19" s="1"/>
  <c r="AQ43" i="19"/>
  <c r="AR43" i="19" s="1"/>
  <c r="AQ42" i="19"/>
  <c r="AR42" i="19" s="1"/>
  <c r="AQ41" i="19"/>
  <c r="AR41" i="19" s="1"/>
  <c r="AQ40" i="19"/>
  <c r="AR40" i="19" s="1"/>
  <c r="AQ39" i="19"/>
  <c r="AR39" i="19" s="1"/>
  <c r="AQ38" i="19"/>
  <c r="AR38" i="19" s="1"/>
  <c r="AQ37" i="19"/>
  <c r="AR37" i="19" s="1"/>
  <c r="AQ36" i="19"/>
  <c r="AR36" i="19" s="1"/>
  <c r="AQ35" i="19"/>
  <c r="AR35" i="19" s="1"/>
  <c r="AQ34" i="19"/>
  <c r="AR34" i="19" s="1"/>
  <c r="AQ33" i="19"/>
  <c r="AR33" i="19" s="1"/>
  <c r="AQ32" i="19"/>
  <c r="AR32" i="19" s="1"/>
  <c r="AQ31" i="19"/>
  <c r="AR31" i="19" s="1"/>
  <c r="AQ30" i="19"/>
  <c r="AR30" i="19" s="1"/>
  <c r="AQ29" i="19"/>
  <c r="AR29" i="19" s="1"/>
  <c r="AQ28" i="19"/>
  <c r="AR28" i="19" s="1"/>
  <c r="AQ27" i="19"/>
  <c r="AR27" i="19" s="1"/>
  <c r="AQ26" i="19"/>
  <c r="AR26" i="19" s="1"/>
  <c r="AQ25" i="19"/>
  <c r="AR25" i="19" s="1"/>
  <c r="AQ24" i="19"/>
  <c r="AR24" i="19" s="1"/>
  <c r="AQ23" i="19"/>
  <c r="AR23" i="19" s="1"/>
  <c r="AQ19" i="19"/>
  <c r="AR19" i="19" s="1"/>
  <c r="AQ18" i="19"/>
  <c r="AR18" i="19" s="1"/>
  <c r="AQ17" i="19"/>
  <c r="AR17" i="19" s="1"/>
  <c r="AQ16" i="19"/>
  <c r="AR16" i="19" s="1"/>
  <c r="AQ15" i="19"/>
  <c r="AR15" i="19" s="1"/>
  <c r="AQ14" i="19"/>
  <c r="AR14" i="19" s="1"/>
  <c r="AQ13" i="19"/>
  <c r="AR13" i="19" s="1"/>
  <c r="AQ12" i="19"/>
  <c r="AR12" i="19" s="1"/>
  <c r="AQ11" i="19"/>
  <c r="AR11" i="19" s="1"/>
  <c r="Q14" i="19"/>
  <c r="R14" i="19" s="1"/>
  <c r="Q15" i="19"/>
  <c r="R15" i="19" s="1"/>
  <c r="Q16" i="19"/>
  <c r="R16" i="19" s="1"/>
  <c r="Q17" i="19"/>
  <c r="R17" i="19" s="1"/>
  <c r="Q18" i="19"/>
  <c r="R18" i="19" s="1"/>
  <c r="Q19" i="19"/>
  <c r="R19" i="19" s="1"/>
  <c r="Q24" i="19"/>
  <c r="R24" i="19" s="1"/>
  <c r="Q25" i="19"/>
  <c r="R25" i="19" s="1"/>
  <c r="Q27" i="19"/>
  <c r="R27" i="19" s="1"/>
  <c r="Q28" i="19"/>
  <c r="R28" i="19" s="1"/>
  <c r="Q29" i="19"/>
  <c r="R29" i="19" s="1"/>
  <c r="Q34" i="19"/>
  <c r="R34" i="19" s="1"/>
  <c r="Q35" i="19"/>
  <c r="R35" i="19" s="1"/>
  <c r="Q36" i="19"/>
  <c r="R36" i="19" s="1"/>
  <c r="Q37" i="19"/>
  <c r="R37" i="19" s="1"/>
  <c r="Q38" i="19"/>
  <c r="R38" i="19" s="1"/>
  <c r="Q39" i="19"/>
  <c r="R39" i="19" s="1"/>
  <c r="Q44" i="19"/>
  <c r="R44" i="19" s="1"/>
  <c r="Q45" i="19"/>
  <c r="R45" i="19" s="1"/>
  <c r="Q46" i="19"/>
  <c r="R46" i="19" s="1"/>
  <c r="Q47" i="19"/>
  <c r="R47" i="19" s="1"/>
  <c r="Q48" i="19"/>
  <c r="R48" i="19" s="1"/>
  <c r="Q49" i="19"/>
  <c r="R49" i="19" s="1"/>
  <c r="Q50" i="19"/>
  <c r="R50" i="19" s="1"/>
  <c r="Q51" i="19"/>
  <c r="R51" i="19" s="1"/>
  <c r="Q52" i="19"/>
  <c r="R52" i="19" s="1"/>
  <c r="Q53" i="19"/>
  <c r="R53" i="19" s="1"/>
  <c r="Q54" i="19"/>
  <c r="R54" i="19" s="1"/>
  <c r="Q55" i="19"/>
  <c r="R55" i="19" s="1"/>
  <c r="Q56" i="19"/>
  <c r="R56" i="19" s="1"/>
  <c r="Q57" i="19"/>
  <c r="R57" i="19" s="1"/>
  <c r="Q58" i="19"/>
  <c r="R58" i="19" s="1"/>
  <c r="Q59" i="19"/>
  <c r="R59" i="19" s="1"/>
  <c r="Q60" i="19"/>
  <c r="R60" i="19" s="1"/>
  <c r="Q61" i="19"/>
  <c r="R61" i="19" s="1"/>
  <c r="Q62" i="19"/>
  <c r="R62" i="19" s="1"/>
  <c r="Q63" i="19"/>
  <c r="R63" i="19" s="1"/>
  <c r="Q64" i="19"/>
  <c r="R64" i="19" s="1"/>
  <c r="Q65" i="19"/>
  <c r="R65" i="19" s="1"/>
  <c r="Q66" i="19"/>
  <c r="R66" i="19" s="1"/>
  <c r="Q67" i="19"/>
  <c r="R67" i="19" s="1"/>
  <c r="Q68" i="19"/>
  <c r="R68" i="19" s="1"/>
  <c r="Q69" i="19"/>
  <c r="R69" i="19" s="1"/>
  <c r="L195" i="20"/>
  <c r="M195" i="20" s="1"/>
  <c r="K195" i="20"/>
  <c r="J195" i="20"/>
  <c r="L194" i="20"/>
  <c r="M194" i="20" s="1"/>
  <c r="K194" i="20"/>
  <c r="J194" i="20"/>
  <c r="L193" i="20"/>
  <c r="M193" i="20" s="1"/>
  <c r="K193" i="20"/>
  <c r="J193" i="20"/>
  <c r="L192" i="20"/>
  <c r="M192" i="20" s="1"/>
  <c r="K192" i="20"/>
  <c r="J192" i="20"/>
  <c r="L191" i="20"/>
  <c r="M191" i="20" s="1"/>
  <c r="K191" i="20"/>
  <c r="J191" i="20"/>
  <c r="L190" i="20"/>
  <c r="M190" i="20" s="1"/>
  <c r="K190" i="20"/>
  <c r="J190" i="20"/>
  <c r="K189" i="20"/>
  <c r="J189" i="20"/>
  <c r="L189" i="20"/>
  <c r="M189" i="20" s="1"/>
  <c r="K188" i="20"/>
  <c r="J188" i="20"/>
  <c r="L188" i="20"/>
  <c r="M188" i="20" s="1"/>
  <c r="K187" i="20"/>
  <c r="L187" i="20"/>
  <c r="M187" i="20" s="1"/>
  <c r="J187" i="20"/>
  <c r="L186" i="20"/>
  <c r="M186" i="20" s="1"/>
  <c r="K186" i="20"/>
  <c r="J186" i="20"/>
  <c r="L175" i="20"/>
  <c r="M175" i="20" s="1"/>
  <c r="K175" i="20"/>
  <c r="J175" i="20"/>
  <c r="L174" i="20"/>
  <c r="M174" i="20" s="1"/>
  <c r="K174" i="20"/>
  <c r="J174" i="20"/>
  <c r="L173" i="20"/>
  <c r="M173" i="20" s="1"/>
  <c r="K173" i="20"/>
  <c r="J173" i="20"/>
  <c r="L172" i="20"/>
  <c r="M172" i="20" s="1"/>
  <c r="K172" i="20"/>
  <c r="J172" i="20"/>
  <c r="L171" i="20"/>
  <c r="M171" i="20" s="1"/>
  <c r="K171" i="20"/>
  <c r="J171" i="20"/>
  <c r="L170" i="20"/>
  <c r="M170" i="20" s="1"/>
  <c r="K170" i="20"/>
  <c r="J170" i="20"/>
  <c r="K169" i="20"/>
  <c r="J169" i="20"/>
  <c r="L169" i="20"/>
  <c r="M169" i="20" s="1"/>
  <c r="K168" i="20"/>
  <c r="J168" i="20"/>
  <c r="L168" i="20"/>
  <c r="M168" i="20" s="1"/>
  <c r="K167" i="20"/>
  <c r="L167" i="20"/>
  <c r="M167" i="20" s="1"/>
  <c r="J167" i="20"/>
  <c r="L166" i="20"/>
  <c r="M166" i="20" s="1"/>
  <c r="K166" i="20"/>
  <c r="J166" i="20"/>
  <c r="L155" i="20"/>
  <c r="M155" i="20" s="1"/>
  <c r="K155" i="20"/>
  <c r="J155" i="20"/>
  <c r="L154" i="20"/>
  <c r="M154" i="20" s="1"/>
  <c r="K154" i="20"/>
  <c r="J154" i="20"/>
  <c r="L153" i="20"/>
  <c r="M153" i="20" s="1"/>
  <c r="K153" i="20"/>
  <c r="J153" i="20"/>
  <c r="L152" i="20"/>
  <c r="M152" i="20" s="1"/>
  <c r="K152" i="20"/>
  <c r="J152" i="20"/>
  <c r="L151" i="20"/>
  <c r="M151" i="20" s="1"/>
  <c r="K151" i="20"/>
  <c r="J151" i="20"/>
  <c r="L150" i="20"/>
  <c r="M150" i="20" s="1"/>
  <c r="K150" i="20"/>
  <c r="J150" i="20"/>
  <c r="K149" i="20"/>
  <c r="J149" i="20"/>
  <c r="L149" i="20"/>
  <c r="M149" i="20" s="1"/>
  <c r="K148" i="20"/>
  <c r="J148" i="20"/>
  <c r="L148" i="20"/>
  <c r="M148" i="20" s="1"/>
  <c r="K147" i="20"/>
  <c r="L147" i="20"/>
  <c r="M147" i="20" s="1"/>
  <c r="J147" i="20"/>
  <c r="L146" i="20"/>
  <c r="M146" i="20" s="1"/>
  <c r="K146" i="20"/>
  <c r="J146" i="20"/>
  <c r="L135" i="20"/>
  <c r="M135" i="20" s="1"/>
  <c r="K135" i="20"/>
  <c r="J135" i="20"/>
  <c r="L134" i="20"/>
  <c r="M134" i="20" s="1"/>
  <c r="K134" i="20"/>
  <c r="J134" i="20"/>
  <c r="L133" i="20"/>
  <c r="M133" i="20" s="1"/>
  <c r="K133" i="20"/>
  <c r="J133" i="20"/>
  <c r="L132" i="20"/>
  <c r="M132" i="20" s="1"/>
  <c r="K132" i="20"/>
  <c r="J132" i="20"/>
  <c r="L131" i="20"/>
  <c r="M131" i="20" s="1"/>
  <c r="K131" i="20"/>
  <c r="J131" i="20"/>
  <c r="L130" i="20"/>
  <c r="M130" i="20" s="1"/>
  <c r="K130" i="20"/>
  <c r="J130" i="20"/>
  <c r="K129" i="20"/>
  <c r="J129" i="20"/>
  <c r="L129" i="20"/>
  <c r="M129" i="20" s="1"/>
  <c r="K128" i="20"/>
  <c r="J128" i="20"/>
  <c r="L128" i="20"/>
  <c r="M128" i="20" s="1"/>
  <c r="K127" i="20"/>
  <c r="L127" i="20"/>
  <c r="M127" i="20" s="1"/>
  <c r="J127" i="20"/>
  <c r="K126" i="20"/>
  <c r="J126" i="20"/>
  <c r="L126" i="20" s="1"/>
  <c r="M126" i="20" s="1"/>
  <c r="L115" i="20"/>
  <c r="M115" i="20" s="1"/>
  <c r="K115" i="20"/>
  <c r="J115" i="20"/>
  <c r="L114" i="20"/>
  <c r="M114" i="20" s="1"/>
  <c r="K114" i="20"/>
  <c r="J114" i="20"/>
  <c r="L113" i="20"/>
  <c r="M113" i="20" s="1"/>
  <c r="K113" i="20"/>
  <c r="J113" i="20"/>
  <c r="L112" i="20"/>
  <c r="M112" i="20" s="1"/>
  <c r="K112" i="20"/>
  <c r="J112" i="20"/>
  <c r="L111" i="20"/>
  <c r="M111" i="20" s="1"/>
  <c r="K111" i="20"/>
  <c r="J111" i="20"/>
  <c r="L110" i="20"/>
  <c r="M110" i="20" s="1"/>
  <c r="K110" i="20"/>
  <c r="J110" i="20"/>
  <c r="K109" i="20"/>
  <c r="J109" i="20"/>
  <c r="L109" i="20"/>
  <c r="M109" i="20" s="1"/>
  <c r="K108" i="20"/>
  <c r="J108" i="20"/>
  <c r="L108" i="20"/>
  <c r="M108" i="20" s="1"/>
  <c r="K107" i="20"/>
  <c r="L107" i="20"/>
  <c r="M107" i="20" s="1"/>
  <c r="J107" i="20"/>
  <c r="L106" i="20"/>
  <c r="M106" i="20" s="1"/>
  <c r="K106" i="20"/>
  <c r="J106" i="20"/>
  <c r="L195" i="21"/>
  <c r="M195" i="21" s="1"/>
  <c r="K195" i="21"/>
  <c r="J195" i="21"/>
  <c r="L194" i="21"/>
  <c r="M194" i="21" s="1"/>
  <c r="K194" i="21"/>
  <c r="J194" i="21"/>
  <c r="L193" i="21"/>
  <c r="M193" i="21" s="1"/>
  <c r="K193" i="21"/>
  <c r="J193" i="21"/>
  <c r="L192" i="21"/>
  <c r="M192" i="21" s="1"/>
  <c r="K192" i="21"/>
  <c r="J192" i="21"/>
  <c r="L191" i="21"/>
  <c r="M191" i="21" s="1"/>
  <c r="K191" i="21"/>
  <c r="J191" i="21"/>
  <c r="L190" i="21"/>
  <c r="M190" i="21" s="1"/>
  <c r="K190" i="21"/>
  <c r="J190" i="21"/>
  <c r="K189" i="21"/>
  <c r="J189" i="21"/>
  <c r="L189" i="21"/>
  <c r="M189" i="21" s="1"/>
  <c r="K188" i="21"/>
  <c r="J188" i="21"/>
  <c r="L188" i="21"/>
  <c r="M188" i="21" s="1"/>
  <c r="K187" i="21"/>
  <c r="L187" i="21"/>
  <c r="M187" i="21" s="1"/>
  <c r="J187" i="21"/>
  <c r="L186" i="21"/>
  <c r="M186" i="21" s="1"/>
  <c r="K186" i="21"/>
  <c r="J186" i="21"/>
  <c r="L175" i="21"/>
  <c r="M175" i="21" s="1"/>
  <c r="K175" i="21"/>
  <c r="J175" i="21"/>
  <c r="L174" i="21"/>
  <c r="M174" i="21" s="1"/>
  <c r="K174" i="21"/>
  <c r="J174" i="21"/>
  <c r="L173" i="21"/>
  <c r="M173" i="21" s="1"/>
  <c r="K173" i="21"/>
  <c r="J173" i="21"/>
  <c r="L172" i="21"/>
  <c r="M172" i="21" s="1"/>
  <c r="K172" i="21"/>
  <c r="J172" i="21"/>
  <c r="L171" i="21"/>
  <c r="M171" i="21" s="1"/>
  <c r="K171" i="21"/>
  <c r="J171" i="21"/>
  <c r="L170" i="21"/>
  <c r="M170" i="21" s="1"/>
  <c r="K170" i="21"/>
  <c r="J170" i="21"/>
  <c r="K169" i="21"/>
  <c r="J169" i="21"/>
  <c r="L169" i="21"/>
  <c r="M169" i="21" s="1"/>
  <c r="K168" i="21"/>
  <c r="J168" i="21"/>
  <c r="L168" i="21"/>
  <c r="M168" i="21" s="1"/>
  <c r="K167" i="21"/>
  <c r="L167" i="21"/>
  <c r="M167" i="21" s="1"/>
  <c r="J167" i="21"/>
  <c r="L166" i="21"/>
  <c r="M166" i="21" s="1"/>
  <c r="K166" i="21"/>
  <c r="J166" i="21"/>
  <c r="L155" i="21"/>
  <c r="M155" i="21" s="1"/>
  <c r="K155" i="21"/>
  <c r="J155" i="21"/>
  <c r="L154" i="21"/>
  <c r="M154" i="21" s="1"/>
  <c r="K154" i="21"/>
  <c r="J154" i="21"/>
  <c r="L153" i="21"/>
  <c r="M153" i="21" s="1"/>
  <c r="K153" i="21"/>
  <c r="J153" i="21"/>
  <c r="L152" i="21"/>
  <c r="M152" i="21" s="1"/>
  <c r="K152" i="21"/>
  <c r="J152" i="21"/>
  <c r="L151" i="21"/>
  <c r="M151" i="21" s="1"/>
  <c r="K151" i="21"/>
  <c r="J151" i="21"/>
  <c r="L150" i="21"/>
  <c r="M150" i="21" s="1"/>
  <c r="K150" i="21"/>
  <c r="J150" i="21"/>
  <c r="K149" i="21"/>
  <c r="J149" i="21"/>
  <c r="L149" i="21"/>
  <c r="M149" i="21" s="1"/>
  <c r="K148" i="21"/>
  <c r="J148" i="21"/>
  <c r="L148" i="21"/>
  <c r="M148" i="21" s="1"/>
  <c r="K147" i="21"/>
  <c r="L147" i="21"/>
  <c r="M147" i="21" s="1"/>
  <c r="J147" i="21"/>
  <c r="L146" i="21"/>
  <c r="M146" i="21" s="1"/>
  <c r="K146" i="21"/>
  <c r="J146" i="21"/>
  <c r="L135" i="21"/>
  <c r="M135" i="21" s="1"/>
  <c r="K135" i="21"/>
  <c r="J135" i="21"/>
  <c r="L134" i="21"/>
  <c r="M134" i="21" s="1"/>
  <c r="K134" i="21"/>
  <c r="J134" i="21"/>
  <c r="L133" i="21"/>
  <c r="M133" i="21" s="1"/>
  <c r="K133" i="21"/>
  <c r="J133" i="21"/>
  <c r="L132" i="21"/>
  <c r="M132" i="21" s="1"/>
  <c r="K132" i="21"/>
  <c r="J132" i="21"/>
  <c r="L131" i="21"/>
  <c r="M131" i="21" s="1"/>
  <c r="K131" i="21"/>
  <c r="J131" i="21"/>
  <c r="L130" i="21"/>
  <c r="M130" i="21" s="1"/>
  <c r="K130" i="21"/>
  <c r="J130" i="21"/>
  <c r="K129" i="21"/>
  <c r="J129" i="21"/>
  <c r="L129" i="21"/>
  <c r="M129" i="21" s="1"/>
  <c r="K128" i="21"/>
  <c r="J128" i="21"/>
  <c r="L128" i="21"/>
  <c r="M128" i="21" s="1"/>
  <c r="K127" i="21"/>
  <c r="L127" i="21"/>
  <c r="M127" i="21" s="1"/>
  <c r="J127" i="21"/>
  <c r="L126" i="21"/>
  <c r="M126" i="21" s="1"/>
  <c r="K126" i="21"/>
  <c r="J126" i="21"/>
  <c r="L115" i="21"/>
  <c r="M115" i="21" s="1"/>
  <c r="K115" i="21"/>
  <c r="J115" i="21"/>
  <c r="L114" i="21"/>
  <c r="M114" i="21" s="1"/>
  <c r="K114" i="21"/>
  <c r="J114" i="21"/>
  <c r="L113" i="21"/>
  <c r="M113" i="21" s="1"/>
  <c r="K113" i="21"/>
  <c r="J113" i="21"/>
  <c r="L112" i="21"/>
  <c r="M112" i="21" s="1"/>
  <c r="K112" i="21"/>
  <c r="J112" i="21"/>
  <c r="L111" i="21"/>
  <c r="M111" i="21" s="1"/>
  <c r="K111" i="21"/>
  <c r="J111" i="21"/>
  <c r="L110" i="21"/>
  <c r="M110" i="21" s="1"/>
  <c r="K110" i="21"/>
  <c r="J110" i="21"/>
  <c r="K109" i="21"/>
  <c r="J109" i="21"/>
  <c r="L109" i="21"/>
  <c r="M109" i="21" s="1"/>
  <c r="K108" i="21"/>
  <c r="J108" i="21"/>
  <c r="L108" i="21"/>
  <c r="M108" i="21" s="1"/>
  <c r="K107" i="21"/>
  <c r="L107" i="21"/>
  <c r="M107" i="21" s="1"/>
  <c r="J107" i="21"/>
  <c r="L106" i="21"/>
  <c r="M106" i="21" s="1"/>
  <c r="K106" i="21"/>
  <c r="J106" i="21"/>
  <c r="K46" i="20"/>
  <c r="L95" i="20"/>
  <c r="M95" i="20" s="1"/>
  <c r="K95" i="20"/>
  <c r="J95" i="20"/>
  <c r="L94" i="20"/>
  <c r="M94" i="20" s="1"/>
  <c r="K94" i="20"/>
  <c r="J94" i="20"/>
  <c r="L93" i="20"/>
  <c r="M93" i="20" s="1"/>
  <c r="K93" i="20"/>
  <c r="J93" i="20"/>
  <c r="L92" i="20"/>
  <c r="M92" i="20" s="1"/>
  <c r="K92" i="20"/>
  <c r="J92" i="20"/>
  <c r="L91" i="20"/>
  <c r="M91" i="20" s="1"/>
  <c r="K91" i="20"/>
  <c r="J91" i="20"/>
  <c r="K90" i="20"/>
  <c r="J90" i="20"/>
  <c r="L90" i="20"/>
  <c r="M90" i="20" s="1"/>
  <c r="K89" i="20"/>
  <c r="J89" i="20"/>
  <c r="L89" i="20"/>
  <c r="M89" i="20" s="1"/>
  <c r="K88" i="20"/>
  <c r="J88" i="20"/>
  <c r="L88" i="20"/>
  <c r="M88" i="20" s="1"/>
  <c r="K87" i="20"/>
  <c r="L87" i="20"/>
  <c r="M87" i="20" s="1"/>
  <c r="J87" i="20"/>
  <c r="L86" i="20"/>
  <c r="M86" i="20" s="1"/>
  <c r="K86" i="20"/>
  <c r="J86" i="20"/>
  <c r="L75" i="20"/>
  <c r="M75" i="20" s="1"/>
  <c r="K75" i="20"/>
  <c r="J75" i="20"/>
  <c r="L74" i="20"/>
  <c r="M74" i="20" s="1"/>
  <c r="K74" i="20"/>
  <c r="J74" i="20"/>
  <c r="L73" i="20"/>
  <c r="M73" i="20" s="1"/>
  <c r="K73" i="20"/>
  <c r="J73" i="20"/>
  <c r="L72" i="20"/>
  <c r="M72" i="20" s="1"/>
  <c r="K72" i="20"/>
  <c r="J72" i="20"/>
  <c r="L71" i="20"/>
  <c r="M71" i="20" s="1"/>
  <c r="K71" i="20"/>
  <c r="J71" i="20"/>
  <c r="L70" i="20"/>
  <c r="M70" i="20" s="1"/>
  <c r="K70" i="20"/>
  <c r="J70" i="20"/>
  <c r="K69" i="20"/>
  <c r="J69" i="20"/>
  <c r="L69" i="20"/>
  <c r="M69" i="20" s="1"/>
  <c r="K68" i="20"/>
  <c r="J68" i="20"/>
  <c r="L68" i="20"/>
  <c r="M68" i="20" s="1"/>
  <c r="K67" i="20"/>
  <c r="L67" i="20"/>
  <c r="M67" i="20" s="1"/>
  <c r="J67" i="20"/>
  <c r="L66" i="20"/>
  <c r="M66" i="20" s="1"/>
  <c r="K66" i="20"/>
  <c r="J66" i="20"/>
  <c r="L55" i="20"/>
  <c r="M55" i="20" s="1"/>
  <c r="K55" i="20"/>
  <c r="J55" i="20"/>
  <c r="L54" i="20"/>
  <c r="M54" i="20" s="1"/>
  <c r="K54" i="20"/>
  <c r="J54" i="20"/>
  <c r="L53" i="20"/>
  <c r="M53" i="20" s="1"/>
  <c r="K53" i="20"/>
  <c r="J53" i="20"/>
  <c r="L52" i="20"/>
  <c r="M52" i="20" s="1"/>
  <c r="K52" i="20"/>
  <c r="J52" i="20"/>
  <c r="L51" i="20"/>
  <c r="M51" i="20" s="1"/>
  <c r="K51" i="20"/>
  <c r="J51" i="20"/>
  <c r="L50" i="20"/>
  <c r="M50" i="20" s="1"/>
  <c r="K50" i="20"/>
  <c r="J50" i="20"/>
  <c r="K49" i="20"/>
  <c r="J49" i="20"/>
  <c r="L49" i="20"/>
  <c r="M49" i="20" s="1"/>
  <c r="K48" i="20"/>
  <c r="J48" i="20"/>
  <c r="L48" i="20"/>
  <c r="M48" i="20" s="1"/>
  <c r="K47" i="20"/>
  <c r="L47" i="20"/>
  <c r="M47" i="20" s="1"/>
  <c r="J47" i="20"/>
  <c r="L46" i="20"/>
  <c r="M46" i="20" s="1"/>
  <c r="J46" i="20"/>
  <c r="L35" i="20"/>
  <c r="M35" i="20" s="1"/>
  <c r="K35" i="20"/>
  <c r="J35" i="20"/>
  <c r="L34" i="20"/>
  <c r="M34" i="20" s="1"/>
  <c r="K34" i="20"/>
  <c r="J34" i="20"/>
  <c r="L33" i="20"/>
  <c r="M33" i="20" s="1"/>
  <c r="K33" i="20"/>
  <c r="J33" i="20"/>
  <c r="L32" i="20"/>
  <c r="M32" i="20" s="1"/>
  <c r="K32" i="20"/>
  <c r="J32" i="20"/>
  <c r="L31" i="20"/>
  <c r="M31" i="20" s="1"/>
  <c r="K31" i="20"/>
  <c r="J31" i="20"/>
  <c r="L30" i="20"/>
  <c r="M30" i="20" s="1"/>
  <c r="K30" i="20"/>
  <c r="J30" i="20"/>
  <c r="K29" i="20"/>
  <c r="J29" i="20"/>
  <c r="L29" i="20"/>
  <c r="M29" i="20" s="1"/>
  <c r="K28" i="20"/>
  <c r="J28" i="20"/>
  <c r="L28" i="20"/>
  <c r="M28" i="20" s="1"/>
  <c r="K27" i="20"/>
  <c r="L27" i="20"/>
  <c r="M27" i="20" s="1"/>
  <c r="J27" i="20"/>
  <c r="L26" i="20"/>
  <c r="M26" i="20" s="1"/>
  <c r="K26" i="20"/>
  <c r="J26" i="20"/>
  <c r="K15" i="20"/>
  <c r="L15" i="20"/>
  <c r="M15" i="20" s="1"/>
  <c r="J15" i="20"/>
  <c r="K14" i="20"/>
  <c r="J14" i="20"/>
  <c r="L14" i="20"/>
  <c r="M14" i="20" s="1"/>
  <c r="L13" i="20"/>
  <c r="M13" i="20" s="1"/>
  <c r="K13" i="20"/>
  <c r="J13" i="20"/>
  <c r="L12" i="20"/>
  <c r="M12" i="20" s="1"/>
  <c r="K12" i="20"/>
  <c r="J12" i="20"/>
  <c r="L11" i="20"/>
  <c r="M11" i="20" s="1"/>
  <c r="K11" i="20"/>
  <c r="J11" i="20"/>
  <c r="L10" i="20"/>
  <c r="M10" i="20" s="1"/>
  <c r="K10" i="20"/>
  <c r="J10" i="20"/>
  <c r="K9" i="20"/>
  <c r="J9" i="20"/>
  <c r="L9" i="20"/>
  <c r="M9" i="20" s="1"/>
  <c r="K8" i="20"/>
  <c r="J8" i="20"/>
  <c r="L8" i="20"/>
  <c r="M8" i="20" s="1"/>
  <c r="K7" i="20"/>
  <c r="J7" i="20"/>
  <c r="L7" i="20" s="1"/>
  <c r="M7" i="20" s="1"/>
  <c r="K6" i="20"/>
  <c r="J6" i="20"/>
  <c r="L6" i="20" s="1"/>
  <c r="M6" i="20" s="1"/>
  <c r="L95" i="21"/>
  <c r="M95" i="21" s="1"/>
  <c r="K95" i="21"/>
  <c r="J95" i="21"/>
  <c r="L94" i="21"/>
  <c r="M94" i="21" s="1"/>
  <c r="K94" i="21"/>
  <c r="J94" i="21"/>
  <c r="L93" i="21"/>
  <c r="M93" i="21" s="1"/>
  <c r="K93" i="21"/>
  <c r="J93" i="21"/>
  <c r="L92" i="21"/>
  <c r="M92" i="21" s="1"/>
  <c r="K92" i="21"/>
  <c r="J92" i="21"/>
  <c r="L91" i="21"/>
  <c r="M91" i="21" s="1"/>
  <c r="K91" i="21"/>
  <c r="J91" i="21"/>
  <c r="L90" i="21"/>
  <c r="M90" i="21" s="1"/>
  <c r="K90" i="21"/>
  <c r="J90" i="21"/>
  <c r="K89" i="21"/>
  <c r="J89" i="21"/>
  <c r="L89" i="21"/>
  <c r="M89" i="21" s="1"/>
  <c r="K88" i="21"/>
  <c r="J88" i="21"/>
  <c r="L88" i="21"/>
  <c r="M88" i="21" s="1"/>
  <c r="K87" i="21"/>
  <c r="L87" i="21"/>
  <c r="M87" i="21" s="1"/>
  <c r="J87" i="21"/>
  <c r="L86" i="21"/>
  <c r="M86" i="21" s="1"/>
  <c r="K86" i="21"/>
  <c r="J86" i="21"/>
  <c r="L75" i="21"/>
  <c r="M75" i="21" s="1"/>
  <c r="K75" i="21"/>
  <c r="J75" i="21"/>
  <c r="L74" i="21"/>
  <c r="M74" i="21" s="1"/>
  <c r="K74" i="21"/>
  <c r="J74" i="21"/>
  <c r="L73" i="21"/>
  <c r="M73" i="21" s="1"/>
  <c r="K73" i="21"/>
  <c r="J73" i="21"/>
  <c r="L72" i="21"/>
  <c r="M72" i="21" s="1"/>
  <c r="K72" i="21"/>
  <c r="J72" i="21"/>
  <c r="L71" i="21"/>
  <c r="M71" i="21" s="1"/>
  <c r="K71" i="21"/>
  <c r="J71" i="21"/>
  <c r="L70" i="21"/>
  <c r="M70" i="21" s="1"/>
  <c r="K70" i="21"/>
  <c r="J70" i="21"/>
  <c r="K69" i="21"/>
  <c r="J69" i="21"/>
  <c r="L69" i="21"/>
  <c r="M69" i="21" s="1"/>
  <c r="K68" i="21"/>
  <c r="J68" i="21"/>
  <c r="L68" i="21"/>
  <c r="M68" i="21" s="1"/>
  <c r="K67" i="21"/>
  <c r="L67" i="21"/>
  <c r="M67" i="21" s="1"/>
  <c r="J67" i="21"/>
  <c r="L66" i="21"/>
  <c r="M66" i="21" s="1"/>
  <c r="K66" i="21"/>
  <c r="J66" i="21"/>
  <c r="L55" i="21"/>
  <c r="M55" i="21" s="1"/>
  <c r="K55" i="21"/>
  <c r="J55" i="21"/>
  <c r="L54" i="21"/>
  <c r="M54" i="21" s="1"/>
  <c r="K54" i="21"/>
  <c r="J54" i="21"/>
  <c r="L53" i="21"/>
  <c r="M53" i="21" s="1"/>
  <c r="K53" i="21"/>
  <c r="J53" i="21"/>
  <c r="L52" i="21"/>
  <c r="M52" i="21" s="1"/>
  <c r="K52" i="21"/>
  <c r="J52" i="21"/>
  <c r="L51" i="21"/>
  <c r="M51" i="21" s="1"/>
  <c r="K51" i="21"/>
  <c r="J51" i="21"/>
  <c r="L50" i="21"/>
  <c r="M50" i="21" s="1"/>
  <c r="K50" i="21"/>
  <c r="J50" i="21"/>
  <c r="K49" i="21"/>
  <c r="J49" i="21"/>
  <c r="L49" i="21"/>
  <c r="M49" i="21" s="1"/>
  <c r="K48" i="21"/>
  <c r="J48" i="21"/>
  <c r="L48" i="21"/>
  <c r="M48" i="21" s="1"/>
  <c r="K47" i="21"/>
  <c r="L47" i="21"/>
  <c r="M47" i="21" s="1"/>
  <c r="J47" i="21"/>
  <c r="L46" i="21"/>
  <c r="M46" i="21" s="1"/>
  <c r="K46" i="21"/>
  <c r="J46" i="21"/>
  <c r="L35" i="21"/>
  <c r="M35" i="21" s="1"/>
  <c r="K35" i="21"/>
  <c r="J35" i="21"/>
  <c r="L34" i="21"/>
  <c r="M34" i="21" s="1"/>
  <c r="K34" i="21"/>
  <c r="J34" i="21"/>
  <c r="L33" i="21"/>
  <c r="M33" i="21" s="1"/>
  <c r="K33" i="21"/>
  <c r="J33" i="21"/>
  <c r="L32" i="21"/>
  <c r="M32" i="21" s="1"/>
  <c r="K32" i="21"/>
  <c r="J32" i="21"/>
  <c r="L31" i="21"/>
  <c r="M31" i="21" s="1"/>
  <c r="K31" i="21"/>
  <c r="J31" i="21"/>
  <c r="L30" i="21"/>
  <c r="M30" i="21" s="1"/>
  <c r="K30" i="21"/>
  <c r="J30" i="21"/>
  <c r="K29" i="21"/>
  <c r="J29" i="21"/>
  <c r="L29" i="21"/>
  <c r="M29" i="21" s="1"/>
  <c r="K28" i="21"/>
  <c r="J28" i="21"/>
  <c r="L28" i="21"/>
  <c r="M28" i="21" s="1"/>
  <c r="K27" i="21"/>
  <c r="L27" i="21"/>
  <c r="M27" i="21" s="1"/>
  <c r="J27" i="21"/>
  <c r="L26" i="21"/>
  <c r="M26" i="21" s="1"/>
  <c r="K26" i="21"/>
  <c r="J26" i="21"/>
  <c r="J8" i="21"/>
  <c r="L8" i="21" s="1"/>
  <c r="M8" i="21" s="1"/>
  <c r="L15" i="21"/>
  <c r="M15" i="21" s="1"/>
  <c r="K15" i="21"/>
  <c r="J15" i="21"/>
  <c r="L14" i="21"/>
  <c r="M14" i="21" s="1"/>
  <c r="K14" i="21"/>
  <c r="J14" i="21"/>
  <c r="L13" i="21"/>
  <c r="M13" i="21" s="1"/>
  <c r="K13" i="21"/>
  <c r="J13" i="21"/>
  <c r="L12" i="21"/>
  <c r="M12" i="21" s="1"/>
  <c r="K12" i="21"/>
  <c r="J12" i="21"/>
  <c r="L11" i="21"/>
  <c r="M11" i="21" s="1"/>
  <c r="K11" i="21"/>
  <c r="J11" i="21"/>
  <c r="L10" i="21"/>
  <c r="M10" i="21" s="1"/>
  <c r="K10" i="21"/>
  <c r="J10" i="21"/>
  <c r="K9" i="21"/>
  <c r="J9" i="21"/>
  <c r="L9" i="21"/>
  <c r="M9" i="21" s="1"/>
  <c r="K8" i="21"/>
  <c r="K7" i="21"/>
  <c r="J7" i="21"/>
  <c r="L7" i="21" s="1"/>
  <c r="M7" i="21" s="1"/>
  <c r="K6" i="21"/>
  <c r="J6" i="21"/>
  <c r="L6" i="21" s="1"/>
  <c r="M6" i="21" s="1"/>
  <c r="M156" i="22"/>
  <c r="N156" i="22" s="1"/>
  <c r="L156" i="22"/>
  <c r="K156" i="22"/>
  <c r="M155" i="22"/>
  <c r="N155" i="22" s="1"/>
  <c r="L155" i="22"/>
  <c r="K155" i="22"/>
  <c r="M154" i="22"/>
  <c r="N154" i="22" s="1"/>
  <c r="L154" i="22"/>
  <c r="K154" i="22"/>
  <c r="M153" i="22"/>
  <c r="N153" i="22" s="1"/>
  <c r="L153" i="22"/>
  <c r="K153" i="22"/>
  <c r="M152" i="22"/>
  <c r="N152" i="22" s="1"/>
  <c r="L152" i="22"/>
  <c r="K152" i="22"/>
  <c r="M151" i="22"/>
  <c r="N151" i="22" s="1"/>
  <c r="L151" i="22"/>
  <c r="K151" i="22"/>
  <c r="M150" i="22"/>
  <c r="N150" i="22" s="1"/>
  <c r="L150" i="22"/>
  <c r="K150" i="22"/>
  <c r="M149" i="22"/>
  <c r="N149" i="22" s="1"/>
  <c r="L149" i="22"/>
  <c r="K149" i="22"/>
  <c r="M148" i="22"/>
  <c r="N148" i="22" s="1"/>
  <c r="L148" i="22"/>
  <c r="K148" i="22"/>
  <c r="M147" i="22"/>
  <c r="N147" i="22" s="1"/>
  <c r="L147" i="22"/>
  <c r="K147" i="22"/>
  <c r="M146" i="22"/>
  <c r="N146" i="22" s="1"/>
  <c r="L146" i="22"/>
  <c r="K146" i="22"/>
  <c r="M145" i="22"/>
  <c r="N145" i="22" s="1"/>
  <c r="L145" i="22"/>
  <c r="K145" i="22"/>
  <c r="M136" i="22"/>
  <c r="N136" i="22" s="1"/>
  <c r="L136" i="22"/>
  <c r="K136" i="22"/>
  <c r="M135" i="22"/>
  <c r="N135" i="22" s="1"/>
  <c r="L135" i="22"/>
  <c r="K135" i="22"/>
  <c r="M134" i="22"/>
  <c r="N134" i="22" s="1"/>
  <c r="L134" i="22"/>
  <c r="K134" i="22"/>
  <c r="M133" i="22"/>
  <c r="N133" i="22" s="1"/>
  <c r="L133" i="22"/>
  <c r="K133" i="22"/>
  <c r="M132" i="22"/>
  <c r="N132" i="22" s="1"/>
  <c r="L132" i="22"/>
  <c r="K132" i="22"/>
  <c r="M131" i="22"/>
  <c r="N131" i="22" s="1"/>
  <c r="L131" i="22"/>
  <c r="K131" i="22"/>
  <c r="M130" i="22"/>
  <c r="N130" i="22" s="1"/>
  <c r="L130" i="22"/>
  <c r="K130" i="22"/>
  <c r="M129" i="22"/>
  <c r="N129" i="22" s="1"/>
  <c r="L129" i="22"/>
  <c r="K129" i="22"/>
  <c r="M128" i="22"/>
  <c r="N128" i="22" s="1"/>
  <c r="L128" i="22"/>
  <c r="K128" i="22"/>
  <c r="M127" i="22"/>
  <c r="N127" i="22" s="1"/>
  <c r="L127" i="22"/>
  <c r="K127" i="22"/>
  <c r="M126" i="22"/>
  <c r="N126" i="22" s="1"/>
  <c r="L126" i="22"/>
  <c r="K126" i="22"/>
  <c r="M125" i="22"/>
  <c r="N125" i="22" s="1"/>
  <c r="L125" i="22"/>
  <c r="K125" i="22"/>
  <c r="M116" i="22"/>
  <c r="N116" i="22" s="1"/>
  <c r="L116" i="22"/>
  <c r="K116" i="22"/>
  <c r="M115" i="22"/>
  <c r="N115" i="22" s="1"/>
  <c r="L115" i="22"/>
  <c r="K115" i="22"/>
  <c r="M114" i="22"/>
  <c r="N114" i="22" s="1"/>
  <c r="L114" i="22"/>
  <c r="K114" i="22"/>
  <c r="M113" i="22"/>
  <c r="N113" i="22" s="1"/>
  <c r="L113" i="22"/>
  <c r="K113" i="22"/>
  <c r="M112" i="22"/>
  <c r="N112" i="22" s="1"/>
  <c r="L112" i="22"/>
  <c r="K112" i="22"/>
  <c r="M111" i="22"/>
  <c r="N111" i="22" s="1"/>
  <c r="L111" i="22"/>
  <c r="K111" i="22"/>
  <c r="M110" i="22"/>
  <c r="N110" i="22" s="1"/>
  <c r="L110" i="22"/>
  <c r="K110" i="22"/>
  <c r="M109" i="22"/>
  <c r="N109" i="22" s="1"/>
  <c r="L109" i="22"/>
  <c r="K109" i="22"/>
  <c r="M108" i="22"/>
  <c r="N108" i="22" s="1"/>
  <c r="L108" i="22"/>
  <c r="K108" i="22"/>
  <c r="M107" i="22"/>
  <c r="N107" i="22" s="1"/>
  <c r="L107" i="22"/>
  <c r="K107" i="22"/>
  <c r="M106" i="22"/>
  <c r="N106" i="22" s="1"/>
  <c r="L106" i="22"/>
  <c r="K106" i="22"/>
  <c r="M105" i="22"/>
  <c r="N105" i="22" s="1"/>
  <c r="L105" i="22"/>
  <c r="K105" i="22"/>
  <c r="M96" i="22"/>
  <c r="N96" i="22" s="1"/>
  <c r="L96" i="22"/>
  <c r="K96" i="22"/>
  <c r="M95" i="22"/>
  <c r="N95" i="22" s="1"/>
  <c r="L95" i="22"/>
  <c r="K95" i="22"/>
  <c r="L94" i="22"/>
  <c r="K94" i="22"/>
  <c r="M94" i="22"/>
  <c r="N94" i="22" s="1"/>
  <c r="M93" i="22"/>
  <c r="N93" i="22" s="1"/>
  <c r="L93" i="22"/>
  <c r="K93" i="22"/>
  <c r="M92" i="22"/>
  <c r="N92" i="22" s="1"/>
  <c r="L92" i="22"/>
  <c r="K92" i="22"/>
  <c r="M91" i="22"/>
  <c r="N91" i="22" s="1"/>
  <c r="L91" i="22"/>
  <c r="K91" i="22"/>
  <c r="M90" i="22"/>
  <c r="N90" i="22" s="1"/>
  <c r="L90" i="22"/>
  <c r="K90" i="22"/>
  <c r="M89" i="22"/>
  <c r="N89" i="22" s="1"/>
  <c r="L89" i="22"/>
  <c r="K89" i="22"/>
  <c r="M88" i="22"/>
  <c r="N88" i="22" s="1"/>
  <c r="L88" i="22"/>
  <c r="K88" i="22"/>
  <c r="M87" i="22"/>
  <c r="N87" i="22" s="1"/>
  <c r="L87" i="22"/>
  <c r="K87" i="22"/>
  <c r="M86" i="22"/>
  <c r="N86" i="22" s="1"/>
  <c r="L86" i="22"/>
  <c r="K86" i="22"/>
  <c r="L85" i="22"/>
  <c r="K85" i="22"/>
  <c r="M85" i="22"/>
  <c r="N85" i="22" s="1"/>
  <c r="M76" i="22"/>
  <c r="N76" i="22" s="1"/>
  <c r="L76" i="22"/>
  <c r="K76" i="22"/>
  <c r="M75" i="22"/>
  <c r="N75" i="22" s="1"/>
  <c r="L75" i="22"/>
  <c r="K75" i="22"/>
  <c r="L74" i="22"/>
  <c r="K74" i="22"/>
  <c r="M74" i="22"/>
  <c r="N74" i="22" s="1"/>
  <c r="M73" i="22"/>
  <c r="N73" i="22" s="1"/>
  <c r="L73" i="22"/>
  <c r="K73" i="22"/>
  <c r="M72" i="22"/>
  <c r="N72" i="22" s="1"/>
  <c r="L72" i="22"/>
  <c r="K72" i="22"/>
  <c r="L71" i="22"/>
  <c r="K71" i="22"/>
  <c r="M71" i="22"/>
  <c r="N71" i="22" s="1"/>
  <c r="M70" i="22"/>
  <c r="N70" i="22" s="1"/>
  <c r="L70" i="22"/>
  <c r="K70" i="22"/>
  <c r="M69" i="22"/>
  <c r="N69" i="22" s="1"/>
  <c r="L69" i="22"/>
  <c r="K69" i="22"/>
  <c r="L68" i="22"/>
  <c r="K68" i="22"/>
  <c r="M68" i="22"/>
  <c r="N68" i="22" s="1"/>
  <c r="M67" i="22"/>
  <c r="N67" i="22" s="1"/>
  <c r="L67" i="22"/>
  <c r="K67" i="22"/>
  <c r="M66" i="22"/>
  <c r="N66" i="22" s="1"/>
  <c r="L66" i="22"/>
  <c r="K66" i="22"/>
  <c r="L65" i="22"/>
  <c r="K65" i="22"/>
  <c r="M65" i="22"/>
  <c r="N65" i="22" s="1"/>
  <c r="M56" i="22"/>
  <c r="N56" i="22" s="1"/>
  <c r="L56" i="22"/>
  <c r="K56" i="22"/>
  <c r="M55" i="22"/>
  <c r="N55" i="22" s="1"/>
  <c r="L55" i="22"/>
  <c r="K55" i="22"/>
  <c r="L54" i="22"/>
  <c r="K54" i="22"/>
  <c r="M54" i="22"/>
  <c r="N54" i="22" s="1"/>
  <c r="M53" i="22"/>
  <c r="N53" i="22" s="1"/>
  <c r="L53" i="22"/>
  <c r="K53" i="22"/>
  <c r="M52" i="22"/>
  <c r="N52" i="22" s="1"/>
  <c r="L52" i="22"/>
  <c r="K52" i="22"/>
  <c r="L51" i="22"/>
  <c r="K51" i="22"/>
  <c r="M51" i="22"/>
  <c r="N51" i="22" s="1"/>
  <c r="M50" i="22"/>
  <c r="N50" i="22" s="1"/>
  <c r="L50" i="22"/>
  <c r="K50" i="22"/>
  <c r="M49" i="22"/>
  <c r="N49" i="22" s="1"/>
  <c r="L49" i="22"/>
  <c r="K49" i="22"/>
  <c r="L48" i="22"/>
  <c r="K48" i="22"/>
  <c r="M48" i="22"/>
  <c r="N48" i="22" s="1"/>
  <c r="M47" i="22"/>
  <c r="N47" i="22" s="1"/>
  <c r="L47" i="22"/>
  <c r="K47" i="22"/>
  <c r="M46" i="22"/>
  <c r="N46" i="22" s="1"/>
  <c r="L46" i="22"/>
  <c r="K46" i="22"/>
  <c r="L45" i="22"/>
  <c r="K45" i="22"/>
  <c r="M45" i="22"/>
  <c r="N45" i="22" s="1"/>
  <c r="M36" i="22"/>
  <c r="N36" i="22" s="1"/>
  <c r="L36" i="22"/>
  <c r="K36" i="22"/>
  <c r="M35" i="22"/>
  <c r="N35" i="22" s="1"/>
  <c r="L35" i="22"/>
  <c r="K35" i="22"/>
  <c r="L34" i="22"/>
  <c r="K34" i="22"/>
  <c r="M34" i="22" s="1"/>
  <c r="N34" i="22" s="1"/>
  <c r="M33" i="22"/>
  <c r="N33" i="22" s="1"/>
  <c r="L33" i="22"/>
  <c r="K33" i="22"/>
  <c r="M32" i="22"/>
  <c r="N32" i="22" s="1"/>
  <c r="L32" i="22"/>
  <c r="K32" i="22"/>
  <c r="L31" i="22"/>
  <c r="K31" i="22"/>
  <c r="M31" i="22" s="1"/>
  <c r="N31" i="22" s="1"/>
  <c r="M30" i="22"/>
  <c r="N30" i="22" s="1"/>
  <c r="L30" i="22"/>
  <c r="K30" i="22"/>
  <c r="M29" i="22"/>
  <c r="N29" i="22" s="1"/>
  <c r="L29" i="22"/>
  <c r="K29" i="22"/>
  <c r="L28" i="22"/>
  <c r="K28" i="22"/>
  <c r="M28" i="22"/>
  <c r="N28" i="22" s="1"/>
  <c r="M27" i="22"/>
  <c r="N27" i="22" s="1"/>
  <c r="L27" i="22"/>
  <c r="K27" i="22"/>
  <c r="M26" i="22"/>
  <c r="N26" i="22" s="1"/>
  <c r="L26" i="22"/>
  <c r="K26" i="22"/>
  <c r="L25" i="22"/>
  <c r="K25" i="22"/>
  <c r="M25" i="22" s="1"/>
  <c r="N25" i="22" s="1"/>
  <c r="M7" i="22"/>
  <c r="N7" i="22" s="1"/>
  <c r="M10" i="22"/>
  <c r="N10" i="22" s="1"/>
  <c r="M13" i="22"/>
  <c r="N13" i="22" s="1"/>
  <c r="M16" i="22"/>
  <c r="N16" i="22" s="1"/>
  <c r="L6" i="22"/>
  <c r="M6" i="22"/>
  <c r="N6" i="22" s="1"/>
  <c r="L7" i="22"/>
  <c r="L8" i="22"/>
  <c r="L9" i="22"/>
  <c r="M9" i="22"/>
  <c r="N9" i="22" s="1"/>
  <c r="L10" i="22"/>
  <c r="L11" i="22"/>
  <c r="L12" i="22"/>
  <c r="M12" i="22"/>
  <c r="N12" i="22" s="1"/>
  <c r="L13" i="22"/>
  <c r="L14" i="22"/>
  <c r="L15" i="22"/>
  <c r="M15" i="22"/>
  <c r="N15" i="22" s="1"/>
  <c r="L16" i="22"/>
  <c r="L5" i="22"/>
  <c r="K6" i="22"/>
  <c r="K7" i="22"/>
  <c r="K8" i="22"/>
  <c r="M8" i="22"/>
  <c r="N8" i="22" s="1"/>
  <c r="K9" i="22"/>
  <c r="K10" i="22"/>
  <c r="K11" i="22"/>
  <c r="M11" i="22" s="1"/>
  <c r="N11" i="22" s="1"/>
  <c r="K12" i="22"/>
  <c r="K13" i="22"/>
  <c r="K14" i="22"/>
  <c r="M14" i="22" s="1"/>
  <c r="N14" i="22" s="1"/>
  <c r="K15" i="22"/>
  <c r="K16" i="22"/>
  <c r="K5" i="22"/>
  <c r="M5" i="22" s="1"/>
  <c r="N5" i="22" s="1"/>
  <c r="BN104" i="15"/>
  <c r="BQ104" i="15" s="1"/>
  <c r="BN102" i="15"/>
  <c r="BS102" i="15" s="1"/>
  <c r="BN100" i="15"/>
  <c r="BR100" i="15" s="1"/>
  <c r="BN98" i="15"/>
  <c r="BU98" i="15" s="1"/>
  <c r="BN96" i="15"/>
  <c r="BW96" i="15" s="1"/>
  <c r="BN94" i="15"/>
  <c r="BO94" i="15" s="1"/>
  <c r="BN92" i="15"/>
  <c r="BS92" i="15" s="1"/>
  <c r="BN90" i="15"/>
  <c r="BU90" i="15" s="1"/>
  <c r="BN88" i="15"/>
  <c r="BP88" i="15" s="1"/>
  <c r="BN86" i="15"/>
  <c r="BQ86" i="15" s="1"/>
  <c r="BN84" i="15"/>
  <c r="BN82" i="15"/>
  <c r="BR82" i="15" s="1"/>
  <c r="BN80" i="15"/>
  <c r="BV80" i="15" s="1"/>
  <c r="BN78" i="15"/>
  <c r="BY78" i="15" s="1"/>
  <c r="BN76" i="15"/>
  <c r="BY76" i="15" s="1"/>
  <c r="BN74" i="15"/>
  <c r="BW74" i="15" s="1"/>
  <c r="BN72" i="15"/>
  <c r="BR72" i="15" s="1"/>
  <c r="BN70" i="15"/>
  <c r="BV70" i="15" s="1"/>
  <c r="BN68" i="15"/>
  <c r="BN66" i="15"/>
  <c r="BV66" i="15" s="1"/>
  <c r="BN64" i="15"/>
  <c r="BS64" i="15" s="1"/>
  <c r="BN62" i="15"/>
  <c r="BS62" i="15" s="1"/>
  <c r="BN60" i="15"/>
  <c r="BP60" i="15" s="1"/>
  <c r="BN58" i="15"/>
  <c r="BY58" i="15" s="1"/>
  <c r="BN56" i="15"/>
  <c r="BS56" i="15" s="1"/>
  <c r="BN54" i="15"/>
  <c r="BP54" i="15" s="1"/>
  <c r="BN52" i="15"/>
  <c r="BS52" i="15" s="1"/>
  <c r="BN50" i="15"/>
  <c r="BW50" i="15" s="1"/>
  <c r="BN48" i="15"/>
  <c r="BQ48" i="15" s="1"/>
  <c r="BN46" i="15"/>
  <c r="BU46" i="15" s="1"/>
  <c r="BN44" i="15"/>
  <c r="BX44" i="15" s="1"/>
  <c r="BN42" i="15"/>
  <c r="BP42" i="15" s="1"/>
  <c r="BN40" i="15"/>
  <c r="BV40" i="15" s="1"/>
  <c r="BN38" i="15"/>
  <c r="BY38" i="15" s="1"/>
  <c r="BN36" i="15"/>
  <c r="BS36" i="15" s="1"/>
  <c r="BN34" i="15"/>
  <c r="BR34" i="15" s="1"/>
  <c r="BN32" i="15"/>
  <c r="BU32" i="15" s="1"/>
  <c r="BN30" i="15"/>
  <c r="BV30" i="15" s="1"/>
  <c r="BN28" i="15"/>
  <c r="BU28" i="15" s="1"/>
  <c r="BN26" i="15"/>
  <c r="BP26" i="15" s="1"/>
  <c r="BN24" i="15"/>
  <c r="BR24" i="15" s="1"/>
  <c r="BN22" i="15"/>
  <c r="BV22" i="15" s="1"/>
  <c r="BN20" i="15"/>
  <c r="BN18" i="15"/>
  <c r="BP18" i="15" s="1"/>
  <c r="BN16" i="15"/>
  <c r="BR16" i="15" s="1"/>
  <c r="BN14" i="15"/>
  <c r="BV14" i="15" s="1"/>
  <c r="BN12" i="15"/>
  <c r="BV12" i="15" s="1"/>
  <c r="AL5" i="15"/>
  <c r="AL6" i="15"/>
  <c r="AL7" i="15"/>
  <c r="AL8" i="15"/>
  <c r="AL9" i="15"/>
  <c r="AL10" i="15"/>
  <c r="AL11" i="15"/>
  <c r="AL12" i="15"/>
  <c r="AL13" i="15"/>
  <c r="AL14" i="15"/>
  <c r="AL15" i="15"/>
  <c r="AL16" i="15"/>
  <c r="AL17" i="15"/>
  <c r="AL18" i="15"/>
  <c r="AL19" i="15"/>
  <c r="AL20" i="15"/>
  <c r="AL21" i="15"/>
  <c r="AL22" i="15"/>
  <c r="AL23" i="15"/>
  <c r="AL24" i="15"/>
  <c r="AL4" i="15"/>
  <c r="BP96" i="15"/>
  <c r="BW38" i="15"/>
  <c r="CC24" i="15"/>
  <c r="CG24" i="15" s="1"/>
  <c r="CC22" i="15"/>
  <c r="CG22" i="15" s="1"/>
  <c r="CC20" i="15"/>
  <c r="CC18" i="15"/>
  <c r="CG18" i="15" s="1"/>
  <c r="CC16" i="15"/>
  <c r="CC14" i="15"/>
  <c r="CG14" i="15" s="1"/>
  <c r="CA11" i="15"/>
  <c r="CA10" i="15"/>
  <c r="CA9" i="15"/>
  <c r="CA8" i="15"/>
  <c r="CA7" i="15"/>
  <c r="CA6" i="15"/>
  <c r="CA5" i="15"/>
  <c r="CA4" i="15"/>
  <c r="N24" i="16"/>
  <c r="N22" i="16"/>
  <c r="N20" i="16"/>
  <c r="N18" i="16"/>
  <c r="N16" i="16"/>
  <c r="N14" i="16"/>
  <c r="N12" i="16"/>
  <c r="N10" i="16"/>
  <c r="IP69" i="19"/>
  <c r="IO69" i="19"/>
  <c r="IP68" i="19"/>
  <c r="IO68" i="19"/>
  <c r="IP67" i="19"/>
  <c r="IO67" i="19"/>
  <c r="IP66" i="19"/>
  <c r="IO66" i="19"/>
  <c r="IP65" i="19"/>
  <c r="IO65" i="19"/>
  <c r="IP64" i="19"/>
  <c r="IO64" i="19"/>
  <c r="IU63" i="19"/>
  <c r="IP63" i="19"/>
  <c r="IO63" i="19"/>
  <c r="IP62" i="19"/>
  <c r="IO62" i="19"/>
  <c r="IP61" i="19"/>
  <c r="IO61" i="19"/>
  <c r="IU60" i="19"/>
  <c r="IP60" i="19"/>
  <c r="IO60" i="19"/>
  <c r="IP59" i="19"/>
  <c r="IO59" i="19"/>
  <c r="IP58" i="19"/>
  <c r="IO58" i="19"/>
  <c r="IP57" i="19"/>
  <c r="IO57" i="19"/>
  <c r="IP56" i="19"/>
  <c r="IO56" i="19"/>
  <c r="IP55" i="19"/>
  <c r="IO55" i="19"/>
  <c r="IP54" i="19"/>
  <c r="IO54" i="19"/>
  <c r="IU53" i="19"/>
  <c r="IP53" i="19"/>
  <c r="IO53" i="19"/>
  <c r="IP52" i="19"/>
  <c r="IO52" i="19"/>
  <c r="IP51" i="19"/>
  <c r="IO51" i="19"/>
  <c r="IU50" i="19"/>
  <c r="IP50" i="19"/>
  <c r="IO50" i="19"/>
  <c r="IP49" i="19"/>
  <c r="IO49" i="19"/>
  <c r="IP48" i="19"/>
  <c r="IO48" i="19"/>
  <c r="IP47" i="19"/>
  <c r="IO47" i="19"/>
  <c r="IP46" i="19"/>
  <c r="IO46" i="19"/>
  <c r="IP45" i="19"/>
  <c r="IO45" i="19"/>
  <c r="IP44" i="19"/>
  <c r="IO44" i="19"/>
  <c r="IU43" i="19"/>
  <c r="IP43" i="19"/>
  <c r="IO43" i="19"/>
  <c r="IP42" i="19"/>
  <c r="IO42" i="19"/>
  <c r="IP41" i="19"/>
  <c r="IO41" i="19"/>
  <c r="IU40" i="19"/>
  <c r="IP40" i="19"/>
  <c r="IO40" i="19"/>
  <c r="IP39" i="19"/>
  <c r="IO39" i="19"/>
  <c r="IP38" i="19"/>
  <c r="IO38" i="19"/>
  <c r="IP37" i="19"/>
  <c r="IO37" i="19"/>
  <c r="IP36" i="19"/>
  <c r="IO36" i="19"/>
  <c r="IP35" i="19"/>
  <c r="IO35" i="19"/>
  <c r="IP34" i="19"/>
  <c r="IO34" i="19"/>
  <c r="IU33" i="19"/>
  <c r="IP33" i="19"/>
  <c r="IO33" i="19"/>
  <c r="IP32" i="19"/>
  <c r="IO32" i="19"/>
  <c r="IP31" i="19"/>
  <c r="IO31" i="19"/>
  <c r="IU30" i="19"/>
  <c r="IP30" i="19"/>
  <c r="IO30" i="19"/>
  <c r="IP29" i="19"/>
  <c r="IO29" i="19"/>
  <c r="IP28" i="19"/>
  <c r="IO28" i="19"/>
  <c r="IP27" i="19"/>
  <c r="IO27" i="19"/>
  <c r="IP26" i="19"/>
  <c r="IO26" i="19"/>
  <c r="IP25" i="19"/>
  <c r="IO25" i="19"/>
  <c r="IP24" i="19"/>
  <c r="IO24" i="19"/>
  <c r="IU23" i="19"/>
  <c r="IP23" i="19"/>
  <c r="IO23" i="19"/>
  <c r="IP22" i="19"/>
  <c r="IO22" i="19"/>
  <c r="IP21" i="19"/>
  <c r="IO21" i="19"/>
  <c r="IU20" i="19"/>
  <c r="IP20" i="19"/>
  <c r="IO20" i="19"/>
  <c r="IM20" i="19"/>
  <c r="IM21" i="19" s="1"/>
  <c r="IM22" i="19" s="1"/>
  <c r="IM23" i="19" s="1"/>
  <c r="IM24" i="19" s="1"/>
  <c r="IM25" i="19" s="1"/>
  <c r="IM26" i="19" s="1"/>
  <c r="IM27" i="19" s="1"/>
  <c r="IM28" i="19" s="1"/>
  <c r="IM29" i="19" s="1"/>
  <c r="IM30" i="19" s="1"/>
  <c r="IM31" i="19" s="1"/>
  <c r="IM32" i="19" s="1"/>
  <c r="IM33" i="19" s="1"/>
  <c r="IM34" i="19" s="1"/>
  <c r="IM35" i="19" s="1"/>
  <c r="IM36" i="19" s="1"/>
  <c r="IM37" i="19" s="1"/>
  <c r="IM38" i="19" s="1"/>
  <c r="IM39" i="19" s="1"/>
  <c r="IM40" i="19" s="1"/>
  <c r="IM41" i="19" s="1"/>
  <c r="IM42" i="19" s="1"/>
  <c r="IM43" i="19" s="1"/>
  <c r="IM44" i="19" s="1"/>
  <c r="IM45" i="19" s="1"/>
  <c r="IM46" i="19" s="1"/>
  <c r="IM47" i="19" s="1"/>
  <c r="IM48" i="19" s="1"/>
  <c r="IM49" i="19" s="1"/>
  <c r="IM50" i="19" s="1"/>
  <c r="IM51" i="19" s="1"/>
  <c r="IM52" i="19" s="1"/>
  <c r="IM53" i="19" s="1"/>
  <c r="IM54" i="19" s="1"/>
  <c r="IM55" i="19" s="1"/>
  <c r="IM56" i="19" s="1"/>
  <c r="IM57" i="19" s="1"/>
  <c r="IM58" i="19" s="1"/>
  <c r="IM59" i="19" s="1"/>
  <c r="IM60" i="19" s="1"/>
  <c r="IM61" i="19" s="1"/>
  <c r="IM62" i="19" s="1"/>
  <c r="IM63" i="19" s="1"/>
  <c r="IM64" i="19" s="1"/>
  <c r="IM65" i="19" s="1"/>
  <c r="IM66" i="19" s="1"/>
  <c r="IM67" i="19" s="1"/>
  <c r="IM68" i="19" s="1"/>
  <c r="IM69" i="19" s="1"/>
  <c r="IP19" i="19"/>
  <c r="IO19" i="19"/>
  <c r="IP18" i="19"/>
  <c r="IO18" i="19"/>
  <c r="IP17" i="19"/>
  <c r="IO17" i="19"/>
  <c r="IP16" i="19"/>
  <c r="IO16" i="19"/>
  <c r="IP15" i="19"/>
  <c r="IO15" i="19"/>
  <c r="IP14" i="19"/>
  <c r="IO14" i="19"/>
  <c r="IU13" i="19"/>
  <c r="IP13" i="19"/>
  <c r="IO13" i="19"/>
  <c r="IP12" i="19"/>
  <c r="IO12" i="19"/>
  <c r="IP11" i="19"/>
  <c r="IO11" i="19"/>
  <c r="IU10" i="19"/>
  <c r="IP10" i="19"/>
  <c r="IO10" i="19"/>
  <c r="IU6" i="19"/>
  <c r="IU7" i="19" s="1"/>
  <c r="IP6" i="19"/>
  <c r="IP5" i="19"/>
  <c r="IP4" i="19"/>
  <c r="IN4" i="19"/>
  <c r="IM4" i="19"/>
  <c r="HP69" i="19"/>
  <c r="HO69" i="19"/>
  <c r="GP69" i="19"/>
  <c r="GO69" i="19"/>
  <c r="FP69" i="19"/>
  <c r="FO69" i="19"/>
  <c r="EP69" i="19"/>
  <c r="EO69" i="19"/>
  <c r="HP68" i="19"/>
  <c r="HO68" i="19"/>
  <c r="GP68" i="19"/>
  <c r="GO68" i="19"/>
  <c r="FP68" i="19"/>
  <c r="FO68" i="19"/>
  <c r="EP68" i="19"/>
  <c r="EO68" i="19"/>
  <c r="HP67" i="19"/>
  <c r="HO67" i="19"/>
  <c r="GP67" i="19"/>
  <c r="GO67" i="19"/>
  <c r="FP67" i="19"/>
  <c r="FO67" i="19"/>
  <c r="EP67" i="19"/>
  <c r="EO67" i="19"/>
  <c r="HP66" i="19"/>
  <c r="HO66" i="19"/>
  <c r="GP66" i="19"/>
  <c r="GO66" i="19"/>
  <c r="FP66" i="19"/>
  <c r="FO66" i="19"/>
  <c r="EP66" i="19"/>
  <c r="EO66" i="19"/>
  <c r="HR65" i="19"/>
  <c r="HP65" i="19"/>
  <c r="HO65" i="19"/>
  <c r="GP65" i="19"/>
  <c r="GO65" i="19"/>
  <c r="FP65" i="19"/>
  <c r="FO65" i="19"/>
  <c r="EP65" i="19"/>
  <c r="EO65" i="19"/>
  <c r="HP64" i="19"/>
  <c r="HO64" i="19"/>
  <c r="GP64" i="19"/>
  <c r="GO64" i="19"/>
  <c r="FP64" i="19"/>
  <c r="FO64" i="19"/>
  <c r="EP64" i="19"/>
  <c r="EO64" i="19"/>
  <c r="HU63" i="19"/>
  <c r="HP63" i="19"/>
  <c r="HO63" i="19"/>
  <c r="GU63" i="19"/>
  <c r="GP63" i="19"/>
  <c r="GO63" i="19"/>
  <c r="FU63" i="19"/>
  <c r="FP63" i="19"/>
  <c r="FO63" i="19"/>
  <c r="EU63" i="19"/>
  <c r="EP63" i="19"/>
  <c r="EO63" i="19"/>
  <c r="HP62" i="19"/>
  <c r="HO62" i="19"/>
  <c r="GP62" i="19"/>
  <c r="GO62" i="19"/>
  <c r="FP62" i="19"/>
  <c r="FO62" i="19"/>
  <c r="EP62" i="19"/>
  <c r="EO62" i="19"/>
  <c r="HP61" i="19"/>
  <c r="HO61" i="19"/>
  <c r="GP61" i="19"/>
  <c r="GO61" i="19"/>
  <c r="FP61" i="19"/>
  <c r="FO61" i="19"/>
  <c r="EP61" i="19"/>
  <c r="EO61" i="19"/>
  <c r="HU60" i="19"/>
  <c r="HP60" i="19"/>
  <c r="HO60" i="19"/>
  <c r="GU60" i="19"/>
  <c r="GP60" i="19"/>
  <c r="GO60" i="19"/>
  <c r="FU60" i="19"/>
  <c r="FP60" i="19"/>
  <c r="FO60" i="19"/>
  <c r="EU60" i="19"/>
  <c r="EP60" i="19"/>
  <c r="EO60" i="19"/>
  <c r="HP59" i="19"/>
  <c r="HO59" i="19"/>
  <c r="GP59" i="19"/>
  <c r="GO59" i="19"/>
  <c r="FP59" i="19"/>
  <c r="FO59" i="19"/>
  <c r="EP59" i="19"/>
  <c r="EO59" i="19"/>
  <c r="HP58" i="19"/>
  <c r="HO58" i="19"/>
  <c r="GP58" i="19"/>
  <c r="GO58" i="19"/>
  <c r="FP58" i="19"/>
  <c r="FO58" i="19"/>
  <c r="EP58" i="19"/>
  <c r="EO58" i="19"/>
  <c r="HP57" i="19"/>
  <c r="HO57" i="19"/>
  <c r="GP57" i="19"/>
  <c r="GO57" i="19"/>
  <c r="FP57" i="19"/>
  <c r="FO57" i="19"/>
  <c r="EP57" i="19"/>
  <c r="EO57" i="19"/>
  <c r="HP56" i="19"/>
  <c r="HO56" i="19"/>
  <c r="GP56" i="19"/>
  <c r="GO56" i="19"/>
  <c r="FP56" i="19"/>
  <c r="FO56" i="19"/>
  <c r="EP56" i="19"/>
  <c r="EO56" i="19"/>
  <c r="HP55" i="19"/>
  <c r="HO55" i="19"/>
  <c r="GP55" i="19"/>
  <c r="GO55" i="19"/>
  <c r="FP55" i="19"/>
  <c r="FO55" i="19"/>
  <c r="EP55" i="19"/>
  <c r="EO55" i="19"/>
  <c r="HP54" i="19"/>
  <c r="HO54" i="19"/>
  <c r="GP54" i="19"/>
  <c r="GO54" i="19"/>
  <c r="FP54" i="19"/>
  <c r="FO54" i="19"/>
  <c r="EP54" i="19"/>
  <c r="EO54" i="19"/>
  <c r="HU53" i="19"/>
  <c r="HP53" i="19"/>
  <c r="HO53" i="19"/>
  <c r="GU53" i="19"/>
  <c r="GP53" i="19"/>
  <c r="GO53" i="19"/>
  <c r="FU53" i="19"/>
  <c r="FP53" i="19"/>
  <c r="FO53" i="19"/>
  <c r="EU53" i="19"/>
  <c r="EP53" i="19"/>
  <c r="EO53" i="19"/>
  <c r="HP52" i="19"/>
  <c r="HO52" i="19"/>
  <c r="GP52" i="19"/>
  <c r="GO52" i="19"/>
  <c r="FP52" i="19"/>
  <c r="FO52" i="19"/>
  <c r="EP52" i="19"/>
  <c r="EO52" i="19"/>
  <c r="HP51" i="19"/>
  <c r="HO51" i="19"/>
  <c r="GP51" i="19"/>
  <c r="GO51" i="19"/>
  <c r="FP51" i="19"/>
  <c r="FO51" i="19"/>
  <c r="EP51" i="19"/>
  <c r="EO51" i="19"/>
  <c r="HU50" i="19"/>
  <c r="HP50" i="19"/>
  <c r="HO50" i="19"/>
  <c r="GU50" i="19"/>
  <c r="GP50" i="19"/>
  <c r="GO50" i="19"/>
  <c r="FU50" i="19"/>
  <c r="FP50" i="19"/>
  <c r="FO50" i="19"/>
  <c r="EU50" i="19"/>
  <c r="EP50" i="19"/>
  <c r="EO50" i="19"/>
  <c r="HP49" i="19"/>
  <c r="HO49" i="19"/>
  <c r="GP49" i="19"/>
  <c r="GO49" i="19"/>
  <c r="FP49" i="19"/>
  <c r="FO49" i="19"/>
  <c r="EP49" i="19"/>
  <c r="EO49" i="19"/>
  <c r="HP48" i="19"/>
  <c r="HO48" i="19"/>
  <c r="GP48" i="19"/>
  <c r="GO48" i="19"/>
  <c r="FP48" i="19"/>
  <c r="FO48" i="19"/>
  <c r="EP48" i="19"/>
  <c r="EO48" i="19"/>
  <c r="HP47" i="19"/>
  <c r="HO47" i="19"/>
  <c r="GP47" i="19"/>
  <c r="GO47" i="19"/>
  <c r="FP47" i="19"/>
  <c r="FO47" i="19"/>
  <c r="EP47" i="19"/>
  <c r="EO47" i="19"/>
  <c r="HP46" i="19"/>
  <c r="HO46" i="19"/>
  <c r="GP46" i="19"/>
  <c r="GO46" i="19"/>
  <c r="FP46" i="19"/>
  <c r="FO46" i="19"/>
  <c r="EP46" i="19"/>
  <c r="EO46" i="19"/>
  <c r="HP45" i="19"/>
  <c r="HO45" i="19"/>
  <c r="GP45" i="19"/>
  <c r="GO45" i="19"/>
  <c r="FP45" i="19"/>
  <c r="FO45" i="19"/>
  <c r="EP45" i="19"/>
  <c r="EO45" i="19"/>
  <c r="HP44" i="19"/>
  <c r="HO44" i="19"/>
  <c r="GP44" i="19"/>
  <c r="GO44" i="19"/>
  <c r="FP44" i="19"/>
  <c r="FO44" i="19"/>
  <c r="EP44" i="19"/>
  <c r="EO44" i="19"/>
  <c r="HU43" i="19"/>
  <c r="HP43" i="19"/>
  <c r="HO43" i="19"/>
  <c r="GU43" i="19"/>
  <c r="GP43" i="19"/>
  <c r="GO43" i="19"/>
  <c r="FU43" i="19"/>
  <c r="FP43" i="19"/>
  <c r="FO43" i="19"/>
  <c r="EU43" i="19"/>
  <c r="EP43" i="19"/>
  <c r="EO43" i="19"/>
  <c r="HP42" i="19"/>
  <c r="HO42" i="19"/>
  <c r="GP42" i="19"/>
  <c r="GO42" i="19"/>
  <c r="FP42" i="19"/>
  <c r="FO42" i="19"/>
  <c r="EP42" i="19"/>
  <c r="EO42" i="19"/>
  <c r="HP41" i="19"/>
  <c r="HO41" i="19"/>
  <c r="GP41" i="19"/>
  <c r="GO41" i="19"/>
  <c r="FP41" i="19"/>
  <c r="FO41" i="19"/>
  <c r="EP41" i="19"/>
  <c r="EO41" i="19"/>
  <c r="HU40" i="19"/>
  <c r="HP40" i="19"/>
  <c r="HO40" i="19"/>
  <c r="GU40" i="19"/>
  <c r="GP40" i="19"/>
  <c r="GO40" i="19"/>
  <c r="FU40" i="19"/>
  <c r="FP40" i="19"/>
  <c r="FO40" i="19"/>
  <c r="EU40" i="19"/>
  <c r="EP40" i="19"/>
  <c r="EO40" i="19"/>
  <c r="HP39" i="19"/>
  <c r="HO39" i="19"/>
  <c r="GP39" i="19"/>
  <c r="GO39" i="19"/>
  <c r="FP39" i="19"/>
  <c r="FO39" i="19"/>
  <c r="EP39" i="19"/>
  <c r="EO39" i="19"/>
  <c r="HP38" i="19"/>
  <c r="HO38" i="19"/>
  <c r="GP38" i="19"/>
  <c r="GO38" i="19"/>
  <c r="FP38" i="19"/>
  <c r="FO38" i="19"/>
  <c r="EP38" i="19"/>
  <c r="EO38" i="19"/>
  <c r="HP37" i="19"/>
  <c r="HO37" i="19"/>
  <c r="GP37" i="19"/>
  <c r="GO37" i="19"/>
  <c r="FP37" i="19"/>
  <c r="FO37" i="19"/>
  <c r="EP37" i="19"/>
  <c r="EO37" i="19"/>
  <c r="HP36" i="19"/>
  <c r="HO36" i="19"/>
  <c r="GP36" i="19"/>
  <c r="GO36" i="19"/>
  <c r="FP36" i="19"/>
  <c r="FO36" i="19"/>
  <c r="EP36" i="19"/>
  <c r="EO36" i="19"/>
  <c r="HP35" i="19"/>
  <c r="HO35" i="19"/>
  <c r="GP35" i="19"/>
  <c r="GO35" i="19"/>
  <c r="FP35" i="19"/>
  <c r="FO35" i="19"/>
  <c r="EP35" i="19"/>
  <c r="EO35" i="19"/>
  <c r="HP34" i="19"/>
  <c r="HO34" i="19"/>
  <c r="GP34" i="19"/>
  <c r="GO34" i="19"/>
  <c r="FP34" i="19"/>
  <c r="FO34" i="19"/>
  <c r="EP34" i="19"/>
  <c r="EO34" i="19"/>
  <c r="HU33" i="19"/>
  <c r="HP33" i="19"/>
  <c r="HO33" i="19"/>
  <c r="GU33" i="19"/>
  <c r="GP33" i="19"/>
  <c r="GO33" i="19"/>
  <c r="FU33" i="19"/>
  <c r="FP33" i="19"/>
  <c r="FO33" i="19"/>
  <c r="EU33" i="19"/>
  <c r="EP33" i="19"/>
  <c r="EO33" i="19"/>
  <c r="HP32" i="19"/>
  <c r="HO32" i="19"/>
  <c r="GP32" i="19"/>
  <c r="GO32" i="19"/>
  <c r="FP32" i="19"/>
  <c r="FO32" i="19"/>
  <c r="EP32" i="19"/>
  <c r="EO32" i="19"/>
  <c r="HP31" i="19"/>
  <c r="HO31" i="19"/>
  <c r="GP31" i="19"/>
  <c r="GO31" i="19"/>
  <c r="FP31" i="19"/>
  <c r="FO31" i="19"/>
  <c r="EP31" i="19"/>
  <c r="EO31" i="19"/>
  <c r="HU30" i="19"/>
  <c r="HP30" i="19"/>
  <c r="HO30" i="19"/>
  <c r="GU30" i="19"/>
  <c r="GP30" i="19"/>
  <c r="GO30" i="19"/>
  <c r="FU30" i="19"/>
  <c r="FP30" i="19"/>
  <c r="FO30" i="19"/>
  <c r="EU30" i="19"/>
  <c r="EP30" i="19"/>
  <c r="EO30" i="19"/>
  <c r="HP29" i="19"/>
  <c r="HO29" i="19"/>
  <c r="GP29" i="19"/>
  <c r="GO29" i="19"/>
  <c r="FP29" i="19"/>
  <c r="FO29" i="19"/>
  <c r="EP29" i="19"/>
  <c r="EO29" i="19"/>
  <c r="HP28" i="19"/>
  <c r="HO28" i="19"/>
  <c r="GP28" i="19"/>
  <c r="GO28" i="19"/>
  <c r="FP28" i="19"/>
  <c r="FO28" i="19"/>
  <c r="EP28" i="19"/>
  <c r="EO28" i="19"/>
  <c r="HP27" i="19"/>
  <c r="HO27" i="19"/>
  <c r="GP27" i="19"/>
  <c r="GO27" i="19"/>
  <c r="FP27" i="19"/>
  <c r="FO27" i="19"/>
  <c r="EP27" i="19"/>
  <c r="EO27" i="19"/>
  <c r="HP26" i="19"/>
  <c r="HO26" i="19"/>
  <c r="GP26" i="19"/>
  <c r="GO26" i="19"/>
  <c r="FP26" i="19"/>
  <c r="FO26" i="19"/>
  <c r="EP26" i="19"/>
  <c r="EO26" i="19"/>
  <c r="HP25" i="19"/>
  <c r="HO25" i="19"/>
  <c r="GP25" i="19"/>
  <c r="GO25" i="19"/>
  <c r="FP25" i="19"/>
  <c r="FO25" i="19"/>
  <c r="EP25" i="19"/>
  <c r="EO25" i="19"/>
  <c r="HP24" i="19"/>
  <c r="HO24" i="19"/>
  <c r="GP24" i="19"/>
  <c r="GO24" i="19"/>
  <c r="FP24" i="19"/>
  <c r="FO24" i="19"/>
  <c r="EP24" i="19"/>
  <c r="EO24" i="19"/>
  <c r="HU23" i="19"/>
  <c r="HP23" i="19"/>
  <c r="HO23" i="19"/>
  <c r="GU23" i="19"/>
  <c r="GP23" i="19"/>
  <c r="GO23" i="19"/>
  <c r="FU23" i="19"/>
  <c r="FP23" i="19"/>
  <c r="FO23" i="19"/>
  <c r="EU23" i="19"/>
  <c r="EP23" i="19"/>
  <c r="EO23" i="19"/>
  <c r="HP22" i="19"/>
  <c r="HO22" i="19"/>
  <c r="GP22" i="19"/>
  <c r="GO22" i="19"/>
  <c r="FP22" i="19"/>
  <c r="FO22" i="19"/>
  <c r="EP22" i="19"/>
  <c r="EO22" i="19"/>
  <c r="HP21" i="19"/>
  <c r="HO21" i="19"/>
  <c r="GP21" i="19"/>
  <c r="GO21" i="19"/>
  <c r="FP21" i="19"/>
  <c r="FO21" i="19"/>
  <c r="EP21" i="19"/>
  <c r="EO21" i="19"/>
  <c r="HU20" i="19"/>
  <c r="HP20" i="19"/>
  <c r="HO20" i="19"/>
  <c r="HM20" i="19"/>
  <c r="HM21" i="19" s="1"/>
  <c r="HM22" i="19" s="1"/>
  <c r="HM23" i="19" s="1"/>
  <c r="HM24" i="19" s="1"/>
  <c r="HM25" i="19" s="1"/>
  <c r="HM26" i="19" s="1"/>
  <c r="HM27" i="19" s="1"/>
  <c r="HM28" i="19" s="1"/>
  <c r="HM29" i="19" s="1"/>
  <c r="HM30" i="19" s="1"/>
  <c r="HM31" i="19" s="1"/>
  <c r="HM32" i="19" s="1"/>
  <c r="HM33" i="19" s="1"/>
  <c r="HM34" i="19" s="1"/>
  <c r="HM35" i="19" s="1"/>
  <c r="HM36" i="19" s="1"/>
  <c r="HM37" i="19" s="1"/>
  <c r="HM38" i="19" s="1"/>
  <c r="HM39" i="19" s="1"/>
  <c r="HM40" i="19" s="1"/>
  <c r="HM41" i="19" s="1"/>
  <c r="HM42" i="19" s="1"/>
  <c r="HM43" i="19" s="1"/>
  <c r="HM44" i="19" s="1"/>
  <c r="HM45" i="19" s="1"/>
  <c r="HM46" i="19" s="1"/>
  <c r="HM47" i="19" s="1"/>
  <c r="HM48" i="19" s="1"/>
  <c r="HM49" i="19" s="1"/>
  <c r="HM50" i="19" s="1"/>
  <c r="HM51" i="19" s="1"/>
  <c r="HM52" i="19" s="1"/>
  <c r="HM53" i="19" s="1"/>
  <c r="HM54" i="19" s="1"/>
  <c r="HM55" i="19" s="1"/>
  <c r="HM56" i="19" s="1"/>
  <c r="HM57" i="19" s="1"/>
  <c r="HM58" i="19" s="1"/>
  <c r="HM59" i="19" s="1"/>
  <c r="HM60" i="19" s="1"/>
  <c r="HM61" i="19" s="1"/>
  <c r="HM62" i="19" s="1"/>
  <c r="HM63" i="19" s="1"/>
  <c r="HM64" i="19" s="1"/>
  <c r="HM65" i="19" s="1"/>
  <c r="HM66" i="19" s="1"/>
  <c r="HM67" i="19" s="1"/>
  <c r="HM68" i="19" s="1"/>
  <c r="HM69" i="19" s="1"/>
  <c r="GU20" i="19"/>
  <c r="GP20" i="19"/>
  <c r="GO20" i="19"/>
  <c r="GM20" i="19"/>
  <c r="GM21" i="19" s="1"/>
  <c r="GM22" i="19" s="1"/>
  <c r="GM23" i="19" s="1"/>
  <c r="GM24" i="19" s="1"/>
  <c r="GM25" i="19" s="1"/>
  <c r="GM26" i="19" s="1"/>
  <c r="GM27" i="19" s="1"/>
  <c r="GM28" i="19" s="1"/>
  <c r="GM29" i="19" s="1"/>
  <c r="GM30" i="19" s="1"/>
  <c r="GM31" i="19" s="1"/>
  <c r="GM32" i="19" s="1"/>
  <c r="GM33" i="19" s="1"/>
  <c r="GM34" i="19" s="1"/>
  <c r="GM35" i="19" s="1"/>
  <c r="GM36" i="19" s="1"/>
  <c r="GM37" i="19" s="1"/>
  <c r="GM38" i="19" s="1"/>
  <c r="GM39" i="19" s="1"/>
  <c r="GM40" i="19" s="1"/>
  <c r="GM41" i="19" s="1"/>
  <c r="GM42" i="19" s="1"/>
  <c r="GM43" i="19" s="1"/>
  <c r="GM44" i="19" s="1"/>
  <c r="GM45" i="19" s="1"/>
  <c r="GM46" i="19" s="1"/>
  <c r="GM47" i="19" s="1"/>
  <c r="GM48" i="19" s="1"/>
  <c r="GM49" i="19" s="1"/>
  <c r="GM50" i="19" s="1"/>
  <c r="GM51" i="19" s="1"/>
  <c r="GM52" i="19" s="1"/>
  <c r="GM53" i="19" s="1"/>
  <c r="GM54" i="19" s="1"/>
  <c r="GM55" i="19" s="1"/>
  <c r="GM56" i="19" s="1"/>
  <c r="GM57" i="19" s="1"/>
  <c r="GM58" i="19" s="1"/>
  <c r="GM59" i="19" s="1"/>
  <c r="GM60" i="19" s="1"/>
  <c r="GM61" i="19" s="1"/>
  <c r="GM62" i="19" s="1"/>
  <c r="GM63" i="19" s="1"/>
  <c r="GM64" i="19" s="1"/>
  <c r="GM65" i="19" s="1"/>
  <c r="GM66" i="19" s="1"/>
  <c r="GM67" i="19" s="1"/>
  <c r="GM68" i="19" s="1"/>
  <c r="GM69" i="19" s="1"/>
  <c r="FU20" i="19"/>
  <c r="FP20" i="19"/>
  <c r="FO20" i="19"/>
  <c r="FM20" i="19"/>
  <c r="FM21" i="19" s="1"/>
  <c r="FM22" i="19" s="1"/>
  <c r="FM23" i="19" s="1"/>
  <c r="FM24" i="19" s="1"/>
  <c r="FM25" i="19" s="1"/>
  <c r="FM26" i="19" s="1"/>
  <c r="FM27" i="19" s="1"/>
  <c r="FM28" i="19" s="1"/>
  <c r="FM29" i="19" s="1"/>
  <c r="FM30" i="19" s="1"/>
  <c r="FM31" i="19" s="1"/>
  <c r="FM32" i="19" s="1"/>
  <c r="FM33" i="19" s="1"/>
  <c r="FM34" i="19" s="1"/>
  <c r="FM35" i="19" s="1"/>
  <c r="FM36" i="19" s="1"/>
  <c r="FM37" i="19" s="1"/>
  <c r="FM38" i="19" s="1"/>
  <c r="FM39" i="19" s="1"/>
  <c r="FM40" i="19" s="1"/>
  <c r="FM41" i="19" s="1"/>
  <c r="FM42" i="19" s="1"/>
  <c r="FM43" i="19" s="1"/>
  <c r="FM44" i="19" s="1"/>
  <c r="FM45" i="19" s="1"/>
  <c r="FM46" i="19" s="1"/>
  <c r="FM47" i="19" s="1"/>
  <c r="FM48" i="19" s="1"/>
  <c r="FM49" i="19" s="1"/>
  <c r="FM50" i="19" s="1"/>
  <c r="FM51" i="19" s="1"/>
  <c r="FM52" i="19" s="1"/>
  <c r="FM53" i="19" s="1"/>
  <c r="FM54" i="19" s="1"/>
  <c r="FM55" i="19" s="1"/>
  <c r="FM56" i="19" s="1"/>
  <c r="FM57" i="19" s="1"/>
  <c r="FM58" i="19" s="1"/>
  <c r="FM59" i="19" s="1"/>
  <c r="FM60" i="19" s="1"/>
  <c r="FM61" i="19" s="1"/>
  <c r="FM62" i="19" s="1"/>
  <c r="FM63" i="19" s="1"/>
  <c r="FM64" i="19" s="1"/>
  <c r="FM65" i="19" s="1"/>
  <c r="FM66" i="19" s="1"/>
  <c r="FM67" i="19" s="1"/>
  <c r="FM68" i="19" s="1"/>
  <c r="FM69" i="19" s="1"/>
  <c r="EU20" i="19"/>
  <c r="EP20" i="19"/>
  <c r="EO20" i="19"/>
  <c r="EM20" i="19"/>
  <c r="EM21" i="19" s="1"/>
  <c r="EM22" i="19" s="1"/>
  <c r="EM23" i="19" s="1"/>
  <c r="EM24" i="19" s="1"/>
  <c r="EM25" i="19" s="1"/>
  <c r="EM26" i="19" s="1"/>
  <c r="EM27" i="19" s="1"/>
  <c r="EM28" i="19" s="1"/>
  <c r="EM29" i="19" s="1"/>
  <c r="EM30" i="19" s="1"/>
  <c r="EM31" i="19" s="1"/>
  <c r="EM32" i="19" s="1"/>
  <c r="EM33" i="19" s="1"/>
  <c r="EM34" i="19" s="1"/>
  <c r="EM35" i="19" s="1"/>
  <c r="EM36" i="19" s="1"/>
  <c r="EM37" i="19" s="1"/>
  <c r="EM38" i="19" s="1"/>
  <c r="EM39" i="19" s="1"/>
  <c r="EM40" i="19" s="1"/>
  <c r="EM41" i="19" s="1"/>
  <c r="EM42" i="19" s="1"/>
  <c r="EM43" i="19" s="1"/>
  <c r="EM44" i="19" s="1"/>
  <c r="EM45" i="19" s="1"/>
  <c r="EM46" i="19" s="1"/>
  <c r="EM47" i="19" s="1"/>
  <c r="EM48" i="19" s="1"/>
  <c r="EM49" i="19" s="1"/>
  <c r="EM50" i="19" s="1"/>
  <c r="EM51" i="19" s="1"/>
  <c r="EM52" i="19" s="1"/>
  <c r="EM53" i="19" s="1"/>
  <c r="EM54" i="19" s="1"/>
  <c r="EM55" i="19" s="1"/>
  <c r="EM56" i="19" s="1"/>
  <c r="EM57" i="19" s="1"/>
  <c r="EM58" i="19" s="1"/>
  <c r="EM59" i="19" s="1"/>
  <c r="EM60" i="19" s="1"/>
  <c r="EM61" i="19" s="1"/>
  <c r="EM62" i="19" s="1"/>
  <c r="EM63" i="19" s="1"/>
  <c r="EM64" i="19" s="1"/>
  <c r="EM65" i="19" s="1"/>
  <c r="EM66" i="19" s="1"/>
  <c r="EM67" i="19" s="1"/>
  <c r="EM68" i="19" s="1"/>
  <c r="EM69" i="19" s="1"/>
  <c r="HP19" i="19"/>
  <c r="HO19" i="19"/>
  <c r="GP19" i="19"/>
  <c r="GO19" i="19"/>
  <c r="FP19" i="19"/>
  <c r="FO19" i="19"/>
  <c r="EP19" i="19"/>
  <c r="EO19" i="19"/>
  <c r="HP18" i="19"/>
  <c r="HO18" i="19"/>
  <c r="GP18" i="19"/>
  <c r="GO18" i="19"/>
  <c r="FP18" i="19"/>
  <c r="FO18" i="19"/>
  <c r="EP18" i="19"/>
  <c r="EO18" i="19"/>
  <c r="HR17" i="19"/>
  <c r="HP17" i="19"/>
  <c r="HO17" i="19"/>
  <c r="GP17" i="19"/>
  <c r="GO17" i="19"/>
  <c r="FP17" i="19"/>
  <c r="FO17" i="19"/>
  <c r="EP17" i="19"/>
  <c r="EO17" i="19"/>
  <c r="HP16" i="19"/>
  <c r="HO16" i="19"/>
  <c r="GP16" i="19"/>
  <c r="GO16" i="19"/>
  <c r="FP16" i="19"/>
  <c r="FO16" i="19"/>
  <c r="EP16" i="19"/>
  <c r="EO16" i="19"/>
  <c r="HP15" i="19"/>
  <c r="HO15" i="19"/>
  <c r="GP15" i="19"/>
  <c r="GO15" i="19"/>
  <c r="FP15" i="19"/>
  <c r="FO15" i="19"/>
  <c r="EP15" i="19"/>
  <c r="EO15" i="19"/>
  <c r="HP14" i="19"/>
  <c r="HO14" i="19"/>
  <c r="GP14" i="19"/>
  <c r="GO14" i="19"/>
  <c r="FP14" i="19"/>
  <c r="FO14" i="19"/>
  <c r="EP14" i="19"/>
  <c r="EO14" i="19"/>
  <c r="HU13" i="19"/>
  <c r="HP13" i="19"/>
  <c r="HO13" i="19"/>
  <c r="GU13" i="19"/>
  <c r="GP13" i="19"/>
  <c r="GO13" i="19"/>
  <c r="FU13" i="19"/>
  <c r="FP13" i="19"/>
  <c r="FO13" i="19"/>
  <c r="EU13" i="19"/>
  <c r="EP13" i="19"/>
  <c r="EO13" i="19"/>
  <c r="HP12" i="19"/>
  <c r="HO12" i="19"/>
  <c r="GP12" i="19"/>
  <c r="GO12" i="19"/>
  <c r="FP12" i="19"/>
  <c r="FO12" i="19"/>
  <c r="EP12" i="19"/>
  <c r="EO12" i="19"/>
  <c r="HP11" i="19"/>
  <c r="HO11" i="19"/>
  <c r="GP11" i="19"/>
  <c r="GO11" i="19"/>
  <c r="FP11" i="19"/>
  <c r="FO11" i="19"/>
  <c r="EP11" i="19"/>
  <c r="EO11" i="19"/>
  <c r="HU10" i="19"/>
  <c r="HP10" i="19"/>
  <c r="HO10" i="19"/>
  <c r="GU10" i="19"/>
  <c r="GP10" i="19"/>
  <c r="GO10" i="19"/>
  <c r="FU10" i="19"/>
  <c r="FP10" i="19"/>
  <c r="FO10" i="19"/>
  <c r="EU10" i="19"/>
  <c r="EP10" i="19"/>
  <c r="EO10" i="19"/>
  <c r="HU6" i="19"/>
  <c r="HP6" i="19"/>
  <c r="GU6" i="19"/>
  <c r="GP6" i="19"/>
  <c r="FU6" i="19"/>
  <c r="FP6" i="19"/>
  <c r="EU6" i="19"/>
  <c r="EP6" i="19"/>
  <c r="HP5" i="19"/>
  <c r="GP5" i="19"/>
  <c r="FP5" i="19"/>
  <c r="EP5" i="19"/>
  <c r="HP4" i="19"/>
  <c r="HN4" i="19"/>
  <c r="HM4" i="19"/>
  <c r="GP4" i="19"/>
  <c r="GN4" i="19"/>
  <c r="GM4" i="19"/>
  <c r="FP4" i="19"/>
  <c r="FN4" i="19"/>
  <c r="FM4" i="19"/>
  <c r="EP4" i="19"/>
  <c r="EN4" i="19"/>
  <c r="EM4" i="19"/>
  <c r="DP69" i="19"/>
  <c r="DO69" i="19"/>
  <c r="CP69" i="19"/>
  <c r="CO69" i="19"/>
  <c r="DP68" i="19"/>
  <c r="DO68" i="19"/>
  <c r="CP68" i="19"/>
  <c r="CO68" i="19"/>
  <c r="DP67" i="19"/>
  <c r="DO67" i="19"/>
  <c r="CP67" i="19"/>
  <c r="CO67" i="19"/>
  <c r="DP66" i="19"/>
  <c r="DO66" i="19"/>
  <c r="CP66" i="19"/>
  <c r="CO66" i="19"/>
  <c r="DP65" i="19"/>
  <c r="DO65" i="19"/>
  <c r="CP65" i="19"/>
  <c r="CO65" i="19"/>
  <c r="DP64" i="19"/>
  <c r="DO64" i="19"/>
  <c r="CP64" i="19"/>
  <c r="CO64" i="19"/>
  <c r="DP63" i="19"/>
  <c r="DO63" i="19"/>
  <c r="CP63" i="19"/>
  <c r="CO63" i="19"/>
  <c r="DP62" i="19"/>
  <c r="DO62" i="19"/>
  <c r="CP62" i="19"/>
  <c r="CO62" i="19"/>
  <c r="DP61" i="19"/>
  <c r="DO61" i="19"/>
  <c r="CP61" i="19"/>
  <c r="CO61" i="19"/>
  <c r="DU60" i="19"/>
  <c r="DP60" i="19"/>
  <c r="DO60" i="19"/>
  <c r="CU60" i="19"/>
  <c r="CP60" i="19"/>
  <c r="CO60" i="19"/>
  <c r="DP59" i="19"/>
  <c r="DO59" i="19"/>
  <c r="CP59" i="19"/>
  <c r="CO59" i="19"/>
  <c r="DP58" i="19"/>
  <c r="DO58" i="19"/>
  <c r="CP58" i="19"/>
  <c r="CO58" i="19"/>
  <c r="DP57" i="19"/>
  <c r="DO57" i="19"/>
  <c r="CP57" i="19"/>
  <c r="CO57" i="19"/>
  <c r="DP56" i="19"/>
  <c r="DO56" i="19"/>
  <c r="CP56" i="19"/>
  <c r="CO56" i="19"/>
  <c r="DP55" i="19"/>
  <c r="DO55" i="19"/>
  <c r="CP55" i="19"/>
  <c r="CO55" i="19"/>
  <c r="DP54" i="19"/>
  <c r="DO54" i="19"/>
  <c r="CP54" i="19"/>
  <c r="CO54" i="19"/>
  <c r="DP53" i="19"/>
  <c r="DO53" i="19"/>
  <c r="CP53" i="19"/>
  <c r="CO53" i="19"/>
  <c r="DP52" i="19"/>
  <c r="DO52" i="19"/>
  <c r="CP52" i="19"/>
  <c r="CO52" i="19"/>
  <c r="DP51" i="19"/>
  <c r="DO51" i="19"/>
  <c r="CP51" i="19"/>
  <c r="CO51" i="19"/>
  <c r="DU50" i="19"/>
  <c r="DP50" i="19"/>
  <c r="DO50" i="19"/>
  <c r="CU50" i="19"/>
  <c r="CP50" i="19"/>
  <c r="CO50" i="19"/>
  <c r="DP49" i="19"/>
  <c r="DO49" i="19"/>
  <c r="CP49" i="19"/>
  <c r="CO49" i="19"/>
  <c r="DP48" i="19"/>
  <c r="DO48" i="19"/>
  <c r="CP48" i="19"/>
  <c r="CO48" i="19"/>
  <c r="DP47" i="19"/>
  <c r="DO47" i="19"/>
  <c r="CP47" i="19"/>
  <c r="CO47" i="19"/>
  <c r="DP46" i="19"/>
  <c r="DO46" i="19"/>
  <c r="CP46" i="19"/>
  <c r="CO46" i="19"/>
  <c r="DP45" i="19"/>
  <c r="DO45" i="19"/>
  <c r="CP45" i="19"/>
  <c r="CO45" i="19"/>
  <c r="DP44" i="19"/>
  <c r="DO44" i="19"/>
  <c r="CP44" i="19"/>
  <c r="CO44" i="19"/>
  <c r="DP43" i="19"/>
  <c r="DO43" i="19"/>
  <c r="CP43" i="19"/>
  <c r="CO43" i="19"/>
  <c r="CQ43" i="19"/>
  <c r="CR43" i="19" s="1"/>
  <c r="DP42" i="19"/>
  <c r="DO42" i="19"/>
  <c r="CP42" i="19"/>
  <c r="CO42" i="19"/>
  <c r="CQ42" i="19"/>
  <c r="CR42" i="19" s="1"/>
  <c r="DP41" i="19"/>
  <c r="DO41" i="19"/>
  <c r="CP41" i="19"/>
  <c r="CO41" i="19"/>
  <c r="CQ41" i="19"/>
  <c r="CR41" i="19" s="1"/>
  <c r="DU40" i="19"/>
  <c r="DP40" i="19"/>
  <c r="DO40" i="19"/>
  <c r="CU40" i="19"/>
  <c r="CP40" i="19"/>
  <c r="CO40" i="19"/>
  <c r="CQ40" i="19"/>
  <c r="CR40" i="19" s="1"/>
  <c r="DP39" i="19"/>
  <c r="DO39" i="19"/>
  <c r="CP39" i="19"/>
  <c r="CO39" i="19"/>
  <c r="DP38" i="19"/>
  <c r="DO38" i="19"/>
  <c r="CP38" i="19"/>
  <c r="CO38" i="19"/>
  <c r="DP37" i="19"/>
  <c r="DO37" i="19"/>
  <c r="CP37" i="19"/>
  <c r="CO37" i="19"/>
  <c r="DP36" i="19"/>
  <c r="DO36" i="19"/>
  <c r="CP36" i="19"/>
  <c r="CO36" i="19"/>
  <c r="DP35" i="19"/>
  <c r="DO35" i="19"/>
  <c r="CP35" i="19"/>
  <c r="CO35" i="19"/>
  <c r="DP34" i="19"/>
  <c r="DO34" i="19"/>
  <c r="CP34" i="19"/>
  <c r="CO34" i="19"/>
  <c r="DP33" i="19"/>
  <c r="DO33" i="19"/>
  <c r="CP33" i="19"/>
  <c r="CO33" i="19"/>
  <c r="CQ33" i="19"/>
  <c r="CR33" i="19" s="1"/>
  <c r="DP32" i="19"/>
  <c r="DO32" i="19"/>
  <c r="CP32" i="19"/>
  <c r="CO32" i="19"/>
  <c r="CQ32" i="19"/>
  <c r="CR32" i="19" s="1"/>
  <c r="DP31" i="19"/>
  <c r="DO31" i="19"/>
  <c r="CP31" i="19"/>
  <c r="CO31" i="19"/>
  <c r="CQ31" i="19"/>
  <c r="CR31" i="19" s="1"/>
  <c r="DU30" i="19"/>
  <c r="DP30" i="19"/>
  <c r="DO30" i="19"/>
  <c r="CU30" i="19"/>
  <c r="CP30" i="19"/>
  <c r="CO30" i="19"/>
  <c r="CQ30" i="19"/>
  <c r="CR30" i="19" s="1"/>
  <c r="DP29" i="19"/>
  <c r="DO29" i="19"/>
  <c r="CP29" i="19"/>
  <c r="CO29" i="19"/>
  <c r="DP28" i="19"/>
  <c r="DO28" i="19"/>
  <c r="CP28" i="19"/>
  <c r="CO28" i="19"/>
  <c r="DP27" i="19"/>
  <c r="DO27" i="19"/>
  <c r="CP27" i="19"/>
  <c r="CO27" i="19"/>
  <c r="DP26" i="19"/>
  <c r="DO26" i="19"/>
  <c r="CP26" i="19"/>
  <c r="CO26" i="19"/>
  <c r="DP25" i="19"/>
  <c r="DO25" i="19"/>
  <c r="CP25" i="19"/>
  <c r="CO25" i="19"/>
  <c r="DP24" i="19"/>
  <c r="DO24" i="19"/>
  <c r="CP24" i="19"/>
  <c r="CO24" i="19"/>
  <c r="DP23" i="19"/>
  <c r="DO23" i="19"/>
  <c r="CP23" i="19"/>
  <c r="CO23" i="19"/>
  <c r="CQ23" i="19"/>
  <c r="CR23" i="19" s="1"/>
  <c r="DP22" i="19"/>
  <c r="DO22" i="19"/>
  <c r="CP22" i="19"/>
  <c r="CO22" i="19"/>
  <c r="CQ22" i="19"/>
  <c r="CR22" i="19" s="1"/>
  <c r="DP21" i="19"/>
  <c r="DO21" i="19"/>
  <c r="CP21" i="19"/>
  <c r="CO21" i="19"/>
  <c r="CQ21" i="19"/>
  <c r="CR21" i="19" s="1"/>
  <c r="DU20" i="19"/>
  <c r="DP20" i="19"/>
  <c r="DO20" i="19"/>
  <c r="DM20" i="19"/>
  <c r="DM21" i="19" s="1"/>
  <c r="DM22" i="19" s="1"/>
  <c r="DM23" i="19" s="1"/>
  <c r="DM24" i="19" s="1"/>
  <c r="DM25" i="19" s="1"/>
  <c r="DM26" i="19" s="1"/>
  <c r="DM27" i="19" s="1"/>
  <c r="DM28" i="19" s="1"/>
  <c r="DM29" i="19" s="1"/>
  <c r="DM30" i="19" s="1"/>
  <c r="DM31" i="19" s="1"/>
  <c r="DM32" i="19" s="1"/>
  <c r="DM33" i="19" s="1"/>
  <c r="DM34" i="19" s="1"/>
  <c r="DM35" i="19" s="1"/>
  <c r="DM36" i="19" s="1"/>
  <c r="DM37" i="19" s="1"/>
  <c r="DM38" i="19" s="1"/>
  <c r="DM39" i="19" s="1"/>
  <c r="DM40" i="19" s="1"/>
  <c r="DM41" i="19" s="1"/>
  <c r="DM42" i="19" s="1"/>
  <c r="DM43" i="19" s="1"/>
  <c r="DM44" i="19" s="1"/>
  <c r="DM45" i="19" s="1"/>
  <c r="DM46" i="19" s="1"/>
  <c r="DM47" i="19" s="1"/>
  <c r="DM48" i="19" s="1"/>
  <c r="DM49" i="19" s="1"/>
  <c r="DM50" i="19" s="1"/>
  <c r="DM51" i="19" s="1"/>
  <c r="DM52" i="19" s="1"/>
  <c r="DM53" i="19" s="1"/>
  <c r="DM54" i="19" s="1"/>
  <c r="DM55" i="19" s="1"/>
  <c r="DM56" i="19" s="1"/>
  <c r="DM57" i="19" s="1"/>
  <c r="DM58" i="19" s="1"/>
  <c r="DM59" i="19" s="1"/>
  <c r="DM60" i="19" s="1"/>
  <c r="DM61" i="19" s="1"/>
  <c r="DM62" i="19" s="1"/>
  <c r="DM63" i="19" s="1"/>
  <c r="DM64" i="19" s="1"/>
  <c r="DM65" i="19" s="1"/>
  <c r="DM66" i="19" s="1"/>
  <c r="DM67" i="19" s="1"/>
  <c r="DM68" i="19" s="1"/>
  <c r="DM69" i="19" s="1"/>
  <c r="CU20" i="19"/>
  <c r="CP20" i="19"/>
  <c r="CO20" i="19"/>
  <c r="CQ20" i="19"/>
  <c r="CR20" i="19" s="1"/>
  <c r="CM20" i="19"/>
  <c r="CM21" i="19" s="1"/>
  <c r="CM22" i="19" s="1"/>
  <c r="CM23" i="19" s="1"/>
  <c r="CM24" i="19" s="1"/>
  <c r="CM25" i="19" s="1"/>
  <c r="CM26" i="19" s="1"/>
  <c r="CM27" i="19" s="1"/>
  <c r="CM28" i="19" s="1"/>
  <c r="CM29" i="19" s="1"/>
  <c r="CM30" i="19" s="1"/>
  <c r="CM31" i="19" s="1"/>
  <c r="CM32" i="19" s="1"/>
  <c r="CM33" i="19" s="1"/>
  <c r="CM34" i="19" s="1"/>
  <c r="CM35" i="19" s="1"/>
  <c r="CM36" i="19" s="1"/>
  <c r="CM37" i="19" s="1"/>
  <c r="CM38" i="19" s="1"/>
  <c r="CM39" i="19" s="1"/>
  <c r="CM40" i="19" s="1"/>
  <c r="CM41" i="19" s="1"/>
  <c r="CM42" i="19" s="1"/>
  <c r="CM43" i="19" s="1"/>
  <c r="CM44" i="19" s="1"/>
  <c r="CM45" i="19" s="1"/>
  <c r="CM46" i="19" s="1"/>
  <c r="CM47" i="19" s="1"/>
  <c r="CM48" i="19" s="1"/>
  <c r="CM49" i="19" s="1"/>
  <c r="CM50" i="19" s="1"/>
  <c r="CM51" i="19" s="1"/>
  <c r="CM52" i="19" s="1"/>
  <c r="CM53" i="19" s="1"/>
  <c r="CM54" i="19" s="1"/>
  <c r="CM55" i="19" s="1"/>
  <c r="CM56" i="19" s="1"/>
  <c r="CM57" i="19" s="1"/>
  <c r="CM58" i="19" s="1"/>
  <c r="CM59" i="19" s="1"/>
  <c r="CM60" i="19" s="1"/>
  <c r="CM61" i="19" s="1"/>
  <c r="CM62" i="19" s="1"/>
  <c r="CM63" i="19" s="1"/>
  <c r="CM64" i="19" s="1"/>
  <c r="CM65" i="19" s="1"/>
  <c r="CM66" i="19" s="1"/>
  <c r="CM67" i="19" s="1"/>
  <c r="CM68" i="19" s="1"/>
  <c r="CM69" i="19" s="1"/>
  <c r="DP19" i="19"/>
  <c r="DO19" i="19"/>
  <c r="CP19" i="19"/>
  <c r="CO19" i="19"/>
  <c r="DP18" i="19"/>
  <c r="DO18" i="19"/>
  <c r="CP18" i="19"/>
  <c r="CO18" i="19"/>
  <c r="DP17" i="19"/>
  <c r="DO17" i="19"/>
  <c r="CP17" i="19"/>
  <c r="CO17" i="19"/>
  <c r="DP16" i="19"/>
  <c r="DO16" i="19"/>
  <c r="CP16" i="19"/>
  <c r="CO16" i="19"/>
  <c r="DP15" i="19"/>
  <c r="DO15" i="19"/>
  <c r="CP15" i="19"/>
  <c r="CO15" i="19"/>
  <c r="DP14" i="19"/>
  <c r="DO14" i="19"/>
  <c r="CP14" i="19"/>
  <c r="CO14" i="19"/>
  <c r="DP13" i="19"/>
  <c r="DO13" i="19"/>
  <c r="CP13" i="19"/>
  <c r="DP12" i="19"/>
  <c r="DO12" i="19"/>
  <c r="CP12" i="19"/>
  <c r="DP11" i="19"/>
  <c r="DO11" i="19"/>
  <c r="CP11" i="19"/>
  <c r="DU10" i="19"/>
  <c r="DP10" i="19"/>
  <c r="DO10" i="19"/>
  <c r="CU10" i="19"/>
  <c r="CP10" i="19"/>
  <c r="DU6" i="19"/>
  <c r="DP6" i="19"/>
  <c r="CU6" i="19"/>
  <c r="CP6" i="19"/>
  <c r="DP5" i="19"/>
  <c r="CP5" i="19"/>
  <c r="DP4" i="19"/>
  <c r="DN4" i="19"/>
  <c r="DM4" i="19"/>
  <c r="CP4" i="19"/>
  <c r="CN4" i="19"/>
  <c r="CM4" i="19"/>
  <c r="BP69" i="19"/>
  <c r="BO69" i="19"/>
  <c r="BP68" i="19"/>
  <c r="BO68" i="19"/>
  <c r="BP67" i="19"/>
  <c r="BO67" i="19"/>
  <c r="BP66" i="19"/>
  <c r="BO66" i="19"/>
  <c r="BP65" i="19"/>
  <c r="BO65" i="19"/>
  <c r="BP64" i="19"/>
  <c r="BO64" i="19"/>
  <c r="BP63" i="19"/>
  <c r="BO63" i="19"/>
  <c r="BP62" i="19"/>
  <c r="BO62" i="19"/>
  <c r="BP61" i="19"/>
  <c r="BO61" i="19"/>
  <c r="BU60" i="19"/>
  <c r="BP60" i="19"/>
  <c r="BO60" i="19"/>
  <c r="BP59" i="19"/>
  <c r="BO59" i="19"/>
  <c r="BP58" i="19"/>
  <c r="BO58" i="19"/>
  <c r="BP57" i="19"/>
  <c r="BO57" i="19"/>
  <c r="BP56" i="19"/>
  <c r="BO56" i="19"/>
  <c r="BP55" i="19"/>
  <c r="BO55" i="19"/>
  <c r="BP54" i="19"/>
  <c r="BO54" i="19"/>
  <c r="BP53" i="19"/>
  <c r="BO53" i="19"/>
  <c r="BP52" i="19"/>
  <c r="BO52" i="19"/>
  <c r="BP51" i="19"/>
  <c r="BO51" i="19"/>
  <c r="BU50" i="19"/>
  <c r="BP50" i="19"/>
  <c r="BO50" i="19"/>
  <c r="BP49" i="19"/>
  <c r="BO49" i="19"/>
  <c r="BP48" i="19"/>
  <c r="BO48" i="19"/>
  <c r="BP47" i="19"/>
  <c r="BO47" i="19"/>
  <c r="BP46" i="19"/>
  <c r="BO46" i="19"/>
  <c r="BP45" i="19"/>
  <c r="BO45" i="19"/>
  <c r="BP44" i="19"/>
  <c r="BO44" i="19"/>
  <c r="BP43" i="19"/>
  <c r="BO43" i="19"/>
  <c r="BP42" i="19"/>
  <c r="BO42" i="19"/>
  <c r="BP41" i="19"/>
  <c r="BO41" i="19"/>
  <c r="BU40" i="19"/>
  <c r="BP40" i="19"/>
  <c r="BO40" i="19"/>
  <c r="BP39" i="19"/>
  <c r="BO39" i="19"/>
  <c r="BP38" i="19"/>
  <c r="BO38" i="19"/>
  <c r="BP37" i="19"/>
  <c r="BO37" i="19"/>
  <c r="BP36" i="19"/>
  <c r="BO36" i="19"/>
  <c r="BP35" i="19"/>
  <c r="BO35" i="19"/>
  <c r="BP34" i="19"/>
  <c r="BO34" i="19"/>
  <c r="BP33" i="19"/>
  <c r="BO33" i="19"/>
  <c r="BP32" i="19"/>
  <c r="BO32" i="19"/>
  <c r="BP31" i="19"/>
  <c r="BO31" i="19"/>
  <c r="BU30" i="19"/>
  <c r="BP30" i="19"/>
  <c r="BO30" i="19"/>
  <c r="BP29" i="19"/>
  <c r="BO29" i="19"/>
  <c r="BP28" i="19"/>
  <c r="BO28" i="19"/>
  <c r="BP27" i="19"/>
  <c r="BO27" i="19"/>
  <c r="BP26" i="19"/>
  <c r="BO26" i="19"/>
  <c r="BP25" i="19"/>
  <c r="BO25" i="19"/>
  <c r="BP24" i="19"/>
  <c r="BO24" i="19"/>
  <c r="BP23" i="19"/>
  <c r="BO23" i="19"/>
  <c r="BP22" i="19"/>
  <c r="BO22" i="19"/>
  <c r="BP21" i="19"/>
  <c r="BO21" i="19"/>
  <c r="BQ21" i="19" s="1"/>
  <c r="BR21" i="19" s="1"/>
  <c r="BU20" i="19"/>
  <c r="BP20" i="19"/>
  <c r="BO20" i="19"/>
  <c r="BQ20" i="19" s="1"/>
  <c r="BR20" i="19" s="1"/>
  <c r="BM20" i="19"/>
  <c r="BM21" i="19" s="1"/>
  <c r="BM22" i="19" s="1"/>
  <c r="BM23" i="19" s="1"/>
  <c r="BM24" i="19" s="1"/>
  <c r="BM25" i="19" s="1"/>
  <c r="BM26" i="19" s="1"/>
  <c r="BM27" i="19" s="1"/>
  <c r="BM28" i="19" s="1"/>
  <c r="BM29" i="19" s="1"/>
  <c r="BM30" i="19" s="1"/>
  <c r="BM31" i="19" s="1"/>
  <c r="BM32" i="19" s="1"/>
  <c r="BM33" i="19" s="1"/>
  <c r="BM34" i="19" s="1"/>
  <c r="BM35" i="19" s="1"/>
  <c r="BM36" i="19" s="1"/>
  <c r="BM37" i="19" s="1"/>
  <c r="BM38" i="19" s="1"/>
  <c r="BM39" i="19" s="1"/>
  <c r="BM40" i="19" s="1"/>
  <c r="BM41" i="19" s="1"/>
  <c r="BM42" i="19" s="1"/>
  <c r="BM43" i="19" s="1"/>
  <c r="BM44" i="19" s="1"/>
  <c r="BM45" i="19" s="1"/>
  <c r="BM46" i="19" s="1"/>
  <c r="BM47" i="19" s="1"/>
  <c r="BM48" i="19" s="1"/>
  <c r="BM49" i="19" s="1"/>
  <c r="BM50" i="19" s="1"/>
  <c r="BM51" i="19" s="1"/>
  <c r="BM52" i="19" s="1"/>
  <c r="BM53" i="19" s="1"/>
  <c r="BM54" i="19" s="1"/>
  <c r="BM55" i="19" s="1"/>
  <c r="BM56" i="19" s="1"/>
  <c r="BM57" i="19" s="1"/>
  <c r="BM58" i="19" s="1"/>
  <c r="BM59" i="19" s="1"/>
  <c r="BM60" i="19" s="1"/>
  <c r="BM61" i="19" s="1"/>
  <c r="BM62" i="19" s="1"/>
  <c r="BM63" i="19" s="1"/>
  <c r="BM64" i="19" s="1"/>
  <c r="BM65" i="19" s="1"/>
  <c r="BM66" i="19" s="1"/>
  <c r="BM67" i="19" s="1"/>
  <c r="BM68" i="19" s="1"/>
  <c r="BM69" i="19" s="1"/>
  <c r="BP19" i="19"/>
  <c r="BO19" i="19"/>
  <c r="BP18" i="19"/>
  <c r="BO18" i="19"/>
  <c r="BP17" i="19"/>
  <c r="BO17" i="19"/>
  <c r="BP16" i="19"/>
  <c r="BO16" i="19"/>
  <c r="BP15" i="19"/>
  <c r="BO15" i="19"/>
  <c r="BP14" i="19"/>
  <c r="BO14" i="19"/>
  <c r="BP13" i="19"/>
  <c r="BO13" i="19"/>
  <c r="BP12" i="19"/>
  <c r="BO12" i="19"/>
  <c r="BP11" i="19"/>
  <c r="BO11" i="19"/>
  <c r="BQ11" i="19" s="1"/>
  <c r="BR11" i="19" s="1"/>
  <c r="BU10" i="19"/>
  <c r="BP10" i="19"/>
  <c r="BO10" i="19"/>
  <c r="BQ10" i="19" s="1"/>
  <c r="BR10" i="19" s="1"/>
  <c r="BU6" i="19"/>
  <c r="BP6" i="19"/>
  <c r="BP5" i="19"/>
  <c r="BP4" i="19"/>
  <c r="BN4" i="19"/>
  <c r="BM4" i="19"/>
  <c r="AP69" i="19"/>
  <c r="AO69" i="19"/>
  <c r="AP68" i="19"/>
  <c r="AO68" i="19"/>
  <c r="AP67" i="19"/>
  <c r="AO67" i="19"/>
  <c r="AP66" i="19"/>
  <c r="AO66" i="19"/>
  <c r="AP65" i="19"/>
  <c r="AO65" i="19"/>
  <c r="AP64" i="19"/>
  <c r="AO64" i="19"/>
  <c r="AP63" i="19"/>
  <c r="AO63" i="19"/>
  <c r="AP62" i="19"/>
  <c r="AO62" i="19"/>
  <c r="AP61" i="19"/>
  <c r="AO61" i="19"/>
  <c r="AU60" i="19"/>
  <c r="AP60" i="19"/>
  <c r="AO60" i="19"/>
  <c r="AP59" i="19"/>
  <c r="AO59" i="19"/>
  <c r="AP58" i="19"/>
  <c r="AO58" i="19"/>
  <c r="AP57" i="19"/>
  <c r="AO57" i="19"/>
  <c r="AP56" i="19"/>
  <c r="AO56" i="19"/>
  <c r="AP55" i="19"/>
  <c r="AO55" i="19"/>
  <c r="AP54" i="19"/>
  <c r="AO54" i="19"/>
  <c r="AP53" i="19"/>
  <c r="AO53" i="19"/>
  <c r="AP52" i="19"/>
  <c r="AO52" i="19"/>
  <c r="AP51" i="19"/>
  <c r="AO51" i="19"/>
  <c r="AU50" i="19"/>
  <c r="AP50" i="19"/>
  <c r="AO50" i="19"/>
  <c r="AP49" i="19"/>
  <c r="AO49" i="19"/>
  <c r="AP48" i="19"/>
  <c r="AO48" i="19"/>
  <c r="AP47" i="19"/>
  <c r="AO47" i="19"/>
  <c r="AP46" i="19"/>
  <c r="AO46" i="19"/>
  <c r="AP45" i="19"/>
  <c r="AO45" i="19"/>
  <c r="AP44" i="19"/>
  <c r="AO44" i="19"/>
  <c r="AP43" i="19"/>
  <c r="AO43" i="19"/>
  <c r="AP42" i="19"/>
  <c r="AO42" i="19"/>
  <c r="AP41" i="19"/>
  <c r="AO41" i="19"/>
  <c r="AU40" i="19"/>
  <c r="AP40" i="19"/>
  <c r="AO40" i="19"/>
  <c r="AP39" i="19"/>
  <c r="AO39" i="19"/>
  <c r="AP38" i="19"/>
  <c r="AO38" i="19"/>
  <c r="AP37" i="19"/>
  <c r="AO37" i="19"/>
  <c r="AP36" i="19"/>
  <c r="AO36" i="19"/>
  <c r="AP35" i="19"/>
  <c r="AO35" i="19"/>
  <c r="AP34" i="19"/>
  <c r="AO34" i="19"/>
  <c r="AP33" i="19"/>
  <c r="AO33" i="19"/>
  <c r="AP32" i="19"/>
  <c r="AO32" i="19"/>
  <c r="AP31" i="19"/>
  <c r="AO31" i="19"/>
  <c r="AU30" i="19"/>
  <c r="AP30" i="19"/>
  <c r="AO30" i="19"/>
  <c r="AP29" i="19"/>
  <c r="AO29" i="19"/>
  <c r="AP28" i="19"/>
  <c r="AO28" i="19"/>
  <c r="AP27" i="19"/>
  <c r="AO27" i="19"/>
  <c r="AP26" i="19"/>
  <c r="AO26" i="19"/>
  <c r="AP25" i="19"/>
  <c r="AO25" i="19"/>
  <c r="AP24" i="19"/>
  <c r="AO24" i="19"/>
  <c r="AP23" i="19"/>
  <c r="AO23" i="19"/>
  <c r="AP22" i="19"/>
  <c r="AQ22" i="19" s="1"/>
  <c r="AR22" i="19" s="1"/>
  <c r="AO22" i="19"/>
  <c r="AP21" i="19"/>
  <c r="AU20" i="19"/>
  <c r="AP20" i="19"/>
  <c r="AM20" i="19"/>
  <c r="AM21" i="19" s="1"/>
  <c r="AM22" i="19" s="1"/>
  <c r="AM23" i="19" s="1"/>
  <c r="AM24" i="19" s="1"/>
  <c r="AM25" i="19" s="1"/>
  <c r="AM26" i="19" s="1"/>
  <c r="AM27" i="19" s="1"/>
  <c r="AM28" i="19" s="1"/>
  <c r="AM29" i="19" s="1"/>
  <c r="AM30" i="19" s="1"/>
  <c r="AM31" i="19" s="1"/>
  <c r="AM32" i="19" s="1"/>
  <c r="AM33" i="19" s="1"/>
  <c r="AM34" i="19" s="1"/>
  <c r="AM35" i="19" s="1"/>
  <c r="AM36" i="19" s="1"/>
  <c r="AM37" i="19" s="1"/>
  <c r="AM38" i="19" s="1"/>
  <c r="AM39" i="19" s="1"/>
  <c r="AM40" i="19" s="1"/>
  <c r="AM41" i="19" s="1"/>
  <c r="AM42" i="19" s="1"/>
  <c r="AM43" i="19" s="1"/>
  <c r="AM44" i="19" s="1"/>
  <c r="AM45" i="19" s="1"/>
  <c r="AM46" i="19" s="1"/>
  <c r="AM47" i="19" s="1"/>
  <c r="AM48" i="19" s="1"/>
  <c r="AM49" i="19" s="1"/>
  <c r="AM50" i="19" s="1"/>
  <c r="AM51" i="19" s="1"/>
  <c r="AM52" i="19" s="1"/>
  <c r="AM53" i="19" s="1"/>
  <c r="AM54" i="19" s="1"/>
  <c r="AM55" i="19" s="1"/>
  <c r="AM56" i="19" s="1"/>
  <c r="AM57" i="19" s="1"/>
  <c r="AM58" i="19" s="1"/>
  <c r="AM59" i="19" s="1"/>
  <c r="AM60" i="19" s="1"/>
  <c r="AM61" i="19" s="1"/>
  <c r="AM62" i="19" s="1"/>
  <c r="AM63" i="19" s="1"/>
  <c r="AM64" i="19" s="1"/>
  <c r="AM65" i="19" s="1"/>
  <c r="AM66" i="19" s="1"/>
  <c r="AM67" i="19" s="1"/>
  <c r="AM68" i="19" s="1"/>
  <c r="AM69" i="19" s="1"/>
  <c r="AP19" i="19"/>
  <c r="AO19" i="19"/>
  <c r="AP18" i="19"/>
  <c r="AO18" i="19"/>
  <c r="AP17" i="19"/>
  <c r="AO17" i="19"/>
  <c r="AP16" i="19"/>
  <c r="AO16" i="19"/>
  <c r="AP15" i="19"/>
  <c r="AO15" i="19"/>
  <c r="AP14" i="19"/>
  <c r="AO14" i="19"/>
  <c r="AP13" i="19"/>
  <c r="AO13" i="19"/>
  <c r="AP12" i="19"/>
  <c r="AO12" i="19"/>
  <c r="AP11" i="19"/>
  <c r="AO11" i="19"/>
  <c r="AU10" i="19"/>
  <c r="AP10" i="19"/>
  <c r="AU6" i="19"/>
  <c r="AP6" i="19"/>
  <c r="AP5" i="19"/>
  <c r="AP4" i="19"/>
  <c r="AN4" i="19"/>
  <c r="AM4" i="19"/>
  <c r="I9" i="15"/>
  <c r="I8" i="15"/>
  <c r="I10" i="15"/>
  <c r="I11" i="15"/>
  <c r="I12" i="15"/>
  <c r="I13" i="15"/>
  <c r="I14" i="15"/>
  <c r="I15" i="15"/>
  <c r="I16" i="15"/>
  <c r="I7" i="15"/>
  <c r="I6" i="15"/>
  <c r="I5" i="15"/>
  <c r="I4" i="15"/>
  <c r="U60" i="19"/>
  <c r="U50" i="19"/>
  <c r="U40" i="19"/>
  <c r="U30" i="19"/>
  <c r="U20" i="19"/>
  <c r="U10" i="19"/>
  <c r="U6" i="19"/>
  <c r="Q21" i="15"/>
  <c r="Q20" i="15"/>
  <c r="Q19" i="15"/>
  <c r="Q18" i="15"/>
  <c r="Q17" i="15"/>
  <c r="Q16" i="15"/>
  <c r="Q15" i="15"/>
  <c r="Q14" i="15"/>
  <c r="Q13" i="15"/>
  <c r="Q12" i="15"/>
  <c r="Q11" i="15"/>
  <c r="Q9" i="15"/>
  <c r="Q10" i="15"/>
  <c r="Q6" i="15"/>
  <c r="Q7" i="15"/>
  <c r="Q8" i="15"/>
  <c r="Q4" i="15"/>
  <c r="Q5" i="15"/>
  <c r="O19" i="19"/>
  <c r="N11" i="15"/>
  <c r="M11" i="15"/>
  <c r="P69" i="19"/>
  <c r="O69" i="19"/>
  <c r="P68" i="19"/>
  <c r="O68" i="19"/>
  <c r="P67" i="19"/>
  <c r="O67" i="19"/>
  <c r="P66" i="19"/>
  <c r="O66" i="19"/>
  <c r="P65" i="19"/>
  <c r="O65" i="19"/>
  <c r="P64" i="19"/>
  <c r="O64" i="19"/>
  <c r="P63" i="19"/>
  <c r="O63" i="19"/>
  <c r="P62" i="19"/>
  <c r="O62" i="19"/>
  <c r="P61" i="19"/>
  <c r="O61" i="19"/>
  <c r="P60" i="19"/>
  <c r="O60" i="19"/>
  <c r="P59" i="19"/>
  <c r="O59" i="19"/>
  <c r="P58" i="19"/>
  <c r="O58" i="19"/>
  <c r="P57" i="19"/>
  <c r="O57" i="19"/>
  <c r="P56" i="19"/>
  <c r="O56" i="19"/>
  <c r="P55" i="19"/>
  <c r="O55" i="19"/>
  <c r="P54" i="19"/>
  <c r="O54" i="19"/>
  <c r="P53" i="19"/>
  <c r="O53" i="19"/>
  <c r="P52" i="19"/>
  <c r="O52" i="19"/>
  <c r="P51" i="19"/>
  <c r="O51" i="19"/>
  <c r="P50" i="19"/>
  <c r="O50" i="19"/>
  <c r="P49" i="19"/>
  <c r="O49" i="19"/>
  <c r="P48" i="19"/>
  <c r="O48" i="19"/>
  <c r="P47" i="19"/>
  <c r="O47" i="19"/>
  <c r="P46" i="19"/>
  <c r="O46" i="19"/>
  <c r="P45" i="19"/>
  <c r="O45" i="19"/>
  <c r="P44" i="19"/>
  <c r="O44" i="19"/>
  <c r="P43" i="19"/>
  <c r="P42" i="19"/>
  <c r="P41" i="19"/>
  <c r="P40" i="19"/>
  <c r="P39" i="19"/>
  <c r="O39" i="19"/>
  <c r="P38" i="19"/>
  <c r="O38" i="19"/>
  <c r="P37" i="19"/>
  <c r="O37" i="19"/>
  <c r="P36" i="19"/>
  <c r="O36" i="19"/>
  <c r="P35" i="19"/>
  <c r="O35" i="19"/>
  <c r="P34" i="19"/>
  <c r="O34" i="19"/>
  <c r="P33" i="19"/>
  <c r="P32" i="19"/>
  <c r="P31" i="19"/>
  <c r="P30" i="19"/>
  <c r="P29" i="19"/>
  <c r="O29" i="19"/>
  <c r="P28" i="19"/>
  <c r="O28" i="19"/>
  <c r="P27" i="19"/>
  <c r="O27" i="19"/>
  <c r="P26" i="19"/>
  <c r="O26" i="19"/>
  <c r="P25" i="19"/>
  <c r="O25" i="19"/>
  <c r="P24" i="19"/>
  <c r="O24" i="19"/>
  <c r="P23" i="19"/>
  <c r="P22" i="19"/>
  <c r="P21" i="19"/>
  <c r="P20" i="19"/>
  <c r="M20" i="19"/>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M48" i="19" s="1"/>
  <c r="M49" i="19" s="1"/>
  <c r="M50" i="19" s="1"/>
  <c r="M51" i="19" s="1"/>
  <c r="M52" i="19" s="1"/>
  <c r="M53" i="19" s="1"/>
  <c r="M54" i="19" s="1"/>
  <c r="M55" i="19" s="1"/>
  <c r="M56" i="19" s="1"/>
  <c r="M57" i="19" s="1"/>
  <c r="M58" i="19" s="1"/>
  <c r="M59" i="19" s="1"/>
  <c r="M60" i="19" s="1"/>
  <c r="M61" i="19" s="1"/>
  <c r="M62" i="19" s="1"/>
  <c r="M63" i="19" s="1"/>
  <c r="M64" i="19" s="1"/>
  <c r="M65" i="19" s="1"/>
  <c r="M66" i="19" s="1"/>
  <c r="M67" i="19" s="1"/>
  <c r="M68" i="19" s="1"/>
  <c r="M69" i="19" s="1"/>
  <c r="P19" i="19"/>
  <c r="P18" i="19"/>
  <c r="P17" i="19"/>
  <c r="P16" i="19"/>
  <c r="P15" i="19"/>
  <c r="P14" i="19"/>
  <c r="P13" i="19"/>
  <c r="P12" i="19"/>
  <c r="P10" i="19"/>
  <c r="P11" i="19"/>
  <c r="O18" i="19"/>
  <c r="O17" i="19"/>
  <c r="O16" i="19"/>
  <c r="O15" i="19"/>
  <c r="O14" i="19"/>
  <c r="P6" i="19"/>
  <c r="P5" i="19"/>
  <c r="P4" i="19"/>
  <c r="N4" i="19"/>
  <c r="M4" i="19"/>
  <c r="BN10" i="15"/>
  <c r="BW10" i="15" s="1"/>
  <c r="BI10" i="15"/>
  <c r="BM10" i="15" s="1"/>
  <c r="BI11" i="15"/>
  <c r="BI12" i="15"/>
  <c r="BK12" i="15" s="1"/>
  <c r="BI13" i="15"/>
  <c r="BI14" i="15"/>
  <c r="BI15" i="15"/>
  <c r="BL15" i="15" s="1"/>
  <c r="BI16" i="15"/>
  <c r="BL16" i="15" s="1"/>
  <c r="BI17" i="15"/>
  <c r="BM17" i="15" s="1"/>
  <c r="BI18" i="15"/>
  <c r="BJ18" i="15" s="1"/>
  <c r="BI19" i="15"/>
  <c r="BI20" i="15"/>
  <c r="BI21" i="15"/>
  <c r="BM21" i="15" s="1"/>
  <c r="BI22" i="15"/>
  <c r="BK22" i="15" s="1"/>
  <c r="BI23" i="15"/>
  <c r="BJ23" i="15" s="1"/>
  <c r="BI24" i="15"/>
  <c r="BL24" i="15" s="1"/>
  <c r="BI25" i="15"/>
  <c r="BM25" i="15" s="1"/>
  <c r="BI26" i="15"/>
  <c r="BJ26" i="15" s="1"/>
  <c r="BI27" i="15"/>
  <c r="BI28" i="15"/>
  <c r="BL28" i="15" s="1"/>
  <c r="BI9" i="15"/>
  <c r="BD10" i="15"/>
  <c r="BD11" i="15"/>
  <c r="BF11" i="15" s="1"/>
  <c r="BD12" i="15"/>
  <c r="BG12" i="15" s="1"/>
  <c r="BD13" i="15"/>
  <c r="BF13" i="15" s="1"/>
  <c r="BD14" i="15"/>
  <c r="BD15" i="15"/>
  <c r="BD16" i="15"/>
  <c r="BE16" i="15" s="1"/>
  <c r="BD17" i="15"/>
  <c r="BE17" i="15" s="1"/>
  <c r="BD18" i="15"/>
  <c r="BG18" i="15" s="1"/>
  <c r="BD19" i="15"/>
  <c r="BD20" i="15"/>
  <c r="BD21" i="15"/>
  <c r="BF21" i="15" s="1"/>
  <c r="BD22" i="15"/>
  <c r="BD23" i="15"/>
  <c r="BF23" i="15" s="1"/>
  <c r="BD24" i="15"/>
  <c r="BH24" i="15" s="1"/>
  <c r="BD25" i="15"/>
  <c r="BE25" i="15" s="1"/>
  <c r="BD26" i="15"/>
  <c r="BF26" i="15" s="1"/>
  <c r="BD27" i="15"/>
  <c r="BH27" i="15" s="1"/>
  <c r="BD28" i="15"/>
  <c r="BF28" i="15" s="1"/>
  <c r="BD9" i="15"/>
  <c r="BE9" i="15" s="1"/>
  <c r="BL26" i="15"/>
  <c r="AY10" i="15"/>
  <c r="AZ10" i="15" s="1"/>
  <c r="AY11" i="15"/>
  <c r="BA11" i="15" s="1"/>
  <c r="AY12" i="15"/>
  <c r="BB12" i="15" s="1"/>
  <c r="AY13" i="15"/>
  <c r="BC13" i="15" s="1"/>
  <c r="AY14" i="15"/>
  <c r="AZ14" i="15" s="1"/>
  <c r="AY15" i="15"/>
  <c r="AZ15" i="15" s="1"/>
  <c r="AY16" i="15"/>
  <c r="AY17" i="15"/>
  <c r="BB17" i="15" s="1"/>
  <c r="AY18" i="15"/>
  <c r="AY19" i="15"/>
  <c r="AZ19" i="15" s="1"/>
  <c r="AY20" i="15"/>
  <c r="BA20" i="15" s="1"/>
  <c r="AY21" i="15"/>
  <c r="BA21" i="15" s="1"/>
  <c r="AY22" i="15"/>
  <c r="BA22" i="15" s="1"/>
  <c r="AY23" i="15"/>
  <c r="BB23" i="15" s="1"/>
  <c r="AY24" i="15"/>
  <c r="BA24" i="15" s="1"/>
  <c r="AY25" i="15"/>
  <c r="BA25" i="15" s="1"/>
  <c r="AY26" i="15"/>
  <c r="AY27" i="15"/>
  <c r="BC27" i="15" s="1"/>
  <c r="AY28" i="15"/>
  <c r="AZ28" i="15" s="1"/>
  <c r="AY9" i="15"/>
  <c r="CR29" i="15" l="1"/>
  <c r="CZ29" i="15"/>
  <c r="CO30" i="15"/>
  <c r="CW30" i="15"/>
  <c r="CL31" i="15"/>
  <c r="CT31" i="15"/>
  <c r="DB31" i="15"/>
  <c r="CQ32" i="15"/>
  <c r="CY32" i="15"/>
  <c r="CN33" i="15"/>
  <c r="CV33" i="15"/>
  <c r="DD33" i="15"/>
  <c r="CS34" i="15"/>
  <c r="DA34" i="15"/>
  <c r="CP35" i="15"/>
  <c r="CX35" i="15"/>
  <c r="CM36" i="15"/>
  <c r="CU36" i="15"/>
  <c r="DC36" i="15"/>
  <c r="CR37" i="15"/>
  <c r="CZ37" i="15"/>
  <c r="CO38" i="15"/>
  <c r="CW38" i="15"/>
  <c r="CL39" i="15"/>
  <c r="CT39" i="15"/>
  <c r="DB39" i="15"/>
  <c r="CQ40" i="15"/>
  <c r="CY40" i="15"/>
  <c r="CN41" i="15"/>
  <c r="CV41" i="15"/>
  <c r="DD41" i="15"/>
  <c r="CS42" i="15"/>
  <c r="DA42" i="15"/>
  <c r="CP43" i="15"/>
  <c r="CX43" i="15"/>
  <c r="CM44" i="15"/>
  <c r="CU44" i="15"/>
  <c r="DC44" i="15"/>
  <c r="CR45" i="15"/>
  <c r="CZ45" i="15"/>
  <c r="CO46" i="15"/>
  <c r="CW46" i="15"/>
  <c r="CL47" i="15"/>
  <c r="CT47" i="15"/>
  <c r="DB47" i="15"/>
  <c r="CQ48" i="15"/>
  <c r="CY48" i="15"/>
  <c r="DA10" i="15"/>
  <c r="CX11" i="15"/>
  <c r="CU12" i="15"/>
  <c r="DC12" i="15"/>
  <c r="CZ13" i="15"/>
  <c r="CW14" i="15"/>
  <c r="CT15" i="15"/>
  <c r="DB15" i="15"/>
  <c r="CY16" i="15"/>
  <c r="CV17" i="15"/>
  <c r="DD17" i="15"/>
  <c r="DA18" i="15"/>
  <c r="CX19" i="15"/>
  <c r="CU20" i="15"/>
  <c r="DC20" i="15"/>
  <c r="CZ21" i="15"/>
  <c r="CW22" i="15"/>
  <c r="CT23" i="15"/>
  <c r="DB23" i="15"/>
  <c r="CY24" i="15"/>
  <c r="CV25" i="15"/>
  <c r="DD25" i="15"/>
  <c r="DA26" i="15"/>
  <c r="CX27" i="15"/>
  <c r="CU28" i="15"/>
  <c r="DC28" i="15"/>
  <c r="CK42" i="15"/>
  <c r="CK34" i="15"/>
  <c r="CT26" i="15"/>
  <c r="CY27" i="15"/>
  <c r="DD28" i="15"/>
  <c r="CK33" i="15"/>
  <c r="CV29" i="15"/>
  <c r="DC32" i="15"/>
  <c r="CL35" i="15"/>
  <c r="CS29" i="15"/>
  <c r="DA29" i="15"/>
  <c r="CP30" i="15"/>
  <c r="CX30" i="15"/>
  <c r="CM31" i="15"/>
  <c r="CU31" i="15"/>
  <c r="DC31" i="15"/>
  <c r="CR32" i="15"/>
  <c r="CZ32" i="15"/>
  <c r="CO33" i="15"/>
  <c r="CW33" i="15"/>
  <c r="CL34" i="15"/>
  <c r="CT34" i="15"/>
  <c r="DB34" i="15"/>
  <c r="CQ35" i="15"/>
  <c r="CY35" i="15"/>
  <c r="CN36" i="15"/>
  <c r="CV36" i="15"/>
  <c r="DD36" i="15"/>
  <c r="CS37" i="15"/>
  <c r="DA37" i="15"/>
  <c r="CP38" i="15"/>
  <c r="CX38" i="15"/>
  <c r="CM39" i="15"/>
  <c r="CU39" i="15"/>
  <c r="DC39" i="15"/>
  <c r="CR40" i="15"/>
  <c r="CZ40" i="15"/>
  <c r="CO41" i="15"/>
  <c r="CW41" i="15"/>
  <c r="CL42" i="15"/>
  <c r="CT42" i="15"/>
  <c r="DB42" i="15"/>
  <c r="CQ43" i="15"/>
  <c r="CY43" i="15"/>
  <c r="CN44" i="15"/>
  <c r="CV44" i="15"/>
  <c r="DD44" i="15"/>
  <c r="CS45" i="15"/>
  <c r="DA45" i="15"/>
  <c r="CP46" i="15"/>
  <c r="CX46" i="15"/>
  <c r="CM47" i="15"/>
  <c r="CU47" i="15"/>
  <c r="DC47" i="15"/>
  <c r="CR48" i="15"/>
  <c r="CZ48" i="15"/>
  <c r="CT10" i="15"/>
  <c r="DB10" i="15"/>
  <c r="CY11" i="15"/>
  <c r="CV12" i="15"/>
  <c r="DD12" i="15"/>
  <c r="DA13" i="15"/>
  <c r="CX14" i="15"/>
  <c r="CU15" i="15"/>
  <c r="DC15" i="15"/>
  <c r="CZ16" i="15"/>
  <c r="CW17" i="15"/>
  <c r="CT18" i="15"/>
  <c r="DB18" i="15"/>
  <c r="CY19" i="15"/>
  <c r="CV20" i="15"/>
  <c r="DD20" i="15"/>
  <c r="DA21" i="15"/>
  <c r="CX22" i="15"/>
  <c r="CU23" i="15"/>
  <c r="DC23" i="15"/>
  <c r="CZ24" i="15"/>
  <c r="CW25" i="15"/>
  <c r="DB26" i="15"/>
  <c r="CV28" i="15"/>
  <c r="CK41" i="15"/>
  <c r="CS30" i="15"/>
  <c r="CU32" i="15"/>
  <c r="CZ33" i="15"/>
  <c r="DB35" i="15"/>
  <c r="CL29" i="15"/>
  <c r="CT29" i="15"/>
  <c r="DB29" i="15"/>
  <c r="CQ30" i="15"/>
  <c r="CY30" i="15"/>
  <c r="CN31" i="15"/>
  <c r="CV31" i="15"/>
  <c r="DD31" i="15"/>
  <c r="CS32" i="15"/>
  <c r="DA32" i="15"/>
  <c r="CP33" i="15"/>
  <c r="CX33" i="15"/>
  <c r="CM34" i="15"/>
  <c r="CU34" i="15"/>
  <c r="DC34" i="15"/>
  <c r="CR35" i="15"/>
  <c r="CZ35" i="15"/>
  <c r="CO36" i="15"/>
  <c r="CW36" i="15"/>
  <c r="CL37" i="15"/>
  <c r="CT37" i="15"/>
  <c r="DB37" i="15"/>
  <c r="CQ38" i="15"/>
  <c r="CY38" i="15"/>
  <c r="CN39" i="15"/>
  <c r="CV39" i="15"/>
  <c r="DD39" i="15"/>
  <c r="CS40" i="15"/>
  <c r="DA40" i="15"/>
  <c r="CP41" i="15"/>
  <c r="CX41" i="15"/>
  <c r="CM42" i="15"/>
  <c r="CU42" i="15"/>
  <c r="DC42" i="15"/>
  <c r="CR43" i="15"/>
  <c r="CZ43" i="15"/>
  <c r="CO44" i="15"/>
  <c r="CW44" i="15"/>
  <c r="CL45" i="15"/>
  <c r="CT45" i="15"/>
  <c r="DB45" i="15"/>
  <c r="CQ46" i="15"/>
  <c r="CY46" i="15"/>
  <c r="CN47" i="15"/>
  <c r="CV47" i="15"/>
  <c r="DD47" i="15"/>
  <c r="CS48" i="15"/>
  <c r="DA48" i="15"/>
  <c r="CU10" i="15"/>
  <c r="DC10" i="15"/>
  <c r="CZ11" i="15"/>
  <c r="CW12" i="15"/>
  <c r="CT13" i="15"/>
  <c r="DB13" i="15"/>
  <c r="CY14" i="15"/>
  <c r="CV15" i="15"/>
  <c r="DD15" i="15"/>
  <c r="DA16" i="15"/>
  <c r="CX17" i="15"/>
  <c r="CU18" i="15"/>
  <c r="DC18" i="15"/>
  <c r="CZ19" i="15"/>
  <c r="CW20" i="15"/>
  <c r="CT21" i="15"/>
  <c r="DB21" i="15"/>
  <c r="CY22" i="15"/>
  <c r="CV23" i="15"/>
  <c r="DD23" i="15"/>
  <c r="DA24" i="15"/>
  <c r="CX25" i="15"/>
  <c r="CU26" i="15"/>
  <c r="DC26" i="15"/>
  <c r="CZ27" i="15"/>
  <c r="CW28" i="15"/>
  <c r="CK48" i="15"/>
  <c r="CK40" i="15"/>
  <c r="CK32" i="15"/>
  <c r="DA30" i="15"/>
  <c r="CW34" i="15"/>
  <c r="CQ36" i="15"/>
  <c r="CM29" i="15"/>
  <c r="CU29" i="15"/>
  <c r="DC29" i="15"/>
  <c r="CR30" i="15"/>
  <c r="CZ30" i="15"/>
  <c r="CO31" i="15"/>
  <c r="CW31" i="15"/>
  <c r="CL32" i="15"/>
  <c r="CT32" i="15"/>
  <c r="DB32" i="15"/>
  <c r="CQ33" i="15"/>
  <c r="CY33" i="15"/>
  <c r="CN34" i="15"/>
  <c r="CV34" i="15"/>
  <c r="DD34" i="15"/>
  <c r="CS35" i="15"/>
  <c r="DA35" i="15"/>
  <c r="CP36" i="15"/>
  <c r="CX36" i="15"/>
  <c r="CM37" i="15"/>
  <c r="CU37" i="15"/>
  <c r="DC37" i="15"/>
  <c r="CR38" i="15"/>
  <c r="CZ38" i="15"/>
  <c r="CO39" i="15"/>
  <c r="CW39" i="15"/>
  <c r="CL40" i="15"/>
  <c r="CT40" i="15"/>
  <c r="DB40" i="15"/>
  <c r="CQ41" i="15"/>
  <c r="CY41" i="15"/>
  <c r="CN42" i="15"/>
  <c r="CV42" i="15"/>
  <c r="DD42" i="15"/>
  <c r="CS43" i="15"/>
  <c r="DA43" i="15"/>
  <c r="CP44" i="15"/>
  <c r="CX44" i="15"/>
  <c r="CM45" i="15"/>
  <c r="CU45" i="15"/>
  <c r="DC45" i="15"/>
  <c r="CR46" i="15"/>
  <c r="CZ46" i="15"/>
  <c r="CO47" i="15"/>
  <c r="CW47" i="15"/>
  <c r="CL48" i="15"/>
  <c r="CT48" i="15"/>
  <c r="DB48" i="15"/>
  <c r="CV10" i="15"/>
  <c r="DD10" i="15"/>
  <c r="DA11" i="15"/>
  <c r="CX12" i="15"/>
  <c r="CU13" i="15"/>
  <c r="DC13" i="15"/>
  <c r="CZ14" i="15"/>
  <c r="CW15" i="15"/>
  <c r="CT16" i="15"/>
  <c r="DB16" i="15"/>
  <c r="CY17" i="15"/>
  <c r="CV18" i="15"/>
  <c r="DD18" i="15"/>
  <c r="DA19" i="15"/>
  <c r="CX20" i="15"/>
  <c r="CU21" i="15"/>
  <c r="DC21" i="15"/>
  <c r="CZ22" i="15"/>
  <c r="CW23" i="15"/>
  <c r="CT24" i="15"/>
  <c r="DB24" i="15"/>
  <c r="CY25" i="15"/>
  <c r="CV26" i="15"/>
  <c r="DD26" i="15"/>
  <c r="DA27" i="15"/>
  <c r="CX28" i="15"/>
  <c r="CK47" i="15"/>
  <c r="CK39" i="15"/>
  <c r="CK31" i="15"/>
  <c r="CN29" i="15"/>
  <c r="DD29" i="15"/>
  <c r="CP31" i="15"/>
  <c r="CX31" i="15"/>
  <c r="CM32" i="15"/>
  <c r="CR33" i="15"/>
  <c r="CO34" i="15"/>
  <c r="CT35" i="15"/>
  <c r="CL30" i="15"/>
  <c r="DD30" i="15"/>
  <c r="CO32" i="15"/>
  <c r="CS33" i="15"/>
  <c r="CR34" i="15"/>
  <c r="CV35" i="15"/>
  <c r="CY36" i="15"/>
  <c r="CV37" i="15"/>
  <c r="CS38" i="15"/>
  <c r="CP39" i="15"/>
  <c r="CM40" i="15"/>
  <c r="DC40" i="15"/>
  <c r="CZ41" i="15"/>
  <c r="CW42" i="15"/>
  <c r="CT43" i="15"/>
  <c r="CQ44" i="15"/>
  <c r="CN45" i="15"/>
  <c r="DD45" i="15"/>
  <c r="DA46" i="15"/>
  <c r="CX47" i="15"/>
  <c r="CU48" i="15"/>
  <c r="CW11" i="15"/>
  <c r="DB12" i="15"/>
  <c r="CV14" i="15"/>
  <c r="DA15" i="15"/>
  <c r="CU17" i="15"/>
  <c r="CZ18" i="15"/>
  <c r="CT20" i="15"/>
  <c r="CY21" i="15"/>
  <c r="DD22" i="15"/>
  <c r="CX24" i="15"/>
  <c r="DC25" i="15"/>
  <c r="CW27" i="15"/>
  <c r="DB28" i="15"/>
  <c r="CK35" i="15"/>
  <c r="CP29" i="15"/>
  <c r="DA33" i="15"/>
  <c r="CY37" i="15"/>
  <c r="CP40" i="15"/>
  <c r="CZ42" i="15"/>
  <c r="CQ45" i="15"/>
  <c r="DA47" i="15"/>
  <c r="CY10" i="15"/>
  <c r="DB17" i="15"/>
  <c r="CU22" i="15"/>
  <c r="CY26" i="15"/>
  <c r="CK28" i="15"/>
  <c r="CY31" i="15"/>
  <c r="CM35" i="15"/>
  <c r="DD37" i="15"/>
  <c r="CU40" i="15"/>
  <c r="CL43" i="15"/>
  <c r="CV45" i="15"/>
  <c r="CM48" i="15"/>
  <c r="CY13" i="15"/>
  <c r="DC17" i="15"/>
  <c r="CV22" i="15"/>
  <c r="CZ26" i="15"/>
  <c r="CW29" i="15"/>
  <c r="DD32" i="15"/>
  <c r="CN35" i="15"/>
  <c r="CR36" i="15"/>
  <c r="DB38" i="15"/>
  <c r="CV40" i="15"/>
  <c r="CM43" i="15"/>
  <c r="CT46" i="15"/>
  <c r="DD48" i="15"/>
  <c r="DD13" i="15"/>
  <c r="CW18" i="15"/>
  <c r="DA22" i="15"/>
  <c r="CT27" i="15"/>
  <c r="DC30" i="15"/>
  <c r="CT36" i="15"/>
  <c r="DD38" i="15"/>
  <c r="CU41" i="15"/>
  <c r="CL44" i="15"/>
  <c r="CV46" i="15"/>
  <c r="CU14" i="15"/>
  <c r="DD19" i="15"/>
  <c r="DB25" i="15"/>
  <c r="CM30" i="15"/>
  <c r="CQ31" i="15"/>
  <c r="CP32" i="15"/>
  <c r="CT33" i="15"/>
  <c r="CX34" i="15"/>
  <c r="CW35" i="15"/>
  <c r="CZ36" i="15"/>
  <c r="CW37" i="15"/>
  <c r="CT38" i="15"/>
  <c r="CQ39" i="15"/>
  <c r="CN40" i="15"/>
  <c r="DD40" i="15"/>
  <c r="DA41" i="15"/>
  <c r="CX42" i="15"/>
  <c r="CU43" i="15"/>
  <c r="CR44" i="15"/>
  <c r="CO45" i="15"/>
  <c r="CL46" i="15"/>
  <c r="DB46" i="15"/>
  <c r="CY47" i="15"/>
  <c r="CV48" i="15"/>
  <c r="CW10" i="15"/>
  <c r="DB11" i="15"/>
  <c r="CV13" i="15"/>
  <c r="DA14" i="15"/>
  <c r="CU16" i="15"/>
  <c r="CZ17" i="15"/>
  <c r="CT19" i="15"/>
  <c r="CY20" i="15"/>
  <c r="DD21" i="15"/>
  <c r="CX23" i="15"/>
  <c r="DC24" i="15"/>
  <c r="CW26" i="15"/>
  <c r="DB27" i="15"/>
  <c r="CK46" i="15"/>
  <c r="CK30" i="15"/>
  <c r="CT30" i="15"/>
  <c r="CW32" i="15"/>
  <c r="DD35" i="15"/>
  <c r="CS39" i="15"/>
  <c r="DC41" i="15"/>
  <c r="CT44" i="15"/>
  <c r="DD46" i="15"/>
  <c r="CX13" i="15"/>
  <c r="CW16" i="15"/>
  <c r="DA20" i="15"/>
  <c r="CT25" i="15"/>
  <c r="CK44" i="15"/>
  <c r="CU30" i="15"/>
  <c r="DB33" i="15"/>
  <c r="CN37" i="15"/>
  <c r="CX39" i="15"/>
  <c r="CO42" i="15"/>
  <c r="CY44" i="15"/>
  <c r="CP47" i="15"/>
  <c r="CT12" i="15"/>
  <c r="CX16" i="15"/>
  <c r="DB20" i="15"/>
  <c r="CU25" i="15"/>
  <c r="CK43" i="15"/>
  <c r="CV30" i="15"/>
  <c r="CL38" i="15"/>
  <c r="CP42" i="15"/>
  <c r="CZ44" i="15"/>
  <c r="CQ47" i="15"/>
  <c r="CY12" i="15"/>
  <c r="DC16" i="15"/>
  <c r="CV21" i="15"/>
  <c r="CZ25" i="15"/>
  <c r="CK38" i="15"/>
  <c r="CY29" i="15"/>
  <c r="CN32" i="15"/>
  <c r="CU35" i="15"/>
  <c r="CQ37" i="15"/>
  <c r="CN38" i="15"/>
  <c r="DA39" i="15"/>
  <c r="CO43" i="15"/>
  <c r="CY45" i="15"/>
  <c r="CP48" i="15"/>
  <c r="DA12" i="15"/>
  <c r="CY18" i="15"/>
  <c r="CW24" i="15"/>
  <c r="DA28" i="15"/>
  <c r="CO29" i="15"/>
  <c r="CN30" i="15"/>
  <c r="CR31" i="15"/>
  <c r="CV32" i="15"/>
  <c r="CU33" i="15"/>
  <c r="CY34" i="15"/>
  <c r="DC35" i="15"/>
  <c r="DA36" i="15"/>
  <c r="CX37" i="15"/>
  <c r="CU38" i="15"/>
  <c r="CR39" i="15"/>
  <c r="CO40" i="15"/>
  <c r="CL41" i="15"/>
  <c r="DB41" i="15"/>
  <c r="CY42" i="15"/>
  <c r="CV43" i="15"/>
  <c r="CS44" i="15"/>
  <c r="CP45" i="15"/>
  <c r="CM46" i="15"/>
  <c r="DC46" i="15"/>
  <c r="CZ47" i="15"/>
  <c r="CW48" i="15"/>
  <c r="CX10" i="15"/>
  <c r="DC11" i="15"/>
  <c r="CW13" i="15"/>
  <c r="DB14" i="15"/>
  <c r="CV16" i="15"/>
  <c r="DA17" i="15"/>
  <c r="CU19" i="15"/>
  <c r="CZ20" i="15"/>
  <c r="CT22" i="15"/>
  <c r="CY23" i="15"/>
  <c r="DD24" i="15"/>
  <c r="CX26" i="15"/>
  <c r="DC27" i="15"/>
  <c r="CK45" i="15"/>
  <c r="CK29" i="15"/>
  <c r="CS31" i="15"/>
  <c r="CZ34" i="15"/>
  <c r="DB36" i="15"/>
  <c r="CV38" i="15"/>
  <c r="CM41" i="15"/>
  <c r="CW43" i="15"/>
  <c r="CN46" i="15"/>
  <c r="CX48" i="15"/>
  <c r="DD11" i="15"/>
  <c r="DC14" i="15"/>
  <c r="CV19" i="15"/>
  <c r="CZ23" i="15"/>
  <c r="DD27" i="15"/>
  <c r="CQ29" i="15"/>
  <c r="CX32" i="15"/>
  <c r="CL36" i="15"/>
  <c r="DA38" i="15"/>
  <c r="CR41" i="15"/>
  <c r="DB43" i="15"/>
  <c r="CS46" i="15"/>
  <c r="DC48" i="15"/>
  <c r="CZ10" i="15"/>
  <c r="DD14" i="15"/>
  <c r="CW19" i="15"/>
  <c r="DA23" i="15"/>
  <c r="CT28" i="15"/>
  <c r="CZ31" i="15"/>
  <c r="DC33" i="15"/>
  <c r="CO37" i="15"/>
  <c r="CY39" i="15"/>
  <c r="CS41" i="15"/>
  <c r="DC43" i="15"/>
  <c r="CW45" i="15"/>
  <c r="CN48" i="15"/>
  <c r="CT11" i="15"/>
  <c r="CX15" i="15"/>
  <c r="DB19" i="15"/>
  <c r="CU24" i="15"/>
  <c r="CY28" i="15"/>
  <c r="CQ34" i="15"/>
  <c r="CX40" i="15"/>
  <c r="DB44" i="15"/>
  <c r="CV11" i="15"/>
  <c r="CT17" i="15"/>
  <c r="CX21" i="15"/>
  <c r="CV27" i="15"/>
  <c r="CX29" i="15"/>
  <c r="DB30" i="15"/>
  <c r="DA31" i="15"/>
  <c r="CL33" i="15"/>
  <c r="CP34" i="15"/>
  <c r="CO35" i="15"/>
  <c r="CS36" i="15"/>
  <c r="CP37" i="15"/>
  <c r="CM38" i="15"/>
  <c r="DC38" i="15"/>
  <c r="CZ39" i="15"/>
  <c r="CW40" i="15"/>
  <c r="CT41" i="15"/>
  <c r="CQ42" i="15"/>
  <c r="CN43" i="15"/>
  <c r="DD43" i="15"/>
  <c r="DA44" i="15"/>
  <c r="CX45" i="15"/>
  <c r="CU46" i="15"/>
  <c r="CR47" i="15"/>
  <c r="CO48" i="15"/>
  <c r="CU11" i="15"/>
  <c r="CZ12" i="15"/>
  <c r="CT14" i="15"/>
  <c r="CY15" i="15"/>
  <c r="DD16" i="15"/>
  <c r="CX18" i="15"/>
  <c r="DC19" i="15"/>
  <c r="CW21" i="15"/>
  <c r="DB22" i="15"/>
  <c r="CV24" i="15"/>
  <c r="DA25" i="15"/>
  <c r="CU27" i="15"/>
  <c r="CZ28" i="15"/>
  <c r="CK37" i="15"/>
  <c r="CM33" i="15"/>
  <c r="CR42" i="15"/>
  <c r="CS47" i="15"/>
  <c r="CZ15" i="15"/>
  <c r="DC22" i="15"/>
  <c r="CK36" i="15"/>
  <c r="BC9" i="15"/>
  <c r="BA9" i="15"/>
  <c r="DW11" i="15"/>
  <c r="DU12" i="15"/>
  <c r="DS13" i="15"/>
  <c r="EA13" i="15"/>
  <c r="DY14" i="15"/>
  <c r="DW15" i="15"/>
  <c r="DU16" i="15"/>
  <c r="DS17" i="15"/>
  <c r="EA17" i="15"/>
  <c r="DY18" i="15"/>
  <c r="DW19" i="15"/>
  <c r="DU20" i="15"/>
  <c r="DS21" i="15"/>
  <c r="EA21" i="15"/>
  <c r="DY22" i="15"/>
  <c r="DW23" i="15"/>
  <c r="DU24" i="15"/>
  <c r="DS25" i="15"/>
  <c r="EA25" i="15"/>
  <c r="DY26" i="15"/>
  <c r="DW27" i="15"/>
  <c r="DU28" i="15"/>
  <c r="DK29" i="15"/>
  <c r="DS29" i="15"/>
  <c r="EA29" i="15"/>
  <c r="DP30" i="15"/>
  <c r="DX30" i="15"/>
  <c r="DM31" i="15"/>
  <c r="DU31" i="15"/>
  <c r="DJ32" i="15"/>
  <c r="DR32" i="15"/>
  <c r="DZ32" i="15"/>
  <c r="DO33" i="15"/>
  <c r="DW33" i="15"/>
  <c r="DL34" i="15"/>
  <c r="DT34" i="15"/>
  <c r="DI35" i="15"/>
  <c r="DQ35" i="15"/>
  <c r="DY35" i="15"/>
  <c r="DN36" i="15"/>
  <c r="DV36" i="15"/>
  <c r="DK37" i="15"/>
  <c r="DS37" i="15"/>
  <c r="EA37" i="15"/>
  <c r="DP38" i="15"/>
  <c r="DX38" i="15"/>
  <c r="DM39" i="15"/>
  <c r="DU39" i="15"/>
  <c r="DJ40" i="15"/>
  <c r="DR40" i="15"/>
  <c r="DZ40" i="15"/>
  <c r="DO41" i="15"/>
  <c r="DW41" i="15"/>
  <c r="DL42" i="15"/>
  <c r="DT42" i="15"/>
  <c r="DI43" i="15"/>
  <c r="DQ43" i="15"/>
  <c r="DY43" i="15"/>
  <c r="DN44" i="15"/>
  <c r="DV44" i="15"/>
  <c r="DK45" i="15"/>
  <c r="DS45" i="15"/>
  <c r="EA45" i="15"/>
  <c r="DP46" i="15"/>
  <c r="DX46" i="15"/>
  <c r="DN47" i="15"/>
  <c r="DV47" i="15"/>
  <c r="DK48" i="15"/>
  <c r="DS48" i="15"/>
  <c r="EA48" i="15"/>
  <c r="DZ15" i="15"/>
  <c r="DT22" i="15"/>
  <c r="DR27" i="15"/>
  <c r="DV29" i="15"/>
  <c r="DP31" i="15"/>
  <c r="DJ33" i="15"/>
  <c r="DW34" i="15"/>
  <c r="DQ36" i="15"/>
  <c r="DK38" i="15"/>
  <c r="DX11" i="15"/>
  <c r="DV12" i="15"/>
  <c r="DT13" i="15"/>
  <c r="DR14" i="15"/>
  <c r="DZ14" i="15"/>
  <c r="DX15" i="15"/>
  <c r="DV16" i="15"/>
  <c r="DT17" i="15"/>
  <c r="DR18" i="15"/>
  <c r="DZ18" i="15"/>
  <c r="DX19" i="15"/>
  <c r="DV20" i="15"/>
  <c r="DT21" i="15"/>
  <c r="DR22" i="15"/>
  <c r="DZ22" i="15"/>
  <c r="DX23" i="15"/>
  <c r="DV24" i="15"/>
  <c r="DT25" i="15"/>
  <c r="DR26" i="15"/>
  <c r="DZ26" i="15"/>
  <c r="DX27" i="15"/>
  <c r="DV28" i="15"/>
  <c r="DL29" i="15"/>
  <c r="DT29" i="15"/>
  <c r="DI30" i="15"/>
  <c r="DQ30" i="15"/>
  <c r="DY30" i="15"/>
  <c r="DN31" i="15"/>
  <c r="DV31" i="15"/>
  <c r="DK32" i="15"/>
  <c r="DS32" i="15"/>
  <c r="EA32" i="15"/>
  <c r="DP33" i="15"/>
  <c r="DX33" i="15"/>
  <c r="DM34" i="15"/>
  <c r="DU34" i="15"/>
  <c r="DJ35" i="15"/>
  <c r="DR35" i="15"/>
  <c r="DZ35" i="15"/>
  <c r="DO36" i="15"/>
  <c r="DW36" i="15"/>
  <c r="DL37" i="15"/>
  <c r="DT37" i="15"/>
  <c r="DI38" i="15"/>
  <c r="DQ38" i="15"/>
  <c r="DY38" i="15"/>
  <c r="DN39" i="15"/>
  <c r="DV39" i="15"/>
  <c r="DK40" i="15"/>
  <c r="DS40" i="15"/>
  <c r="EA40" i="15"/>
  <c r="DP41" i="15"/>
  <c r="DX41" i="15"/>
  <c r="DM42" i="15"/>
  <c r="DU42" i="15"/>
  <c r="DJ43" i="15"/>
  <c r="DR43" i="15"/>
  <c r="DZ43" i="15"/>
  <c r="DO44" i="15"/>
  <c r="DW44" i="15"/>
  <c r="DL45" i="15"/>
  <c r="DT45" i="15"/>
  <c r="DI46" i="15"/>
  <c r="DQ46" i="15"/>
  <c r="DY46" i="15"/>
  <c r="DO47" i="15"/>
  <c r="DW47" i="15"/>
  <c r="DL48" i="15"/>
  <c r="DT48" i="15"/>
  <c r="DV13" i="15"/>
  <c r="DR19" i="15"/>
  <c r="DV21" i="15"/>
  <c r="DX24" i="15"/>
  <c r="DZ27" i="15"/>
  <c r="DK30" i="15"/>
  <c r="DM32" i="15"/>
  <c r="DO34" i="15"/>
  <c r="DI36" i="15"/>
  <c r="DV37" i="15"/>
  <c r="DY11" i="15"/>
  <c r="DW12" i="15"/>
  <c r="DU13" i="15"/>
  <c r="DS14" i="15"/>
  <c r="EA14" i="15"/>
  <c r="DY15" i="15"/>
  <c r="DW16" i="15"/>
  <c r="DU17" i="15"/>
  <c r="DS18" i="15"/>
  <c r="EA18" i="15"/>
  <c r="DY19" i="15"/>
  <c r="DW20" i="15"/>
  <c r="DU21" i="15"/>
  <c r="DS22" i="15"/>
  <c r="EA22" i="15"/>
  <c r="DY23" i="15"/>
  <c r="DW24" i="15"/>
  <c r="DU25" i="15"/>
  <c r="DS26" i="15"/>
  <c r="EA26" i="15"/>
  <c r="DY27" i="15"/>
  <c r="DW28" i="15"/>
  <c r="DM29" i="15"/>
  <c r="DU29" i="15"/>
  <c r="DJ30" i="15"/>
  <c r="DR30" i="15"/>
  <c r="DZ30" i="15"/>
  <c r="DO31" i="15"/>
  <c r="DW31" i="15"/>
  <c r="DL32" i="15"/>
  <c r="DT32" i="15"/>
  <c r="DI33" i="15"/>
  <c r="DQ33" i="15"/>
  <c r="DY33" i="15"/>
  <c r="DN34" i="15"/>
  <c r="DV34" i="15"/>
  <c r="DK35" i="15"/>
  <c r="DS35" i="15"/>
  <c r="EA35" i="15"/>
  <c r="DP36" i="15"/>
  <c r="DX36" i="15"/>
  <c r="DM37" i="15"/>
  <c r="DU37" i="15"/>
  <c r="DJ38" i="15"/>
  <c r="DR38" i="15"/>
  <c r="DZ38" i="15"/>
  <c r="DO39" i="15"/>
  <c r="DW39" i="15"/>
  <c r="DL40" i="15"/>
  <c r="DT40" i="15"/>
  <c r="DI41" i="15"/>
  <c r="DQ41" i="15"/>
  <c r="DY41" i="15"/>
  <c r="DN42" i="15"/>
  <c r="DV42" i="15"/>
  <c r="DK43" i="15"/>
  <c r="DS43" i="15"/>
  <c r="EA43" i="15"/>
  <c r="DP44" i="15"/>
  <c r="DX44" i="15"/>
  <c r="DM45" i="15"/>
  <c r="DU45" i="15"/>
  <c r="DJ46" i="15"/>
  <c r="DR46" i="15"/>
  <c r="EA46" i="15"/>
  <c r="DP47" i="15"/>
  <c r="DX47" i="15"/>
  <c r="DM48" i="15"/>
  <c r="DU48" i="15"/>
  <c r="DR11" i="15"/>
  <c r="DZ11" i="15"/>
  <c r="DX12" i="15"/>
  <c r="DR15" i="15"/>
  <c r="DX16" i="15"/>
  <c r="DV17" i="15"/>
  <c r="DT18" i="15"/>
  <c r="DX20" i="15"/>
  <c r="DZ23" i="15"/>
  <c r="DT26" i="15"/>
  <c r="DN29" i="15"/>
  <c r="EA30" i="15"/>
  <c r="DU32" i="15"/>
  <c r="DZ33" i="15"/>
  <c r="DL35" i="15"/>
  <c r="DY36" i="15"/>
  <c r="DV11" i="15"/>
  <c r="DT12" i="15"/>
  <c r="DR13" i="15"/>
  <c r="DZ13" i="15"/>
  <c r="DX14" i="15"/>
  <c r="DV15" i="15"/>
  <c r="DT16" i="15"/>
  <c r="DR17" i="15"/>
  <c r="DZ17" i="15"/>
  <c r="DX18" i="15"/>
  <c r="DV19" i="15"/>
  <c r="DT20" i="15"/>
  <c r="DR21" i="15"/>
  <c r="DZ21" i="15"/>
  <c r="DX22" i="15"/>
  <c r="DV23" i="15"/>
  <c r="DT24" i="15"/>
  <c r="DR25" i="15"/>
  <c r="DZ25" i="15"/>
  <c r="DX26" i="15"/>
  <c r="DV27" i="15"/>
  <c r="DT28" i="15"/>
  <c r="DJ29" i="15"/>
  <c r="DR29" i="15"/>
  <c r="DZ29" i="15"/>
  <c r="DO30" i="15"/>
  <c r="DW30" i="15"/>
  <c r="DL31" i="15"/>
  <c r="DT31" i="15"/>
  <c r="DI32" i="15"/>
  <c r="DQ32" i="15"/>
  <c r="DY32" i="15"/>
  <c r="DN33" i="15"/>
  <c r="DV33" i="15"/>
  <c r="DK34" i="15"/>
  <c r="DS34" i="15"/>
  <c r="EA34" i="15"/>
  <c r="DP35" i="15"/>
  <c r="DX35" i="15"/>
  <c r="DM36" i="15"/>
  <c r="DU36" i="15"/>
  <c r="DJ37" i="15"/>
  <c r="DR37" i="15"/>
  <c r="DZ37" i="15"/>
  <c r="DO38" i="15"/>
  <c r="DW38" i="15"/>
  <c r="DL39" i="15"/>
  <c r="DT39" i="15"/>
  <c r="DI40" i="15"/>
  <c r="DQ40" i="15"/>
  <c r="DY40" i="15"/>
  <c r="DN41" i="15"/>
  <c r="DV41" i="15"/>
  <c r="DK42" i="15"/>
  <c r="DS42" i="15"/>
  <c r="EA42" i="15"/>
  <c r="DP43" i="15"/>
  <c r="DX43" i="15"/>
  <c r="DM44" i="15"/>
  <c r="DU44" i="15"/>
  <c r="DJ45" i="15"/>
  <c r="DR45" i="15"/>
  <c r="DZ45" i="15"/>
  <c r="DO46" i="15"/>
  <c r="DW46" i="15"/>
  <c r="DM47" i="15"/>
  <c r="DU47" i="15"/>
  <c r="DJ48" i="15"/>
  <c r="DR48" i="15"/>
  <c r="DZ48" i="15"/>
  <c r="DT14" i="15"/>
  <c r="DZ19" i="15"/>
  <c r="DR23" i="15"/>
  <c r="DV25" i="15"/>
  <c r="DX28" i="15"/>
  <c r="DS30" i="15"/>
  <c r="DX31" i="15"/>
  <c r="DR33" i="15"/>
  <c r="DT35" i="15"/>
  <c r="DN37" i="15"/>
  <c r="DS12" i="15"/>
  <c r="DV14" i="15"/>
  <c r="DY16" i="15"/>
  <c r="DW18" i="15"/>
  <c r="DZ20" i="15"/>
  <c r="DS23" i="15"/>
  <c r="EA24" i="15"/>
  <c r="DT27" i="15"/>
  <c r="DO29" i="15"/>
  <c r="DN30" i="15"/>
  <c r="DR31" i="15"/>
  <c r="DV32" i="15"/>
  <c r="DU33" i="15"/>
  <c r="DY34" i="15"/>
  <c r="DJ36" i="15"/>
  <c r="DI37" i="15"/>
  <c r="DM38" i="15"/>
  <c r="DJ39" i="15"/>
  <c r="DZ39" i="15"/>
  <c r="DW40" i="15"/>
  <c r="DT41" i="15"/>
  <c r="DQ42" i="15"/>
  <c r="DN43" i="15"/>
  <c r="DK44" i="15"/>
  <c r="EA44" i="15"/>
  <c r="DX45" i="15"/>
  <c r="DU46" i="15"/>
  <c r="DS47" i="15"/>
  <c r="DP48" i="15"/>
  <c r="DZ34" i="15"/>
  <c r="DN38" i="15"/>
  <c r="EA39" i="15"/>
  <c r="DX40" i="15"/>
  <c r="DO43" i="15"/>
  <c r="DY45" i="15"/>
  <c r="DT47" i="15"/>
  <c r="EA19" i="15"/>
  <c r="DP34" i="15"/>
  <c r="DO40" i="15"/>
  <c r="DP45" i="15"/>
  <c r="EA15" i="15"/>
  <c r="DU22" i="15"/>
  <c r="DY29" i="15"/>
  <c r="DU35" i="15"/>
  <c r="DS39" i="15"/>
  <c r="DZ42" i="15"/>
  <c r="DN46" i="15"/>
  <c r="DY13" i="15"/>
  <c r="DS20" i="15"/>
  <c r="DW26" i="15"/>
  <c r="DO32" i="15"/>
  <c r="DZ36" i="15"/>
  <c r="DU40" i="15"/>
  <c r="DI44" i="15"/>
  <c r="DQ47" i="15"/>
  <c r="DY12" i="15"/>
  <c r="DW14" i="15"/>
  <c r="DZ16" i="15"/>
  <c r="DS19" i="15"/>
  <c r="EA20" i="15"/>
  <c r="DT23" i="15"/>
  <c r="DW25" i="15"/>
  <c r="DU27" i="15"/>
  <c r="DP29" i="15"/>
  <c r="DT30" i="15"/>
  <c r="DS31" i="15"/>
  <c r="DW32" i="15"/>
  <c r="EA33" i="15"/>
  <c r="DK36" i="15"/>
  <c r="DO37" i="15"/>
  <c r="DK39" i="15"/>
  <c r="DU41" i="15"/>
  <c r="DL44" i="15"/>
  <c r="DQ48" i="15"/>
  <c r="DR24" i="15"/>
  <c r="DW37" i="15"/>
  <c r="DY42" i="15"/>
  <c r="DK47" i="15"/>
  <c r="DU11" i="15"/>
  <c r="DR20" i="15"/>
  <c r="DY28" i="15"/>
  <c r="DM33" i="15"/>
  <c r="DV38" i="15"/>
  <c r="DJ42" i="15"/>
  <c r="DQ45" i="15"/>
  <c r="DR16" i="15"/>
  <c r="DV22" i="15"/>
  <c r="DL30" i="15"/>
  <c r="DS33" i="15"/>
  <c r="DY37" i="15"/>
  <c r="DR41" i="15"/>
  <c r="DY44" i="15"/>
  <c r="DN48" i="15"/>
  <c r="DZ12" i="15"/>
  <c r="DS15" i="15"/>
  <c r="EA16" i="15"/>
  <c r="DT19" i="15"/>
  <c r="DW21" i="15"/>
  <c r="DU23" i="15"/>
  <c r="DX25" i="15"/>
  <c r="EA27" i="15"/>
  <c r="DQ29" i="15"/>
  <c r="DU30" i="15"/>
  <c r="DY31" i="15"/>
  <c r="DX32" i="15"/>
  <c r="DI34" i="15"/>
  <c r="DM35" i="15"/>
  <c r="DL36" i="15"/>
  <c r="DP37" i="15"/>
  <c r="DS38" i="15"/>
  <c r="DP39" i="15"/>
  <c r="DM40" i="15"/>
  <c r="DJ41" i="15"/>
  <c r="DZ41" i="15"/>
  <c r="DW42" i="15"/>
  <c r="DT43" i="15"/>
  <c r="DQ44" i="15"/>
  <c r="DN45" i="15"/>
  <c r="DK46" i="15"/>
  <c r="DI47" i="15"/>
  <c r="DY47" i="15"/>
  <c r="DV48" i="15"/>
  <c r="DS11" i="15"/>
  <c r="EA12" i="15"/>
  <c r="DT15" i="15"/>
  <c r="DW17" i="15"/>
  <c r="DU19" i="15"/>
  <c r="DX21" i="15"/>
  <c r="EA23" i="15"/>
  <c r="DY25" i="15"/>
  <c r="DR28" i="15"/>
  <c r="DW29" i="15"/>
  <c r="DV30" i="15"/>
  <c r="DZ31" i="15"/>
  <c r="DK33" i="15"/>
  <c r="DJ34" i="15"/>
  <c r="DN35" i="15"/>
  <c r="DR36" i="15"/>
  <c r="DQ37" i="15"/>
  <c r="DT38" i="15"/>
  <c r="DQ39" i="15"/>
  <c r="DN40" i="15"/>
  <c r="DK41" i="15"/>
  <c r="EA41" i="15"/>
  <c r="DX42" i="15"/>
  <c r="DU43" i="15"/>
  <c r="DR44" i="15"/>
  <c r="DO45" i="15"/>
  <c r="DL46" i="15"/>
  <c r="DJ47" i="15"/>
  <c r="DZ47" i="15"/>
  <c r="DW48" i="15"/>
  <c r="DT11" i="15"/>
  <c r="DU15" i="15"/>
  <c r="DX17" i="15"/>
  <c r="DY21" i="15"/>
  <c r="DU26" i="15"/>
  <c r="DX29" i="15"/>
  <c r="DI31" i="15"/>
  <c r="DL33" i="15"/>
  <c r="DS36" i="15"/>
  <c r="DR39" i="15"/>
  <c r="DI42" i="15"/>
  <c r="DS44" i="15"/>
  <c r="EA47" i="15"/>
  <c r="DX13" i="15"/>
  <c r="DY17" i="15"/>
  <c r="DV26" i="15"/>
  <c r="DJ31" i="15"/>
  <c r="DQ34" i="15"/>
  <c r="DX37" i="15"/>
  <c r="DM41" i="15"/>
  <c r="DT44" i="15"/>
  <c r="DI48" i="15"/>
  <c r="DZ28" i="15"/>
  <c r="EA28" i="15"/>
  <c r="DR34" i="15"/>
  <c r="DX39" i="15"/>
  <c r="DL43" i="15"/>
  <c r="DS46" i="15"/>
  <c r="DR12" i="15"/>
  <c r="DU14" i="15"/>
  <c r="DS16" i="15"/>
  <c r="DV18" i="15"/>
  <c r="DY20" i="15"/>
  <c r="DW22" i="15"/>
  <c r="DZ24" i="15"/>
  <c r="DS27" i="15"/>
  <c r="DI29" i="15"/>
  <c r="DM30" i="15"/>
  <c r="DQ31" i="15"/>
  <c r="DP32" i="15"/>
  <c r="DT33" i="15"/>
  <c r="DX34" i="15"/>
  <c r="DW35" i="15"/>
  <c r="EA36" i="15"/>
  <c r="DL38" i="15"/>
  <c r="DI39" i="15"/>
  <c r="DY39" i="15"/>
  <c r="DV40" i="15"/>
  <c r="DS41" i="15"/>
  <c r="DP42" i="15"/>
  <c r="DM43" i="15"/>
  <c r="DJ44" i="15"/>
  <c r="DZ44" i="15"/>
  <c r="DW45" i="15"/>
  <c r="DT46" i="15"/>
  <c r="DR47" i="15"/>
  <c r="DO48" i="15"/>
  <c r="DR42" i="15"/>
  <c r="DI45" i="15"/>
  <c r="DV46" i="15"/>
  <c r="DW13" i="15"/>
  <c r="DS28" i="15"/>
  <c r="EA31" i="15"/>
  <c r="DO35" i="15"/>
  <c r="DU38" i="15"/>
  <c r="DL41" i="15"/>
  <c r="DV43" i="15"/>
  <c r="DM46" i="15"/>
  <c r="DX48" i="15"/>
  <c r="DZ46" i="15"/>
  <c r="DS24" i="15"/>
  <c r="DN32" i="15"/>
  <c r="DT36" i="15"/>
  <c r="DP40" i="15"/>
  <c r="DW43" i="15"/>
  <c r="DL47" i="15"/>
  <c r="DY48" i="15"/>
  <c r="EA11" i="15"/>
  <c r="DU18" i="15"/>
  <c r="DY24" i="15"/>
  <c r="DK31" i="15"/>
  <c r="DV35" i="15"/>
  <c r="EA38" i="15"/>
  <c r="DO42" i="15"/>
  <c r="DV45" i="15"/>
  <c r="DH48" i="15"/>
  <c r="DH40" i="15"/>
  <c r="DH32" i="15"/>
  <c r="DH29" i="15"/>
  <c r="DH36" i="15"/>
  <c r="DH42" i="15"/>
  <c r="DH47" i="15"/>
  <c r="DH39" i="15"/>
  <c r="DH31" i="15"/>
  <c r="DH35" i="15"/>
  <c r="DH46" i="15"/>
  <c r="DH38" i="15"/>
  <c r="DH30" i="15"/>
  <c r="DH45" i="15"/>
  <c r="DH37" i="15"/>
  <c r="DH44" i="15"/>
  <c r="DH43" i="15"/>
  <c r="DH34" i="15"/>
  <c r="DH41" i="15"/>
  <c r="DH33" i="15"/>
  <c r="BO80" i="15"/>
  <c r="DQ22" i="15"/>
  <c r="DP22" i="15"/>
  <c r="DO22" i="15"/>
  <c r="DO21" i="15"/>
  <c r="DP21" i="15"/>
  <c r="DQ21" i="15"/>
  <c r="DO13" i="15"/>
  <c r="DP13" i="15"/>
  <c r="DQ13" i="15"/>
  <c r="DO28" i="15"/>
  <c r="DP28" i="15"/>
  <c r="DQ28" i="15"/>
  <c r="DO20" i="15"/>
  <c r="DP20" i="15"/>
  <c r="DQ20" i="15"/>
  <c r="DO12" i="15"/>
  <c r="DP12" i="15"/>
  <c r="DQ12" i="15"/>
  <c r="DO23" i="15"/>
  <c r="DP23" i="15"/>
  <c r="DQ23" i="15"/>
  <c r="DQ14" i="15"/>
  <c r="DP14" i="15"/>
  <c r="DO14" i="15"/>
  <c r="DP11" i="15"/>
  <c r="DO11" i="15"/>
  <c r="DQ11" i="15"/>
  <c r="BS88" i="15"/>
  <c r="DO26" i="15"/>
  <c r="DP26" i="15"/>
  <c r="DQ26" i="15"/>
  <c r="DO18" i="15"/>
  <c r="DP18" i="15"/>
  <c r="DQ18" i="15"/>
  <c r="DO10" i="15"/>
  <c r="DP10" i="15"/>
  <c r="DQ10" i="15"/>
  <c r="DP19" i="15"/>
  <c r="DQ19" i="15"/>
  <c r="DO19" i="15"/>
  <c r="BO104" i="15"/>
  <c r="DP25" i="15"/>
  <c r="DO25" i="15"/>
  <c r="DQ25" i="15"/>
  <c r="DP17" i="15"/>
  <c r="DQ17" i="15"/>
  <c r="DO17" i="15"/>
  <c r="DO15" i="15"/>
  <c r="DQ15" i="15"/>
  <c r="DP15" i="15"/>
  <c r="DO27" i="15"/>
  <c r="DP27" i="15"/>
  <c r="DQ27" i="15"/>
  <c r="DO24" i="15"/>
  <c r="DP24" i="15"/>
  <c r="DQ24" i="15"/>
  <c r="DQ16" i="15"/>
  <c r="DO16" i="15"/>
  <c r="DP16" i="15"/>
  <c r="BE21" i="15"/>
  <c r="BU78" i="15"/>
  <c r="BA23" i="15"/>
  <c r="BR58" i="15"/>
  <c r="BK17" i="15"/>
  <c r="BX60" i="15"/>
  <c r="BG13" i="15"/>
  <c r="BW90" i="15"/>
  <c r="BS96" i="15"/>
  <c r="BU64" i="15"/>
  <c r="BO78" i="15"/>
  <c r="CE18" i="15"/>
  <c r="BP76" i="15"/>
  <c r="BY62" i="15"/>
  <c r="O45" i="22"/>
  <c r="N11" i="13" s="1"/>
  <c r="BW46" i="15"/>
  <c r="BQ76" i="15"/>
  <c r="BR12" i="15"/>
  <c r="BW60" i="15"/>
  <c r="BW92" i="15"/>
  <c r="BS28" i="15"/>
  <c r="BV92" i="15"/>
  <c r="BK16" i="15"/>
  <c r="BH12" i="15"/>
  <c r="BC11" i="15"/>
  <c r="BS76" i="15"/>
  <c r="BR50" i="15"/>
  <c r="BU66" i="15"/>
  <c r="BW34" i="15"/>
  <c r="BX22" i="15"/>
  <c r="AZ21" i="15"/>
  <c r="BV82" i="15"/>
  <c r="BQ50" i="15"/>
  <c r="BW18" i="15"/>
  <c r="BP38" i="15"/>
  <c r="BO18" i="15"/>
  <c r="BV98" i="15"/>
  <c r="BS98" i="15"/>
  <c r="CD24" i="15"/>
  <c r="O145" i="22"/>
  <c r="N16" i="13" s="1"/>
  <c r="BC23" i="15"/>
  <c r="BW12" i="15"/>
  <c r="BO28" i="15"/>
  <c r="BV46" i="15"/>
  <c r="BS60" i="15"/>
  <c r="BW76" i="15"/>
  <c r="BP102" i="15"/>
  <c r="BR92" i="15"/>
  <c r="BU42" i="15"/>
  <c r="BQ58" i="15"/>
  <c r="BQ90" i="15"/>
  <c r="BX12" i="15"/>
  <c r="BU92" i="15"/>
  <c r="BO58" i="15"/>
  <c r="BO92" i="15"/>
  <c r="BP94" i="15"/>
  <c r="BR26" i="15"/>
  <c r="BJ25" i="15"/>
  <c r="BS14" i="15"/>
  <c r="BQ26" i="15"/>
  <c r="BU44" i="15"/>
  <c r="BY44" i="15"/>
  <c r="BV78" i="15"/>
  <c r="BP90" i="15"/>
  <c r="BQ92" i="15"/>
  <c r="BS46" i="15"/>
  <c r="BQ46" i="15"/>
  <c r="HS50" i="19"/>
  <c r="BP28" i="15"/>
  <c r="BO60" i="15"/>
  <c r="BU58" i="15"/>
  <c r="BR90" i="15"/>
  <c r="BV60" i="15"/>
  <c r="BW14" i="15"/>
  <c r="BQ60" i="15"/>
  <c r="BP58" i="15"/>
  <c r="BX92" i="15"/>
  <c r="BS42" i="15"/>
  <c r="BY90" i="15"/>
  <c r="BV26" i="15"/>
  <c r="O28" i="22"/>
  <c r="O10" i="13" s="1"/>
  <c r="BH21" i="15"/>
  <c r="BA15" i="15"/>
  <c r="BO14" i="15"/>
  <c r="BW30" i="15"/>
  <c r="BW78" i="15"/>
  <c r="BP92" i="15"/>
  <c r="BU94" i="15"/>
  <c r="BP22" i="15"/>
  <c r="BO54" i="15"/>
  <c r="BW86" i="15"/>
  <c r="BG16" i="15"/>
  <c r="BA27" i="15"/>
  <c r="BB27" i="15"/>
  <c r="BB14" i="15"/>
  <c r="BX24" i="15"/>
  <c r="BV56" i="15"/>
  <c r="BV54" i="15"/>
  <c r="BQ72" i="15"/>
  <c r="BV74" i="15"/>
  <c r="BW102" i="15"/>
  <c r="BR104" i="15"/>
  <c r="BS26" i="15"/>
  <c r="BS78" i="15"/>
  <c r="BR30" i="15"/>
  <c r="BR42" i="15"/>
  <c r="BQ42" i="15"/>
  <c r="BY70" i="15"/>
  <c r="BY74" i="15"/>
  <c r="BR54" i="15"/>
  <c r="BY86" i="15"/>
  <c r="BY40" i="15"/>
  <c r="BS38" i="15"/>
  <c r="BO74" i="15"/>
  <c r="BQ88" i="15"/>
  <c r="BR86" i="15"/>
  <c r="BR14" i="15"/>
  <c r="BX30" i="15"/>
  <c r="BO26" i="15"/>
  <c r="BX40" i="15"/>
  <c r="BO46" i="15"/>
  <c r="BV42" i="15"/>
  <c r="BV72" i="15"/>
  <c r="BW70" i="15"/>
  <c r="BV62" i="15"/>
  <c r="BW104" i="15"/>
  <c r="BV88" i="15"/>
  <c r="BU74" i="15"/>
  <c r="BS70" i="15"/>
  <c r="BQ78" i="15"/>
  <c r="BS22" i="15"/>
  <c r="BY46" i="15"/>
  <c r="BS90" i="15"/>
  <c r="GS40" i="19"/>
  <c r="GS10" i="19"/>
  <c r="IS20" i="19"/>
  <c r="O148" i="22"/>
  <c r="O16" i="13" s="1"/>
  <c r="BB19" i="15"/>
  <c r="BR56" i="15"/>
  <c r="BO102" i="15"/>
  <c r="BS74" i="15"/>
  <c r="BC25" i="15"/>
  <c r="BY14" i="15"/>
  <c r="BP30" i="15"/>
  <c r="BO22" i="15"/>
  <c r="BW42" i="15"/>
  <c r="BV38" i="15"/>
  <c r="BP74" i="15"/>
  <c r="BV58" i="15"/>
  <c r="BU104" i="15"/>
  <c r="BV90" i="15"/>
  <c r="BS58" i="15"/>
  <c r="BR74" i="15"/>
  <c r="BQ74" i="15"/>
  <c r="BU102" i="15"/>
  <c r="BU30" i="15"/>
  <c r="O154" i="22"/>
  <c r="Q16" i="13" s="1"/>
  <c r="ES40" i="19"/>
  <c r="ES60" i="19"/>
  <c r="BA19" i="15"/>
  <c r="BQ22" i="15"/>
  <c r="BO24" i="15"/>
  <c r="BW26" i="15"/>
  <c r="BU26" i="15"/>
  <c r="BY42" i="15"/>
  <c r="O134" i="22"/>
  <c r="Q15" i="13" s="1"/>
  <c r="AZ25" i="15"/>
  <c r="AZ27" i="15"/>
  <c r="BK25" i="15"/>
  <c r="BX14" i="15"/>
  <c r="BQ30" i="15"/>
  <c r="BX26" i="15"/>
  <c r="BP46" i="15"/>
  <c r="BO42" i="15"/>
  <c r="BY56" i="15"/>
  <c r="BX72" i="15"/>
  <c r="BP62" i="15"/>
  <c r="BO62" i="15"/>
  <c r="BO88" i="15"/>
  <c r="BU62" i="15"/>
  <c r="BS54" i="15"/>
  <c r="BR70" i="15"/>
  <c r="BQ62" i="15"/>
  <c r="IS60" i="19"/>
  <c r="BK9" i="15"/>
  <c r="BJ9" i="15"/>
  <c r="BY100" i="15"/>
  <c r="BT16" i="15"/>
  <c r="BU16" i="15"/>
  <c r="BO16" i="15"/>
  <c r="BP16" i="15"/>
  <c r="BQ32" i="15"/>
  <c r="BP32" i="15"/>
  <c r="BR32" i="15"/>
  <c r="BY48" i="15"/>
  <c r="BV48" i="15"/>
  <c r="BO48" i="15"/>
  <c r="BW48" i="15"/>
  <c r="BS48" i="15"/>
  <c r="BQ64" i="15"/>
  <c r="BW64" i="15"/>
  <c r="BY64" i="15"/>
  <c r="BP64" i="15"/>
  <c r="BV64" i="15"/>
  <c r="BX64" i="15"/>
  <c r="BX80" i="15"/>
  <c r="BS80" i="15"/>
  <c r="BR80" i="15"/>
  <c r="BU80" i="15"/>
  <c r="BW80" i="15"/>
  <c r="BV96" i="15"/>
  <c r="BO96" i="15"/>
  <c r="BQ96" i="15"/>
  <c r="BR96" i="15"/>
  <c r="BU96" i="15"/>
  <c r="O114" i="22"/>
  <c r="Q14" i="13" s="1"/>
  <c r="BB11" i="15"/>
  <c r="AZ11" i="15"/>
  <c r="BO32" i="15"/>
  <c r="BP48" i="15"/>
  <c r="BP80" i="15"/>
  <c r="BR64" i="15"/>
  <c r="BY96" i="15"/>
  <c r="BV18" i="15"/>
  <c r="BQ18" i="15"/>
  <c r="BY18" i="15"/>
  <c r="BR18" i="15"/>
  <c r="BT34" i="15"/>
  <c r="BU34" i="15"/>
  <c r="BP34" i="15"/>
  <c r="BQ34" i="15"/>
  <c r="BO34" i="15"/>
  <c r="BT50" i="15"/>
  <c r="BV50" i="15"/>
  <c r="BU50" i="15"/>
  <c r="BP50" i="15"/>
  <c r="BT66" i="15"/>
  <c r="BO66" i="15"/>
  <c r="BQ66" i="15"/>
  <c r="BW66" i="15"/>
  <c r="BR66" i="15"/>
  <c r="BP66" i="15"/>
  <c r="BT82" i="15"/>
  <c r="BO82" i="15"/>
  <c r="BU82" i="15"/>
  <c r="BW82" i="15"/>
  <c r="BQ82" i="15"/>
  <c r="BT98" i="15"/>
  <c r="BR98" i="15"/>
  <c r="BO98" i="15"/>
  <c r="BW98" i="15"/>
  <c r="O68" i="22"/>
  <c r="O12" i="13" s="1"/>
  <c r="BP20" i="15"/>
  <c r="BQ20" i="15"/>
  <c r="BR20" i="15"/>
  <c r="BR84" i="15"/>
  <c r="BV84" i="15"/>
  <c r="BU84" i="15"/>
  <c r="BQ84" i="15"/>
  <c r="O51" i="22"/>
  <c r="P11" i="13" s="1"/>
  <c r="ES30" i="19"/>
  <c r="O108" i="22"/>
  <c r="O14" i="13" s="1"/>
  <c r="BM19" i="15"/>
  <c r="BL19" i="15"/>
  <c r="BX100" i="15"/>
  <c r="BV100" i="15"/>
  <c r="BW100" i="15"/>
  <c r="BA17" i="15"/>
  <c r="AZ17" i="15"/>
  <c r="BB10" i="15"/>
  <c r="HS30" i="19"/>
  <c r="BQ52" i="15"/>
  <c r="BR52" i="15"/>
  <c r="BP52" i="15"/>
  <c r="BV52" i="15"/>
  <c r="BW52" i="15"/>
  <c r="BX52" i="15"/>
  <c r="BO52" i="15"/>
  <c r="BU68" i="15"/>
  <c r="BO68" i="15"/>
  <c r="BP68" i="15"/>
  <c r="BS68" i="15"/>
  <c r="BW68" i="15"/>
  <c r="BV68" i="15"/>
  <c r="O125" i="22"/>
  <c r="N15" i="13" s="1"/>
  <c r="BC16" i="15"/>
  <c r="AZ16" i="15"/>
  <c r="BU52" i="15"/>
  <c r="O88" i="22"/>
  <c r="O13" i="13" s="1"/>
  <c r="ES10" i="19"/>
  <c r="CG16" i="15"/>
  <c r="CF16" i="15"/>
  <c r="CD16" i="15"/>
  <c r="BQ16" i="15"/>
  <c r="BY32" i="15"/>
  <c r="BU48" i="15"/>
  <c r="BR48" i="15"/>
  <c r="BQ80" i="15"/>
  <c r="BP100" i="15"/>
  <c r="BU100" i="15"/>
  <c r="BW84" i="15"/>
  <c r="O91" i="22"/>
  <c r="P13" i="13" s="1"/>
  <c r="O128" i="22"/>
  <c r="O15" i="13" s="1"/>
  <c r="O105" i="22"/>
  <c r="N14" i="13" s="1"/>
  <c r="ES50" i="19"/>
  <c r="FS30" i="19"/>
  <c r="HS20" i="19"/>
  <c r="HS60" i="19"/>
  <c r="IS10" i="19"/>
  <c r="IS30" i="19"/>
  <c r="BG21" i="15"/>
  <c r="BC15" i="15"/>
  <c r="GU7" i="19"/>
  <c r="GU22" i="19" s="1"/>
  <c r="BO56" i="15"/>
  <c r="BP72" i="15"/>
  <c r="BS72" i="15"/>
  <c r="BW88" i="15"/>
  <c r="BS104" i="15"/>
  <c r="BV104" i="15"/>
  <c r="O111" i="22"/>
  <c r="P14" i="13" s="1"/>
  <c r="O151" i="22"/>
  <c r="P16" i="13" s="1"/>
  <c r="BB15" i="15"/>
  <c r="BC19" i="15"/>
  <c r="ES20" i="19"/>
  <c r="BU24" i="15"/>
  <c r="BQ56" i="15"/>
  <c r="BP40" i="15"/>
  <c r="BW72" i="15"/>
  <c r="BX104" i="15"/>
  <c r="BU88" i="15"/>
  <c r="O48" i="22"/>
  <c r="O11" i="13" s="1"/>
  <c r="O94" i="22"/>
  <c r="Q13" i="13" s="1"/>
  <c r="O85" i="22"/>
  <c r="N13" i="13" s="1"/>
  <c r="BE13" i="15"/>
  <c r="CF10" i="15"/>
  <c r="BQ24" i="15"/>
  <c r="BX56" i="15"/>
  <c r="BO72" i="15"/>
  <c r="BU72" i="15"/>
  <c r="BP104" i="15"/>
  <c r="BR88" i="15"/>
  <c r="BX88" i="15"/>
  <c r="O65" i="22"/>
  <c r="N12" i="13" s="1"/>
  <c r="FS50" i="19"/>
  <c r="HS10" i="19"/>
  <c r="HS40" i="19"/>
  <c r="O131" i="22"/>
  <c r="P15" i="13" s="1"/>
  <c r="BH9" i="15"/>
  <c r="CF24" i="15"/>
  <c r="BP56" i="15"/>
  <c r="BU56" i="15"/>
  <c r="O166" i="20"/>
  <c r="O106" i="20"/>
  <c r="EU26" i="15"/>
  <c r="EV26" i="15"/>
  <c r="EO26" i="15"/>
  <c r="EW26" i="15"/>
  <c r="EQ26" i="15"/>
  <c r="ER26" i="15"/>
  <c r="ES26" i="15"/>
  <c r="EX26" i="15"/>
  <c r="ET26" i="15"/>
  <c r="EP26" i="15"/>
  <c r="EO25" i="15"/>
  <c r="EW25" i="15"/>
  <c r="EP25" i="15"/>
  <c r="EX25" i="15"/>
  <c r="EQ25" i="15"/>
  <c r="ES25" i="15"/>
  <c r="ER25" i="15"/>
  <c r="ET25" i="15"/>
  <c r="EU25" i="15"/>
  <c r="EV25" i="15"/>
  <c r="EO17" i="15"/>
  <c r="EW17" i="15"/>
  <c r="EP17" i="15"/>
  <c r="EX17" i="15"/>
  <c r="EQ17" i="15"/>
  <c r="ES17" i="15"/>
  <c r="ET17" i="15"/>
  <c r="ER17" i="15"/>
  <c r="EU17" i="15"/>
  <c r="EV17" i="15"/>
  <c r="EQ24" i="15"/>
  <c r="ER24" i="15"/>
  <c r="ES24" i="15"/>
  <c r="EU24" i="15"/>
  <c r="EV24" i="15"/>
  <c r="EW24" i="15"/>
  <c r="EX24" i="15"/>
  <c r="EO24" i="15"/>
  <c r="EP24" i="15"/>
  <c r="ET24" i="15"/>
  <c r="EQ16" i="15"/>
  <c r="ER16" i="15"/>
  <c r="ES16" i="15"/>
  <c r="EU16" i="15"/>
  <c r="EV16" i="15"/>
  <c r="EO16" i="15"/>
  <c r="EP16" i="15"/>
  <c r="EW16" i="15"/>
  <c r="ET16" i="15"/>
  <c r="EX16" i="15"/>
  <c r="BM9" i="15"/>
  <c r="BL25" i="15"/>
  <c r="BC17" i="15"/>
  <c r="BK23" i="15"/>
  <c r="BC21" i="15"/>
  <c r="ES31" i="15"/>
  <c r="ES39" i="15"/>
  <c r="EM31" i="15"/>
  <c r="EM39" i="15"/>
  <c r="ET31" i="15"/>
  <c r="ET39" i="15"/>
  <c r="EF31" i="15"/>
  <c r="EN31" i="15"/>
  <c r="EF39" i="15"/>
  <c r="EN39" i="15"/>
  <c r="EU31" i="15"/>
  <c r="EU39" i="15"/>
  <c r="EG31" i="15"/>
  <c r="EG39" i="15"/>
  <c r="ET29" i="15"/>
  <c r="EP31" i="15"/>
  <c r="EX35" i="15"/>
  <c r="ET37" i="15"/>
  <c r="EP39" i="15"/>
  <c r="EX43" i="15"/>
  <c r="ET45" i="15"/>
  <c r="EQ47" i="15"/>
  <c r="EW48" i="15"/>
  <c r="EJ31" i="15"/>
  <c r="EF35" i="15"/>
  <c r="EM36" i="15"/>
  <c r="EN43" i="15"/>
  <c r="EL45" i="15"/>
  <c r="EJ47" i="15"/>
  <c r="EE45" i="15"/>
  <c r="EE31" i="15"/>
  <c r="ER33" i="15"/>
  <c r="EP38" i="15"/>
  <c r="EW47" i="15"/>
  <c r="EL35" i="15"/>
  <c r="EF41" i="15"/>
  <c r="EI46" i="15"/>
  <c r="EK29" i="15"/>
  <c r="EU29" i="15"/>
  <c r="EQ31" i="15"/>
  <c r="EO36" i="15"/>
  <c r="EU37" i="15"/>
  <c r="EQ39" i="15"/>
  <c r="EO44" i="15"/>
  <c r="EU45" i="15"/>
  <c r="ER47" i="15"/>
  <c r="EX48" i="15"/>
  <c r="EK31" i="15"/>
  <c r="EG35" i="15"/>
  <c r="EN36" i="15"/>
  <c r="EF44" i="15"/>
  <c r="EM45" i="15"/>
  <c r="EK47" i="15"/>
  <c r="EE44" i="15"/>
  <c r="EF29" i="15"/>
  <c r="EP30" i="15"/>
  <c r="EV39" i="15"/>
  <c r="ET44" i="15"/>
  <c r="EI30" i="15"/>
  <c r="EN33" i="15"/>
  <c r="EH39" i="15"/>
  <c r="EK44" i="15"/>
  <c r="EE39" i="15"/>
  <c r="EV29" i="15"/>
  <c r="ER31" i="15"/>
  <c r="EP36" i="15"/>
  <c r="EV37" i="15"/>
  <c r="ER39" i="15"/>
  <c r="EP44" i="15"/>
  <c r="EV45" i="15"/>
  <c r="ES47" i="15"/>
  <c r="EM48" i="15"/>
  <c r="EL31" i="15"/>
  <c r="EH35" i="15"/>
  <c r="EF37" i="15"/>
  <c r="EG44" i="15"/>
  <c r="EN45" i="15"/>
  <c r="EL47" i="15"/>
  <c r="EE43" i="15"/>
  <c r="EG29" i="15"/>
  <c r="EV31" i="15"/>
  <c r="ET36" i="15"/>
  <c r="ER41" i="15"/>
  <c r="EQ46" i="15"/>
  <c r="EG32" i="15"/>
  <c r="EJ37" i="15"/>
  <c r="EG48" i="15"/>
  <c r="EX31" i="15"/>
  <c r="EP35" i="15"/>
  <c r="EV36" i="15"/>
  <c r="EX39" i="15"/>
  <c r="EP43" i="15"/>
  <c r="EV44" i="15"/>
  <c r="EO48" i="15"/>
  <c r="EN35" i="15"/>
  <c r="EL37" i="15"/>
  <c r="EJ39" i="15"/>
  <c r="EF43" i="15"/>
  <c r="EM44" i="15"/>
  <c r="EI48" i="15"/>
  <c r="EE37" i="15"/>
  <c r="EM29" i="15"/>
  <c r="EQ35" i="15"/>
  <c r="EW36" i="15"/>
  <c r="EQ43" i="15"/>
  <c r="EW44" i="15"/>
  <c r="EP48" i="15"/>
  <c r="EF36" i="15"/>
  <c r="EM37" i="15"/>
  <c r="EK39" i="15"/>
  <c r="EG43" i="15"/>
  <c r="EN44" i="15"/>
  <c r="EJ48" i="15"/>
  <c r="EE36" i="15"/>
  <c r="EN29" i="15"/>
  <c r="ER35" i="15"/>
  <c r="EX36" i="15"/>
  <c r="ER43" i="15"/>
  <c r="EX44" i="15"/>
  <c r="EQ48" i="15"/>
  <c r="EG36" i="15"/>
  <c r="EN37" i="15"/>
  <c r="EL39" i="15"/>
  <c r="EH43" i="15"/>
  <c r="EF45" i="15"/>
  <c r="EK48" i="15"/>
  <c r="EE35" i="15"/>
  <c r="EX45" i="15"/>
  <c r="ER29" i="15"/>
  <c r="ET32" i="15"/>
  <c r="EV35" i="15"/>
  <c r="ER37" i="15"/>
  <c r="ET40" i="15"/>
  <c r="EV43" i="15"/>
  <c r="ER45" i="15"/>
  <c r="EO47" i="15"/>
  <c r="EU48" i="15"/>
  <c r="EH31" i="15"/>
  <c r="EF33" i="15"/>
  <c r="EK36" i="15"/>
  <c r="EG40" i="15"/>
  <c r="EN41" i="15"/>
  <c r="EL43" i="15"/>
  <c r="EJ45" i="15"/>
  <c r="EH47" i="15"/>
  <c r="EE47" i="15"/>
  <c r="EE29" i="15"/>
  <c r="ET33" i="15"/>
  <c r="EO46" i="15"/>
  <c r="EE46" i="15"/>
  <c r="EH38" i="15"/>
  <c r="EG30" i="15"/>
  <c r="EM34" i="15"/>
  <c r="EJ41" i="15"/>
  <c r="EV33" i="15"/>
  <c r="EH34" i="15"/>
  <c r="EO32" i="15"/>
  <c r="EI32" i="15"/>
  <c r="EV42" i="15"/>
  <c r="EM42" i="15"/>
  <c r="EQ41" i="15"/>
  <c r="EX33" i="15"/>
  <c r="EK40" i="15"/>
  <c r="EK34" i="15"/>
  <c r="EQ40" i="15"/>
  <c r="EU40" i="15"/>
  <c r="EN32" i="15"/>
  <c r="ES42" i="15"/>
  <c r="EI40" i="15"/>
  <c r="EH48" i="15"/>
  <c r="EM35" i="15"/>
  <c r="EO43" i="15"/>
  <c r="EJ29" i="15"/>
  <c r="EJ36" i="15"/>
  <c r="ES36" i="15"/>
  <c r="EI44" i="15"/>
  <c r="ER44" i="15"/>
  <c r="EH29" i="15"/>
  <c r="EI35" i="15"/>
  <c r="EN38" i="15"/>
  <c r="EQ44" i="15"/>
  <c r="ER38" i="15"/>
  <c r="EG41" i="15"/>
  <c r="EL34" i="15"/>
  <c r="EL32" i="15"/>
  <c r="ER42" i="15"/>
  <c r="EU36" i="15"/>
  <c r="EV47" i="15"/>
  <c r="EP37" i="15"/>
  <c r="EX40" i="15"/>
  <c r="EW46" i="15"/>
  <c r="EU38" i="15"/>
  <c r="EQ38" i="15"/>
  <c r="EO30" i="15"/>
  <c r="EX38" i="15"/>
  <c r="EI34" i="15"/>
  <c r="EP32" i="15"/>
  <c r="EJ32" i="15"/>
  <c r="ES30" i="15"/>
  <c r="EK30" i="15"/>
  <c r="EK42" i="15"/>
  <c r="EO41" i="15"/>
  <c r="EM41" i="15"/>
  <c r="EL33" i="15"/>
  <c r="EM38" i="15"/>
  <c r="EO34" i="15"/>
  <c r="EL40" i="15"/>
  <c r="EH40" i="15"/>
  <c r="EE32" i="15"/>
  <c r="EW40" i="15"/>
  <c r="EK38" i="15"/>
  <c r="EI47" i="15"/>
  <c r="EI31" i="15"/>
  <c r="EW39" i="15"/>
  <c r="EE48" i="15"/>
  <c r="EK35" i="15"/>
  <c r="EU35" i="15"/>
  <c r="EJ43" i="15"/>
  <c r="ET43" i="15"/>
  <c r="EL48" i="15"/>
  <c r="EW45" i="15"/>
  <c r="EP42" i="15"/>
  <c r="EH30" i="15"/>
  <c r="EM30" i="15"/>
  <c r="ET46" i="15"/>
  <c r="EK41" i="15"/>
  <c r="ET42" i="15"/>
  <c r="EM40" i="15"/>
  <c r="EW32" i="15"/>
  <c r="EX47" i="15"/>
  <c r="EI36" i="15"/>
  <c r="EW29" i="15"/>
  <c r="EX32" i="15"/>
  <c r="EG46" i="15"/>
  <c r="EF38" i="15"/>
  <c r="EJ38" i="15"/>
  <c r="EW30" i="15"/>
  <c r="EP34" i="15"/>
  <c r="EK32" i="15"/>
  <c r="ET30" i="15"/>
  <c r="EL30" i="15"/>
  <c r="ES43" i="15"/>
  <c r="ES46" i="15"/>
  <c r="EO42" i="15"/>
  <c r="EW41" i="15"/>
  <c r="ES41" i="15"/>
  <c r="EE33" i="15"/>
  <c r="EJ33" i="15"/>
  <c r="EW34" i="15"/>
  <c r="ER40" i="15"/>
  <c r="EQ32" i="15"/>
  <c r="EU32" i="15"/>
  <c r="ES34" i="15"/>
  <c r="EH33" i="15"/>
  <c r="EK45" i="15"/>
  <c r="EV48" i="15"/>
  <c r="ES37" i="15"/>
  <c r="EF48" i="15"/>
  <c r="ET48" i="15"/>
  <c r="EQ29" i="15"/>
  <c r="EH37" i="15"/>
  <c r="EX37" i="15"/>
  <c r="EM47" i="15"/>
  <c r="EW37" i="15"/>
  <c r="EP46" i="15"/>
  <c r="EE38" i="15"/>
  <c r="EX30" i="15"/>
  <c r="ES35" i="15"/>
  <c r="EW42" i="15"/>
  <c r="EQ33" i="15"/>
  <c r="EH32" i="15"/>
  <c r="EL44" i="15"/>
  <c r="EG47" i="15"/>
  <c r="EI29" i="15"/>
  <c r="EG45" i="15"/>
  <c r="ET34" i="15"/>
  <c r="EX46" i="15"/>
  <c r="EV38" i="15"/>
  <c r="EU30" i="15"/>
  <c r="EQ30" i="15"/>
  <c r="EO45" i="15"/>
  <c r="EU46" i="15"/>
  <c r="EQ36" i="15"/>
  <c r="EU41" i="15"/>
  <c r="ET47" i="15"/>
  <c r="ER30" i="15"/>
  <c r="EL42" i="15"/>
  <c r="EP41" i="15"/>
  <c r="EO33" i="15"/>
  <c r="EM33" i="15"/>
  <c r="EU34" i="15"/>
  <c r="EQ34" i="15"/>
  <c r="ES40" i="15"/>
  <c r="ER32" i="15"/>
  <c r="EH42" i="15"/>
  <c r="EX42" i="15"/>
  <c r="EV40" i="15"/>
  <c r="EM43" i="15"/>
  <c r="EP47" i="15"/>
  <c r="EW35" i="15"/>
  <c r="EI45" i="15"/>
  <c r="EQ45" i="15"/>
  <c r="EN48" i="15"/>
  <c r="EJ35" i="15"/>
  <c r="ER36" i="15"/>
  <c r="EH44" i="15"/>
  <c r="EV46" i="15"/>
  <c r="EH46" i="15"/>
  <c r="EG38" i="15"/>
  <c r="EF30" i="15"/>
  <c r="EJ30" i="15"/>
  <c r="EO37" i="15"/>
  <c r="EV41" i="15"/>
  <c r="ER48" i="15"/>
  <c r="EO40" i="15"/>
  <c r="EK46" i="15"/>
  <c r="EU42" i="15"/>
  <c r="EQ42" i="15"/>
  <c r="EX41" i="15"/>
  <c r="EW33" i="15"/>
  <c r="ES33" i="15"/>
  <c r="EJ34" i="15"/>
  <c r="EF34" i="15"/>
  <c r="EF40" i="15"/>
  <c r="EM32" i="15"/>
  <c r="EJ40" i="15"/>
  <c r="EO39" i="15"/>
  <c r="ER34" i="15"/>
  <c r="EI39" i="15"/>
  <c r="ES45" i="15"/>
  <c r="EO35" i="15"/>
  <c r="EJ44" i="15"/>
  <c r="ES44" i="15"/>
  <c r="EN47" i="15"/>
  <c r="ES48" i="15"/>
  <c r="ET35" i="15"/>
  <c r="EI43" i="15"/>
  <c r="EF46" i="15"/>
  <c r="ER46" i="15"/>
  <c r="EO38" i="15"/>
  <c r="EN30" i="15"/>
  <c r="EE30" i="15"/>
  <c r="EO29" i="15"/>
  <c r="EP40" i="15"/>
  <c r="EL46" i="15"/>
  <c r="ES38" i="15"/>
  <c r="EH41" i="15"/>
  <c r="EJ42" i="15"/>
  <c r="EF42" i="15"/>
  <c r="EL41" i="15"/>
  <c r="EK33" i="15"/>
  <c r="EG33" i="15"/>
  <c r="EE34" i="15"/>
  <c r="EN34" i="15"/>
  <c r="EN40" i="15"/>
  <c r="ES32" i="15"/>
  <c r="EL38" i="15"/>
  <c r="EO31" i="15"/>
  <c r="EV32" i="15"/>
  <c r="EK37" i="15"/>
  <c r="EU44" i="15"/>
  <c r="EW31" i="15"/>
  <c r="EK43" i="15"/>
  <c r="EU43" i="15"/>
  <c r="EF47" i="15"/>
  <c r="EU47" i="15"/>
  <c r="EX29" i="15"/>
  <c r="EG37" i="15"/>
  <c r="ET41" i="15"/>
  <c r="EN46" i="15"/>
  <c r="EJ46" i="15"/>
  <c r="EW38" i="15"/>
  <c r="EV30" i="15"/>
  <c r="EI38" i="15"/>
  <c r="EM46" i="15"/>
  <c r="ET38" i="15"/>
  <c r="EI41" i="15"/>
  <c r="EU33" i="15"/>
  <c r="EG34" i="15"/>
  <c r="EE42" i="15"/>
  <c r="EN42" i="15"/>
  <c r="EE41" i="15"/>
  <c r="EP33" i="15"/>
  <c r="EI42" i="15"/>
  <c r="EV34" i="15"/>
  <c r="EX34" i="15"/>
  <c r="EE40" i="15"/>
  <c r="EF32" i="15"/>
  <c r="EI33" i="15"/>
  <c r="EG42" i="15"/>
  <c r="EL29" i="15"/>
  <c r="EL36" i="15"/>
  <c r="EW43" i="15"/>
  <c r="ES29" i="15"/>
  <c r="EI37" i="15"/>
  <c r="EQ37" i="15"/>
  <c r="EH45" i="15"/>
  <c r="EP45" i="15"/>
  <c r="EP29" i="15"/>
  <c r="EH36" i="15"/>
  <c r="ES23" i="15"/>
  <c r="ET23" i="15"/>
  <c r="EU23" i="15"/>
  <c r="EO23" i="15"/>
  <c r="EW23" i="15"/>
  <c r="EP23" i="15"/>
  <c r="EQ23" i="15"/>
  <c r="EV23" i="15"/>
  <c r="ER23" i="15"/>
  <c r="EX23" i="15"/>
  <c r="ES15" i="15"/>
  <c r="ET15" i="15"/>
  <c r="EU15" i="15"/>
  <c r="EO15" i="15"/>
  <c r="EW15" i="15"/>
  <c r="EP15" i="15"/>
  <c r="EX15" i="15"/>
  <c r="EQ15" i="15"/>
  <c r="ER15" i="15"/>
  <c r="EV15" i="15"/>
  <c r="EU10" i="15"/>
  <c r="EV10" i="15"/>
  <c r="EO10" i="15"/>
  <c r="EW10" i="15"/>
  <c r="EQ10" i="15"/>
  <c r="ER10" i="15"/>
  <c r="ES10" i="15"/>
  <c r="EP10" i="15"/>
  <c r="ET10" i="15"/>
  <c r="EX10" i="15"/>
  <c r="AZ23" i="15"/>
  <c r="EU22" i="15"/>
  <c r="EV22" i="15"/>
  <c r="EO22" i="15"/>
  <c r="EW22" i="15"/>
  <c r="EQ22" i="15"/>
  <c r="EP22" i="15"/>
  <c r="ER22" i="15"/>
  <c r="ES22" i="15"/>
  <c r="ET22" i="15"/>
  <c r="EX22" i="15"/>
  <c r="EU14" i="15"/>
  <c r="EV14" i="15"/>
  <c r="EO14" i="15"/>
  <c r="EW14" i="15"/>
  <c r="EQ14" i="15"/>
  <c r="ER14" i="15"/>
  <c r="EP14" i="15"/>
  <c r="ES14" i="15"/>
  <c r="ET14" i="15"/>
  <c r="EX14" i="15"/>
  <c r="BJ24" i="15"/>
  <c r="BB25" i="15"/>
  <c r="BB21" i="15"/>
  <c r="BF24" i="15"/>
  <c r="EO21" i="15"/>
  <c r="EW21" i="15"/>
  <c r="EP21" i="15"/>
  <c r="EX21" i="15"/>
  <c r="EQ21" i="15"/>
  <c r="ES21" i="15"/>
  <c r="ET21" i="15"/>
  <c r="EU21" i="15"/>
  <c r="EV21" i="15"/>
  <c r="ER21" i="15"/>
  <c r="EO13" i="15"/>
  <c r="EW13" i="15"/>
  <c r="EP13" i="15"/>
  <c r="EX13" i="15"/>
  <c r="EQ13" i="15"/>
  <c r="ES13" i="15"/>
  <c r="ET13" i="15"/>
  <c r="EV13" i="15"/>
  <c r="ER13" i="15"/>
  <c r="EU13" i="15"/>
  <c r="EQ28" i="15"/>
  <c r="EI28" i="15"/>
  <c r="ER28" i="15"/>
  <c r="EF28" i="15"/>
  <c r="ES28" i="15"/>
  <c r="EU28" i="15"/>
  <c r="EO28" i="15"/>
  <c r="EP28" i="15"/>
  <c r="ET28" i="15"/>
  <c r="EV28" i="15"/>
  <c r="EW28" i="15"/>
  <c r="EX28" i="15"/>
  <c r="EE28" i="15"/>
  <c r="EQ20" i="15"/>
  <c r="ER20" i="15"/>
  <c r="ES20" i="15"/>
  <c r="EE20" i="15"/>
  <c r="EU20" i="15"/>
  <c r="EO20" i="15"/>
  <c r="ET20" i="15"/>
  <c r="EP20" i="15"/>
  <c r="EV20" i="15"/>
  <c r="EW20" i="15"/>
  <c r="EX20" i="15"/>
  <c r="EQ12" i="15"/>
  <c r="ER12" i="15"/>
  <c r="ES12" i="15"/>
  <c r="EU12" i="15"/>
  <c r="EV12" i="15"/>
  <c r="ET12" i="15"/>
  <c r="EO12" i="15"/>
  <c r="EP12" i="15"/>
  <c r="EW12" i="15"/>
  <c r="EX12" i="15"/>
  <c r="EU18" i="15"/>
  <c r="EV18" i="15"/>
  <c r="EO18" i="15"/>
  <c r="EW18" i="15"/>
  <c r="EQ18" i="15"/>
  <c r="ER18" i="15"/>
  <c r="EP18" i="15"/>
  <c r="ES18" i="15"/>
  <c r="ET18" i="15"/>
  <c r="EX18" i="15"/>
  <c r="AZ13" i="15"/>
  <c r="BG11" i="15"/>
  <c r="BA13" i="15"/>
  <c r="BL9" i="15"/>
  <c r="BG17" i="15"/>
  <c r="BH13" i="15"/>
  <c r="BB13" i="15"/>
  <c r="ES27" i="15"/>
  <c r="ET27" i="15"/>
  <c r="EU27" i="15"/>
  <c r="EO27" i="15"/>
  <c r="EW27" i="15"/>
  <c r="EX27" i="15"/>
  <c r="EP27" i="15"/>
  <c r="EQ27" i="15"/>
  <c r="ER27" i="15"/>
  <c r="EV27" i="15"/>
  <c r="EE27" i="15"/>
  <c r="ES19" i="15"/>
  <c r="ET19" i="15"/>
  <c r="EU19" i="15"/>
  <c r="EO19" i="15"/>
  <c r="EW19" i="15"/>
  <c r="EX19" i="15"/>
  <c r="EP19" i="15"/>
  <c r="EQ19" i="15"/>
  <c r="ER19" i="15"/>
  <c r="EV19" i="15"/>
  <c r="ES11" i="15"/>
  <c r="ET11" i="15"/>
  <c r="EU11" i="15"/>
  <c r="EO11" i="15"/>
  <c r="EW11" i="15"/>
  <c r="EP11" i="15"/>
  <c r="EX11" i="15"/>
  <c r="EV11" i="15"/>
  <c r="EQ11" i="15"/>
  <c r="ER11" i="15"/>
  <c r="O86" i="21"/>
  <c r="O26" i="21"/>
  <c r="O66" i="21"/>
  <c r="O146" i="21"/>
  <c r="O166" i="21"/>
  <c r="O186" i="21"/>
  <c r="IU32" i="19"/>
  <c r="IU12" i="19"/>
  <c r="IU22" i="19"/>
  <c r="IU52" i="19"/>
  <c r="CG20" i="15"/>
  <c r="CD20" i="15"/>
  <c r="IS40" i="19"/>
  <c r="IS50" i="19"/>
  <c r="CD12" i="15"/>
  <c r="CG12" i="15"/>
  <c r="BA18" i="15"/>
  <c r="AZ18" i="15"/>
  <c r="BC10" i="15"/>
  <c r="BA10" i="15"/>
  <c r="BH19" i="15"/>
  <c r="BG19" i="15"/>
  <c r="BE19" i="15"/>
  <c r="GS60" i="19"/>
  <c r="BC18" i="15"/>
  <c r="BB16" i="15"/>
  <c r="BA28" i="15"/>
  <c r="BB28" i="15"/>
  <c r="BC20" i="15"/>
  <c r="AZ20" i="15"/>
  <c r="BB20" i="15"/>
  <c r="BC12" i="15"/>
  <c r="BA12" i="15"/>
  <c r="AZ12" i="15"/>
  <c r="BG22" i="15"/>
  <c r="BH22" i="15"/>
  <c r="BJ10" i="15"/>
  <c r="BK10" i="15"/>
  <c r="EU7" i="19"/>
  <c r="EU42" i="19" s="1"/>
  <c r="FS40" i="19"/>
  <c r="CF20" i="15"/>
  <c r="BC24" i="15"/>
  <c r="BB24" i="15"/>
  <c r="BC26" i="15"/>
  <c r="BA26" i="15"/>
  <c r="AZ26" i="15"/>
  <c r="BB26" i="15"/>
  <c r="BH23" i="15"/>
  <c r="BE23" i="15"/>
  <c r="BF15" i="15"/>
  <c r="BG15" i="15"/>
  <c r="BH15" i="15"/>
  <c r="BE15" i="15"/>
  <c r="AU7" i="19"/>
  <c r="AU52" i="19" s="1"/>
  <c r="BU7" i="19"/>
  <c r="BU12" i="19" s="1"/>
  <c r="BU13" i="19" s="1"/>
  <c r="FS10" i="19"/>
  <c r="GS20" i="19"/>
  <c r="BB18" i="15"/>
  <c r="BF19" i="15"/>
  <c r="BE10" i="15"/>
  <c r="BG10" i="15"/>
  <c r="BF10" i="15"/>
  <c r="GS30" i="19"/>
  <c r="GS50" i="19"/>
  <c r="FS60" i="19"/>
  <c r="BG23" i="15"/>
  <c r="BC28" i="15"/>
  <c r="BA16" i="15"/>
  <c r="AZ24" i="15"/>
  <c r="BC22" i="15"/>
  <c r="AZ22" i="15"/>
  <c r="BB22" i="15"/>
  <c r="BC14" i="15"/>
  <c r="BA14" i="15"/>
  <c r="FS20" i="19"/>
  <c r="O46" i="20"/>
  <c r="O106" i="21"/>
  <c r="O126" i="21"/>
  <c r="BK24" i="15"/>
  <c r="BM16" i="15"/>
  <c r="BG28" i="15"/>
  <c r="CE22" i="15"/>
  <c r="BQ14" i="15"/>
  <c r="BP78" i="15"/>
  <c r="BW62" i="15"/>
  <c r="BP86" i="15"/>
  <c r="BO86" i="15"/>
  <c r="BS86" i="15"/>
  <c r="BR38" i="15"/>
  <c r="BY12" i="15"/>
  <c r="BT12" i="15"/>
  <c r="BV20" i="15"/>
  <c r="BT20" i="15"/>
  <c r="BO20" i="15"/>
  <c r="BQ28" i="15"/>
  <c r="BT28" i="15"/>
  <c r="BR28" i="15"/>
  <c r="BW36" i="15"/>
  <c r="BT36" i="15"/>
  <c r="BP36" i="15"/>
  <c r="BY36" i="15"/>
  <c r="BU36" i="15"/>
  <c r="BO36" i="15"/>
  <c r="BO44" i="15"/>
  <c r="BT44" i="15"/>
  <c r="BS44" i="15"/>
  <c r="BY52" i="15"/>
  <c r="BT52" i="15"/>
  <c r="BY60" i="15"/>
  <c r="BT60" i="15"/>
  <c r="BR60" i="15"/>
  <c r="BU60" i="15"/>
  <c r="BQ68" i="15"/>
  <c r="BT68" i="15"/>
  <c r="BY68" i="15"/>
  <c r="BR68" i="15"/>
  <c r="BX68" i="15"/>
  <c r="BO76" i="15"/>
  <c r="BT76" i="15"/>
  <c r="BR76" i="15"/>
  <c r="BU76" i="15"/>
  <c r="BV76" i="15"/>
  <c r="BX76" i="15"/>
  <c r="BX84" i="15"/>
  <c r="BT84" i="15"/>
  <c r="BO84" i="15"/>
  <c r="BP84" i="15"/>
  <c r="BY84" i="15"/>
  <c r="BS84" i="15"/>
  <c r="BY92" i="15"/>
  <c r="BT92" i="15"/>
  <c r="BO100" i="15"/>
  <c r="BT100" i="15"/>
  <c r="BQ100" i="15"/>
  <c r="BS100" i="15"/>
  <c r="O54" i="22"/>
  <c r="Q11" i="13" s="1"/>
  <c r="O74" i="22"/>
  <c r="Q12" i="13" s="1"/>
  <c r="O126" i="20"/>
  <c r="BR10" i="15"/>
  <c r="BT10" i="15"/>
  <c r="IB60" i="19"/>
  <c r="IB20" i="19"/>
  <c r="HB40" i="19"/>
  <c r="GB60" i="19"/>
  <c r="GB20" i="19"/>
  <c r="FB40" i="19"/>
  <c r="EB60" i="19"/>
  <c r="EB20" i="19"/>
  <c r="DB40" i="19"/>
  <c r="CB60" i="19"/>
  <c r="CB20" i="19"/>
  <c r="BB40" i="19"/>
  <c r="AB20" i="19"/>
  <c r="AB30" i="19"/>
  <c r="B40" i="19"/>
  <c r="AB60" i="19"/>
  <c r="B30" i="19"/>
  <c r="HB60" i="19"/>
  <c r="GB40" i="19"/>
  <c r="FB20" i="19"/>
  <c r="DB60" i="19"/>
  <c r="CB40" i="19"/>
  <c r="BB20" i="19"/>
  <c r="B60" i="19"/>
  <c r="IB30" i="19"/>
  <c r="EB30" i="19"/>
  <c r="DB50" i="19"/>
  <c r="CB30" i="19"/>
  <c r="B50" i="19"/>
  <c r="IB50" i="19"/>
  <c r="HB30" i="19"/>
  <c r="GB50" i="19"/>
  <c r="FB30" i="19"/>
  <c r="EB50" i="19"/>
  <c r="DB30" i="19"/>
  <c r="CB50" i="19"/>
  <c r="BB30" i="19"/>
  <c r="IB40" i="19"/>
  <c r="HB20" i="19"/>
  <c r="FB60" i="19"/>
  <c r="EB40" i="19"/>
  <c r="DB20" i="19"/>
  <c r="BB60" i="19"/>
  <c r="AB50" i="19"/>
  <c r="B20" i="19"/>
  <c r="HB50" i="19"/>
  <c r="GB30" i="19"/>
  <c r="FB50" i="19"/>
  <c r="BB50" i="19"/>
  <c r="AB40" i="19"/>
  <c r="U7" i="19"/>
  <c r="U32" i="19" s="1"/>
  <c r="U33" i="19" s="1"/>
  <c r="BU14" i="15"/>
  <c r="BT14" i="15"/>
  <c r="BP14" i="15"/>
  <c r="BY22" i="15"/>
  <c r="BT22" i="15"/>
  <c r="BR22" i="15"/>
  <c r="BU22" i="15"/>
  <c r="BW22" i="15"/>
  <c r="BY30" i="15"/>
  <c r="BT30" i="15"/>
  <c r="BS30" i="15"/>
  <c r="BO30" i="15"/>
  <c r="BT38" i="15"/>
  <c r="BQ38" i="15"/>
  <c r="BU38" i="15"/>
  <c r="BO38" i="15"/>
  <c r="BX46" i="15"/>
  <c r="BT46" i="15"/>
  <c r="BR46" i="15"/>
  <c r="BT54" i="15"/>
  <c r="BY54" i="15"/>
  <c r="BQ54" i="15"/>
  <c r="BU54" i="15"/>
  <c r="BW54" i="15"/>
  <c r="BX62" i="15"/>
  <c r="BT62" i="15"/>
  <c r="BR62" i="15"/>
  <c r="BT70" i="15"/>
  <c r="BQ70" i="15"/>
  <c r="BU70" i="15"/>
  <c r="BO70" i="15"/>
  <c r="BP70" i="15"/>
  <c r="BX78" i="15"/>
  <c r="BT78" i="15"/>
  <c r="BR78" i="15"/>
  <c r="BX86" i="15"/>
  <c r="BT86" i="15"/>
  <c r="BU86" i="15"/>
  <c r="BV86" i="15"/>
  <c r="BT94" i="15"/>
  <c r="BY94" i="15"/>
  <c r="BV94" i="15"/>
  <c r="BW94" i="15"/>
  <c r="BT102" i="15"/>
  <c r="BR102" i="15"/>
  <c r="BV102" i="15"/>
  <c r="O71" i="22"/>
  <c r="P12" i="13" s="1"/>
  <c r="O26" i="20"/>
  <c r="BS18" i="15"/>
  <c r="BX18" i="15"/>
  <c r="BO50" i="15"/>
  <c r="BV34" i="15"/>
  <c r="BW58" i="15"/>
  <c r="BP98" i="15"/>
  <c r="BP82" i="15"/>
  <c r="BO90" i="15"/>
  <c r="BS82" i="15"/>
  <c r="BS66" i="15"/>
  <c r="BS50" i="15"/>
  <c r="BS34" i="15"/>
  <c r="BQ98" i="15"/>
  <c r="BY24" i="15"/>
  <c r="BT24" i="15"/>
  <c r="BX32" i="15"/>
  <c r="BT32" i="15"/>
  <c r="BW40" i="15"/>
  <c r="BT40" i="15"/>
  <c r="BX48" i="15"/>
  <c r="BT48" i="15"/>
  <c r="BW56" i="15"/>
  <c r="BT56" i="15"/>
  <c r="BO64" i="15"/>
  <c r="BT64" i="15"/>
  <c r="BY72" i="15"/>
  <c r="BT72" i="15"/>
  <c r="BY80" i="15"/>
  <c r="BT80" i="15"/>
  <c r="BY88" i="15"/>
  <c r="BT88" i="15"/>
  <c r="BX96" i="15"/>
  <c r="BT96" i="15"/>
  <c r="BY104" i="15"/>
  <c r="BT104" i="15"/>
  <c r="O86" i="20"/>
  <c r="BU18" i="15"/>
  <c r="BT18" i="15"/>
  <c r="BY26" i="15"/>
  <c r="BT26" i="15"/>
  <c r="BX42" i="15"/>
  <c r="BT42" i="15"/>
  <c r="BX58" i="15"/>
  <c r="BT58" i="15"/>
  <c r="BX74" i="15"/>
  <c r="BT74" i="15"/>
  <c r="BX90" i="15"/>
  <c r="BT90" i="15"/>
  <c r="O6" i="21"/>
  <c r="O46" i="21"/>
  <c r="O6" i="20"/>
  <c r="O66" i="20"/>
  <c r="O146" i="20"/>
  <c r="O186" i="20"/>
  <c r="S12" i="19"/>
  <c r="S22" i="19" s="1"/>
  <c r="S32" i="19" s="1"/>
  <c r="S42" i="19" s="1"/>
  <c r="S52" i="19" s="1"/>
  <c r="S62" i="19" s="1"/>
  <c r="S11" i="19"/>
  <c r="S21" i="19" s="1"/>
  <c r="S31" i="19" s="1"/>
  <c r="S41" i="19" s="1"/>
  <c r="S51" i="19" s="1"/>
  <c r="R5" i="19"/>
  <c r="AS40" i="19"/>
  <c r="DS30" i="19"/>
  <c r="DS60" i="19"/>
  <c r="DU7" i="19"/>
  <c r="DU12" i="19" s="1"/>
  <c r="DU13" i="19" s="1"/>
  <c r="DS40" i="19"/>
  <c r="DS10" i="19"/>
  <c r="DS50" i="19"/>
  <c r="DS20" i="19"/>
  <c r="CS30" i="19"/>
  <c r="CS50" i="19"/>
  <c r="CS60" i="19"/>
  <c r="BS60" i="19"/>
  <c r="BS50" i="19"/>
  <c r="BS40" i="19"/>
  <c r="BS30" i="19"/>
  <c r="AS30" i="19"/>
  <c r="AS60" i="19"/>
  <c r="AS50" i="19"/>
  <c r="AU53" i="19"/>
  <c r="CM11" i="15"/>
  <c r="CS11" i="19"/>
  <c r="CS21" i="19" s="1"/>
  <c r="CS31" i="19" s="1"/>
  <c r="O34" i="22"/>
  <c r="Q10" i="13" s="1"/>
  <c r="O25" i="22"/>
  <c r="N10" i="13" s="1"/>
  <c r="O31" i="22"/>
  <c r="P10" i="13" s="1"/>
  <c r="O8" i="22"/>
  <c r="O9" i="13" s="1"/>
  <c r="CS20" i="19"/>
  <c r="CS12" i="19"/>
  <c r="CS22" i="19" s="1"/>
  <c r="CS32" i="19" s="1"/>
  <c r="CS42" i="19" s="1"/>
  <c r="CS52" i="19" s="1"/>
  <c r="CS62" i="19" s="1"/>
  <c r="CS40" i="19"/>
  <c r="S50" i="19"/>
  <c r="S60" i="19"/>
  <c r="CE14" i="15"/>
  <c r="CE12" i="15"/>
  <c r="CE10" i="15"/>
  <c r="CG10" i="15"/>
  <c r="BU12" i="15"/>
  <c r="BS12" i="15"/>
  <c r="BQ12" i="15"/>
  <c r="BP12" i="15"/>
  <c r="BO12" i="15"/>
  <c r="BS16" i="15"/>
  <c r="BY16" i="15"/>
  <c r="BX16" i="15"/>
  <c r="BW16" i="15"/>
  <c r="BV16" i="15"/>
  <c r="BS20" i="15"/>
  <c r="BY20" i="15"/>
  <c r="BX20" i="15"/>
  <c r="BW20" i="15"/>
  <c r="BU20" i="15"/>
  <c r="BV28" i="15"/>
  <c r="BP24" i="15"/>
  <c r="BW24" i="15"/>
  <c r="BY28" i="15"/>
  <c r="BW28" i="15"/>
  <c r="BV32" i="15"/>
  <c r="BS32" i="15"/>
  <c r="BS24" i="15"/>
  <c r="BX28" i="15"/>
  <c r="BW32" i="15"/>
  <c r="BV24" i="15"/>
  <c r="BO40" i="15"/>
  <c r="BP44" i="15"/>
  <c r="BU40" i="15"/>
  <c r="BS40" i="15"/>
  <c r="BR44" i="15"/>
  <c r="BR40" i="15"/>
  <c r="BR36" i="15"/>
  <c r="BQ44" i="15"/>
  <c r="BQ40" i="15"/>
  <c r="BQ36" i="15"/>
  <c r="BX36" i="15"/>
  <c r="BW44" i="15"/>
  <c r="BV44" i="15"/>
  <c r="BV36" i="15"/>
  <c r="BB9" i="15"/>
  <c r="AZ9" i="15"/>
  <c r="DI27" i="15"/>
  <c r="DI25" i="15"/>
  <c r="DI23" i="15"/>
  <c r="GO5" i="19"/>
  <c r="DI17" i="15"/>
  <c r="DJ28" i="15"/>
  <c r="DJ26" i="15"/>
  <c r="DJ24" i="15"/>
  <c r="DJ22" i="15"/>
  <c r="DK20" i="15"/>
  <c r="DK18" i="15"/>
  <c r="DK16" i="15"/>
  <c r="CL28" i="15"/>
  <c r="CL26" i="15"/>
  <c r="CL24" i="15"/>
  <c r="CL22" i="15"/>
  <c r="CL20" i="15"/>
  <c r="CL18" i="15"/>
  <c r="CL16" i="15"/>
  <c r="CL14" i="15"/>
  <c r="CL12" i="15"/>
  <c r="CL10" i="15"/>
  <c r="CL27" i="15"/>
  <c r="CL25" i="15"/>
  <c r="CL23" i="15"/>
  <c r="CL21" i="15"/>
  <c r="CL19" i="15"/>
  <c r="CL17" i="15"/>
  <c r="CL15" i="15"/>
  <c r="CL13" i="15"/>
  <c r="CL11" i="15"/>
  <c r="GW6" i="19"/>
  <c r="GW7" i="19" s="1"/>
  <c r="GW11" i="19" s="1"/>
  <c r="BE18" i="15"/>
  <c r="BH18" i="15"/>
  <c r="BL20" i="15"/>
  <c r="BJ20" i="15"/>
  <c r="BM20" i="15"/>
  <c r="BK20" i="15"/>
  <c r="BM14" i="15"/>
  <c r="BJ14" i="15"/>
  <c r="BM12" i="15"/>
  <c r="BJ12" i="15"/>
  <c r="BL12" i="15"/>
  <c r="BE24" i="15"/>
  <c r="BG24" i="15"/>
  <c r="BK14" i="15"/>
  <c r="BJ16" i="15"/>
  <c r="BM24" i="15"/>
  <c r="BL14" i="15"/>
  <c r="BF18" i="15"/>
  <c r="BH10" i="15"/>
  <c r="BL10" i="15"/>
  <c r="BG9" i="15"/>
  <c r="BF9" i="15"/>
  <c r="BF27" i="15"/>
  <c r="BE27" i="15"/>
  <c r="BG27" i="15"/>
  <c r="BG25" i="15"/>
  <c r="BH25" i="15"/>
  <c r="BF25" i="15"/>
  <c r="BH17" i="15"/>
  <c r="BF17" i="15"/>
  <c r="BH11" i="15"/>
  <c r="BE11" i="15"/>
  <c r="BJ27" i="15"/>
  <c r="BK27" i="15"/>
  <c r="BL27" i="15"/>
  <c r="BM27" i="15"/>
  <c r="BM23" i="15"/>
  <c r="BL23" i="15"/>
  <c r="BJ21" i="15"/>
  <c r="BK21" i="15"/>
  <c r="BL21" i="15"/>
  <c r="BJ19" i="15"/>
  <c r="BK19" i="15"/>
  <c r="BJ17" i="15"/>
  <c r="BL17" i="15"/>
  <c r="BJ15" i="15"/>
  <c r="BK15" i="15"/>
  <c r="BM15" i="15"/>
  <c r="BJ13" i="15"/>
  <c r="BK13" i="15"/>
  <c r="BL13" i="15"/>
  <c r="BM13" i="15"/>
  <c r="BJ11" i="15"/>
  <c r="BM11" i="15"/>
  <c r="BK11" i="15"/>
  <c r="BL11" i="15"/>
  <c r="BQ10" i="15"/>
  <c r="BP10" i="15"/>
  <c r="BE28" i="15"/>
  <c r="BH28" i="15"/>
  <c r="BE26" i="15"/>
  <c r="BG26" i="15"/>
  <c r="BH26" i="15"/>
  <c r="BE22" i="15"/>
  <c r="BF22" i="15"/>
  <c r="BE20" i="15"/>
  <c r="BF20" i="15"/>
  <c r="BG20" i="15"/>
  <c r="BH20" i="15"/>
  <c r="BH16" i="15"/>
  <c r="BF16" i="15"/>
  <c r="BE14" i="15"/>
  <c r="BG14" i="15"/>
  <c r="BH14" i="15"/>
  <c r="BF14" i="15"/>
  <c r="BE12" i="15"/>
  <c r="BF12" i="15"/>
  <c r="BJ28" i="15"/>
  <c r="BK28" i="15"/>
  <c r="BM28" i="15"/>
  <c r="BK26" i="15"/>
  <c r="BM26" i="15"/>
  <c r="BJ22" i="15"/>
  <c r="BL22" i="15"/>
  <c r="BM22" i="15"/>
  <c r="BK18" i="15"/>
  <c r="BL18" i="15"/>
  <c r="BM18" i="15"/>
  <c r="BO10" i="15"/>
  <c r="BS10" i="15"/>
  <c r="BU10" i="15"/>
  <c r="BV10" i="15"/>
  <c r="BX10" i="15"/>
  <c r="BY10" i="15"/>
  <c r="IU42" i="19"/>
  <c r="IU62" i="19"/>
  <c r="CU7" i="19"/>
  <c r="HU7" i="19"/>
  <c r="FU7" i="19"/>
  <c r="BS10" i="19"/>
  <c r="BS20" i="19"/>
  <c r="CF14" i="15"/>
  <c r="CD14" i="15"/>
  <c r="CE16" i="15"/>
  <c r="CF18" i="15"/>
  <c r="CD18" i="15"/>
  <c r="CE20" i="15"/>
  <c r="CF22" i="15"/>
  <c r="CD22" i="15"/>
  <c r="CE24" i="15"/>
  <c r="BX34" i="15"/>
  <c r="BY34" i="15"/>
  <c r="BX38" i="15"/>
  <c r="BX50" i="15"/>
  <c r="BY50" i="15"/>
  <c r="BX54" i="15"/>
  <c r="BX66" i="15"/>
  <c r="BY66" i="15"/>
  <c r="BX70" i="15"/>
  <c r="BX82" i="15"/>
  <c r="BY82" i="15"/>
  <c r="BX94" i="15"/>
  <c r="BS94" i="15"/>
  <c r="BQ94" i="15"/>
  <c r="BR94" i="15"/>
  <c r="BX98" i="15"/>
  <c r="BY98" i="15"/>
  <c r="BX102" i="15"/>
  <c r="BY102" i="15"/>
  <c r="BQ102" i="15"/>
  <c r="O5" i="22"/>
  <c r="N9" i="13" s="1"/>
  <c r="O11" i="22"/>
  <c r="P9" i="13" s="1"/>
  <c r="CW7" i="19"/>
  <c r="CW11" i="19" s="1"/>
  <c r="O14" i="22"/>
  <c r="Q9" i="13" s="1"/>
  <c r="AS10" i="19"/>
  <c r="CK12" i="15"/>
  <c r="CK10" i="15"/>
  <c r="CK27" i="15"/>
  <c r="CK25" i="15"/>
  <c r="CK23" i="15"/>
  <c r="CK21" i="15"/>
  <c r="CK19" i="15"/>
  <c r="CK17" i="15"/>
  <c r="CK15" i="15"/>
  <c r="CS28" i="15"/>
  <c r="CQ28" i="15"/>
  <c r="CO28" i="15"/>
  <c r="CM28" i="15"/>
  <c r="CR27" i="15"/>
  <c r="CP27" i="15"/>
  <c r="CN27" i="15"/>
  <c r="CS26" i="15"/>
  <c r="CQ26" i="15"/>
  <c r="CO26" i="15"/>
  <c r="CM26" i="15"/>
  <c r="CR25" i="15"/>
  <c r="CP25" i="15"/>
  <c r="CN25" i="15"/>
  <c r="CS24" i="15"/>
  <c r="CQ24" i="15"/>
  <c r="CO24" i="15"/>
  <c r="CM24" i="15"/>
  <c r="CR23" i="15"/>
  <c r="CP23" i="15"/>
  <c r="CN23" i="15"/>
  <c r="CS22" i="15"/>
  <c r="CQ22" i="15"/>
  <c r="CO22" i="15"/>
  <c r="CM22" i="15"/>
  <c r="CR21" i="15"/>
  <c r="CP21" i="15"/>
  <c r="CN21" i="15"/>
  <c r="CS20" i="15"/>
  <c r="CQ20" i="15"/>
  <c r="CO20" i="15"/>
  <c r="CM20" i="15"/>
  <c r="CR19" i="15"/>
  <c r="CP19" i="15"/>
  <c r="CN19" i="15"/>
  <c r="CS18" i="15"/>
  <c r="CQ18" i="15"/>
  <c r="CO18" i="15"/>
  <c r="CM18" i="15"/>
  <c r="CR17" i="15"/>
  <c r="CP17" i="15"/>
  <c r="CN17" i="15"/>
  <c r="CS16" i="15"/>
  <c r="CQ16" i="15"/>
  <c r="CO16" i="15"/>
  <c r="CM16" i="15"/>
  <c r="CR15" i="15"/>
  <c r="CP15" i="15"/>
  <c r="CN15" i="15"/>
  <c r="CS14" i="15"/>
  <c r="CQ14" i="15"/>
  <c r="CO14" i="15"/>
  <c r="CM14" i="15"/>
  <c r="CR13" i="15"/>
  <c r="CP13" i="15"/>
  <c r="CN13" i="15"/>
  <c r="CS12" i="15"/>
  <c r="CQ12" i="15"/>
  <c r="CO12" i="15"/>
  <c r="CM12" i="15"/>
  <c r="CR11" i="15"/>
  <c r="CP11" i="15"/>
  <c r="CN11" i="15"/>
  <c r="CS10" i="15"/>
  <c r="CQ10" i="15"/>
  <c r="CO10" i="15"/>
  <c r="CM10" i="15"/>
  <c r="DJ21" i="15"/>
  <c r="DJ19" i="15"/>
  <c r="DL19" i="15"/>
  <c r="DN19" i="15"/>
  <c r="DJ17" i="15"/>
  <c r="DL17" i="15"/>
  <c r="DN17" i="15"/>
  <c r="DI15" i="15"/>
  <c r="DK15" i="15"/>
  <c r="DM15" i="15"/>
  <c r="DJ15" i="15"/>
  <c r="DL15" i="15"/>
  <c r="DN15" i="15"/>
  <c r="DI13" i="15"/>
  <c r="DK13" i="15"/>
  <c r="DM13" i="15"/>
  <c r="DJ13" i="15"/>
  <c r="DL13" i="15"/>
  <c r="DN13" i="15"/>
  <c r="DI11" i="15"/>
  <c r="DK11" i="15"/>
  <c r="DM11" i="15"/>
  <c r="DJ11" i="15"/>
  <c r="DL11" i="15"/>
  <c r="DN11" i="15"/>
  <c r="EF27" i="15"/>
  <c r="EH27" i="15"/>
  <c r="EJ27" i="15"/>
  <c r="EL27" i="15"/>
  <c r="EN27" i="15"/>
  <c r="EG27" i="15"/>
  <c r="EI27" i="15"/>
  <c r="EK27" i="15"/>
  <c r="EM27" i="15"/>
  <c r="EF25" i="15"/>
  <c r="EH25" i="15"/>
  <c r="EJ25" i="15"/>
  <c r="EL25" i="15"/>
  <c r="EN25" i="15"/>
  <c r="EG25" i="15"/>
  <c r="EK25" i="15"/>
  <c r="EI25" i="15"/>
  <c r="EM25" i="15"/>
  <c r="EE25" i="15"/>
  <c r="EF23" i="15"/>
  <c r="EH23" i="15"/>
  <c r="EJ23" i="15"/>
  <c r="EL23" i="15"/>
  <c r="EN23" i="15"/>
  <c r="EG23" i="15"/>
  <c r="EK23" i="15"/>
  <c r="EI23" i="15"/>
  <c r="EM23" i="15"/>
  <c r="EE23" i="15"/>
  <c r="EF21" i="15"/>
  <c r="EH21" i="15"/>
  <c r="EJ21" i="15"/>
  <c r="EL21" i="15"/>
  <c r="EN21" i="15"/>
  <c r="EG21" i="15"/>
  <c r="EK21" i="15"/>
  <c r="EI21" i="15"/>
  <c r="EM21" i="15"/>
  <c r="EE21" i="15"/>
  <c r="EF19" i="15"/>
  <c r="EH19" i="15"/>
  <c r="EJ19" i="15"/>
  <c r="EL19" i="15"/>
  <c r="EN19" i="15"/>
  <c r="EG19" i="15"/>
  <c r="EK19" i="15"/>
  <c r="EI19" i="15"/>
  <c r="EM19" i="15"/>
  <c r="EE19" i="15"/>
  <c r="EF17" i="15"/>
  <c r="EH17" i="15"/>
  <c r="EJ17" i="15"/>
  <c r="EL17" i="15"/>
  <c r="EN17" i="15"/>
  <c r="EG17" i="15"/>
  <c r="EK17" i="15"/>
  <c r="EI17" i="15"/>
  <c r="EM17" i="15"/>
  <c r="EE17" i="15"/>
  <c r="EF15" i="15"/>
  <c r="EH15" i="15"/>
  <c r="EJ15" i="15"/>
  <c r="EL15" i="15"/>
  <c r="EN15" i="15"/>
  <c r="EG15" i="15"/>
  <c r="EK15" i="15"/>
  <c r="EI15" i="15"/>
  <c r="EM15" i="15"/>
  <c r="EE15" i="15"/>
  <c r="EF13" i="15"/>
  <c r="EH13" i="15"/>
  <c r="EJ13" i="15"/>
  <c r="EL13" i="15"/>
  <c r="EN13" i="15"/>
  <c r="EG13" i="15"/>
  <c r="EK13" i="15"/>
  <c r="EI13" i="15"/>
  <c r="EM13" i="15"/>
  <c r="EE13" i="15"/>
  <c r="EF11" i="15"/>
  <c r="EH11" i="15"/>
  <c r="EJ11" i="15"/>
  <c r="EL11" i="15"/>
  <c r="EN11" i="15"/>
  <c r="EG11" i="15"/>
  <c r="EK11" i="15"/>
  <c r="EI11" i="15"/>
  <c r="EM11" i="15"/>
  <c r="EE11" i="15"/>
  <c r="DH27" i="15"/>
  <c r="DH25" i="15"/>
  <c r="DH23" i="15"/>
  <c r="DH21" i="15"/>
  <c r="DH19" i="15"/>
  <c r="DH17" i="15"/>
  <c r="DH15" i="15"/>
  <c r="DH13" i="15"/>
  <c r="DH11" i="15"/>
  <c r="DM28" i="15"/>
  <c r="DK28" i="15"/>
  <c r="DI28" i="15"/>
  <c r="DM27" i="15"/>
  <c r="DK27" i="15"/>
  <c r="DM26" i="15"/>
  <c r="DK26" i="15"/>
  <c r="DI26" i="15"/>
  <c r="DM25" i="15"/>
  <c r="DK25" i="15"/>
  <c r="DM24" i="15"/>
  <c r="DK24" i="15"/>
  <c r="DI24" i="15"/>
  <c r="DM23" i="15"/>
  <c r="DK23" i="15"/>
  <c r="DM22" i="15"/>
  <c r="DK22" i="15"/>
  <c r="DI22" i="15"/>
  <c r="DM21" i="15"/>
  <c r="DK21" i="15"/>
  <c r="DK19" i="15"/>
  <c r="DK17" i="15"/>
  <c r="CK13" i="15"/>
  <c r="CK11" i="15"/>
  <c r="CK26" i="15"/>
  <c r="CK24" i="15"/>
  <c r="CK22" i="15"/>
  <c r="CK20" i="15"/>
  <c r="CK18" i="15"/>
  <c r="CK16" i="15"/>
  <c r="CK14" i="15"/>
  <c r="CR28" i="15"/>
  <c r="CP28" i="15"/>
  <c r="CN28" i="15"/>
  <c r="CS27" i="15"/>
  <c r="CQ27" i="15"/>
  <c r="CO27" i="15"/>
  <c r="CM27" i="15"/>
  <c r="CR26" i="15"/>
  <c r="CP26" i="15"/>
  <c r="CN26" i="15"/>
  <c r="CS25" i="15"/>
  <c r="CQ25" i="15"/>
  <c r="CO25" i="15"/>
  <c r="CM25" i="15"/>
  <c r="CR24" i="15"/>
  <c r="CP24" i="15"/>
  <c r="CN24" i="15"/>
  <c r="CS23" i="15"/>
  <c r="CQ23" i="15"/>
  <c r="CO23" i="15"/>
  <c r="CM23" i="15"/>
  <c r="CR22" i="15"/>
  <c r="CP22" i="15"/>
  <c r="CN22" i="15"/>
  <c r="CS21" i="15"/>
  <c r="CQ21" i="15"/>
  <c r="CO21" i="15"/>
  <c r="CM21" i="15"/>
  <c r="CR20" i="15"/>
  <c r="CP20" i="15"/>
  <c r="CN20" i="15"/>
  <c r="CS19" i="15"/>
  <c r="CQ19" i="15"/>
  <c r="CO19" i="15"/>
  <c r="CM19" i="15"/>
  <c r="CR18" i="15"/>
  <c r="CP18" i="15"/>
  <c r="CN18" i="15"/>
  <c r="CS17" i="15"/>
  <c r="CQ17" i="15"/>
  <c r="CO17" i="15"/>
  <c r="CM17" i="15"/>
  <c r="CR16" i="15"/>
  <c r="CP16" i="15"/>
  <c r="CN16" i="15"/>
  <c r="CS15" i="15"/>
  <c r="CQ15" i="15"/>
  <c r="CO15" i="15"/>
  <c r="CM15" i="15"/>
  <c r="CR14" i="15"/>
  <c r="CP14" i="15"/>
  <c r="CN14" i="15"/>
  <c r="CS13" i="15"/>
  <c r="CQ13" i="15"/>
  <c r="CO13" i="15"/>
  <c r="CM13" i="15"/>
  <c r="CR12" i="15"/>
  <c r="CP12" i="15"/>
  <c r="CN12" i="15"/>
  <c r="CS11" i="15"/>
  <c r="CQ11" i="15"/>
  <c r="CO11" i="15"/>
  <c r="CR10" i="15"/>
  <c r="CP10" i="15"/>
  <c r="CN10" i="15"/>
  <c r="DJ20" i="15"/>
  <c r="DL20" i="15"/>
  <c r="DN20" i="15"/>
  <c r="DJ18" i="15"/>
  <c r="DL18" i="15"/>
  <c r="DN18" i="15"/>
  <c r="DI16" i="15"/>
  <c r="DJ16" i="15"/>
  <c r="DL16" i="15"/>
  <c r="DN16" i="15"/>
  <c r="DI14" i="15"/>
  <c r="DK14" i="15"/>
  <c r="DM14" i="15"/>
  <c r="DJ14" i="15"/>
  <c r="DL14" i="15"/>
  <c r="DN14" i="15"/>
  <c r="DI12" i="15"/>
  <c r="DK12" i="15"/>
  <c r="DM12" i="15"/>
  <c r="DJ12" i="15"/>
  <c r="DL12" i="15"/>
  <c r="DN12" i="15"/>
  <c r="DI10" i="15"/>
  <c r="DK10" i="15"/>
  <c r="DM10" i="15"/>
  <c r="DJ10" i="15"/>
  <c r="DL10" i="15"/>
  <c r="DN10" i="15"/>
  <c r="EH28" i="15"/>
  <c r="EJ28" i="15"/>
  <c r="EL28" i="15"/>
  <c r="EN28" i="15"/>
  <c r="EG28" i="15"/>
  <c r="EK28" i="15"/>
  <c r="EM28" i="15"/>
  <c r="EF26" i="15"/>
  <c r="EH26" i="15"/>
  <c r="EJ26" i="15"/>
  <c r="EL26" i="15"/>
  <c r="EN26" i="15"/>
  <c r="EI26" i="15"/>
  <c r="EM26" i="15"/>
  <c r="EE26" i="15"/>
  <c r="EG26" i="15"/>
  <c r="EK26" i="15"/>
  <c r="EF24" i="15"/>
  <c r="EH24" i="15"/>
  <c r="EJ24" i="15"/>
  <c r="EL24" i="15"/>
  <c r="EN24" i="15"/>
  <c r="EI24" i="15"/>
  <c r="EM24" i="15"/>
  <c r="EE24" i="15"/>
  <c r="EG24" i="15"/>
  <c r="EK24" i="15"/>
  <c r="EF22" i="15"/>
  <c r="EH22" i="15"/>
  <c r="EJ22" i="15"/>
  <c r="EL22" i="15"/>
  <c r="EN22" i="15"/>
  <c r="EI22" i="15"/>
  <c r="EM22" i="15"/>
  <c r="EE22" i="15"/>
  <c r="EG22" i="15"/>
  <c r="EK22" i="15"/>
  <c r="EF20" i="15"/>
  <c r="EH20" i="15"/>
  <c r="EJ20" i="15"/>
  <c r="EL20" i="15"/>
  <c r="EN20" i="15"/>
  <c r="EI20" i="15"/>
  <c r="EM20" i="15"/>
  <c r="EG20" i="15"/>
  <c r="EK20" i="15"/>
  <c r="EF18" i="15"/>
  <c r="EH18" i="15"/>
  <c r="EJ18" i="15"/>
  <c r="EL18" i="15"/>
  <c r="EN18" i="15"/>
  <c r="EI18" i="15"/>
  <c r="EM18" i="15"/>
  <c r="EE18" i="15"/>
  <c r="EG18" i="15"/>
  <c r="EK18" i="15"/>
  <c r="EF16" i="15"/>
  <c r="EH16" i="15"/>
  <c r="EJ16" i="15"/>
  <c r="EL16" i="15"/>
  <c r="EN16" i="15"/>
  <c r="EI16" i="15"/>
  <c r="EM16" i="15"/>
  <c r="EE16" i="15"/>
  <c r="EG16" i="15"/>
  <c r="EK16" i="15"/>
  <c r="EF14" i="15"/>
  <c r="EH14" i="15"/>
  <c r="EJ14" i="15"/>
  <c r="EL14" i="15"/>
  <c r="EN14" i="15"/>
  <c r="EI14" i="15"/>
  <c r="EM14" i="15"/>
  <c r="EE14" i="15"/>
  <c r="EG14" i="15"/>
  <c r="EK14" i="15"/>
  <c r="EF12" i="15"/>
  <c r="EH12" i="15"/>
  <c r="EJ12" i="15"/>
  <c r="EL12" i="15"/>
  <c r="EN12" i="15"/>
  <c r="EI12" i="15"/>
  <c r="EM12" i="15"/>
  <c r="EE12" i="15"/>
  <c r="EG12" i="15"/>
  <c r="EK12" i="15"/>
  <c r="EF10" i="15"/>
  <c r="EH10" i="15"/>
  <c r="EJ10" i="15"/>
  <c r="EL10" i="15"/>
  <c r="EN10" i="15"/>
  <c r="EI10" i="15"/>
  <c r="EM10" i="15"/>
  <c r="EE10" i="15"/>
  <c r="EG10" i="15"/>
  <c r="EK10" i="15"/>
  <c r="DH28" i="15"/>
  <c r="DH26" i="15"/>
  <c r="DH24" i="15"/>
  <c r="DH22" i="15"/>
  <c r="DH20" i="15"/>
  <c r="DH18" i="15"/>
  <c r="DH16" i="15"/>
  <c r="DH14" i="15"/>
  <c r="DH12" i="15"/>
  <c r="DH10" i="15"/>
  <c r="DN28" i="15"/>
  <c r="DL28" i="15"/>
  <c r="DN27" i="15"/>
  <c r="DL27" i="15"/>
  <c r="DJ27" i="15"/>
  <c r="DN26" i="15"/>
  <c r="DL26" i="15"/>
  <c r="DN25" i="15"/>
  <c r="DL25" i="15"/>
  <c r="DJ25" i="15"/>
  <c r="DN24" i="15"/>
  <c r="DL24" i="15"/>
  <c r="DN23" i="15"/>
  <c r="DL23" i="15"/>
  <c r="DJ23" i="15"/>
  <c r="DN22" i="15"/>
  <c r="DL22" i="15"/>
  <c r="DN21" i="15"/>
  <c r="DL21" i="15"/>
  <c r="DI21" i="15"/>
  <c r="DM20" i="15"/>
  <c r="DI20" i="15"/>
  <c r="DM19" i="15"/>
  <c r="DI19" i="15"/>
  <c r="DM18" i="15"/>
  <c r="DI18" i="15"/>
  <c r="DM17" i="15"/>
  <c r="DM16" i="15"/>
  <c r="HO4" i="19"/>
  <c r="CR4" i="19"/>
  <c r="CQ5" i="19"/>
  <c r="GQ7" i="19"/>
  <c r="GM5" i="19"/>
  <c r="GQ5" i="19"/>
  <c r="GR4" i="19"/>
  <c r="GQ4" i="19"/>
  <c r="GO8" i="19"/>
  <c r="GN5" i="19"/>
  <c r="GQ6" i="19"/>
  <c r="GS12" i="19"/>
  <c r="GS22" i="19" s="1"/>
  <c r="GS32" i="19" s="1"/>
  <c r="GS42" i="19" s="1"/>
  <c r="GS52" i="19" s="1"/>
  <c r="GS62" i="19" s="1"/>
  <c r="GR5" i="19"/>
  <c r="CR5" i="19"/>
  <c r="CQ4" i="19"/>
  <c r="CO8" i="19"/>
  <c r="CO4" i="19"/>
  <c r="HO8" i="19"/>
  <c r="CO5" i="19"/>
  <c r="CM6" i="19"/>
  <c r="CN5" i="19"/>
  <c r="CO6" i="19"/>
  <c r="CM5" i="19"/>
  <c r="HM5" i="19"/>
  <c r="CO7" i="19"/>
  <c r="HM6" i="19"/>
  <c r="HQ7" i="19"/>
  <c r="HO6" i="19"/>
  <c r="CQ6" i="19"/>
  <c r="HR5" i="19"/>
  <c r="HN5" i="19"/>
  <c r="HQ6" i="19"/>
  <c r="HO5" i="19"/>
  <c r="HQ4" i="19"/>
  <c r="HO7" i="19"/>
  <c r="HS12" i="19"/>
  <c r="HS22" i="19" s="1"/>
  <c r="HS32" i="19" s="1"/>
  <c r="HS42" i="19" s="1"/>
  <c r="HS52" i="19" s="1"/>
  <c r="HS62" i="19" s="1"/>
  <c r="HR4" i="19"/>
  <c r="HQ5" i="19"/>
  <c r="CQ7" i="19"/>
  <c r="HS11" i="19"/>
  <c r="FS12" i="19"/>
  <c r="FS22" i="19" s="1"/>
  <c r="FS32" i="19" s="1"/>
  <c r="FS42" i="19" s="1"/>
  <c r="FS52" i="19" s="1"/>
  <c r="FS62" i="19" s="1"/>
  <c r="FR5" i="19"/>
  <c r="FM5" i="19"/>
  <c r="GO6" i="19"/>
  <c r="FR4" i="19"/>
  <c r="GO4" i="19"/>
  <c r="GS11" i="19"/>
  <c r="GS21" i="19" s="1"/>
  <c r="GS31" i="19" s="1"/>
  <c r="GM6" i="19"/>
  <c r="FO8" i="19"/>
  <c r="FS11" i="19"/>
  <c r="FS21" i="19" s="1"/>
  <c r="FS31" i="19" s="1"/>
  <c r="FN5" i="19"/>
  <c r="FQ6" i="19"/>
  <c r="EO6" i="19"/>
  <c r="FQ7" i="19"/>
  <c r="FO6" i="19"/>
  <c r="FO5" i="19"/>
  <c r="FM6" i="19"/>
  <c r="FW6" i="19"/>
  <c r="FW7" i="19" s="1"/>
  <c r="FW11" i="19" s="1"/>
  <c r="FO4" i="19"/>
  <c r="FQ5" i="19"/>
  <c r="FO7" i="19"/>
  <c r="EQ4" i="19"/>
  <c r="EM6" i="19"/>
  <c r="AN5" i="19"/>
  <c r="IO8" i="19"/>
  <c r="ER5" i="19"/>
  <c r="IQ6" i="19"/>
  <c r="AO6" i="19"/>
  <c r="AS20" i="19"/>
  <c r="AR5" i="19"/>
  <c r="AM5" i="19"/>
  <c r="AO5" i="19"/>
  <c r="BQ6" i="19"/>
  <c r="BR4" i="19"/>
  <c r="S40" i="19"/>
  <c r="S20" i="19"/>
  <c r="AS12" i="19"/>
  <c r="AS22" i="19" s="1"/>
  <c r="AS32" i="19" s="1"/>
  <c r="AS42" i="19" s="1"/>
  <c r="AS52" i="19" s="1"/>
  <c r="AS62" i="19" s="1"/>
  <c r="S30" i="19"/>
  <c r="IS12" i="19"/>
  <c r="IS22" i="19" s="1"/>
  <c r="IS32" i="19" s="1"/>
  <c r="IS42" i="19" s="1"/>
  <c r="IS52" i="19" s="1"/>
  <c r="IS62" i="19" s="1"/>
  <c r="AO4" i="19"/>
  <c r="AQ4" i="19"/>
  <c r="BQ5" i="19"/>
  <c r="EQ6" i="19"/>
  <c r="BM5" i="19"/>
  <c r="IW6" i="19"/>
  <c r="IW7" i="19" s="1"/>
  <c r="IW11" i="19" s="1"/>
  <c r="R4" i="19"/>
  <c r="BR5" i="19"/>
  <c r="IO6" i="19"/>
  <c r="DS12" i="19"/>
  <c r="DS22" i="19" s="1"/>
  <c r="DS32" i="19" s="1"/>
  <c r="DS42" i="19" s="1"/>
  <c r="DS52" i="19" s="1"/>
  <c r="DS62" i="19" s="1"/>
  <c r="AQ6" i="19"/>
  <c r="AQ7" i="19"/>
  <c r="EO5" i="19"/>
  <c r="EN5" i="19"/>
  <c r="CS10" i="19"/>
  <c r="AR4" i="19"/>
  <c r="BQ4" i="19"/>
  <c r="AS11" i="19"/>
  <c r="AS21" i="19" s="1"/>
  <c r="AS31" i="19" s="1"/>
  <c r="AO7" i="19"/>
  <c r="IO5" i="19"/>
  <c r="IQ7" i="19"/>
  <c r="AQ5" i="19"/>
  <c r="BO7" i="19"/>
  <c r="AO8" i="19"/>
  <c r="AW6" i="19"/>
  <c r="AW7" i="19" s="1"/>
  <c r="AW11" i="19" s="1"/>
  <c r="BO8" i="19"/>
  <c r="EM5" i="19"/>
  <c r="W6" i="19"/>
  <c r="W7" i="19" s="1"/>
  <c r="W11" i="19" s="1"/>
  <c r="Q5" i="19"/>
  <c r="M5" i="19"/>
  <c r="Q6" i="19"/>
  <c r="O8" i="19"/>
  <c r="Q7" i="19"/>
  <c r="O7" i="19"/>
  <c r="O5" i="19"/>
  <c r="Q4" i="19"/>
  <c r="M6" i="19"/>
  <c r="N5" i="19"/>
  <c r="O6" i="19"/>
  <c r="DM5" i="19"/>
  <c r="S10" i="19"/>
  <c r="DR4" i="19"/>
  <c r="DW6" i="19"/>
  <c r="DW7" i="19" s="1"/>
  <c r="DW11" i="19" s="1"/>
  <c r="DQ5" i="19"/>
  <c r="DQ6" i="19"/>
  <c r="DR5" i="19"/>
  <c r="DN5" i="19"/>
  <c r="DO5" i="19"/>
  <c r="DO8" i="19"/>
  <c r="DO7" i="19"/>
  <c r="DQ7" i="19"/>
  <c r="DO6" i="19"/>
  <c r="DS11" i="19"/>
  <c r="DQ4" i="19"/>
  <c r="DM6" i="19"/>
  <c r="O4" i="19"/>
  <c r="ES12" i="19"/>
  <c r="ES22" i="19" s="1"/>
  <c r="ES32" i="19" s="1"/>
  <c r="ES42" i="19" s="1"/>
  <c r="ES52" i="19" s="1"/>
  <c r="ES62" i="19" s="1"/>
  <c r="BQ7" i="19"/>
  <c r="BO6" i="19"/>
  <c r="IR5" i="19"/>
  <c r="BN5" i="19"/>
  <c r="BO4" i="19"/>
  <c r="BW6" i="19"/>
  <c r="BW7" i="19" s="1"/>
  <c r="BW11" i="19" s="1"/>
  <c r="IO7" i="19"/>
  <c r="ES11" i="19"/>
  <c r="IQ5" i="19"/>
  <c r="EO4" i="19"/>
  <c r="BO5" i="19"/>
  <c r="IM6" i="19"/>
  <c r="EQ7" i="19"/>
  <c r="IS11" i="19"/>
  <c r="IN5" i="19"/>
  <c r="IQ4" i="19"/>
  <c r="IM5" i="19"/>
  <c r="EO7" i="19"/>
  <c r="BS11" i="19"/>
  <c r="BS21" i="19" s="1"/>
  <c r="BS31" i="19" s="1"/>
  <c r="BS12" i="19"/>
  <c r="BS22" i="19" s="1"/>
  <c r="BS32" i="19" s="1"/>
  <c r="BS42" i="19" s="1"/>
  <c r="BS52" i="19" s="1"/>
  <c r="BS62" i="19" s="1"/>
  <c r="EQ5" i="19"/>
  <c r="ER4" i="19"/>
  <c r="IO4" i="19"/>
  <c r="EW6" i="19"/>
  <c r="EW7" i="19" s="1"/>
  <c r="EW11" i="19" s="1"/>
  <c r="U42" i="19" l="1"/>
  <c r="U43" i="19" s="1"/>
  <c r="GU52" i="19"/>
  <c r="DU62" i="19"/>
  <c r="DU63" i="19" s="1"/>
  <c r="GU62" i="19"/>
  <c r="GU42" i="19"/>
  <c r="GU32" i="19"/>
  <c r="BU42" i="19"/>
  <c r="BU43" i="19" s="1"/>
  <c r="BU22" i="19"/>
  <c r="BU23" i="19" s="1"/>
  <c r="GU12" i="19"/>
  <c r="BU32" i="19"/>
  <c r="BU33" i="19" s="1"/>
  <c r="U12" i="19"/>
  <c r="U13" i="19" s="1"/>
  <c r="U62" i="19"/>
  <c r="U63" i="19" s="1"/>
  <c r="BU52" i="19"/>
  <c r="BU53" i="19" s="1"/>
  <c r="EU62" i="19"/>
  <c r="BU62" i="19"/>
  <c r="BU63" i="19" s="1"/>
  <c r="U52" i="19"/>
  <c r="U53" i="19" s="1"/>
  <c r="DU52" i="19"/>
  <c r="DU53" i="19" s="1"/>
  <c r="U22" i="19"/>
  <c r="U23" i="19" s="1"/>
  <c r="DU22" i="19"/>
  <c r="DU23" i="19" s="1"/>
  <c r="DU32" i="19"/>
  <c r="DU33" i="19" s="1"/>
  <c r="DU42" i="19"/>
  <c r="DU43" i="19" s="1"/>
  <c r="AU22" i="19"/>
  <c r="AU23" i="19" s="1"/>
  <c r="AU42" i="19"/>
  <c r="AU43" i="19" s="1"/>
  <c r="AU62" i="19"/>
  <c r="AU63" i="19" s="1"/>
  <c r="AU32" i="19"/>
  <c r="AU33" i="19" s="1"/>
  <c r="AU12" i="19"/>
  <c r="AU13" i="19" s="1"/>
  <c r="EU22" i="19"/>
  <c r="EU12" i="19"/>
  <c r="EU52" i="19"/>
  <c r="EU32" i="19"/>
  <c r="HT10" i="19"/>
  <c r="HT11" i="19" s="1"/>
  <c r="HV10" i="19" s="1"/>
  <c r="HW10" i="19" s="1"/>
  <c r="HW12" i="19" s="1"/>
  <c r="FT30" i="19"/>
  <c r="FT31" i="19" s="1"/>
  <c r="FV30" i="19" s="1"/>
  <c r="GT30" i="19"/>
  <c r="GT31" i="19" s="1"/>
  <c r="GV30" i="19" s="1"/>
  <c r="CT30" i="19"/>
  <c r="CT31" i="19" s="1"/>
  <c r="CS41" i="19"/>
  <c r="CS51" i="19" s="1"/>
  <c r="CT10" i="19"/>
  <c r="CT11" i="19" s="1"/>
  <c r="CT20" i="19"/>
  <c r="CT21" i="19" s="1"/>
  <c r="FU22" i="19"/>
  <c r="FU12" i="19"/>
  <c r="FU32" i="19"/>
  <c r="FU52" i="19"/>
  <c r="FU62" i="19"/>
  <c r="FU42" i="19"/>
  <c r="CU52" i="19"/>
  <c r="CU53" i="19" s="1"/>
  <c r="CU32" i="19"/>
  <c r="CU33" i="19" s="1"/>
  <c r="CU12" i="19"/>
  <c r="CU13" i="19" s="1"/>
  <c r="CU22" i="19"/>
  <c r="CU23" i="19" s="1"/>
  <c r="CU42" i="19"/>
  <c r="CU43" i="19" s="1"/>
  <c r="CU62" i="19"/>
  <c r="CU63" i="19" s="1"/>
  <c r="HU42" i="19"/>
  <c r="HU62" i="19"/>
  <c r="HU32" i="19"/>
  <c r="HU22" i="19"/>
  <c r="HU12" i="19"/>
  <c r="HU52" i="19"/>
  <c r="HS21" i="19"/>
  <c r="HS31" i="19" s="1"/>
  <c r="HS41" i="19" s="1"/>
  <c r="HT40" i="19" s="1"/>
  <c r="HT41" i="19" s="1"/>
  <c r="HV40" i="19" s="1"/>
  <c r="FT10" i="19"/>
  <c r="FT11" i="19" s="1"/>
  <c r="FV10" i="19" s="1"/>
  <c r="FW10" i="19" s="1"/>
  <c r="FW12" i="19" s="1"/>
  <c r="FS41" i="19"/>
  <c r="FS51" i="19" s="1"/>
  <c r="FT20" i="19"/>
  <c r="FT21" i="19" s="1"/>
  <c r="FV20" i="19" s="1"/>
  <c r="GT10" i="19"/>
  <c r="GT11" i="19" s="1"/>
  <c r="GV10" i="19" s="1"/>
  <c r="GW10" i="19" s="1"/>
  <c r="GW12" i="19" s="1"/>
  <c r="GT20" i="19"/>
  <c r="GT21" i="19" s="1"/>
  <c r="GV20" i="19" s="1"/>
  <c r="T20" i="19"/>
  <c r="T21" i="19" s="1"/>
  <c r="T10" i="19"/>
  <c r="T11" i="19" s="1"/>
  <c r="GS41" i="19"/>
  <c r="GS51" i="19" s="1"/>
  <c r="AT30" i="19"/>
  <c r="AT31" i="19" s="1"/>
  <c r="AV30" i="19" s="1"/>
  <c r="T40" i="19"/>
  <c r="T41" i="19" s="1"/>
  <c r="AT20" i="19"/>
  <c r="AT21" i="19" s="1"/>
  <c r="AS41" i="19"/>
  <c r="AS51" i="19" s="1"/>
  <c r="AT10" i="19"/>
  <c r="AT11" i="19" s="1"/>
  <c r="BT30" i="19"/>
  <c r="BT31" i="19" s="1"/>
  <c r="BS41" i="19"/>
  <c r="ES21" i="19"/>
  <c r="ET10" i="19"/>
  <c r="ET11" i="19" s="1"/>
  <c r="EV10" i="19" s="1"/>
  <c r="EW10" i="19" s="1"/>
  <c r="EW12" i="19" s="1"/>
  <c r="T30" i="19"/>
  <c r="T31" i="19" s="1"/>
  <c r="V30" i="19" s="1"/>
  <c r="BT20" i="19"/>
  <c r="BT21" i="19" s="1"/>
  <c r="DT10" i="19"/>
  <c r="DT11" i="19" s="1"/>
  <c r="DV10" i="19" s="1"/>
  <c r="DW10" i="19" s="1"/>
  <c r="DW12" i="19" s="1"/>
  <c r="DS21" i="19"/>
  <c r="S61" i="19"/>
  <c r="T60" i="19" s="1"/>
  <c r="T61" i="19" s="1"/>
  <c r="T50" i="19"/>
  <c r="T51" i="19" s="1"/>
  <c r="BT10" i="19"/>
  <c r="BT11" i="19" s="1"/>
  <c r="BV10" i="19" s="1"/>
  <c r="IT10" i="19"/>
  <c r="IT11" i="19" s="1"/>
  <c r="IV10" i="19" s="1"/>
  <c r="IW10" i="19" s="1"/>
  <c r="IW12" i="19" s="1"/>
  <c r="IS21" i="19"/>
  <c r="V40" i="19" l="1"/>
  <c r="BV30" i="19"/>
  <c r="BV20" i="19"/>
  <c r="V10" i="19"/>
  <c r="AV20" i="19"/>
  <c r="V50" i="19"/>
  <c r="V60" i="19"/>
  <c r="V20" i="19"/>
  <c r="AV10" i="19"/>
  <c r="CV30" i="19"/>
  <c r="CV20" i="19"/>
  <c r="CV10" i="19"/>
  <c r="CT40" i="19"/>
  <c r="CT41" i="19" s="1"/>
  <c r="CV40" i="19" s="1"/>
  <c r="HS51" i="19"/>
  <c r="HS61" i="19" s="1"/>
  <c r="HT60" i="19" s="1"/>
  <c r="HT61" i="19" s="1"/>
  <c r="HV60" i="19" s="1"/>
  <c r="HT30" i="19"/>
  <c r="HT31" i="19" s="1"/>
  <c r="HV30" i="19" s="1"/>
  <c r="HT20" i="19"/>
  <c r="HT21" i="19" s="1"/>
  <c r="HV20" i="19" s="1"/>
  <c r="FT40" i="19"/>
  <c r="FT41" i="19" s="1"/>
  <c r="FV40" i="19" s="1"/>
  <c r="AT40" i="19"/>
  <c r="AT41" i="19" s="1"/>
  <c r="AV40" i="19" s="1"/>
  <c r="GT40" i="19"/>
  <c r="GT41" i="19" s="1"/>
  <c r="GV40" i="19" s="1"/>
  <c r="IS31" i="19"/>
  <c r="IT20" i="19"/>
  <c r="IT21" i="19" s="1"/>
  <c r="IV20" i="19" s="1"/>
  <c r="BT40" i="19"/>
  <c r="BT41" i="19" s="1"/>
  <c r="BV40" i="19" s="1"/>
  <c r="BS51" i="19"/>
  <c r="ET20" i="19"/>
  <c r="ET21" i="19" s="1"/>
  <c r="EV20" i="19" s="1"/>
  <c r="ES31" i="19"/>
  <c r="FT50" i="19"/>
  <c r="FT51" i="19" s="1"/>
  <c r="FV50" i="19" s="1"/>
  <c r="FS61" i="19"/>
  <c r="FT60" i="19" s="1"/>
  <c r="FT61" i="19" s="1"/>
  <c r="FV60" i="19" s="1"/>
  <c r="DT20" i="19"/>
  <c r="DT21" i="19" s="1"/>
  <c r="DV20" i="19" s="1"/>
  <c r="DS31" i="19"/>
  <c r="CS61" i="19"/>
  <c r="CT60" i="19" s="1"/>
  <c r="CT61" i="19" s="1"/>
  <c r="CV60" i="19" s="1"/>
  <c r="CT50" i="19"/>
  <c r="CT51" i="19" s="1"/>
  <c r="CV50" i="19" s="1"/>
  <c r="GT50" i="19"/>
  <c r="GT51" i="19" s="1"/>
  <c r="GV50" i="19" s="1"/>
  <c r="GS61" i="19"/>
  <c r="GT60" i="19" s="1"/>
  <c r="GT61" i="19" s="1"/>
  <c r="GV60" i="19" s="1"/>
  <c r="AS61" i="19"/>
  <c r="AT60" i="19" s="1"/>
  <c r="AT61" i="19" s="1"/>
  <c r="AV60" i="19" s="1"/>
  <c r="AT50" i="19"/>
  <c r="AT51" i="19" s="1"/>
  <c r="AV50" i="19" s="1"/>
  <c r="W10" i="19" l="1"/>
  <c r="W12" i="19" s="1"/>
  <c r="HT50" i="19"/>
  <c r="HT51" i="19" s="1"/>
  <c r="HV50" i="19" s="1"/>
  <c r="CW10" i="19"/>
  <c r="CW12" i="19" s="1"/>
  <c r="AW10" i="19"/>
  <c r="AW12" i="19" s="1"/>
  <c r="ET30" i="19"/>
  <c r="ET31" i="19" s="1"/>
  <c r="EV30" i="19" s="1"/>
  <c r="ES41" i="19"/>
  <c r="IS41" i="19"/>
  <c r="IT30" i="19"/>
  <c r="IT31" i="19" s="1"/>
  <c r="IV30" i="19" s="1"/>
  <c r="DS41" i="19"/>
  <c r="DT30" i="19"/>
  <c r="DT31" i="19" s="1"/>
  <c r="DV30" i="19" s="1"/>
  <c r="BS61" i="19"/>
  <c r="BT60" i="19" s="1"/>
  <c r="BT61" i="19" s="1"/>
  <c r="BV60" i="19" s="1"/>
  <c r="BT50" i="19"/>
  <c r="BT51" i="19" s="1"/>
  <c r="BV50" i="19" s="1"/>
  <c r="I9" i="6" l="1"/>
  <c r="I12" i="6"/>
  <c r="I10" i="6"/>
  <c r="I13" i="6"/>
  <c r="BW10" i="19"/>
  <c r="BW12" i="19" s="1"/>
  <c r="DT40" i="19"/>
  <c r="DT41" i="19" s="1"/>
  <c r="DV40" i="19" s="1"/>
  <c r="DS51" i="19"/>
  <c r="IT40" i="19"/>
  <c r="IT41" i="19" s="1"/>
  <c r="IV40" i="19" s="1"/>
  <c r="IS51" i="19"/>
  <c r="ET40" i="19"/>
  <c r="ET41" i="19" s="1"/>
  <c r="EV40" i="19" s="1"/>
  <c r="ES51" i="19"/>
  <c r="I11" i="6" l="1"/>
  <c r="I14" i="6"/>
  <c r="DS61" i="19"/>
  <c r="DT60" i="19" s="1"/>
  <c r="DT61" i="19" s="1"/>
  <c r="DV60" i="19" s="1"/>
  <c r="DT50" i="19"/>
  <c r="DT51" i="19" s="1"/>
  <c r="DV50" i="19" s="1"/>
  <c r="ET50" i="19"/>
  <c r="ET51" i="19" s="1"/>
  <c r="EV50" i="19" s="1"/>
  <c r="ES61" i="19"/>
  <c r="ET60" i="19" s="1"/>
  <c r="ET61" i="19" s="1"/>
  <c r="EV60" i="19" s="1"/>
  <c r="IT50" i="19"/>
  <c r="IT51" i="19" s="1"/>
  <c r="IV50" i="19" s="1"/>
  <c r="IS61" i="19"/>
  <c r="IT60" i="19" s="1"/>
  <c r="IT61" i="19" s="1"/>
  <c r="IV60" i="19" s="1"/>
</calcChain>
</file>

<file path=xl/comments1.xml><?xml version="1.0" encoding="utf-8"?>
<comments xmlns="http://schemas.openxmlformats.org/spreadsheetml/2006/main">
  <authors>
    <author>作成者</author>
  </authors>
  <commentList>
    <comment ref="G6" authorId="0">
      <text>
        <r>
          <rPr>
            <b/>
            <sz val="12"/>
            <color indexed="81"/>
            <rFont val="ＭＳ Ｐゴシック"/>
            <family val="3"/>
            <charset val="128"/>
          </rPr>
          <t>1.(一重)木製又はプラスチック製
2.(一重)金属・プラスチック(木)複合 構造製
3.(一重)金属製熱遮断構造製
4.(一重)金属製
5.(二重)金属製＋プラスチック(木)製
6.(二重)金属製＋金属製 (枠中間部熱遮断構造)</t>
        </r>
      </text>
    </comment>
    <comment ref="Q7" authorId="0">
      <text>
        <r>
          <rPr>
            <b/>
            <sz val="12"/>
            <color indexed="81"/>
            <rFont val="ＭＳ Ｐゴシック"/>
            <family val="3"/>
            <charset val="128"/>
          </rPr>
          <t xml:space="preserve"> 1.三層複層 Low-E三層複層ガラス （Low-Eガラス2枚）日射取得型
 2.三層複層 Low-E三層複層ガラス （Low-Eガラス2枚）日射遮蔽型
 3.三層複層 Low-E三層複層ガラス （Low-Eガラス1枚）日射取得型
 4.三層複層 Low-E三層複層ガラス （Low-Eガラス1枚）日射遮蔽型
 5.三層複層 三層複層ガラス
 6.二層複層 Low-E複層ガラス日射取得型
 7.二層複層 Low-E複層ガラス日射遮蔽型
 8.二層複層 遮熱複層ガラス熱線反射ガラス1種
 9.二層複層 遮熱複層ガラス熱線反射ガラス2種
10.二層複層 遮熱複層ガラス熱線反射ガラス3種
11.二層複層 遮熱複層ガラス熱線吸収板ガラス2種
12.二層複層 複層ガラス、単板ガラス2枚
13.単層 単板ガラス
14.単層 熱線反射ガラス1種
15.単層 熱線反射ガラス2種
16.単層 熱線反射ガラス3種
17.単層 熱線吸収板ガラス2種
18.二重窓 単板ガラス＋単板ガラス
19.二重窓 単板ガラス＋複層ガラス
20.二重窓 単板ガラス＋Low-E複層ガラス日射取得型
21.二重窓 単板ガラス＋Low-E複層ガラス日射遮蔽型</t>
        </r>
      </text>
    </comment>
  </commentList>
</comments>
</file>

<file path=xl/comments2.xml><?xml version="1.0" encoding="utf-8"?>
<comments xmlns="http://schemas.openxmlformats.org/spreadsheetml/2006/main">
  <authors>
    <author>作成者</author>
  </authors>
  <commentList>
    <comment ref="G6" authorId="0">
      <text>
        <r>
          <rPr>
            <b/>
            <sz val="12"/>
            <color indexed="81"/>
            <rFont val="ＭＳ Ｐゴシック"/>
            <family val="3"/>
            <charset val="128"/>
          </rPr>
          <t>1.(ドア)木製断熱積層構造
2.(ドア)金属製高断熱構造
　扉：高断熱フラッシュ構造 辺縁部等熱遮断構造
　枠：熱遮断構造
3.(ドア)金属製高断熱構造
　扉：断熱材充填フラッシュ構造 辺縁部等熱遮断構造
　枠：熱遮断構造又は金属・プラスチック複合構造製
4.(ドア)金属製
　扉：断熱材充填フラッシュ構造
　枠：熱遮断構造
5.(ドア)木製
　扉：木製
　枠：金属製
6.(ドア)金属製
　扉：断熱材充填フラッシュ構造
7.(ドア)金属製
　扉：ハニカムフラッシュ構造
8.(引戸)金属製
　扉：断熱材充填フラッシュ構造
　枠：熱遮断構造</t>
        </r>
      </text>
    </comment>
  </commentList>
</comments>
</file>

<file path=xl/comments3.xml><?xml version="1.0" encoding="utf-8"?>
<comments xmlns="http://schemas.openxmlformats.org/spreadsheetml/2006/main">
  <authors>
    <author>作成者</author>
  </authors>
  <commentList>
    <comment ref="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A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B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C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D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E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H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I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J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K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L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M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N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O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P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Q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R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SI8"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List>
</comments>
</file>

<file path=xl/comments4.xml><?xml version="1.0" encoding="utf-8"?>
<comments xmlns="http://schemas.openxmlformats.org/spreadsheetml/2006/main">
  <authors>
    <author>作成者</author>
  </authors>
  <commentList>
    <comment ref="F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0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0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0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List>
</comments>
</file>

<file path=xl/comments5.xml><?xml version="1.0" encoding="utf-8"?>
<comments xmlns="http://schemas.openxmlformats.org/spreadsheetml/2006/main">
  <authors>
    <author>作成者</author>
  </authors>
  <commentList>
    <comment ref="F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0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1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0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2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0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2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4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6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F384"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List>
</comments>
</file>

<file path=xl/comments6.xml><?xml version="1.0" encoding="utf-8"?>
<comments xmlns="http://schemas.openxmlformats.org/spreadsheetml/2006/main">
  <authors>
    <author>作成者</author>
  </authors>
  <commentList>
    <comment ref="G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2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4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6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8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10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12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 ref="G143" authorId="0">
      <text>
        <r>
          <rPr>
            <sz val="10"/>
            <color indexed="81"/>
            <rFont val="ＭＳ ゴシック"/>
            <family val="3"/>
            <charset val="128"/>
          </rPr>
          <t>01.鋼                         31.シージングボード                            61.ロックウール断熱材(フェルト)
02.アルミニウム               32.A級インシュレーションボード                 62.ロックウール断熱材(ボード)
03.銅                         33.パーティクルボード                          63.吹込み用ロックウール 25K相当
04.ステンレス鋼               34.木毛セメント板                              64.吹込み用ロックウール 65K相当
05.岩石                       35.木片セメント板                              65.吹込み用セルローズファイバー 25K
06.土壌                       36.ハードファイバーボード(ハードボード)        66.吹込み用セルローズファイバー 45K
07.コンクリート               37.ミディアムデンシティファイバーボード(MDF)   67.吹込み用セルローズファイバー 55K
08.軽量コンクリート(軽量1種)  38.ビニル系床材                                68.押出法ポリスチレンフォーム 保温板 1種
09.軽量コンクリート(軽量2種)  39.FRP                                         69.押出法ポリスチレンフォーム 保温板 2種
10.気泡コンクリート(ALC)      40.アスファルト類                              70.押出法ポリスチレンフォーム 保温板 3種
11.コンクリートブロック(重量) 41.畳床                                        71.A種ポリエチレンフォーム 保温板 1種2号
12.コンクリートブロック(軽量) 42.建材畳床(Ⅲ型50mm厚)                        72.A種ポリエチレンフォーム 保温板 2種
13.セメント・モルタル         43.建材畳床(K、N型50mm厚)                      73.ビーズ法ポリスチレンフォーム 保温板 特号
14.押出成型セメント板         44.カーペット類                                74.ビーズ法ポリスチレンフォーム 保温板 1号
15.せっこうプラスター         45.グラスウール断熱材 10K相当                  75.ビーズ法ポリスチレンフォーム 保温板 2号
16.せっこうボード             46.グラスウール断熱材 16K相当                  76.ビーズ法ポリスチレンフォーム 保温板 3号
17.硬質せっこうボード         47.グラスウール断熱材 20K相当                  77.ビーズ法ポリスチレンフォーム 保温板 4号
18.しっくい                   48.グラスウール断熱材 24K相当                  78.硬質ウレタンフォーム 保温板 2種1号
19.土壁                       49.グラスウール断熱材 32K相当                  79.硬質ウレタンフォーム 保温板 2種2号
20.ガラス                     50.高性能グラスウール断熱材 16K相当            80.吹付け硬質ウレタンフォームA種１
21.タイル                     51.高性能グラスウール断熱材 24K相当            81.吹付け硬質ウレタンフォームA種3
22.れんが                     52.高性能グラスウール断熱材 32K相当            82.フェノールフォーム 保温板 1種1号
23.かわら                     53.高性能グラスウール断熱材 40K相当            83.フェノールフォーム 保温板 1種2号
24.ロックウール化粧吸音板     54.高性能グラスウール断熱材 48K相当            84.密閉中空層
25.火山性ガラス質複合板       55.吹込み用グラスウール 13K相当                85.非密閉中空層
26.ケイ酸カルシウム板 0.8mm   56.吹込み用グラスウール 18K相当
27.ケイ酸カルシウム板 1.0mm   57.吹込み用グラスウール 30K相当
28.天然木材                   58.吹込み用グラスウール 35K相当
29.合板                       59.吹付けロックウール
30.タタミボード               60.ロックウール断熱材(マット)</t>
        </r>
      </text>
    </comment>
  </commentList>
</comments>
</file>

<file path=xl/sharedStrings.xml><?xml version="1.0" encoding="utf-8"?>
<sst xmlns="http://schemas.openxmlformats.org/spreadsheetml/2006/main" count="4944" uniqueCount="731">
  <si>
    <t>名前</t>
    <rPh sb="0" eb="2">
      <t>ナマエ</t>
    </rPh>
    <phoneticPr fontId="1"/>
  </si>
  <si>
    <t>[選択]</t>
  </si>
  <si>
    <t>[選択]</t>
    <rPh sb="1" eb="3">
      <t>センタク</t>
    </rPh>
    <phoneticPr fontId="1"/>
  </si>
  <si>
    <t>方位</t>
  </si>
  <si>
    <t>熱貫流率の根拠資料</t>
    <rPh sb="0" eb="4">
      <t>ネツカンリュウリツ</t>
    </rPh>
    <rPh sb="5" eb="9">
      <t>コンキョシリョウ</t>
    </rPh>
    <phoneticPr fontId="1"/>
  </si>
  <si>
    <t>地域区分</t>
    <rPh sb="0" eb="4">
      <t>チイキクブン</t>
    </rPh>
    <phoneticPr fontId="1"/>
  </si>
  <si>
    <t>基本情報</t>
    <rPh sb="0" eb="4">
      <t>キホンジョウホウ</t>
    </rPh>
    <phoneticPr fontId="1"/>
  </si>
  <si>
    <t>[-]</t>
    <phoneticPr fontId="1"/>
  </si>
  <si>
    <t>建物名称</t>
    <rPh sb="0" eb="2">
      <t>タテモノ</t>
    </rPh>
    <rPh sb="2" eb="4">
      <t>メイショウ</t>
    </rPh>
    <phoneticPr fontId="1"/>
  </si>
  <si>
    <t>住所</t>
    <rPh sb="0" eb="2">
      <t>ジュウショ</t>
    </rPh>
    <phoneticPr fontId="1"/>
  </si>
  <si>
    <t>素材名</t>
    <rPh sb="0" eb="2">
      <t>ソザイ</t>
    </rPh>
    <rPh sb="2" eb="3">
      <t>メイ</t>
    </rPh>
    <phoneticPr fontId="1"/>
  </si>
  <si>
    <t>屋根上面</t>
    <rPh sb="0" eb="2">
      <t>ヤネ</t>
    </rPh>
    <rPh sb="2" eb="4">
      <t>ジョウメン</t>
    </rPh>
    <phoneticPr fontId="1"/>
  </si>
  <si>
    <t>北</t>
    <rPh sb="0" eb="1">
      <t>キタ</t>
    </rPh>
    <phoneticPr fontId="1"/>
  </si>
  <si>
    <t>北東</t>
    <rPh sb="0" eb="2">
      <t>ホクトウ</t>
    </rPh>
    <phoneticPr fontId="1"/>
  </si>
  <si>
    <t>東</t>
    <rPh sb="0" eb="1">
      <t>ヒガシ</t>
    </rPh>
    <phoneticPr fontId="1"/>
  </si>
  <si>
    <t>南東</t>
    <rPh sb="0" eb="2">
      <t>ナントウ</t>
    </rPh>
    <phoneticPr fontId="1"/>
  </si>
  <si>
    <t>南</t>
    <rPh sb="0" eb="1">
      <t>ミナミ</t>
    </rPh>
    <phoneticPr fontId="1"/>
  </si>
  <si>
    <t>南西</t>
    <rPh sb="0" eb="2">
      <t>ナンセイ</t>
    </rPh>
    <phoneticPr fontId="1"/>
  </si>
  <si>
    <t>西</t>
    <rPh sb="0" eb="1">
      <t>ニシ</t>
    </rPh>
    <phoneticPr fontId="1"/>
  </si>
  <si>
    <t>北西</t>
    <rPh sb="0" eb="2">
      <t>ホクセイ</t>
    </rPh>
    <phoneticPr fontId="1"/>
  </si>
  <si>
    <t>[mm]</t>
    <phoneticPr fontId="1"/>
  </si>
  <si>
    <t>隣接空間の種別</t>
    <rPh sb="0" eb="2">
      <t>リンセツ</t>
    </rPh>
    <rPh sb="2" eb="4">
      <t>クウカン</t>
    </rPh>
    <rPh sb="5" eb="7">
      <t>シュベツ</t>
    </rPh>
    <phoneticPr fontId="1"/>
  </si>
  <si>
    <t>計算方法</t>
    <rPh sb="0" eb="2">
      <t>ケイサン</t>
    </rPh>
    <rPh sb="2" eb="4">
      <t>ホウホウ</t>
    </rPh>
    <phoneticPr fontId="1"/>
  </si>
  <si>
    <t>隣接空間の種類</t>
    <rPh sb="0" eb="2">
      <t>リンセツ</t>
    </rPh>
    <rPh sb="2" eb="4">
      <t>クウカン</t>
    </rPh>
    <rPh sb="5" eb="7">
      <t>シュルイ</t>
    </rPh>
    <phoneticPr fontId="1"/>
  </si>
  <si>
    <t>基礎等</t>
    <rPh sb="0" eb="2">
      <t>キソ</t>
    </rPh>
    <rPh sb="2" eb="3">
      <t>ナド</t>
    </rPh>
    <phoneticPr fontId="1"/>
  </si>
  <si>
    <t>[m]</t>
    <phoneticPr fontId="1"/>
  </si>
  <si>
    <t>計算しない</t>
    <rPh sb="0" eb="2">
      <t>ケイサン</t>
    </rPh>
    <phoneticPr fontId="1"/>
  </si>
  <si>
    <t>簡易法</t>
    <rPh sb="0" eb="2">
      <t>カンイ</t>
    </rPh>
    <rPh sb="2" eb="3">
      <t>ホウ</t>
    </rPh>
    <phoneticPr fontId="1"/>
  </si>
  <si>
    <t>詳細法</t>
    <rPh sb="0" eb="2">
      <t>ショウサイ</t>
    </rPh>
    <rPh sb="2" eb="3">
      <t>ホウ</t>
    </rPh>
    <phoneticPr fontId="1"/>
  </si>
  <si>
    <t>精算法</t>
    <rPh sb="0" eb="2">
      <t>セイサン</t>
    </rPh>
    <rPh sb="2" eb="3">
      <t>ホウ</t>
    </rPh>
    <phoneticPr fontId="1"/>
  </si>
  <si>
    <r>
      <t>部位の面積
A</t>
    </r>
    <r>
      <rPr>
        <vertAlign val="subscript"/>
        <sz val="12"/>
        <color theme="1"/>
        <rFont val="HG丸ｺﾞｼｯｸM-PRO"/>
        <family val="3"/>
        <charset val="128"/>
      </rPr>
      <t>i</t>
    </r>
    <rPh sb="0" eb="2">
      <t>ブイ</t>
    </rPh>
    <rPh sb="3" eb="5">
      <t>メンセキ</t>
    </rPh>
    <phoneticPr fontId="1"/>
  </si>
  <si>
    <r>
      <t>[m</t>
    </r>
    <r>
      <rPr>
        <vertAlign val="superscript"/>
        <sz val="12"/>
        <color theme="1"/>
        <rFont val="HG丸ｺﾞｼｯｸM-PRO"/>
        <family val="3"/>
        <charset val="128"/>
      </rPr>
      <t>2</t>
    </r>
    <r>
      <rPr>
        <sz val="12"/>
        <color theme="1"/>
        <rFont val="HG丸ｺﾞｼｯｸM-PRO"/>
        <family val="3"/>
        <charset val="128"/>
      </rPr>
      <t>]</t>
    </r>
    <phoneticPr fontId="1"/>
  </si>
  <si>
    <t>熱貫流率の計算</t>
    <phoneticPr fontId="1"/>
  </si>
  <si>
    <t>日射熱取得率の計算</t>
    <phoneticPr fontId="1"/>
  </si>
  <si>
    <r>
      <t>[W/(m</t>
    </r>
    <r>
      <rPr>
        <vertAlign val="superscript"/>
        <sz val="12"/>
        <color theme="1"/>
        <rFont val="HG丸ｺﾞｼｯｸM-PRO"/>
        <family val="3"/>
        <charset val="128"/>
      </rPr>
      <t>2</t>
    </r>
    <r>
      <rPr>
        <sz val="12"/>
        <color theme="1"/>
        <rFont val="HG丸ｺﾞｼｯｸM-PRO"/>
        <family val="3"/>
        <charset val="128"/>
      </rPr>
      <t>K)]</t>
    </r>
    <phoneticPr fontId="1"/>
  </si>
  <si>
    <t>窓の開口高さ</t>
    <rPh sb="0" eb="1">
      <t>マド</t>
    </rPh>
    <rPh sb="2" eb="4">
      <t>カイコウ</t>
    </rPh>
    <rPh sb="4" eb="5">
      <t>タカ</t>
    </rPh>
    <phoneticPr fontId="1"/>
  </si>
  <si>
    <t xml:space="preserve">庇の寸法 </t>
    <rPh sb="0" eb="1">
      <t>ヒサシ</t>
    </rPh>
    <rPh sb="2" eb="4">
      <t>スンポウ</t>
    </rPh>
    <phoneticPr fontId="1"/>
  </si>
  <si>
    <t>入力部分以外にはシートの保護がかけられていますが、パスワードなしで保護を解除することができます。</t>
    <rPh sb="0" eb="2">
      <t>ニュウリョク</t>
    </rPh>
    <rPh sb="2" eb="4">
      <t>ブブン</t>
    </rPh>
    <rPh sb="4" eb="6">
      <t>イガイ</t>
    </rPh>
    <rPh sb="12" eb="14">
      <t>ホゴ</t>
    </rPh>
    <rPh sb="33" eb="35">
      <t>ホゴ</t>
    </rPh>
    <rPh sb="36" eb="38">
      <t>カイジョ</t>
    </rPh>
    <phoneticPr fontId="1"/>
  </si>
  <si>
    <t>各部位の計算方法に応じて以下のシートの緑色のセルに入力して下さい。</t>
    <rPh sb="0" eb="3">
      <t>カクブイ</t>
    </rPh>
    <rPh sb="4" eb="6">
      <t>ケイサン</t>
    </rPh>
    <rPh sb="6" eb="8">
      <t>ホウホウ</t>
    </rPh>
    <rPh sb="9" eb="10">
      <t>オウ</t>
    </rPh>
    <rPh sb="12" eb="14">
      <t>イカ</t>
    </rPh>
    <rPh sb="19" eb="21">
      <t>ミドリイロ</t>
    </rPh>
    <rPh sb="25" eb="27">
      <t>ニュウリョク</t>
    </rPh>
    <rPh sb="29" eb="30">
      <t>クダ</t>
    </rPh>
    <phoneticPr fontId="1"/>
  </si>
  <si>
    <t>ただし、解除は使用者の自己責任で行ってください。</t>
    <rPh sb="4" eb="6">
      <t>カイジョ</t>
    </rPh>
    <rPh sb="7" eb="10">
      <t>シヨウシャ</t>
    </rPh>
    <rPh sb="11" eb="13">
      <t>ジコ</t>
    </rPh>
    <rPh sb="13" eb="15">
      <t>セキニン</t>
    </rPh>
    <rPh sb="16" eb="17">
      <t>オコナ</t>
    </rPh>
    <phoneticPr fontId="1"/>
  </si>
  <si>
    <t>住宅・住戸の外皮性能　　計算条件入力シート</t>
    <rPh sb="0" eb="2">
      <t>ジュウタク</t>
    </rPh>
    <rPh sb="3" eb="5">
      <t>ジュウコ</t>
    </rPh>
    <rPh sb="6" eb="8">
      <t>ガイヒ</t>
    </rPh>
    <rPh sb="8" eb="10">
      <t>セイノウ</t>
    </rPh>
    <rPh sb="12" eb="16">
      <t>ケイサンジョウケン</t>
    </rPh>
    <rPh sb="16" eb="18">
      <t>ニュウリョク</t>
    </rPh>
    <phoneticPr fontId="1"/>
  </si>
  <si>
    <t>「住宅の外皮性能 計算条件入力シート」（以下、本ソフトウェアという。）の著作権は株式会社ユーワークスおよび一般社団法人日本サステナブル建築協会に帰属します。
なお、本ソフトウェアは住宅省エネシステム検討委員会 躯体・開口部検討WG（事務局：一般社団法人日本サステナブル建築協会）監修のもと、 国土交通省国土技術政策総合研究所・独立行政法人建築研究所・地方独立行政法人北海道立総合研究機構建築研究本部北方建築総合研究所が中心となって作成したものです。
Copyright (c) 2013, 株式会社ユーワークス，一般社団法人日本サステナブル建築協会
All rights reserved.
ソースコード形式かバイナリ形式か、変更するかしないかを問わず、以下の条件を満たす場合に限り、再頒布および使用が許可されます。
1. ソースコードを再頒布する場合、上記の著作権表示、本条件一覧、および下記免責条項を含めること。
2. バイナリ形式で再頒布する場合、頒布物に付属のドキュメント等の資料に、上記の著作権表示、本条件一覧、および下記免責条項を含めること。
3. 書面による特別の許可なしに、本ソフトウェアから派生した製品の宣伝または販売促進に、株式会社ユーワークス、国土交通省国土技術政策総合研究所、独立行政法人建築研究所、地方独立行政法人北海道立総合研究機構、一般社団法人日本サステナブル建築協会の名前またはコントリビューターの名前を使用してはならない。
　本ソフトウェアは、著作権者およびコントリビューターによって「現状のまま」提供されており、明示黙示を問わず、商業的な使用可能性、および特定の目的に対する適合性に関する暗黙の保証も含め、またそれに限定されない、いかなる保証もありません。著作権者もコントリビューターも、事由のいかんを問わず、 損害発生の原因いかんを問わず、かつ責任の根拠が契約であるか厳格責任であるか（過失その他の）不法行為であるかを問わず、仮にそのような損害が発生する可能性を知らされていたとしても、本ソフトウェアの使用によって発生した（代替品または代用サービスの調達、使用の喪失、データの喪失、利益の喪失、業務の中断も含め、またそれに限定されない）直接損害、間接損害、偶発的な損害、特別損害、懲罰的損害、または結果損害について、一切責任を負わないものとします。</t>
    <rPh sb="1" eb="3">
      <t>ジュウタク</t>
    </rPh>
    <rPh sb="4" eb="6">
      <t>ガイヒ</t>
    </rPh>
    <rPh sb="6" eb="8">
      <t>セイノウ</t>
    </rPh>
    <rPh sb="9" eb="11">
      <t>ケイサン</t>
    </rPh>
    <rPh sb="11" eb="13">
      <t>ジョウケン</t>
    </rPh>
    <rPh sb="13" eb="15">
      <t>ニュウリョク</t>
    </rPh>
    <rPh sb="20" eb="22">
      <t>イカ</t>
    </rPh>
    <rPh sb="23" eb="24">
      <t>ホン</t>
    </rPh>
    <rPh sb="36" eb="39">
      <t>チョサクケン</t>
    </rPh>
    <rPh sb="40" eb="44">
      <t>カブシキガイシャ</t>
    </rPh>
    <rPh sb="53" eb="55">
      <t>イッパン</t>
    </rPh>
    <rPh sb="55" eb="57">
      <t>シャダン</t>
    </rPh>
    <rPh sb="57" eb="59">
      <t>ホウジン</t>
    </rPh>
    <rPh sb="59" eb="61">
      <t>ニホン</t>
    </rPh>
    <rPh sb="67" eb="69">
      <t>ケンチク</t>
    </rPh>
    <rPh sb="69" eb="71">
      <t>キョウカイ</t>
    </rPh>
    <rPh sb="72" eb="74">
      <t>キゾク</t>
    </rPh>
    <rPh sb="82" eb="83">
      <t>ホン</t>
    </rPh>
    <rPh sb="193" eb="195">
      <t>ケンチク</t>
    </rPh>
    <rPh sb="195" eb="197">
      <t>ケンキュウ</t>
    </rPh>
    <rPh sb="197" eb="199">
      <t>ホンブ</t>
    </rPh>
    <rPh sb="199" eb="201">
      <t>ホッポウ</t>
    </rPh>
    <rPh sb="201" eb="203">
      <t>ケンチク</t>
    </rPh>
    <rPh sb="203" eb="205">
      <t>ソウゴウ</t>
    </rPh>
    <rPh sb="205" eb="208">
      <t>ケンキュウジョ</t>
    </rPh>
    <rPh sb="257" eb="259">
      <t>イッパン</t>
    </rPh>
    <rPh sb="259" eb="261">
      <t>シャダン</t>
    </rPh>
    <rPh sb="261" eb="263">
      <t>ホウジン</t>
    </rPh>
    <rPh sb="263" eb="265">
      <t>ニホン</t>
    </rPh>
    <rPh sb="271" eb="273">
      <t>ケンチク</t>
    </rPh>
    <rPh sb="273" eb="275">
      <t>キョウカイ</t>
    </rPh>
    <phoneticPr fontId="1"/>
  </si>
  <si>
    <t>方位</t>
    <phoneticPr fontId="1"/>
  </si>
  <si>
    <t>隣接空間の種別</t>
    <phoneticPr fontId="1"/>
  </si>
  <si>
    <t>付属部材</t>
    <phoneticPr fontId="1"/>
  </si>
  <si>
    <t>備考</t>
    <phoneticPr fontId="1"/>
  </si>
  <si>
    <r>
      <t>ガラスの日射熱取得率η</t>
    </r>
    <r>
      <rPr>
        <vertAlign val="subscript"/>
        <sz val="12"/>
        <color theme="1"/>
        <rFont val="HG丸ｺﾞｼｯｸM-PRO"/>
        <family val="3"/>
        <charset val="128"/>
      </rPr>
      <t>d</t>
    </r>
    <phoneticPr fontId="1"/>
  </si>
  <si>
    <t>仕様の選択</t>
    <phoneticPr fontId="1"/>
  </si>
  <si>
    <r>
      <t>熱貫流率U</t>
    </r>
    <r>
      <rPr>
        <vertAlign val="subscript"/>
        <sz val="12"/>
        <color theme="1"/>
        <rFont val="HG丸ｺﾞｼｯｸM-PRO"/>
        <family val="3"/>
        <charset val="128"/>
      </rPr>
      <t>d</t>
    </r>
    <r>
      <rPr>
        <sz val="12"/>
        <color theme="1"/>
        <rFont val="HG丸ｺﾞｼｯｸM-PRO"/>
        <family val="3"/>
        <charset val="128"/>
      </rPr>
      <t>の入力</t>
    </r>
    <rPh sb="0" eb="1">
      <t>ネツ</t>
    </rPh>
    <rPh sb="1" eb="4">
      <t>カンリュウリツ</t>
    </rPh>
    <phoneticPr fontId="1"/>
  </si>
  <si>
    <t>熱貫流率の入力根拠</t>
    <rPh sb="0" eb="1">
      <t>ネツ</t>
    </rPh>
    <rPh sb="1" eb="3">
      <t>カンリュウ</t>
    </rPh>
    <rPh sb="3" eb="4">
      <t>リツ</t>
    </rPh>
    <rPh sb="5" eb="7">
      <t>ニュウリョク</t>
    </rPh>
    <rPh sb="7" eb="9">
      <t>コンキョ</t>
    </rPh>
    <phoneticPr fontId="1"/>
  </si>
  <si>
    <t>日射熱取得率の入力</t>
    <phoneticPr fontId="1"/>
  </si>
  <si>
    <t>建具仕様</t>
    <phoneticPr fontId="1"/>
  </si>
  <si>
    <t>ガラス仕様</t>
    <phoneticPr fontId="1"/>
  </si>
  <si>
    <t>[-]</t>
    <phoneticPr fontId="1"/>
  </si>
  <si>
    <t>入力
方法</t>
    <phoneticPr fontId="1"/>
  </si>
  <si>
    <t>z</t>
  </si>
  <si>
    <t>日除け下端から窓上端</t>
    <rPh sb="0" eb="2">
      <t>ヒヨ</t>
    </rPh>
    <rPh sb="3" eb="5">
      <t>カタン</t>
    </rPh>
    <rPh sb="7" eb="8">
      <t>マド</t>
    </rPh>
    <rPh sb="8" eb="10">
      <t>ジョウタン</t>
    </rPh>
    <phoneticPr fontId="1"/>
  </si>
  <si>
    <t>日射の有無</t>
    <phoneticPr fontId="1"/>
  </si>
  <si>
    <t>窓の入力</t>
    <phoneticPr fontId="1"/>
  </si>
  <si>
    <t>ドアの入力</t>
    <phoneticPr fontId="1"/>
  </si>
  <si>
    <t>計算
方法</t>
    <rPh sb="0" eb="2">
      <t>ケイサン</t>
    </rPh>
    <rPh sb="3" eb="5">
      <t>ホウホウ</t>
    </rPh>
    <phoneticPr fontId="1"/>
  </si>
  <si>
    <t>壁等-直接入力</t>
    <phoneticPr fontId="1"/>
  </si>
  <si>
    <t>方位</t>
    <phoneticPr fontId="1"/>
  </si>
  <si>
    <t>下面</t>
    <rPh sb="0" eb="2">
      <t>カメン</t>
    </rPh>
    <phoneticPr fontId="1"/>
  </si>
  <si>
    <t>外気等</t>
    <rPh sb="0" eb="2">
      <t>ガイキ</t>
    </rPh>
    <phoneticPr fontId="1"/>
  </si>
  <si>
    <t>外気に通じる床裏等</t>
    <rPh sb="0" eb="2">
      <t>ガイキ</t>
    </rPh>
    <rPh sb="3" eb="4">
      <t>ツウ</t>
    </rPh>
    <rPh sb="6" eb="7">
      <t>ユカ</t>
    </rPh>
    <rPh sb="7" eb="8">
      <t>ウラ</t>
    </rPh>
    <phoneticPr fontId="1"/>
  </si>
  <si>
    <t>住戸と同様の空間等</t>
    <rPh sb="0" eb="2">
      <t>ジュウコ</t>
    </rPh>
    <rPh sb="3" eb="5">
      <t>ドウヨウ</t>
    </rPh>
    <rPh sb="6" eb="8">
      <t>クウカン</t>
    </rPh>
    <phoneticPr fontId="1"/>
  </si>
  <si>
    <t>有</t>
  </si>
  <si>
    <t>有</t>
    <phoneticPr fontId="1"/>
  </si>
  <si>
    <t>無</t>
    <phoneticPr fontId="1"/>
  </si>
  <si>
    <t>複層（A10以上）</t>
  </si>
  <si>
    <t>Low-E複層（A6以上A10未満）</t>
  </si>
  <si>
    <t>地域区分</t>
    <phoneticPr fontId="1"/>
  </si>
  <si>
    <t>ガラスのみ</t>
  </si>
  <si>
    <t>和障子</t>
    <rPh sb="0" eb="1">
      <t>ワ</t>
    </rPh>
    <rPh sb="1" eb="3">
      <t>ショウジ</t>
    </rPh>
    <phoneticPr fontId="1"/>
  </si>
  <si>
    <t>外付けブラインド</t>
    <rPh sb="0" eb="1">
      <t>ソト</t>
    </rPh>
    <rPh sb="1" eb="2">
      <t>ヅ</t>
    </rPh>
    <phoneticPr fontId="1"/>
  </si>
  <si>
    <t>Low-E複層（A10以上）又は「ガラスなし」</t>
  </si>
  <si>
    <t>三層複層（A12以上×2）</t>
  </si>
  <si>
    <t>Low-E複層（G12以上）又は「ガラスなし」</t>
  </si>
  <si>
    <t>複層(A12以上)又は「ガラスなし」</t>
  </si>
  <si>
    <t>複層(A4以上)又は「ガラスなし」</t>
  </si>
  <si>
    <t>日射熱取得</t>
    <phoneticPr fontId="1"/>
  </si>
  <si>
    <t>隣接空間の種別</t>
    <phoneticPr fontId="1"/>
  </si>
  <si>
    <t>入力方法</t>
    <phoneticPr fontId="1"/>
  </si>
  <si>
    <t>付属部材</t>
    <phoneticPr fontId="1"/>
  </si>
  <si>
    <t>建具仕様</t>
    <phoneticPr fontId="1"/>
  </si>
  <si>
    <t>代表的なガラス仕様</t>
    <phoneticPr fontId="1"/>
  </si>
  <si>
    <t>窓の日射熱取得の計算方法</t>
    <phoneticPr fontId="1"/>
  </si>
  <si>
    <t>付属部材の種別</t>
    <phoneticPr fontId="1"/>
  </si>
  <si>
    <t>ドアの建具仕様</t>
    <phoneticPr fontId="1"/>
  </si>
  <si>
    <t>ドアの代表的なガラス仕様</t>
    <phoneticPr fontId="1"/>
  </si>
  <si>
    <t>基礎の計算方法</t>
    <phoneticPr fontId="1"/>
  </si>
  <si>
    <t>熱橋の入力</t>
    <rPh sb="0" eb="2">
      <t>ネッキョウ</t>
    </rPh>
    <rPh sb="3" eb="5">
      <t>ニュウリョク</t>
    </rPh>
    <phoneticPr fontId="1"/>
  </si>
  <si>
    <t>熱橋１</t>
    <rPh sb="0" eb="2">
      <t>ネッキョウ</t>
    </rPh>
    <phoneticPr fontId="1"/>
  </si>
  <si>
    <t>熱橋２</t>
    <rPh sb="0" eb="2">
      <t>ネッキョウ</t>
    </rPh>
    <phoneticPr fontId="1"/>
  </si>
  <si>
    <t>熱橋３</t>
    <rPh sb="0" eb="2">
      <t>ネッキョウ</t>
    </rPh>
    <phoneticPr fontId="1"/>
  </si>
  <si>
    <t>線熱貫流率</t>
    <rPh sb="0" eb="1">
      <t>セン</t>
    </rPh>
    <rPh sb="1" eb="2">
      <t>ネツ</t>
    </rPh>
    <rPh sb="2" eb="3">
      <t>カン</t>
    </rPh>
    <rPh sb="3" eb="4">
      <t>リュウ</t>
    </rPh>
    <rPh sb="4" eb="5">
      <t>リツ</t>
    </rPh>
    <phoneticPr fontId="1"/>
  </si>
  <si>
    <t>[m]</t>
    <phoneticPr fontId="1"/>
  </si>
  <si>
    <t>長さ</t>
    <rPh sb="0" eb="1">
      <t>ナガ</t>
    </rPh>
    <phoneticPr fontId="1"/>
  </si>
  <si>
    <t>壁等-ＲＣ造</t>
    <rPh sb="5" eb="6">
      <t>ゾウ</t>
    </rPh>
    <phoneticPr fontId="1"/>
  </si>
  <si>
    <t>壁等-鉄骨造</t>
    <rPh sb="3" eb="5">
      <t>テッコツ</t>
    </rPh>
    <rPh sb="5" eb="6">
      <t>ゾウ</t>
    </rPh>
    <phoneticPr fontId="1"/>
  </si>
  <si>
    <t>外装材＋断熱補強材の熱抵抗</t>
    <rPh sb="0" eb="3">
      <t>ガイソウザイ</t>
    </rPh>
    <rPh sb="4" eb="6">
      <t>ダンネツ</t>
    </rPh>
    <rPh sb="6" eb="8">
      <t>ホキョウ</t>
    </rPh>
    <rPh sb="8" eb="9">
      <t>ザイ</t>
    </rPh>
    <rPh sb="10" eb="11">
      <t>ネツ</t>
    </rPh>
    <rPh sb="11" eb="13">
      <t>テイコウ</t>
    </rPh>
    <phoneticPr fontId="1"/>
  </si>
  <si>
    <r>
      <t>[m</t>
    </r>
    <r>
      <rPr>
        <vertAlign val="superscript"/>
        <sz val="12"/>
        <color theme="1"/>
        <rFont val="HG丸ｺﾞｼｯｸM-PRO"/>
        <family val="3"/>
        <charset val="128"/>
      </rPr>
      <t>2</t>
    </r>
    <r>
      <rPr>
        <sz val="12"/>
        <color theme="1"/>
        <rFont val="HG丸ｺﾞｼｯｸM-PRO"/>
        <family val="3"/>
        <charset val="128"/>
      </rPr>
      <t>K/W]</t>
    </r>
    <phoneticPr fontId="1"/>
  </si>
  <si>
    <t>部位</t>
    <rPh sb="0" eb="2">
      <t>ブイ</t>
    </rPh>
    <phoneticPr fontId="1"/>
  </si>
  <si>
    <t>見付寸法</t>
    <rPh sb="0" eb="2">
      <t>ミツケ</t>
    </rPh>
    <rPh sb="2" eb="4">
      <t>スンポウ</t>
    </rPh>
    <phoneticPr fontId="1"/>
  </si>
  <si>
    <t>壁等-木造</t>
    <rPh sb="3" eb="5">
      <t>モクゾウ</t>
    </rPh>
    <phoneticPr fontId="1"/>
  </si>
  <si>
    <t>簡略計算方法①</t>
    <phoneticPr fontId="1"/>
  </si>
  <si>
    <t>木造計算方法</t>
    <rPh sb="0" eb="2">
      <t>モクゾウ</t>
    </rPh>
    <rPh sb="2" eb="4">
      <t>ケイサン</t>
    </rPh>
    <rPh sb="4" eb="6">
      <t>ホウホウ</t>
    </rPh>
    <phoneticPr fontId="1"/>
  </si>
  <si>
    <r>
      <t>L</t>
    </r>
    <r>
      <rPr>
        <vertAlign val="subscript"/>
        <sz val="12"/>
        <color theme="1"/>
        <rFont val="HG丸ｺﾞｼｯｸM-PRO"/>
        <family val="3"/>
        <charset val="128"/>
      </rPr>
      <t>F</t>
    </r>
    <phoneticPr fontId="1"/>
  </si>
  <si>
    <t>外周長さ</t>
    <rPh sb="0" eb="2">
      <t>ガイシュウ</t>
    </rPh>
    <rPh sb="2" eb="3">
      <t>ナガ</t>
    </rPh>
    <phoneticPr fontId="1"/>
  </si>
  <si>
    <r>
      <t>S</t>
    </r>
    <r>
      <rPr>
        <vertAlign val="subscript"/>
        <sz val="12"/>
        <color theme="1"/>
        <rFont val="HG丸ｺﾞｼｯｸM-PRO"/>
        <family val="3"/>
        <charset val="128"/>
      </rPr>
      <t>df</t>
    </r>
    <phoneticPr fontId="1"/>
  </si>
  <si>
    <t>土間床等面積</t>
    <rPh sb="0" eb="2">
      <t>ドマ</t>
    </rPh>
    <rPh sb="2" eb="4">
      <t>ユカナド</t>
    </rPh>
    <rPh sb="4" eb="6">
      <t>メンセキ</t>
    </rPh>
    <phoneticPr fontId="1"/>
  </si>
  <si>
    <t>底盤部分等の外側断熱材の折り返し寸法</t>
    <rPh sb="0" eb="1">
      <t>ソコ</t>
    </rPh>
    <rPh sb="1" eb="2">
      <t>バン</t>
    </rPh>
    <rPh sb="2" eb="5">
      <t>ブブンナド</t>
    </rPh>
    <rPh sb="6" eb="8">
      <t>ソトガワ</t>
    </rPh>
    <rPh sb="7" eb="8">
      <t>ガワ</t>
    </rPh>
    <rPh sb="8" eb="11">
      <t>ダンネツザイ</t>
    </rPh>
    <rPh sb="12" eb="13">
      <t>オ</t>
    </rPh>
    <rPh sb="14" eb="15">
      <t>カエ</t>
    </rPh>
    <rPh sb="16" eb="18">
      <t>スンポウ</t>
    </rPh>
    <phoneticPr fontId="1"/>
  </si>
  <si>
    <t>底盤部分等の室内側断熱材の折り返し寸法</t>
    <rPh sb="0" eb="1">
      <t>ソコ</t>
    </rPh>
    <rPh sb="1" eb="2">
      <t>バン</t>
    </rPh>
    <rPh sb="2" eb="5">
      <t>ブブンナド</t>
    </rPh>
    <rPh sb="6" eb="8">
      <t>シツナイ</t>
    </rPh>
    <rPh sb="8" eb="9">
      <t>ガワ</t>
    </rPh>
    <rPh sb="9" eb="12">
      <t>ダンネツザイ</t>
    </rPh>
    <rPh sb="13" eb="14">
      <t>オ</t>
    </rPh>
    <rPh sb="15" eb="16">
      <t>カエ</t>
    </rPh>
    <rPh sb="17" eb="19">
      <t>スンポウ</t>
    </rPh>
    <phoneticPr fontId="1"/>
  </si>
  <si>
    <t>地盤面より下の立上り部分の室外側断熱材深さ</t>
    <rPh sb="0" eb="2">
      <t>ジバン</t>
    </rPh>
    <rPh sb="2" eb="3">
      <t>メン</t>
    </rPh>
    <rPh sb="5" eb="6">
      <t>シタ</t>
    </rPh>
    <rPh sb="7" eb="8">
      <t>タ</t>
    </rPh>
    <rPh sb="8" eb="9">
      <t>ア</t>
    </rPh>
    <rPh sb="10" eb="12">
      <t>ブブン</t>
    </rPh>
    <rPh sb="13" eb="15">
      <t>シツガイ</t>
    </rPh>
    <rPh sb="15" eb="16">
      <t>ガワ</t>
    </rPh>
    <rPh sb="16" eb="19">
      <t>ダンネツザイ</t>
    </rPh>
    <rPh sb="19" eb="20">
      <t>フカ</t>
    </rPh>
    <phoneticPr fontId="1"/>
  </si>
  <si>
    <t>地盤面から基礎等底盤上端の寸法</t>
    <rPh sb="0" eb="2">
      <t>ジバン</t>
    </rPh>
    <rPh sb="2" eb="3">
      <t>メン</t>
    </rPh>
    <rPh sb="5" eb="8">
      <t>キソナド</t>
    </rPh>
    <rPh sb="8" eb="9">
      <t>ソコ</t>
    </rPh>
    <rPh sb="9" eb="10">
      <t>バン</t>
    </rPh>
    <rPh sb="10" eb="12">
      <t>ジョウタン</t>
    </rPh>
    <rPh sb="13" eb="15">
      <t>スンポウ</t>
    </rPh>
    <phoneticPr fontId="1"/>
  </si>
  <si>
    <t>地盤面から基礎等の寸法</t>
    <rPh sb="0" eb="2">
      <t>ジバン</t>
    </rPh>
    <rPh sb="2" eb="3">
      <t>メン</t>
    </rPh>
    <rPh sb="5" eb="8">
      <t>キソナド</t>
    </rPh>
    <rPh sb="9" eb="11">
      <t>スンポウ</t>
    </rPh>
    <phoneticPr fontId="1"/>
  </si>
  <si>
    <t>各部の熱抵抗</t>
    <rPh sb="0" eb="2">
      <t>カクブ</t>
    </rPh>
    <rPh sb="3" eb="4">
      <t>ネツ</t>
    </rPh>
    <rPh sb="4" eb="6">
      <t>テイコウ</t>
    </rPh>
    <phoneticPr fontId="1"/>
  </si>
  <si>
    <r>
      <t>R</t>
    </r>
    <r>
      <rPr>
        <vertAlign val="subscript"/>
        <sz val="12"/>
        <color theme="1"/>
        <rFont val="HG丸ｺﾞｼｯｸM-PRO"/>
        <family val="3"/>
        <charset val="128"/>
      </rPr>
      <t>1</t>
    </r>
    <phoneticPr fontId="1"/>
  </si>
  <si>
    <r>
      <t>R</t>
    </r>
    <r>
      <rPr>
        <vertAlign val="subscript"/>
        <sz val="12"/>
        <color theme="1"/>
        <rFont val="HG丸ｺﾞｼｯｸM-PRO"/>
        <family val="3"/>
        <charset val="128"/>
      </rPr>
      <t>2</t>
    </r>
    <phoneticPr fontId="1"/>
  </si>
  <si>
    <r>
      <t>R</t>
    </r>
    <r>
      <rPr>
        <vertAlign val="subscript"/>
        <sz val="12"/>
        <color theme="1"/>
        <rFont val="HG丸ｺﾞｼｯｸM-PRO"/>
        <family val="3"/>
        <charset val="128"/>
      </rPr>
      <t>3</t>
    </r>
    <phoneticPr fontId="1"/>
  </si>
  <si>
    <r>
      <t>R</t>
    </r>
    <r>
      <rPr>
        <vertAlign val="subscript"/>
        <sz val="12"/>
        <color theme="1"/>
        <rFont val="HG丸ｺﾞｼｯｸM-PRO"/>
        <family val="3"/>
        <charset val="128"/>
      </rPr>
      <t>4</t>
    </r>
    <phoneticPr fontId="1"/>
  </si>
  <si>
    <t>計算する</t>
    <rPh sb="0" eb="2">
      <t>ケイサン</t>
    </rPh>
    <phoneticPr fontId="1"/>
  </si>
  <si>
    <t>層の種類</t>
    <rPh sb="0" eb="1">
      <t>ソウ</t>
    </rPh>
    <rPh sb="2" eb="4">
      <t>シュルイ</t>
    </rPh>
    <phoneticPr fontId="1"/>
  </si>
  <si>
    <t>番号：</t>
    <rPh sb="0" eb="2">
      <t>バンゴウ</t>
    </rPh>
    <phoneticPr fontId="1"/>
  </si>
  <si>
    <t>厚み</t>
    <rPh sb="0" eb="1">
      <t>アツ</t>
    </rPh>
    <phoneticPr fontId="1"/>
  </si>
  <si>
    <t>入力方法</t>
    <rPh sb="0" eb="2">
      <t>ニュウリョク</t>
    </rPh>
    <rPh sb="2" eb="4">
      <t>ホウホウ</t>
    </rPh>
    <phoneticPr fontId="1"/>
  </si>
  <si>
    <t>熱伝導率</t>
    <rPh sb="0" eb="1">
      <t>ネツ</t>
    </rPh>
    <rPh sb="1" eb="4">
      <t>デンドウリツ</t>
    </rPh>
    <phoneticPr fontId="1"/>
  </si>
  <si>
    <t>[m]</t>
    <phoneticPr fontId="1"/>
  </si>
  <si>
    <t>[W/(mK)]</t>
    <phoneticPr fontId="1"/>
  </si>
  <si>
    <t>Envelope</t>
    <phoneticPr fontId="1"/>
  </si>
  <si>
    <t>Wall</t>
    <phoneticPr fontId="1"/>
  </si>
  <si>
    <t>Window</t>
    <phoneticPr fontId="1"/>
  </si>
  <si>
    <t>Door</t>
    <phoneticPr fontId="1"/>
  </si>
  <si>
    <t>Foundation</t>
    <phoneticPr fontId="1"/>
  </si>
  <si>
    <t>SolidLayer</t>
    <phoneticPr fontId="1"/>
  </si>
  <si>
    <t>熱伝導率</t>
    <rPh sb="0" eb="1">
      <t>ネツ</t>
    </rPh>
    <rPh sb="1" eb="4">
      <t>デンドウリツ</t>
    </rPh>
    <phoneticPr fontId="1"/>
  </si>
  <si>
    <t>数値を入力</t>
    <rPh sb="0" eb="2">
      <t>スウチ</t>
    </rPh>
    <rPh sb="3" eb="5">
      <t>ニュウリョク</t>
    </rPh>
    <phoneticPr fontId="1"/>
  </si>
  <si>
    <t>素材名を選択</t>
    <rPh sb="0" eb="2">
      <t>ソザイ</t>
    </rPh>
    <rPh sb="2" eb="3">
      <t>メイ</t>
    </rPh>
    <rPh sb="4" eb="6">
      <t>センタク</t>
    </rPh>
    <phoneticPr fontId="1"/>
  </si>
  <si>
    <t>層
No.</t>
    <rPh sb="0" eb="1">
      <t>ソウ</t>
    </rPh>
    <phoneticPr fontId="1"/>
  </si>
  <si>
    <t>01</t>
    <phoneticPr fontId="1"/>
  </si>
  <si>
    <t>02</t>
  </si>
  <si>
    <t>03</t>
  </si>
  <si>
    <t>04</t>
  </si>
  <si>
    <t>05</t>
  </si>
  <si>
    <t>06</t>
  </si>
  <si>
    <t>07</t>
  </si>
  <si>
    <t>08</t>
  </si>
  <si>
    <t>09</t>
  </si>
  <si>
    <t>10</t>
  </si>
  <si>
    <t>層の種類</t>
    <rPh sb="0" eb="1">
      <t>ソウ</t>
    </rPh>
    <rPh sb="2" eb="4">
      <t>シュルイ</t>
    </rPh>
    <phoneticPr fontId="1"/>
  </si>
  <si>
    <t>固体層</t>
    <rPh sb="0" eb="2">
      <t>コタイ</t>
    </rPh>
    <rPh sb="2" eb="3">
      <t>ソウ</t>
    </rPh>
    <phoneticPr fontId="1"/>
  </si>
  <si>
    <t>密閉空気層</t>
    <rPh sb="0" eb="2">
      <t>ミッペイ</t>
    </rPh>
    <rPh sb="2" eb="4">
      <t>クウキ</t>
    </rPh>
    <rPh sb="4" eb="5">
      <t>ソウ</t>
    </rPh>
    <phoneticPr fontId="1"/>
  </si>
  <si>
    <t>一般部の層構成</t>
    <rPh sb="0" eb="2">
      <t>イッパン</t>
    </rPh>
    <rPh sb="2" eb="3">
      <t>ブ</t>
    </rPh>
    <rPh sb="4" eb="7">
      <t>ソウコウセイ</t>
    </rPh>
    <phoneticPr fontId="1"/>
  </si>
  <si>
    <t>素材名</t>
    <rPh sb="0" eb="2">
      <t>ソザイ</t>
    </rPh>
    <rPh sb="2" eb="3">
      <t>メイ</t>
    </rPh>
    <phoneticPr fontId="1"/>
  </si>
  <si>
    <t>熱伝導率の
入力根拠</t>
    <rPh sb="0" eb="1">
      <t>ネツ</t>
    </rPh>
    <rPh sb="1" eb="4">
      <t>デンドウリツ</t>
    </rPh>
    <rPh sb="6" eb="8">
      <t>ニュウリョク</t>
    </rPh>
    <rPh sb="8" eb="10">
      <t>コンキョ</t>
    </rPh>
    <phoneticPr fontId="1"/>
  </si>
  <si>
    <t>固体層に関する入力</t>
    <rPh sb="0" eb="2">
      <t>コタイ</t>
    </rPh>
    <rPh sb="2" eb="3">
      <t>ソウ</t>
    </rPh>
    <rPh sb="4" eb="5">
      <t>カン</t>
    </rPh>
    <rPh sb="7" eb="9">
      <t>ニュウリョク</t>
    </rPh>
    <phoneticPr fontId="1"/>
  </si>
  <si>
    <t>密閉空気層に関する入力</t>
    <rPh sb="0" eb="2">
      <t>ミッペイ</t>
    </rPh>
    <rPh sb="2" eb="4">
      <t>クウキ</t>
    </rPh>
    <rPh sb="4" eb="5">
      <t>ソウ</t>
    </rPh>
    <rPh sb="6" eb="7">
      <t>カン</t>
    </rPh>
    <rPh sb="9" eb="11">
      <t>ニュウリョク</t>
    </rPh>
    <phoneticPr fontId="1"/>
  </si>
  <si>
    <t>工場生産で気密なもの</t>
    <rPh sb="0" eb="2">
      <t>コウジョウ</t>
    </rPh>
    <rPh sb="2" eb="4">
      <t>セイサン</t>
    </rPh>
    <rPh sb="5" eb="7">
      <t>キミツ</t>
    </rPh>
    <phoneticPr fontId="1"/>
  </si>
  <si>
    <t>上記以外のもの</t>
    <rPh sb="0" eb="2">
      <t>ジョウキ</t>
    </rPh>
    <rPh sb="2" eb="4">
      <t>イガイ</t>
    </rPh>
    <phoneticPr fontId="1"/>
  </si>
  <si>
    <t>部位の種類</t>
    <phoneticPr fontId="1"/>
  </si>
  <si>
    <t>断熱工法</t>
    <rPh sb="0" eb="2">
      <t>ダンネツ</t>
    </rPh>
    <rPh sb="2" eb="4">
      <t>コウホウ</t>
    </rPh>
    <phoneticPr fontId="1"/>
  </si>
  <si>
    <t>工法の種類</t>
    <rPh sb="0" eb="2">
      <t>コウホウ</t>
    </rPh>
    <rPh sb="3" eb="5">
      <t>シュルイ</t>
    </rPh>
    <phoneticPr fontId="1"/>
  </si>
  <si>
    <t>構法の種別</t>
    <rPh sb="0" eb="2">
      <t>コウホウ</t>
    </rPh>
    <rPh sb="3" eb="5">
      <t>シュベツ</t>
    </rPh>
    <phoneticPr fontId="1"/>
  </si>
  <si>
    <t>断熱箇所</t>
    <rPh sb="0" eb="2">
      <t>ダンネツ</t>
    </rPh>
    <rPh sb="2" eb="4">
      <t>カショ</t>
    </rPh>
    <phoneticPr fontId="1"/>
  </si>
  <si>
    <t>面積</t>
    <rPh sb="0" eb="2">
      <t>メンセキ</t>
    </rPh>
    <phoneticPr fontId="1"/>
  </si>
  <si>
    <t>部位の種類</t>
    <rPh sb="0" eb="2">
      <t>ブイ</t>
    </rPh>
    <rPh sb="3" eb="5">
      <t>シュルイ</t>
    </rPh>
    <phoneticPr fontId="1"/>
  </si>
  <si>
    <t>屋根</t>
    <rPh sb="0" eb="2">
      <t>ヤネ</t>
    </rPh>
    <phoneticPr fontId="1"/>
  </si>
  <si>
    <t>天井</t>
    <rPh sb="0" eb="2">
      <t>テンジョウ</t>
    </rPh>
    <phoneticPr fontId="1"/>
  </si>
  <si>
    <t>外壁</t>
    <rPh sb="0" eb="2">
      <t>ガイヘキ</t>
    </rPh>
    <phoneticPr fontId="1"/>
  </si>
  <si>
    <t>床</t>
    <rPh sb="0" eb="1">
      <t>ユカ</t>
    </rPh>
    <phoneticPr fontId="1"/>
  </si>
  <si>
    <t>界壁</t>
    <rPh sb="0" eb="1">
      <t>カイ</t>
    </rPh>
    <rPh sb="1" eb="2">
      <t>ヘキ</t>
    </rPh>
    <phoneticPr fontId="1"/>
  </si>
  <si>
    <t>界床</t>
    <rPh sb="0" eb="1">
      <t>カイ</t>
    </rPh>
    <rPh sb="1" eb="2">
      <t>ユカ</t>
    </rPh>
    <phoneticPr fontId="1"/>
  </si>
  <si>
    <t>天井（界床）</t>
    <rPh sb="0" eb="2">
      <t>テンジョウ</t>
    </rPh>
    <rPh sb="3" eb="4">
      <t>カイ</t>
    </rPh>
    <rPh sb="4" eb="5">
      <t>ユカ</t>
    </rPh>
    <phoneticPr fontId="1"/>
  </si>
  <si>
    <t>充填断熱工法</t>
  </si>
  <si>
    <t>充填断熱工法＋付加断熱</t>
  </si>
  <si>
    <t>土壁の外張断熱工法</t>
  </si>
  <si>
    <t>土壁以外の外張断熱工法</t>
  </si>
  <si>
    <t>桁間断熱工法</t>
    <rPh sb="4" eb="6">
      <t>コウホウ</t>
    </rPh>
    <phoneticPr fontId="1"/>
  </si>
  <si>
    <t>充填断熱工法＋外張断熱工法</t>
  </si>
  <si>
    <t>外張断熱工法</t>
    <rPh sb="4" eb="6">
      <t>コウホウ</t>
    </rPh>
    <phoneticPr fontId="1"/>
  </si>
  <si>
    <t>断熱工法</t>
    <rPh sb="0" eb="2">
      <t>ダンネツ</t>
    </rPh>
    <rPh sb="2" eb="4">
      <t>コウホウ</t>
    </rPh>
    <phoneticPr fontId="1"/>
  </si>
  <si>
    <t>軸組構法（床梁工法）</t>
    <rPh sb="0" eb="1">
      <t>ジク</t>
    </rPh>
    <rPh sb="1" eb="2">
      <t>クミ</t>
    </rPh>
    <rPh sb="2" eb="3">
      <t>コウ</t>
    </rPh>
    <rPh sb="3" eb="4">
      <t>ホウ</t>
    </rPh>
    <rPh sb="5" eb="6">
      <t>ユカ</t>
    </rPh>
    <rPh sb="6" eb="7">
      <t>ハリ</t>
    </rPh>
    <rPh sb="7" eb="9">
      <t>コウホウ</t>
    </rPh>
    <phoneticPr fontId="1"/>
  </si>
  <si>
    <t>軸組構法（束立大引工法）</t>
    <rPh sb="0" eb="1">
      <t>ジク</t>
    </rPh>
    <rPh sb="1" eb="2">
      <t>クミ</t>
    </rPh>
    <rPh sb="2" eb="3">
      <t>コウ</t>
    </rPh>
    <rPh sb="3" eb="4">
      <t>ホウ</t>
    </rPh>
    <rPh sb="5" eb="6">
      <t>ツカ</t>
    </rPh>
    <rPh sb="6" eb="7">
      <t>リツ</t>
    </rPh>
    <rPh sb="7" eb="8">
      <t>ダイ</t>
    </rPh>
    <rPh sb="8" eb="9">
      <t>イン</t>
    </rPh>
    <rPh sb="9" eb="11">
      <t>コウホウ</t>
    </rPh>
    <phoneticPr fontId="1"/>
  </si>
  <si>
    <t>軸組構法（剛床工法）</t>
    <rPh sb="0" eb="1">
      <t>ジク</t>
    </rPh>
    <rPh sb="1" eb="2">
      <t>クミ</t>
    </rPh>
    <rPh sb="2" eb="3">
      <t>コウ</t>
    </rPh>
    <rPh sb="3" eb="4">
      <t>ホウ</t>
    </rPh>
    <rPh sb="5" eb="6">
      <t>ゴウ</t>
    </rPh>
    <rPh sb="6" eb="7">
      <t>ユカ</t>
    </rPh>
    <rPh sb="7" eb="9">
      <t>コウホウ</t>
    </rPh>
    <phoneticPr fontId="1"/>
  </si>
  <si>
    <t>軸組構法（床梁土台同面工法）</t>
    <rPh sb="0" eb="1">
      <t>ジク</t>
    </rPh>
    <rPh sb="1" eb="2">
      <t>クミ</t>
    </rPh>
    <rPh sb="2" eb="3">
      <t>コウ</t>
    </rPh>
    <rPh sb="3" eb="4">
      <t>ホウ</t>
    </rPh>
    <rPh sb="5" eb="6">
      <t>ユカ</t>
    </rPh>
    <rPh sb="6" eb="7">
      <t>ハリ</t>
    </rPh>
    <rPh sb="7" eb="9">
      <t>ドダイ</t>
    </rPh>
    <rPh sb="9" eb="10">
      <t>ドウ</t>
    </rPh>
    <rPh sb="10" eb="11">
      <t>メン</t>
    </rPh>
    <rPh sb="11" eb="13">
      <t>コウホウ</t>
    </rPh>
    <phoneticPr fontId="1"/>
  </si>
  <si>
    <t>軸組構法（外壁）</t>
    <rPh sb="0" eb="1">
      <t>ジク</t>
    </rPh>
    <rPh sb="1" eb="2">
      <t>クミ</t>
    </rPh>
    <rPh sb="2" eb="3">
      <t>コウ</t>
    </rPh>
    <rPh sb="3" eb="4">
      <t>ホウ</t>
    </rPh>
    <rPh sb="5" eb="7">
      <t>ガイヘキ</t>
    </rPh>
    <phoneticPr fontId="1"/>
  </si>
  <si>
    <t>軸組構法（天井）</t>
    <rPh sb="0" eb="1">
      <t>ジク</t>
    </rPh>
    <rPh sb="1" eb="2">
      <t>クミ</t>
    </rPh>
    <rPh sb="2" eb="3">
      <t>コウ</t>
    </rPh>
    <rPh sb="3" eb="4">
      <t>ホウ</t>
    </rPh>
    <rPh sb="5" eb="7">
      <t>テンジョウ</t>
    </rPh>
    <phoneticPr fontId="1"/>
  </si>
  <si>
    <t>軸組構法（屋根）</t>
    <rPh sb="0" eb="1">
      <t>ジク</t>
    </rPh>
    <rPh sb="1" eb="2">
      <t>クミ</t>
    </rPh>
    <rPh sb="2" eb="3">
      <t>コウ</t>
    </rPh>
    <rPh sb="3" eb="4">
      <t>ホウ</t>
    </rPh>
    <rPh sb="5" eb="7">
      <t>ヤネ</t>
    </rPh>
    <phoneticPr fontId="1"/>
  </si>
  <si>
    <t>枠組構法（床）</t>
    <rPh sb="0" eb="1">
      <t>ワク</t>
    </rPh>
    <rPh sb="1" eb="2">
      <t>クミ</t>
    </rPh>
    <rPh sb="2" eb="3">
      <t>コウ</t>
    </rPh>
    <rPh sb="3" eb="4">
      <t>ホウ</t>
    </rPh>
    <rPh sb="5" eb="6">
      <t>ユカ</t>
    </rPh>
    <phoneticPr fontId="1"/>
  </si>
  <si>
    <t>枠組構法（外壁）</t>
    <rPh sb="0" eb="1">
      <t>ワク</t>
    </rPh>
    <rPh sb="1" eb="2">
      <t>クミ</t>
    </rPh>
    <rPh sb="2" eb="3">
      <t>コウ</t>
    </rPh>
    <rPh sb="3" eb="4">
      <t>ホウ</t>
    </rPh>
    <rPh sb="5" eb="7">
      <t>ガイヘキ</t>
    </rPh>
    <phoneticPr fontId="1"/>
  </si>
  <si>
    <t>枠組構法（屋根）</t>
    <rPh sb="0" eb="1">
      <t>ワク</t>
    </rPh>
    <rPh sb="1" eb="2">
      <t>クミ</t>
    </rPh>
    <rPh sb="2" eb="3">
      <t>コウ</t>
    </rPh>
    <rPh sb="3" eb="4">
      <t>ホウ</t>
    </rPh>
    <rPh sb="5" eb="7">
      <t>ヤネ</t>
    </rPh>
    <phoneticPr fontId="1"/>
  </si>
  <si>
    <t>工法の種類</t>
    <rPh sb="0" eb="2">
      <t>コウホウ</t>
    </rPh>
    <rPh sb="3" eb="5">
      <t>シュルイ</t>
    </rPh>
    <phoneticPr fontId="1"/>
  </si>
  <si>
    <t>根太間</t>
  </si>
  <si>
    <t>大引間</t>
  </si>
  <si>
    <t>根太間＋大引間</t>
  </si>
  <si>
    <t>柱・間柱間</t>
  </si>
  <si>
    <t>柱・間柱間＋付加断熱（横下地）</t>
  </si>
  <si>
    <t>柱・間柱間＋付加断熱（縦下地）</t>
  </si>
  <si>
    <t>たて枠間</t>
    <rPh sb="2" eb="3">
      <t>ワク</t>
    </rPh>
    <rPh sb="3" eb="4">
      <t>マ</t>
    </rPh>
    <phoneticPr fontId="1"/>
  </si>
  <si>
    <t>たて枠間＋付加断熱（横下地）</t>
  </si>
  <si>
    <t>たて枠間＋付加断熱（縦下地）</t>
  </si>
  <si>
    <t>桁・梁間</t>
  </si>
  <si>
    <t>たるき間</t>
  </si>
  <si>
    <t>たるき間＋付加断熱（横下地）</t>
  </si>
  <si>
    <t>断熱箇所</t>
    <rPh sb="0" eb="2">
      <t>ダンネツ</t>
    </rPh>
    <rPh sb="2" eb="4">
      <t>カショ</t>
    </rPh>
    <phoneticPr fontId="1"/>
  </si>
  <si>
    <t>軸組構法等</t>
    <rPh sb="0" eb="1">
      <t>ジク</t>
    </rPh>
    <rPh sb="1" eb="2">
      <t>クミ</t>
    </rPh>
    <rPh sb="2" eb="3">
      <t>コウ</t>
    </rPh>
    <rPh sb="3" eb="5">
      <t>ホウナド</t>
    </rPh>
    <phoneticPr fontId="1"/>
  </si>
  <si>
    <t>枠組構法等</t>
    <rPh sb="0" eb="1">
      <t>ワク</t>
    </rPh>
    <rPh sb="1" eb="2">
      <t>ク</t>
    </rPh>
    <rPh sb="2" eb="3">
      <t>コウ</t>
    </rPh>
    <rPh sb="3" eb="5">
      <t>ホウナド</t>
    </rPh>
    <phoneticPr fontId="1"/>
  </si>
  <si>
    <t>構法の種別</t>
    <rPh sb="0" eb="2">
      <t>コウホウ</t>
    </rPh>
    <rPh sb="3" eb="5">
      <t>シュベツ</t>
    </rPh>
    <phoneticPr fontId="1"/>
  </si>
  <si>
    <t>03</t>
    <phoneticPr fontId="1"/>
  </si>
  <si>
    <r>
      <t>R</t>
    </r>
    <r>
      <rPr>
        <vertAlign val="subscript"/>
        <sz val="12"/>
        <color theme="1"/>
        <rFont val="HG丸ｺﾞｼｯｸM-PRO"/>
        <family val="3"/>
        <charset val="128"/>
      </rPr>
      <t>1</t>
    </r>
    <phoneticPr fontId="1"/>
  </si>
  <si>
    <r>
      <t>R</t>
    </r>
    <r>
      <rPr>
        <vertAlign val="subscript"/>
        <sz val="12"/>
        <color theme="1"/>
        <rFont val="HG丸ｺﾞｼｯｸM-PRO"/>
        <family val="3"/>
        <charset val="128"/>
      </rPr>
      <t>2</t>
    </r>
    <phoneticPr fontId="1"/>
  </si>
  <si>
    <r>
      <t>R</t>
    </r>
    <r>
      <rPr>
        <vertAlign val="subscript"/>
        <sz val="12"/>
        <color theme="1"/>
        <rFont val="HG丸ｺﾞｼｯｸM-PRO"/>
        <family val="3"/>
        <charset val="128"/>
      </rPr>
      <t>3</t>
    </r>
    <phoneticPr fontId="1"/>
  </si>
  <si>
    <r>
      <t>R</t>
    </r>
    <r>
      <rPr>
        <vertAlign val="subscript"/>
        <sz val="12"/>
        <color theme="1"/>
        <rFont val="HG丸ｺﾞｼｯｸM-PRO"/>
        <family val="3"/>
        <charset val="128"/>
      </rPr>
      <t>4</t>
    </r>
    <phoneticPr fontId="1"/>
  </si>
  <si>
    <t>HeatBridge</t>
    <phoneticPr fontId="1"/>
  </si>
  <si>
    <t>鉄骨部位</t>
    <rPh sb="0" eb="2">
      <t>テッコツ</t>
    </rPh>
    <rPh sb="2" eb="4">
      <t>ブイ</t>
    </rPh>
    <phoneticPr fontId="1"/>
  </si>
  <si>
    <t>柱</t>
    <rPh sb="0" eb="1">
      <t>ハシラ</t>
    </rPh>
    <phoneticPr fontId="1"/>
  </si>
  <si>
    <t>梁</t>
    <rPh sb="0" eb="1">
      <t>ハリ</t>
    </rPh>
    <phoneticPr fontId="1"/>
  </si>
  <si>
    <t>外装材＋断熱補強材の熱抵抗</t>
  </si>
  <si>
    <r>
      <t>[m</t>
    </r>
    <r>
      <rPr>
        <vertAlign val="superscript"/>
        <sz val="9"/>
        <color theme="1"/>
        <rFont val="HG丸ｺﾞｼｯｸM-PRO"/>
        <family val="3"/>
        <charset val="128"/>
      </rPr>
      <t>2</t>
    </r>
    <r>
      <rPr>
        <sz val="9"/>
        <color theme="1"/>
        <rFont val="HG丸ｺﾞｼｯｸM-PRO"/>
        <family val="3"/>
        <charset val="128"/>
      </rPr>
      <t>]</t>
    </r>
    <phoneticPr fontId="1"/>
  </si>
  <si>
    <r>
      <t>[W/(m</t>
    </r>
    <r>
      <rPr>
        <vertAlign val="superscript"/>
        <sz val="9"/>
        <color theme="1"/>
        <rFont val="HG丸ｺﾞｼｯｸM-PRO"/>
        <family val="3"/>
        <charset val="128"/>
      </rPr>
      <t>2</t>
    </r>
    <r>
      <rPr>
        <sz val="9"/>
        <color theme="1"/>
        <rFont val="HG丸ｺﾞｼｯｸM-PRO"/>
        <family val="3"/>
        <charset val="128"/>
      </rPr>
      <t>K)]</t>
    </r>
    <phoneticPr fontId="1"/>
  </si>
  <si>
    <r>
      <t>[m</t>
    </r>
    <r>
      <rPr>
        <vertAlign val="superscript"/>
        <sz val="9"/>
        <color theme="1"/>
        <rFont val="HG丸ｺﾞｼｯｸM-PRO"/>
        <family val="3"/>
        <charset val="128"/>
      </rPr>
      <t>2</t>
    </r>
    <r>
      <rPr>
        <sz val="9"/>
        <color theme="1"/>
        <rFont val="HG丸ｺﾞｼｯｸM-PRO"/>
        <family val="3"/>
        <charset val="128"/>
      </rPr>
      <t>K/W][選択]</t>
    </r>
    <phoneticPr fontId="1"/>
  </si>
  <si>
    <t>[W/(mK)]</t>
    <phoneticPr fontId="1"/>
  </si>
  <si>
    <t>柱見付寸法</t>
  </si>
  <si>
    <t>梁見付寸法</t>
  </si>
  <si>
    <t>400以上</t>
  </si>
  <si>
    <t>400未満200以上</t>
  </si>
  <si>
    <t>200未満</t>
  </si>
  <si>
    <t>③壁等-鉄骨造</t>
  </si>
  <si>
    <t>熱橋１</t>
    <rPh sb="0" eb="2">
      <t>ネッキョウ</t>
    </rPh>
    <phoneticPr fontId="1"/>
  </si>
  <si>
    <t>熱橋２</t>
    <rPh sb="0" eb="2">
      <t>ネッキョウ</t>
    </rPh>
    <phoneticPr fontId="1"/>
  </si>
  <si>
    <t/>
  </si>
  <si>
    <t>熱橋３</t>
    <rPh sb="0" eb="2">
      <t>ネッキョウ</t>
    </rPh>
    <phoneticPr fontId="1"/>
  </si>
  <si>
    <r>
      <t>部位の面積 A</t>
    </r>
    <r>
      <rPr>
        <vertAlign val="subscript"/>
        <sz val="12"/>
        <color theme="1"/>
        <rFont val="HG丸ｺﾞｼｯｸM-PRO"/>
        <family val="3"/>
        <charset val="128"/>
      </rPr>
      <t>i</t>
    </r>
    <rPh sb="0" eb="2">
      <t>ブイ</t>
    </rPh>
    <rPh sb="3" eb="5">
      <t>メンセキ</t>
    </rPh>
    <phoneticPr fontId="1"/>
  </si>
  <si>
    <r>
      <t>熱貫流率 U</t>
    </r>
    <r>
      <rPr>
        <vertAlign val="subscript"/>
        <sz val="12"/>
        <color theme="1"/>
        <rFont val="HG丸ｺﾞｼｯｸM-PRO"/>
        <family val="3"/>
        <charset val="128"/>
      </rPr>
      <t>i</t>
    </r>
    <rPh sb="0" eb="4">
      <t>ネツカンリュウリツ</t>
    </rPh>
    <phoneticPr fontId="1"/>
  </si>
  <si>
    <t>ガラス仕様の区分</t>
    <phoneticPr fontId="1"/>
  </si>
  <si>
    <t xml:space="preserve">断熱材の熱抵抗
(立ち上がり部分
室外側) </t>
    <rPh sb="0" eb="3">
      <t>ダンネツザイ</t>
    </rPh>
    <rPh sb="4" eb="5">
      <t>ネツ</t>
    </rPh>
    <rPh sb="5" eb="7">
      <t>テイコウ</t>
    </rPh>
    <rPh sb="9" eb="10">
      <t>タ</t>
    </rPh>
    <rPh sb="11" eb="12">
      <t>ア</t>
    </rPh>
    <rPh sb="14" eb="16">
      <t>ブブン</t>
    </rPh>
    <rPh sb="17" eb="19">
      <t>シツガイ</t>
    </rPh>
    <rPh sb="19" eb="20">
      <t>ガワ</t>
    </rPh>
    <phoneticPr fontId="1"/>
  </si>
  <si>
    <t xml:space="preserve">断熱材の熱抵抗
(底盤部分等の
室内側) </t>
    <rPh sb="0" eb="3">
      <t>ダンネツザイ</t>
    </rPh>
    <rPh sb="4" eb="5">
      <t>ネツ</t>
    </rPh>
    <rPh sb="5" eb="7">
      <t>テイコウ</t>
    </rPh>
    <rPh sb="9" eb="10">
      <t>ソコ</t>
    </rPh>
    <rPh sb="10" eb="11">
      <t>バン</t>
    </rPh>
    <rPh sb="11" eb="14">
      <t>ブブンナド</t>
    </rPh>
    <rPh sb="16" eb="18">
      <t>シツナイ</t>
    </rPh>
    <rPh sb="18" eb="19">
      <t>ガワ</t>
    </rPh>
    <phoneticPr fontId="1"/>
  </si>
  <si>
    <t>断熱材の熱抵抗
(底盤部分等の
室外側)</t>
    <rPh sb="0" eb="3">
      <t>ダンネツザイ</t>
    </rPh>
    <rPh sb="4" eb="5">
      <t>ネツ</t>
    </rPh>
    <rPh sb="5" eb="7">
      <t>テイコウ</t>
    </rPh>
    <rPh sb="9" eb="10">
      <t>ソコ</t>
    </rPh>
    <rPh sb="10" eb="11">
      <t>バン</t>
    </rPh>
    <rPh sb="11" eb="14">
      <t>ブブンナド</t>
    </rPh>
    <rPh sb="16" eb="18">
      <t>シツガイ</t>
    </rPh>
    <rPh sb="18" eb="19">
      <t>ガワ</t>
    </rPh>
    <phoneticPr fontId="1"/>
  </si>
  <si>
    <t xml:space="preserve">断熱材の熱抵抗
(立ち上がり部分
室内側) </t>
    <rPh sb="0" eb="3">
      <t>ダンネツザイ</t>
    </rPh>
    <rPh sb="4" eb="5">
      <t>ネツ</t>
    </rPh>
    <rPh sb="5" eb="7">
      <t>テイコウ</t>
    </rPh>
    <rPh sb="9" eb="10">
      <t>タ</t>
    </rPh>
    <rPh sb="11" eb="12">
      <t>ア</t>
    </rPh>
    <rPh sb="14" eb="16">
      <t>ブブン</t>
    </rPh>
    <rPh sb="17" eb="19">
      <t>シツナイ</t>
    </rPh>
    <rPh sb="19" eb="20">
      <t>ガワ</t>
    </rPh>
    <phoneticPr fontId="1"/>
  </si>
  <si>
    <t xml:space="preserve"> 1.三層複層 Low-E三層複層ガラス （Low-Eガラス2枚）日射取得型</t>
  </si>
  <si>
    <t xml:space="preserve"> 2.三層複層 Low-E三層複層ガラス （Low-Eガラス2枚）日射遮蔽型</t>
  </si>
  <si>
    <t xml:space="preserve"> 3.三層複層 Low-E三層複層ガラス （Low-Eガラス1枚）日射取得型</t>
  </si>
  <si>
    <t xml:space="preserve"> 4.三層複層 Low-E三層複層ガラス （Low-Eガラス1枚）日射遮蔽型</t>
  </si>
  <si>
    <t xml:space="preserve"> 5.三層複層 三層複層ガラス</t>
  </si>
  <si>
    <t xml:space="preserve"> 6.二層複層 Low-E複層ガラス日射取得型</t>
  </si>
  <si>
    <t xml:space="preserve"> 7.二層複層 Low-E複層ガラス日射遮蔽型</t>
  </si>
  <si>
    <t xml:space="preserve"> 8.二層複層 遮熱複層ガラス熱線反射ガラス1種</t>
  </si>
  <si>
    <t xml:space="preserve"> 9.二層複層 遮熱複層ガラス熱線反射ガラス2種</t>
  </si>
  <si>
    <t>10.二層複層 遮熱複層ガラス熱線反射ガラス3種</t>
  </si>
  <si>
    <t>11.二層複層 遮熱複層ガラス熱線吸収板ガラス2種</t>
  </si>
  <si>
    <t>12.二層複層 複層ガラス、単板ガラス2枚</t>
  </si>
  <si>
    <t>13.単層 単板ガラス</t>
  </si>
  <si>
    <t>14.単層 熱線反射ガラス1種</t>
  </si>
  <si>
    <t>15.単層 熱線反射ガラス2種</t>
  </si>
  <si>
    <t>16.単層 熱線反射ガラス3種</t>
  </si>
  <si>
    <t>17.単層 熱線吸収板ガラス2種</t>
  </si>
  <si>
    <t>18.二重窓 単板ガラス＋単板ガラス</t>
  </si>
  <si>
    <t>19.二重窓 単板ガラス＋複層ガラス</t>
  </si>
  <si>
    <t>20.二重窓 単板ガラス＋Low-E複層ガラス日射取得型</t>
  </si>
  <si>
    <t>21.二重窓 単板ガラス＋Low-E複層ガラス日射遮蔽型</t>
  </si>
  <si>
    <t>1.(ドア)木製断熱積層構造</t>
  </si>
  <si>
    <t>2.(ドア)金属製高断熱構造
　扉：高断熱フラッシュ構造 辺縁部等熱遮断構造
　枠：熱遮断構造</t>
    <phoneticPr fontId="1"/>
  </si>
  <si>
    <t>3.(ドア)金属製高断熱構造
　扉：断熱材充填フラッシュ構造 辺縁部等熱遮断構造
　枠：熱遮断構造又は金属・プラスチック複合構造製</t>
    <phoneticPr fontId="1"/>
  </si>
  <si>
    <t>4.(ドア)金属製
　扉：断熱材充填フラッシュ構造
　枠：熱遮断構造</t>
    <phoneticPr fontId="1"/>
  </si>
  <si>
    <t>5.(ドア)木製
　扉：木製
　枠：金属製</t>
    <phoneticPr fontId="1"/>
  </si>
  <si>
    <t>6.(ドア)金属製
　扉：断熱材充填フラッシュ構造</t>
    <phoneticPr fontId="1"/>
  </si>
  <si>
    <t>7.(ドア)金属製
　扉：ハニカムフラッシュ構造</t>
    <phoneticPr fontId="1"/>
  </si>
  <si>
    <t>8.(引戸)金属製
　扉：断熱材充填フラッシュ構造
　枠：熱遮断構造</t>
    <phoneticPr fontId="1"/>
  </si>
  <si>
    <t>⑤窓</t>
    <rPh sb="1" eb="2">
      <t>マド</t>
    </rPh>
    <phoneticPr fontId="1"/>
  </si>
  <si>
    <t>⑥ドア</t>
    <phoneticPr fontId="1"/>
  </si>
  <si>
    <t>各部寸法</t>
    <phoneticPr fontId="1"/>
  </si>
  <si>
    <t>01.鋼</t>
  </si>
  <si>
    <t>02.アルミニウム</t>
  </si>
  <si>
    <t>03.銅</t>
  </si>
  <si>
    <t>04.ステンレス鋼</t>
  </si>
  <si>
    <t>05.岩石</t>
  </si>
  <si>
    <t>06.土壌</t>
  </si>
  <si>
    <t>07.コンクリート</t>
  </si>
  <si>
    <t>08.軽量コンクリート(軽量1種)</t>
  </si>
  <si>
    <t>09.軽量コンクリート(軽量2種)</t>
  </si>
  <si>
    <t>10.気泡コンクリート(ALC)</t>
  </si>
  <si>
    <t>11.コンクリートブロック(重量)</t>
  </si>
  <si>
    <t>12.コンクリートブロック(軽量)</t>
  </si>
  <si>
    <t>13.セメント・モルタル</t>
  </si>
  <si>
    <t>14.押出成型セメント板</t>
  </si>
  <si>
    <t>15.せっこうプラスター</t>
  </si>
  <si>
    <t>16.せっこうボード</t>
  </si>
  <si>
    <t>17.硬質せっこうボード</t>
  </si>
  <si>
    <t>18.しっくい</t>
  </si>
  <si>
    <t>19.土壁</t>
  </si>
  <si>
    <t>20.ガラス</t>
  </si>
  <si>
    <t>21.タイル</t>
  </si>
  <si>
    <t>22.れんが</t>
  </si>
  <si>
    <t>23.かわら</t>
  </si>
  <si>
    <t>24.ロックウール化粧吸音板</t>
  </si>
  <si>
    <t>25.火山性ガラス質複合板</t>
  </si>
  <si>
    <t>26.ケイ酸カルシウム板 0.8mm</t>
  </si>
  <si>
    <t>27.ケイ酸カルシウム板 1.0mm</t>
  </si>
  <si>
    <t>28.天然木材</t>
  </si>
  <si>
    <t>29.合板</t>
  </si>
  <si>
    <t>30.タタミボード</t>
  </si>
  <si>
    <t>31.シージングボード</t>
  </si>
  <si>
    <t>32.A級インシュレーションボード</t>
  </si>
  <si>
    <t>33.パーティクルボード</t>
  </si>
  <si>
    <t>34.木毛セメント板</t>
  </si>
  <si>
    <t>35.木片セメント板</t>
  </si>
  <si>
    <t>36.ハードファイバーボード(ハードボード)</t>
  </si>
  <si>
    <t>37.ミディアムデンシティファイバーボード(MDF)</t>
  </si>
  <si>
    <t>38.ビニル系床材</t>
  </si>
  <si>
    <t>39.FRP</t>
  </si>
  <si>
    <t>40.アスファルト類</t>
  </si>
  <si>
    <t>41.畳床</t>
  </si>
  <si>
    <t>42.建材畳床(Ⅲ型50mm厚)</t>
  </si>
  <si>
    <t>43.建材畳床(K、N型50mm厚)</t>
  </si>
  <si>
    <t>44.カーペット類</t>
  </si>
  <si>
    <t>45.グラスウール断熱材 10K相当</t>
  </si>
  <si>
    <t>46.グラスウール断熱材 16K相当</t>
  </si>
  <si>
    <t>47.グラスウール断熱材 20K相当</t>
  </si>
  <si>
    <t>48.グラスウール断熱材 24K相当</t>
  </si>
  <si>
    <t>49.グラスウール断熱材 32K相当</t>
  </si>
  <si>
    <t>50.高性能グラスウール断熱材 16K相当</t>
  </si>
  <si>
    <t>51.高性能グラスウール断熱材 24K相当</t>
  </si>
  <si>
    <t>52.高性能グラスウール断熱材 32K相当</t>
  </si>
  <si>
    <t>53.高性能グラスウール断熱材 40K相当</t>
  </si>
  <si>
    <t>54.高性能グラスウール断熱材 48K相当</t>
  </si>
  <si>
    <t>55.吹込み用グラスウール 13K相当</t>
  </si>
  <si>
    <t>56.吹込み用グラスウール 18K相当</t>
  </si>
  <si>
    <t>57.吹込み用グラスウール 30K相当</t>
  </si>
  <si>
    <t>58.吹込み用グラスウール 35K相当</t>
  </si>
  <si>
    <t>59.吹付けロックウール</t>
  </si>
  <si>
    <t>60.ロックウール断熱材(マット)</t>
  </si>
  <si>
    <t>61.ロックウール断熱材(フェルト)</t>
  </si>
  <si>
    <t>62.ロックウール断熱材(ボード)</t>
  </si>
  <si>
    <t>63.吹込み用ロックウール 25K相当</t>
  </si>
  <si>
    <t>64.吹込み用ロックウール 65K相当</t>
  </si>
  <si>
    <t>65.吹込み用セルローズファイバー 25K</t>
  </si>
  <si>
    <t>66.吹込み用セルローズファイバー 45K</t>
  </si>
  <si>
    <t>67.吹込み用セルローズファイバー 55K</t>
  </si>
  <si>
    <t>68.押出法ポリスチレンフォーム 保温板 1種</t>
  </si>
  <si>
    <t>69.押出法ポリスチレンフォーム 保温板 2種</t>
  </si>
  <si>
    <t>70.押出法ポリスチレンフォーム 保温板 3種</t>
  </si>
  <si>
    <t>71.A種ポリエチレンフォーム 保温板 1種2号</t>
  </si>
  <si>
    <t>72.A種ポリエチレンフォーム 保温板 2種</t>
  </si>
  <si>
    <t>73.ビーズ法ポリスチレンフォーム 保温板 特号</t>
  </si>
  <si>
    <t>74.ビーズ法ポリスチレンフォーム 保温板 1号</t>
  </si>
  <si>
    <t>75.ビーズ法ポリスチレンフォーム 保温板 2号</t>
  </si>
  <si>
    <t>76.ビーズ法ポリスチレンフォーム 保温板 3号</t>
  </si>
  <si>
    <t>77.ビーズ法ポリスチレンフォーム 保温板 4号</t>
  </si>
  <si>
    <t>78.硬質ウレタンフォーム 保温板 2種1号</t>
  </si>
  <si>
    <t>79.硬質ウレタンフォーム 保温板 2種2号</t>
  </si>
  <si>
    <t>80.吹付け硬質ウレタンフォームA種１</t>
  </si>
  <si>
    <t>81.吹付け硬質ウレタンフォームA種3</t>
  </si>
  <si>
    <t>82.フェノールフォーム 保温板 1種1号</t>
  </si>
  <si>
    <t>83.フェノールフォーム 保温板 1種2号</t>
  </si>
  <si>
    <t>84.密閉中空層</t>
  </si>
  <si>
    <t>85.非密閉中空層</t>
  </si>
  <si>
    <t>固体層に
関する入力</t>
    <rPh sb="0" eb="2">
      <t>コタイ</t>
    </rPh>
    <rPh sb="2" eb="3">
      <t>ソウ</t>
    </rPh>
    <rPh sb="5" eb="6">
      <t>カン</t>
    </rPh>
    <rPh sb="8" eb="10">
      <t>ニュウリョク</t>
    </rPh>
    <phoneticPr fontId="1"/>
  </si>
  <si>
    <t>密閉空気層に
関する入力</t>
    <rPh sb="0" eb="2">
      <t>ミッペイ</t>
    </rPh>
    <rPh sb="2" eb="4">
      <t>クウキ</t>
    </rPh>
    <rPh sb="4" eb="5">
      <t>ソウ</t>
    </rPh>
    <rPh sb="7" eb="8">
      <t>カン</t>
    </rPh>
    <rPh sb="10" eb="12">
      <t>ニュウリョク</t>
    </rPh>
    <phoneticPr fontId="1"/>
  </si>
  <si>
    <t>密閉空気層の種類</t>
    <rPh sb="6" eb="8">
      <t>シュルイ</t>
    </rPh>
    <phoneticPr fontId="1"/>
  </si>
  <si>
    <t>戻る</t>
    <phoneticPr fontId="1"/>
  </si>
  <si>
    <r>
      <t>[m</t>
    </r>
    <r>
      <rPr>
        <vertAlign val="superscript"/>
        <sz val="12"/>
        <color theme="1"/>
        <rFont val="HG丸ｺﾞｼｯｸM-PRO"/>
        <family val="3"/>
        <charset val="128"/>
      </rPr>
      <t>2</t>
    </r>
    <r>
      <rPr>
        <sz val="12"/>
        <color theme="1"/>
        <rFont val="HG丸ｺﾞｼｯｸM-PRO"/>
        <family val="3"/>
        <charset val="128"/>
      </rPr>
      <t>]</t>
    </r>
    <phoneticPr fontId="1"/>
  </si>
  <si>
    <t>外気側の種別</t>
    <phoneticPr fontId="1"/>
  </si>
  <si>
    <t>外気側</t>
    <phoneticPr fontId="1"/>
  </si>
  <si>
    <t>外気</t>
    <phoneticPr fontId="1"/>
  </si>
  <si>
    <t>外気以外</t>
    <phoneticPr fontId="1"/>
  </si>
  <si>
    <t>外気側空気
の種別</t>
    <phoneticPr fontId="1"/>
  </si>
  <si>
    <r>
      <t>部位の
面積 A</t>
    </r>
    <r>
      <rPr>
        <vertAlign val="subscript"/>
        <sz val="12"/>
        <color theme="1"/>
        <rFont val="HG丸ｺﾞｼｯｸM-PRO"/>
        <family val="3"/>
        <charset val="128"/>
      </rPr>
      <t>i</t>
    </r>
    <rPh sb="0" eb="2">
      <t>ブイ</t>
    </rPh>
    <rPh sb="4" eb="6">
      <t>メンセキ</t>
    </rPh>
    <phoneticPr fontId="1"/>
  </si>
  <si>
    <t>詳細計算方法</t>
    <phoneticPr fontId="1"/>
  </si>
  <si>
    <t>簡略計算方法②</t>
    <phoneticPr fontId="1"/>
  </si>
  <si>
    <t>[断熱部＋熱橋部] 根太間断熱材＋大引材等</t>
    <rPh sb="10" eb="11">
      <t>ネ</t>
    </rPh>
    <rPh sb="11" eb="12">
      <t>フト</t>
    </rPh>
    <rPh sb="12" eb="13">
      <t>アイダ</t>
    </rPh>
    <rPh sb="13" eb="16">
      <t>ダンネツザイ</t>
    </rPh>
    <rPh sb="17" eb="19">
      <t>オオビ</t>
    </rPh>
    <rPh sb="19" eb="20">
      <t>ザイ</t>
    </rPh>
    <rPh sb="20" eb="21">
      <t>ナド</t>
    </rPh>
    <phoneticPr fontId="1"/>
  </si>
  <si>
    <t>[断熱部＋熱橋部] 根太材＋大引間断熱材</t>
    <rPh sb="10" eb="11">
      <t>ネ</t>
    </rPh>
    <rPh sb="11" eb="12">
      <t>フト</t>
    </rPh>
    <rPh sb="12" eb="13">
      <t>ザイ</t>
    </rPh>
    <rPh sb="14" eb="16">
      <t>オオビ</t>
    </rPh>
    <rPh sb="16" eb="17">
      <t>アイダ</t>
    </rPh>
    <rPh sb="17" eb="20">
      <t>ダンネツザイ</t>
    </rPh>
    <phoneticPr fontId="1"/>
  </si>
  <si>
    <t>[断熱部＋熱橋部] 充填断熱材＋付加断熱層内熱橋部</t>
    <rPh sb="10" eb="12">
      <t>ジュウテン</t>
    </rPh>
    <rPh sb="12" eb="15">
      <t>ダンネツザイ</t>
    </rPh>
    <rPh sb="16" eb="22">
      <t>フカダンネツソウナイ</t>
    </rPh>
    <rPh sb="22" eb="24">
      <t>ネッキョウ</t>
    </rPh>
    <rPh sb="24" eb="25">
      <t>ブ</t>
    </rPh>
    <phoneticPr fontId="1"/>
  </si>
  <si>
    <t>[断熱部＋熱橋部] 構造部材等＋付加断熱材</t>
    <rPh sb="9" eb="11">
      <t>コウゾウ</t>
    </rPh>
    <rPh sb="11" eb="13">
      <t>ブザイ</t>
    </rPh>
    <rPh sb="13" eb="14">
      <t>ナド</t>
    </rPh>
    <rPh sb="15" eb="17">
      <t>フカ</t>
    </rPh>
    <rPh sb="17" eb="19">
      <t>ダンネツ</t>
    </rPh>
    <rPh sb="19" eb="20">
      <t>ザイ</t>
    </rPh>
    <phoneticPr fontId="1"/>
  </si>
  <si>
    <t>[断熱部＋熱橋部] たる木間断熱材＋付加断熱層内熱橋部</t>
    <rPh sb="12" eb="13">
      <t>キ</t>
    </rPh>
    <rPh sb="13" eb="14">
      <t>アイダ</t>
    </rPh>
    <rPh sb="14" eb="17">
      <t>ダンネツザイ</t>
    </rPh>
    <rPh sb="18" eb="20">
      <t>フカ</t>
    </rPh>
    <rPh sb="20" eb="22">
      <t>ダンネツ</t>
    </rPh>
    <rPh sb="22" eb="23">
      <t>ソウ</t>
    </rPh>
    <rPh sb="23" eb="24">
      <t>ナイ</t>
    </rPh>
    <rPh sb="24" eb="26">
      <t>ネッキョウ</t>
    </rPh>
    <rPh sb="26" eb="27">
      <t>ブ</t>
    </rPh>
    <phoneticPr fontId="1"/>
  </si>
  <si>
    <t>[熱橋部] 根太材＋大引材等</t>
    <rPh sb="6" eb="7">
      <t>ネ</t>
    </rPh>
    <rPh sb="7" eb="8">
      <t>フト</t>
    </rPh>
    <rPh sb="8" eb="9">
      <t>ザイ</t>
    </rPh>
    <rPh sb="10" eb="11">
      <t>オオ</t>
    </rPh>
    <rPh sb="11" eb="12">
      <t>ヒ</t>
    </rPh>
    <rPh sb="12" eb="13">
      <t>ザイ</t>
    </rPh>
    <rPh sb="13" eb="14">
      <t>ナド</t>
    </rPh>
    <phoneticPr fontId="1"/>
  </si>
  <si>
    <t>[熱橋部] 構造部材等＋付加断熱層内熱橋部</t>
    <rPh sb="6" eb="8">
      <t>コウゾウ</t>
    </rPh>
    <rPh sb="8" eb="10">
      <t>ブザイ</t>
    </rPh>
    <rPh sb="10" eb="11">
      <t>トウ</t>
    </rPh>
    <rPh sb="12" eb="14">
      <t>フカ</t>
    </rPh>
    <rPh sb="14" eb="16">
      <t>ダンネツ</t>
    </rPh>
    <rPh sb="16" eb="17">
      <t>ソウ</t>
    </rPh>
    <rPh sb="17" eb="18">
      <t>ナイ</t>
    </rPh>
    <rPh sb="18" eb="20">
      <t>ネッキョウ</t>
    </rPh>
    <rPh sb="20" eb="21">
      <t>ブ</t>
    </rPh>
    <phoneticPr fontId="1"/>
  </si>
  <si>
    <t>[熱橋部] まぐさ＋付加断熱層内熱橋部</t>
    <rPh sb="10" eb="12">
      <t>フカ</t>
    </rPh>
    <rPh sb="12" eb="14">
      <t>ダンネツ</t>
    </rPh>
    <rPh sb="14" eb="15">
      <t>ソウ</t>
    </rPh>
    <rPh sb="15" eb="16">
      <t>ナイ</t>
    </rPh>
    <rPh sb="16" eb="18">
      <t>ネッキョウ</t>
    </rPh>
    <rPh sb="18" eb="19">
      <t>ブ</t>
    </rPh>
    <phoneticPr fontId="1"/>
  </si>
  <si>
    <t>外張断熱材の熱抵抗低減</t>
    <phoneticPr fontId="1"/>
  </si>
  <si>
    <t>外張断熱低減</t>
    <phoneticPr fontId="1"/>
  </si>
  <si>
    <t>○</t>
    <phoneticPr fontId="1"/>
  </si>
  <si>
    <t>固体層</t>
    <rPh sb="0" eb="2">
      <t>コタイ</t>
    </rPh>
    <rPh sb="2" eb="3">
      <t>ソウ</t>
    </rPh>
    <phoneticPr fontId="1"/>
  </si>
  <si>
    <t>密閉空気層</t>
    <rPh sb="0" eb="2">
      <t>ミッペイ</t>
    </rPh>
    <rPh sb="2" eb="4">
      <t>クウキ</t>
    </rPh>
    <rPh sb="4" eb="5">
      <t>ソウ</t>
    </rPh>
    <phoneticPr fontId="1"/>
  </si>
  <si>
    <t>断面</t>
    <rPh sb="0" eb="2">
      <t>ダンメン</t>
    </rPh>
    <phoneticPr fontId="1"/>
  </si>
  <si>
    <t>熱抵抗</t>
    <rPh sb="0" eb="1">
      <t>ネツ</t>
    </rPh>
    <rPh sb="1" eb="3">
      <t>テイコウ</t>
    </rPh>
    <phoneticPr fontId="1"/>
  </si>
  <si>
    <t>室内側</t>
    <rPh sb="0" eb="2">
      <t>シツナイ</t>
    </rPh>
    <rPh sb="2" eb="3">
      <t>ガワ</t>
    </rPh>
    <phoneticPr fontId="1"/>
  </si>
  <si>
    <t>①基本情報を入力
②各シートで部位情報を入力
③XML出力ボタンをクリックしXMLファイルを保存
④計算サイトボタンをクリックし、計算サイトにXMLファイルをアップロード</t>
    <rPh sb="1" eb="5">
      <t>キホンジョウホウ</t>
    </rPh>
    <rPh sb="6" eb="8">
      <t>ニュウリョク</t>
    </rPh>
    <rPh sb="10" eb="11">
      <t>カク</t>
    </rPh>
    <rPh sb="15" eb="17">
      <t>ブイ</t>
    </rPh>
    <rPh sb="17" eb="19">
      <t>ジョウホウ</t>
    </rPh>
    <rPh sb="20" eb="22">
      <t>ニュウリョク</t>
    </rPh>
    <rPh sb="27" eb="29">
      <t>シュツリョク</t>
    </rPh>
    <rPh sb="46" eb="48">
      <t>ホゾン</t>
    </rPh>
    <rPh sb="50" eb="52">
      <t>ケイサン</t>
    </rPh>
    <rPh sb="65" eb="67">
      <t>ケイサン</t>
    </rPh>
    <phoneticPr fontId="1"/>
  </si>
  <si>
    <t>3.障子</t>
    <rPh sb="2" eb="4">
      <t>ショウジ</t>
    </rPh>
    <phoneticPr fontId="1"/>
  </si>
  <si>
    <t>5.シャッターと
障子</t>
    <rPh sb="9" eb="11">
      <t>ショウジ</t>
    </rPh>
    <phoneticPr fontId="1"/>
  </si>
  <si>
    <t>7.障子と
風除室</t>
    <rPh sb="2" eb="4">
      <t>ショウジ</t>
    </rPh>
    <rPh sb="6" eb="9">
      <t>フウジョシツ</t>
    </rPh>
    <phoneticPr fontId="1"/>
  </si>
  <si>
    <t>6.シャッターと
風除室</t>
    <rPh sb="9" eb="12">
      <t>フウジョシツ</t>
    </rPh>
    <phoneticPr fontId="1"/>
  </si>
  <si>
    <t>8.シャッターと
障子と
風除室</t>
    <rPh sb="9" eb="11">
      <t>ショウジ</t>
    </rPh>
    <rPh sb="13" eb="16">
      <t>フウジョシツ</t>
    </rPh>
    <phoneticPr fontId="1"/>
  </si>
  <si>
    <t>1.なし</t>
    <phoneticPr fontId="1"/>
  </si>
  <si>
    <t>2.シャッター</t>
    <phoneticPr fontId="1"/>
  </si>
  <si>
    <t>4.風除室</t>
    <phoneticPr fontId="1"/>
  </si>
  <si>
    <t>数値を入力</t>
    <phoneticPr fontId="1"/>
  </si>
  <si>
    <t>仕様を選択</t>
    <phoneticPr fontId="1"/>
  </si>
  <si>
    <t>[-]</t>
  </si>
  <si>
    <t>窓の付属部材</t>
    <rPh sb="0" eb="1">
      <t>マド</t>
    </rPh>
    <rPh sb="2" eb="4">
      <t>フゾク</t>
    </rPh>
    <rPh sb="4" eb="6">
      <t>ブザイ</t>
    </rPh>
    <phoneticPr fontId="1"/>
  </si>
  <si>
    <t>9.外付けブラインド</t>
    <rPh sb="2" eb="3">
      <t>ソト</t>
    </rPh>
    <rPh sb="3" eb="4">
      <t>ヅ</t>
    </rPh>
    <phoneticPr fontId="1"/>
  </si>
  <si>
    <t>シャッター</t>
    <phoneticPr fontId="1"/>
  </si>
  <si>
    <t>障子</t>
    <rPh sb="0" eb="2">
      <t>ショウジ</t>
    </rPh>
    <phoneticPr fontId="1"/>
  </si>
  <si>
    <t>風除室</t>
    <rPh sb="0" eb="3">
      <t>フウジョシツ</t>
    </rPh>
    <phoneticPr fontId="1"/>
  </si>
  <si>
    <t>外付けブラインド</t>
    <rPh sb="0" eb="1">
      <t>ソト</t>
    </rPh>
    <rPh sb="1" eb="2">
      <t>ヅ</t>
    </rPh>
    <phoneticPr fontId="1"/>
  </si>
  <si>
    <t>2.(一重)金属・プラスチック(木)複合 構造製</t>
    <phoneticPr fontId="1"/>
  </si>
  <si>
    <t>1.(一重)木製又はプラスチック製</t>
    <phoneticPr fontId="1"/>
  </si>
  <si>
    <t>3.(一重)金属製熱遮断構造製</t>
    <phoneticPr fontId="1"/>
  </si>
  <si>
    <t>4.(一重)金属製</t>
    <phoneticPr fontId="1"/>
  </si>
  <si>
    <t>5.(二重)金属製＋プラスチック(木)製</t>
    <phoneticPr fontId="1"/>
  </si>
  <si>
    <t>6.(二重)金属製＋金属製 (枠中間部熱遮断構造)</t>
    <phoneticPr fontId="1"/>
  </si>
  <si>
    <t>ダブルLow-E三層複層（G7以上×2）</t>
    <phoneticPr fontId="1"/>
  </si>
  <si>
    <t>Low-E三層複層（G6以上×2）</t>
    <phoneticPr fontId="1"/>
  </si>
  <si>
    <t>Low-E三層複層（A9以上×2）</t>
    <phoneticPr fontId="1"/>
  </si>
  <si>
    <t>Low-E複層（G12以上）</t>
    <phoneticPr fontId="1"/>
  </si>
  <si>
    <t>Low-E複層（A10以上）</t>
    <phoneticPr fontId="1"/>
  </si>
  <si>
    <t>Low-E複層（G8以上G12未満）</t>
    <phoneticPr fontId="1"/>
  </si>
  <si>
    <t>複層（A10以上）</t>
    <phoneticPr fontId="1"/>
  </si>
  <si>
    <t>Low-E複層（A5以上A10未満）</t>
    <phoneticPr fontId="1"/>
  </si>
  <si>
    <t>Low-E複層（G4以上G7未満）</t>
    <phoneticPr fontId="1"/>
  </si>
  <si>
    <t>複層（A6以上A10未満）</t>
    <phoneticPr fontId="1"/>
  </si>
  <si>
    <t>単板</t>
    <phoneticPr fontId="1"/>
  </si>
  <si>
    <t>Low-E複層（G16以上）</t>
    <phoneticPr fontId="1"/>
  </si>
  <si>
    <t>Low-E複層（A6以上A10未満）</t>
    <phoneticPr fontId="1"/>
  </si>
  <si>
    <t>単板＋単板（A12以上）</t>
    <phoneticPr fontId="1"/>
  </si>
  <si>
    <t>単板＋単板（A6以上A12未満）</t>
    <phoneticPr fontId="1"/>
  </si>
  <si>
    <t>単板＋Low-E複層（A12以上）</t>
    <phoneticPr fontId="1"/>
  </si>
  <si>
    <t>単板＋複層（A12以上）</t>
    <phoneticPr fontId="1"/>
  </si>
  <si>
    <t>単板＋Low-E複層（A6以上A12未満）</t>
    <phoneticPr fontId="1"/>
  </si>
  <si>
    <t>単板＋単板</t>
    <phoneticPr fontId="1"/>
  </si>
  <si>
    <t>Low-E複層（G8以上G16未満）</t>
    <phoneticPr fontId="1"/>
  </si>
  <si>
    <t>Low-E複層（G8以上）</t>
    <phoneticPr fontId="1"/>
  </si>
  <si>
    <t>Low-E複層（A4以上A10未満）</t>
    <phoneticPr fontId="1"/>
  </si>
  <si>
    <t>戻る</t>
    <rPh sb="0" eb="1">
      <t>モド</t>
    </rPh>
    <phoneticPr fontId="1"/>
  </si>
  <si>
    <t>「隣接空間の種別」について</t>
    <phoneticPr fontId="1"/>
  </si>
  <si>
    <t>各部の寸法等について</t>
    <rPh sb="0" eb="2">
      <t>カクブ</t>
    </rPh>
    <rPh sb="3" eb="5">
      <t>スンポウ</t>
    </rPh>
    <rPh sb="5" eb="6">
      <t>ナド</t>
    </rPh>
    <phoneticPr fontId="1"/>
  </si>
  <si>
    <r>
      <t>H</t>
    </r>
    <r>
      <rPr>
        <vertAlign val="subscript"/>
        <sz val="12"/>
        <color theme="1"/>
        <rFont val="HG丸ｺﾞｼｯｸM-PRO"/>
        <family val="3"/>
        <charset val="128"/>
      </rPr>
      <t>1</t>
    </r>
    <r>
      <rPr>
        <sz val="12"/>
        <color theme="1"/>
        <rFont val="HG丸ｺﾞｼｯｸM-PRO"/>
        <family val="3"/>
        <charset val="128"/>
      </rPr>
      <t>, H</t>
    </r>
    <r>
      <rPr>
        <vertAlign val="subscript"/>
        <sz val="12"/>
        <color theme="1"/>
        <rFont val="HG丸ｺﾞｼｯｸM-PRO"/>
        <family val="3"/>
        <charset val="128"/>
      </rPr>
      <t>2</t>
    </r>
    <r>
      <rPr>
        <sz val="12"/>
        <color theme="1"/>
        <rFont val="HG丸ｺﾞｼｯｸM-PRO"/>
        <family val="3"/>
        <charset val="128"/>
      </rPr>
      <t>, W</t>
    </r>
    <r>
      <rPr>
        <vertAlign val="subscript"/>
        <sz val="12"/>
        <color theme="1"/>
        <rFont val="HG丸ｺﾞｼｯｸM-PRO"/>
        <family val="3"/>
        <charset val="128"/>
      </rPr>
      <t>1</t>
    </r>
    <r>
      <rPr>
        <sz val="12"/>
        <color theme="1"/>
        <rFont val="HG丸ｺﾞｼｯｸM-PRO"/>
        <family val="3"/>
        <charset val="128"/>
      </rPr>
      <t>, W</t>
    </r>
    <r>
      <rPr>
        <vertAlign val="subscript"/>
        <sz val="12"/>
        <color theme="1"/>
        <rFont val="HG丸ｺﾞｼｯｸM-PRO"/>
        <family val="3"/>
        <charset val="128"/>
      </rPr>
      <t>2</t>
    </r>
    <r>
      <rPr>
        <sz val="12"/>
        <color theme="1"/>
        <rFont val="HG丸ｺﾞｼｯｸM-PRO"/>
        <family val="3"/>
        <charset val="128"/>
      </rPr>
      <t>, W</t>
    </r>
    <r>
      <rPr>
        <vertAlign val="subscript"/>
        <sz val="12"/>
        <color theme="1"/>
        <rFont val="HG丸ｺﾞｼｯｸM-PRO"/>
        <family val="3"/>
        <charset val="128"/>
      </rPr>
      <t>3</t>
    </r>
    <r>
      <rPr>
        <sz val="12"/>
        <color theme="1"/>
        <rFont val="HG丸ｺﾞｼｯｸM-PRO"/>
        <family val="3"/>
        <charset val="128"/>
      </rPr>
      <t>, R</t>
    </r>
    <r>
      <rPr>
        <vertAlign val="subscript"/>
        <sz val="12"/>
        <color theme="1"/>
        <rFont val="HG丸ｺﾞｼｯｸM-PRO"/>
        <family val="3"/>
        <charset val="128"/>
      </rPr>
      <t>1</t>
    </r>
    <r>
      <rPr>
        <sz val="12"/>
        <color theme="1"/>
        <rFont val="HG丸ｺﾞｼｯｸM-PRO"/>
        <family val="3"/>
        <charset val="128"/>
      </rPr>
      <t>, R</t>
    </r>
    <r>
      <rPr>
        <vertAlign val="subscript"/>
        <sz val="12"/>
        <color theme="1"/>
        <rFont val="HG丸ｺﾞｼｯｸM-PRO"/>
        <family val="3"/>
        <charset val="128"/>
      </rPr>
      <t>2</t>
    </r>
    <r>
      <rPr>
        <sz val="12"/>
        <color theme="1"/>
        <rFont val="HG丸ｺﾞｼｯｸM-PRO"/>
        <family val="3"/>
        <charset val="128"/>
      </rPr>
      <t>, R</t>
    </r>
    <r>
      <rPr>
        <vertAlign val="subscript"/>
        <sz val="12"/>
        <color theme="1"/>
        <rFont val="HG丸ｺﾞｼｯｸM-PRO"/>
        <family val="3"/>
        <charset val="128"/>
      </rPr>
      <t>3</t>
    </r>
    <r>
      <rPr>
        <sz val="12"/>
        <color theme="1"/>
        <rFont val="HG丸ｺﾞｼｯｸM-PRO"/>
        <family val="3"/>
        <charset val="128"/>
      </rPr>
      <t>, R</t>
    </r>
    <r>
      <rPr>
        <vertAlign val="subscript"/>
        <sz val="12"/>
        <color theme="1"/>
        <rFont val="HG丸ｺﾞｼｯｸM-PRO"/>
        <family val="3"/>
        <charset val="128"/>
      </rPr>
      <t>4</t>
    </r>
    <r>
      <rPr>
        <sz val="12"/>
        <color theme="1"/>
        <rFont val="HG丸ｺﾞｼｯｸM-PRO"/>
        <family val="3"/>
        <charset val="128"/>
      </rPr>
      <t>は基礎等の熱貫流率に関係する入力項目です。</t>
    </r>
    <rPh sb="35" eb="38">
      <t>キソナド</t>
    </rPh>
    <rPh sb="39" eb="40">
      <t>ネツ</t>
    </rPh>
    <rPh sb="40" eb="42">
      <t>カンリュウ</t>
    </rPh>
    <rPh sb="42" eb="43">
      <t>リツ</t>
    </rPh>
    <rPh sb="44" eb="46">
      <t>カンケイ</t>
    </rPh>
    <rPh sb="48" eb="50">
      <t>ニュウリョク</t>
    </rPh>
    <rPh sb="50" eb="52">
      <t>コウモク</t>
    </rPh>
    <phoneticPr fontId="1"/>
  </si>
  <si>
    <t>下図を参考にしてそれぞれの値を入力して下さい。</t>
    <rPh sb="0" eb="2">
      <t>カズ</t>
    </rPh>
    <rPh sb="3" eb="5">
      <t>サンコウ</t>
    </rPh>
    <rPh sb="13" eb="14">
      <t>アタイ</t>
    </rPh>
    <rPh sb="15" eb="17">
      <t>ニュウリョク</t>
    </rPh>
    <rPh sb="19" eb="20">
      <t>クダ</t>
    </rPh>
    <phoneticPr fontId="1"/>
  </si>
  <si>
    <r>
      <t>（R</t>
    </r>
    <r>
      <rPr>
        <vertAlign val="subscript"/>
        <sz val="12"/>
        <color theme="1"/>
        <rFont val="HG丸ｺﾞｼｯｸM-PRO"/>
        <family val="3"/>
        <charset val="128"/>
      </rPr>
      <t>1</t>
    </r>
    <r>
      <rPr>
        <sz val="12"/>
        <color theme="1"/>
        <rFont val="HG丸ｺﾞｼｯｸM-PRO"/>
        <family val="3"/>
        <charset val="128"/>
      </rPr>
      <t>～R</t>
    </r>
    <r>
      <rPr>
        <vertAlign val="subscript"/>
        <sz val="12"/>
        <color theme="1"/>
        <rFont val="HG丸ｺﾞｼｯｸM-PRO"/>
        <family val="3"/>
        <charset val="128"/>
      </rPr>
      <t>4</t>
    </r>
    <r>
      <rPr>
        <sz val="12"/>
        <color theme="1"/>
        <rFont val="HG丸ｺﾞｼｯｸM-PRO"/>
        <family val="3"/>
        <charset val="128"/>
      </rPr>
      <t>に相当する断熱を行っていない場合は、それぞれ入力不要。）</t>
    </r>
    <rPh sb="7" eb="9">
      <t>ソウトウ</t>
    </rPh>
    <rPh sb="11" eb="13">
      <t>ダンネツ</t>
    </rPh>
    <rPh sb="14" eb="15">
      <t>オコナ</t>
    </rPh>
    <rPh sb="20" eb="22">
      <t>バアイ</t>
    </rPh>
    <rPh sb="28" eb="30">
      <t>ニュウリョク</t>
    </rPh>
    <rPh sb="30" eb="32">
      <t>フヨウ</t>
    </rPh>
    <phoneticPr fontId="1"/>
  </si>
  <si>
    <t>外気等</t>
    <rPh sb="0" eb="3">
      <t>ガイキナド</t>
    </rPh>
    <phoneticPr fontId="1"/>
  </si>
  <si>
    <t>外気に通ずる床裏等</t>
    <phoneticPr fontId="1"/>
  </si>
  <si>
    <t>界壁若しく界床</t>
    <phoneticPr fontId="1"/>
  </si>
  <si>
    <t>外気又は外気に通じる空間（小屋裏・天井裏・共用部・屋内駐車場・メーターボックス・エレベーターシャフト等）</t>
    <phoneticPr fontId="1"/>
  </si>
  <si>
    <t>1～3地域</t>
    <phoneticPr fontId="1"/>
  </si>
  <si>
    <t>4～7地域</t>
    <phoneticPr fontId="1"/>
  </si>
  <si>
    <t>外気に通じていない空間（昇降機室、共用機械室、倉庫等）又は外気に通じる床裏</t>
    <phoneticPr fontId="1"/>
  </si>
  <si>
    <t>RC</t>
    <phoneticPr fontId="1"/>
  </si>
  <si>
    <t>仕様番号</t>
    <phoneticPr fontId="1"/>
  </si>
  <si>
    <t>RC01</t>
    <phoneticPr fontId="1"/>
  </si>
  <si>
    <t>RC02</t>
  </si>
  <si>
    <t>RC03</t>
  </si>
  <si>
    <t>RC04</t>
  </si>
  <si>
    <t>RC05</t>
  </si>
  <si>
    <t>RC06</t>
  </si>
  <si>
    <t>RC07</t>
  </si>
  <si>
    <t>RC08</t>
  </si>
  <si>
    <t>RC09</t>
  </si>
  <si>
    <t>RC10</t>
  </si>
  <si>
    <t>「方位」について</t>
    <rPh sb="1" eb="3">
      <t>ホウイ</t>
    </rPh>
    <phoneticPr fontId="1"/>
  </si>
  <si>
    <t>・屋根上面</t>
    <phoneticPr fontId="1"/>
  </si>
  <si>
    <t>・北</t>
    <phoneticPr fontId="1"/>
  </si>
  <si>
    <t>・北東</t>
    <phoneticPr fontId="1"/>
  </si>
  <si>
    <t>・東</t>
    <phoneticPr fontId="1"/>
  </si>
  <si>
    <t>・南東</t>
    <phoneticPr fontId="1"/>
  </si>
  <si>
    <t>・南</t>
    <phoneticPr fontId="1"/>
  </si>
  <si>
    <t>・南西</t>
    <phoneticPr fontId="1"/>
  </si>
  <si>
    <t>・西</t>
    <phoneticPr fontId="1"/>
  </si>
  <si>
    <t>・北西</t>
    <phoneticPr fontId="1"/>
  </si>
  <si>
    <t>・下面</t>
    <phoneticPr fontId="1"/>
  </si>
  <si>
    <t>「部位の種類」について</t>
    <rPh sb="1" eb="3">
      <t>ブイ</t>
    </rPh>
    <rPh sb="4" eb="6">
      <t>シュルイ</t>
    </rPh>
    <phoneticPr fontId="1"/>
  </si>
  <si>
    <t>「方位」は、方位係数等に関係する入力項目です。対象の外皮等が面する方位に応じて以下の中から選んで下さい。</t>
    <rPh sb="1" eb="3">
      <t>ホウイ</t>
    </rPh>
    <rPh sb="6" eb="8">
      <t>ホウイ</t>
    </rPh>
    <rPh sb="8" eb="11">
      <t>ケイスウナド</t>
    </rPh>
    <rPh sb="12" eb="14">
      <t>カンケイ</t>
    </rPh>
    <rPh sb="16" eb="18">
      <t>ニュウリョク</t>
    </rPh>
    <rPh sb="18" eb="20">
      <t>コウモク</t>
    </rPh>
    <rPh sb="23" eb="25">
      <t>タイショウ</t>
    </rPh>
    <rPh sb="26" eb="29">
      <t>ガイヒナド</t>
    </rPh>
    <rPh sb="30" eb="31">
      <t>メン</t>
    </rPh>
    <rPh sb="33" eb="35">
      <t>ホウイ</t>
    </rPh>
    <phoneticPr fontId="1"/>
  </si>
  <si>
    <t>「部位の種類」は、表面熱伝達抵抗等に関係する入力項目です。対象の外皮等が面する方位に応じて以下の中から選んで下さい。</t>
    <rPh sb="1" eb="3">
      <t>ブイ</t>
    </rPh>
    <rPh sb="4" eb="6">
      <t>シュルイ</t>
    </rPh>
    <rPh sb="9" eb="11">
      <t>ヒョウメン</t>
    </rPh>
    <rPh sb="11" eb="14">
      <t>ネツデンタツ</t>
    </rPh>
    <rPh sb="14" eb="16">
      <t>テイコウ</t>
    </rPh>
    <rPh sb="16" eb="17">
      <t>トウ</t>
    </rPh>
    <rPh sb="18" eb="20">
      <t>カンケイ</t>
    </rPh>
    <rPh sb="22" eb="24">
      <t>ニュウリョク</t>
    </rPh>
    <rPh sb="24" eb="26">
      <t>コウモク</t>
    </rPh>
    <rPh sb="29" eb="31">
      <t>タイショウ</t>
    </rPh>
    <rPh sb="32" eb="35">
      <t>ガイヒナド</t>
    </rPh>
    <rPh sb="36" eb="37">
      <t>メン</t>
    </rPh>
    <rPh sb="39" eb="41">
      <t>ホウイ</t>
    </rPh>
    <phoneticPr fontId="1"/>
  </si>
  <si>
    <t>・屋根</t>
    <rPh sb="1" eb="3">
      <t>ヤネ</t>
    </rPh>
    <phoneticPr fontId="1"/>
  </si>
  <si>
    <t>・天井</t>
    <rPh sb="1" eb="3">
      <t>テンジョウ</t>
    </rPh>
    <phoneticPr fontId="1"/>
  </si>
  <si>
    <t>・外壁</t>
    <rPh sb="1" eb="3">
      <t>ガイヘキ</t>
    </rPh>
    <phoneticPr fontId="1"/>
  </si>
  <si>
    <t>・床</t>
    <rPh sb="1" eb="2">
      <t>ユカ</t>
    </rPh>
    <phoneticPr fontId="1"/>
  </si>
  <si>
    <t>・界壁</t>
    <rPh sb="1" eb="2">
      <t>カイ</t>
    </rPh>
    <rPh sb="2" eb="3">
      <t>ヘキ</t>
    </rPh>
    <phoneticPr fontId="1"/>
  </si>
  <si>
    <t>・界床</t>
    <rPh sb="1" eb="2">
      <t>カイ</t>
    </rPh>
    <rPh sb="2" eb="3">
      <t>ユカ</t>
    </rPh>
    <phoneticPr fontId="1"/>
  </si>
  <si>
    <t>・天井（界床）</t>
    <rPh sb="1" eb="3">
      <t>テンジョウ</t>
    </rPh>
    <rPh sb="4" eb="5">
      <t>カイ</t>
    </rPh>
    <rPh sb="5" eb="6">
      <t>ユカ</t>
    </rPh>
    <phoneticPr fontId="1"/>
  </si>
  <si>
    <t>「隣接空間の種別」は温度差係数に関係する入力項目です。外皮等が隣接する空間の種別に応じて下表から定めて下さい。</t>
    <rPh sb="10" eb="13">
      <t>オンドサ</t>
    </rPh>
    <rPh sb="13" eb="15">
      <t>ケイスウ</t>
    </rPh>
    <rPh sb="16" eb="18">
      <t>カンケイ</t>
    </rPh>
    <rPh sb="20" eb="22">
      <t>ニュウリョク</t>
    </rPh>
    <rPh sb="22" eb="24">
      <t>コウモク</t>
    </rPh>
    <rPh sb="27" eb="30">
      <t>ガイヒナド</t>
    </rPh>
    <rPh sb="31" eb="33">
      <t>リンセツ</t>
    </rPh>
    <rPh sb="35" eb="37">
      <t>クウカン</t>
    </rPh>
    <rPh sb="38" eb="40">
      <t>シュベツ</t>
    </rPh>
    <rPh sb="41" eb="42">
      <t>オウ</t>
    </rPh>
    <phoneticPr fontId="1"/>
  </si>
  <si>
    <t>表－外気側表面熱伝達抵抗</t>
    <rPh sb="2" eb="4">
      <t>ガイキ</t>
    </rPh>
    <rPh sb="4" eb="5">
      <t>ガワ</t>
    </rPh>
    <rPh sb="5" eb="7">
      <t>ヒョウメン</t>
    </rPh>
    <rPh sb="7" eb="10">
      <t>ネツデンタツ</t>
    </rPh>
    <rPh sb="10" eb="12">
      <t>テイコウ</t>
    </rPh>
    <phoneticPr fontId="1"/>
  </si>
  <si>
    <t>外気</t>
    <phoneticPr fontId="1"/>
  </si>
  <si>
    <t>外気の場合</t>
  </si>
  <si>
    <t>外気以外の場合</t>
  </si>
  <si>
    <t>0.09（通気層）</t>
  </si>
  <si>
    <t>－</t>
  </si>
  <si>
    <t>0.09（小屋裏）</t>
  </si>
  <si>
    <t>0.11（通気層）</t>
  </si>
  <si>
    <t>0.15（床　下）</t>
  </si>
  <si>
    <r>
      <t>（単位　m</t>
    </r>
    <r>
      <rPr>
        <vertAlign val="superscript"/>
        <sz val="12"/>
        <color theme="1"/>
        <rFont val="HG丸ｺﾞｼｯｸM-PRO"/>
        <family val="3"/>
        <charset val="128"/>
      </rPr>
      <t>2</t>
    </r>
    <r>
      <rPr>
        <sz val="12"/>
        <color theme="1"/>
        <rFont val="HG丸ｺﾞｼｯｸM-PRO"/>
        <family val="3"/>
        <charset val="128"/>
      </rPr>
      <t>K/W）</t>
    </r>
    <rPh sb="1" eb="3">
      <t>タンイ</t>
    </rPh>
    <phoneticPr fontId="1"/>
  </si>
  <si>
    <t>外気側空気
の種別</t>
    <phoneticPr fontId="1"/>
  </si>
  <si>
    <t>「外気側空気の種別」について</t>
    <rPh sb="1" eb="3">
      <t>ガイキ</t>
    </rPh>
    <rPh sb="3" eb="4">
      <t>ガワ</t>
    </rPh>
    <rPh sb="4" eb="6">
      <t>クウキ</t>
    </rPh>
    <rPh sb="7" eb="9">
      <t>シュベツ</t>
    </rPh>
    <phoneticPr fontId="1"/>
  </si>
  <si>
    <t>「外気側空気の種別」は外気側表面熱伝達抵抗に関係する入力項目です。外気側が外気のときは「外気」を選択し、通気層・小屋裏・床下であるときは「外気以外」を選択して下さい。</t>
    <rPh sb="1" eb="3">
      <t>ガイキ</t>
    </rPh>
    <rPh sb="3" eb="4">
      <t>ガワ</t>
    </rPh>
    <rPh sb="4" eb="6">
      <t>クウキ</t>
    </rPh>
    <rPh sb="7" eb="9">
      <t>シュベツ</t>
    </rPh>
    <rPh sb="11" eb="13">
      <t>ガイキ</t>
    </rPh>
    <rPh sb="13" eb="14">
      <t>ガワ</t>
    </rPh>
    <rPh sb="14" eb="16">
      <t>ヒョウメン</t>
    </rPh>
    <rPh sb="16" eb="19">
      <t>ネツデンタツ</t>
    </rPh>
    <rPh sb="19" eb="21">
      <t>テイコウ</t>
    </rPh>
    <rPh sb="22" eb="24">
      <t>カンケイ</t>
    </rPh>
    <rPh sb="26" eb="28">
      <t>ニュウリョク</t>
    </rPh>
    <rPh sb="28" eb="30">
      <t>コウモク</t>
    </rPh>
    <rPh sb="33" eb="35">
      <t>ガイキ</t>
    </rPh>
    <rPh sb="35" eb="36">
      <t>ガワ</t>
    </rPh>
    <rPh sb="71" eb="73">
      <t>イガイ</t>
    </rPh>
    <phoneticPr fontId="1"/>
  </si>
  <si>
    <t>「熱橋の入力」について</t>
    <rPh sb="1" eb="3">
      <t>ネッキョウ</t>
    </rPh>
    <rPh sb="4" eb="6">
      <t>ニュウリョク</t>
    </rPh>
    <phoneticPr fontId="1"/>
  </si>
  <si>
    <r>
      <t>y</t>
    </r>
    <r>
      <rPr>
        <b/>
        <vertAlign val="subscript"/>
        <sz val="14"/>
        <color theme="1"/>
        <rFont val="HG丸ｺﾞｼｯｸM-PRO"/>
        <family val="3"/>
        <charset val="128"/>
      </rPr>
      <t>1</t>
    </r>
    <r>
      <rPr>
        <b/>
        <sz val="14"/>
        <color theme="1"/>
        <rFont val="HG丸ｺﾞｼｯｸM-PRO"/>
        <family val="3"/>
        <charset val="128"/>
      </rPr>
      <t>, y</t>
    </r>
    <r>
      <rPr>
        <b/>
        <vertAlign val="subscript"/>
        <sz val="14"/>
        <color theme="1"/>
        <rFont val="HG丸ｺﾞｼｯｸM-PRO"/>
        <family val="3"/>
        <charset val="128"/>
      </rPr>
      <t>2</t>
    </r>
    <r>
      <rPr>
        <b/>
        <sz val="14"/>
        <color theme="1"/>
        <rFont val="HG丸ｺﾞｼｯｸM-PRO"/>
        <family val="3"/>
        <charset val="128"/>
      </rPr>
      <t>, zの寸法について</t>
    </r>
    <rPh sb="10" eb="12">
      <t>スンポウ</t>
    </rPh>
    <phoneticPr fontId="1"/>
  </si>
  <si>
    <r>
      <t>y</t>
    </r>
    <r>
      <rPr>
        <vertAlign val="subscript"/>
        <sz val="12"/>
        <color theme="1"/>
        <rFont val="HG丸ｺﾞｼｯｸM-PRO"/>
        <family val="3"/>
        <charset val="128"/>
      </rPr>
      <t>1</t>
    </r>
    <r>
      <rPr>
        <sz val="12"/>
        <color theme="1"/>
        <rFont val="HG丸ｺﾞｼｯｸM-PRO"/>
        <family val="3"/>
        <charset val="128"/>
      </rPr>
      <t>, y</t>
    </r>
    <r>
      <rPr>
        <vertAlign val="subscript"/>
        <sz val="12"/>
        <color theme="1"/>
        <rFont val="HG丸ｺﾞｼｯｸM-PRO"/>
        <family val="3"/>
        <charset val="128"/>
      </rPr>
      <t>2</t>
    </r>
    <r>
      <rPr>
        <sz val="12"/>
        <color theme="1"/>
        <rFont val="HG丸ｺﾞｼｯｸM-PRO"/>
        <family val="3"/>
        <charset val="128"/>
      </rPr>
      <t>, zは取得日射量補正係数に関係する入力項目です。下図を参考に寸法を入力して下さい。</t>
    </r>
    <rPh sb="10" eb="12">
      <t>シュトク</t>
    </rPh>
    <rPh sb="12" eb="14">
      <t>ニッシャ</t>
    </rPh>
    <rPh sb="14" eb="15">
      <t>リョウ</t>
    </rPh>
    <rPh sb="15" eb="17">
      <t>ホセイ</t>
    </rPh>
    <rPh sb="17" eb="19">
      <t>ケイスウ</t>
    </rPh>
    <rPh sb="20" eb="22">
      <t>カンケイ</t>
    </rPh>
    <rPh sb="24" eb="26">
      <t>ニュウリョク</t>
    </rPh>
    <rPh sb="26" eb="28">
      <t>コウモク</t>
    </rPh>
    <phoneticPr fontId="1"/>
  </si>
  <si>
    <r>
      <t>y</t>
    </r>
    <r>
      <rPr>
        <u/>
        <sz val="10"/>
        <color theme="10"/>
        <rFont val="ＭＳ Ｐゴシック"/>
        <family val="3"/>
        <charset val="128"/>
        <scheme val="minor"/>
      </rPr>
      <t>1</t>
    </r>
    <phoneticPr fontId="1"/>
  </si>
  <si>
    <t>y2</t>
    <phoneticPr fontId="1"/>
  </si>
  <si>
    <t>熱抵抗の合計</t>
    <rPh sb="0" eb="1">
      <t>ネツ</t>
    </rPh>
    <rPh sb="1" eb="3">
      <t>テイコウ</t>
    </rPh>
    <rPh sb="4" eb="6">
      <t>ゴウケイ</t>
    </rPh>
    <phoneticPr fontId="1"/>
  </si>
  <si>
    <t>RC01</t>
    <phoneticPr fontId="1"/>
  </si>
  <si>
    <t>RC05</t>
    <phoneticPr fontId="1"/>
  </si>
  <si>
    <t>RC02</t>
    <phoneticPr fontId="1"/>
  </si>
  <si>
    <t>RC03</t>
    <phoneticPr fontId="1"/>
  </si>
  <si>
    <t>RC04</t>
    <phoneticPr fontId="1"/>
  </si>
  <si>
    <t>Steel</t>
    <phoneticPr fontId="1"/>
  </si>
  <si>
    <t>S01</t>
    <phoneticPr fontId="1"/>
  </si>
  <si>
    <t>S02</t>
  </si>
  <si>
    <t>S03</t>
  </si>
  <si>
    <t>S04</t>
  </si>
  <si>
    <t>S05</t>
  </si>
  <si>
    <t>S05</t>
    <phoneticPr fontId="1"/>
  </si>
  <si>
    <t>S04</t>
    <phoneticPr fontId="1"/>
  </si>
  <si>
    <t>S03</t>
    <phoneticPr fontId="1"/>
  </si>
  <si>
    <t>S02</t>
    <phoneticPr fontId="1"/>
  </si>
  <si>
    <t>S06</t>
  </si>
  <si>
    <t>S06</t>
    <phoneticPr fontId="1"/>
  </si>
  <si>
    <t>S07</t>
  </si>
  <si>
    <t>S07</t>
    <phoneticPr fontId="1"/>
  </si>
  <si>
    <t>S08</t>
  </si>
  <si>
    <t>S08</t>
    <phoneticPr fontId="1"/>
  </si>
  <si>
    <t>S09</t>
  </si>
  <si>
    <t>S09</t>
    <phoneticPr fontId="1"/>
  </si>
  <si>
    <t>S10</t>
  </si>
  <si>
    <t>S10</t>
    <phoneticPr fontId="1"/>
  </si>
  <si>
    <t>RC06</t>
    <phoneticPr fontId="1"/>
  </si>
  <si>
    <t>RC07</t>
    <phoneticPr fontId="1"/>
  </si>
  <si>
    <t>RC08</t>
    <phoneticPr fontId="1"/>
  </si>
  <si>
    <t>RC09</t>
    <phoneticPr fontId="1"/>
  </si>
  <si>
    <t>RC10</t>
    <phoneticPr fontId="1"/>
  </si>
  <si>
    <t>W仕様</t>
    <rPh sb="1" eb="3">
      <t>シヨウ</t>
    </rPh>
    <phoneticPr fontId="1"/>
  </si>
  <si>
    <t>W01</t>
    <phoneticPr fontId="1"/>
  </si>
  <si>
    <t>W02</t>
  </si>
  <si>
    <t>W03</t>
  </si>
  <si>
    <t>W04</t>
  </si>
  <si>
    <t>W05</t>
  </si>
  <si>
    <t>W06</t>
  </si>
  <si>
    <t>W07</t>
  </si>
  <si>
    <t>W08</t>
  </si>
  <si>
    <t>W09</t>
  </si>
  <si>
    <t>W10</t>
  </si>
  <si>
    <t>W01</t>
    <phoneticPr fontId="1"/>
  </si>
  <si>
    <t>W02</t>
    <phoneticPr fontId="1"/>
  </si>
  <si>
    <t>W03</t>
    <phoneticPr fontId="1"/>
  </si>
  <si>
    <t>W04</t>
    <phoneticPr fontId="1"/>
  </si>
  <si>
    <t>W05</t>
    <phoneticPr fontId="1"/>
  </si>
  <si>
    <t>W06</t>
    <phoneticPr fontId="1"/>
  </si>
  <si>
    <t>W07</t>
    <phoneticPr fontId="1"/>
  </si>
  <si>
    <t>W08</t>
    <phoneticPr fontId="1"/>
  </si>
  <si>
    <t>W09</t>
    <phoneticPr fontId="1"/>
  </si>
  <si>
    <t>W10</t>
    <phoneticPr fontId="1"/>
  </si>
  <si>
    <t>基礎等の熱損失量等の計算をする。</t>
    <rPh sb="0" eb="2">
      <t>キソ</t>
    </rPh>
    <rPh sb="2" eb="3">
      <t>ナド</t>
    </rPh>
    <rPh sb="4" eb="5">
      <t>ネツ</t>
    </rPh>
    <rPh sb="5" eb="7">
      <t>ソンシツ</t>
    </rPh>
    <rPh sb="7" eb="9">
      <t>リョウナド</t>
    </rPh>
    <rPh sb="10" eb="12">
      <t>ケイサン</t>
    </rPh>
    <phoneticPr fontId="1"/>
  </si>
  <si>
    <t>ドアの熱損失量等の計算をする。</t>
    <rPh sb="3" eb="4">
      <t>ネツ</t>
    </rPh>
    <rPh sb="4" eb="6">
      <t>ソンシツ</t>
    </rPh>
    <rPh sb="6" eb="8">
      <t>リョウナド</t>
    </rPh>
    <rPh sb="9" eb="11">
      <t>ケイサン</t>
    </rPh>
    <phoneticPr fontId="1"/>
  </si>
  <si>
    <t>窓の熱損失量等の計算をする。</t>
    <rPh sb="0" eb="1">
      <t>マド</t>
    </rPh>
    <rPh sb="2" eb="3">
      <t>ネツ</t>
    </rPh>
    <rPh sb="3" eb="5">
      <t>ソンシツ</t>
    </rPh>
    <rPh sb="5" eb="7">
      <t>リョウナド</t>
    </rPh>
    <rPh sb="8" eb="10">
      <t>ケイサン</t>
    </rPh>
    <phoneticPr fontId="1"/>
  </si>
  <si>
    <t>木造部位（壁・床・屋根・天井）の熱損失量等の計算をする。</t>
    <rPh sb="0" eb="2">
      <t>モクゾウ</t>
    </rPh>
    <rPh sb="2" eb="4">
      <t>ブイ</t>
    </rPh>
    <rPh sb="5" eb="6">
      <t>カベ</t>
    </rPh>
    <rPh sb="7" eb="8">
      <t>ユカ</t>
    </rPh>
    <rPh sb="9" eb="11">
      <t>ヤネ</t>
    </rPh>
    <rPh sb="12" eb="14">
      <t>テンジョウ</t>
    </rPh>
    <rPh sb="16" eb="17">
      <t>ネツ</t>
    </rPh>
    <rPh sb="17" eb="19">
      <t>ソンシツ</t>
    </rPh>
    <rPh sb="19" eb="21">
      <t>リョウナド</t>
    </rPh>
    <rPh sb="22" eb="24">
      <t>ケイサン</t>
    </rPh>
    <phoneticPr fontId="1"/>
  </si>
  <si>
    <t>RC造部位（壁・床・屋根・天井）の熱損失量等の計算をする。</t>
    <rPh sb="2" eb="3">
      <t>ゾウ</t>
    </rPh>
    <rPh sb="3" eb="5">
      <t>ブイ</t>
    </rPh>
    <rPh sb="17" eb="18">
      <t>ネツ</t>
    </rPh>
    <rPh sb="18" eb="20">
      <t>ソンシツ</t>
    </rPh>
    <rPh sb="20" eb="22">
      <t>リョウナド</t>
    </rPh>
    <rPh sb="23" eb="25">
      <t>ケイサン</t>
    </rPh>
    <phoneticPr fontId="1"/>
  </si>
  <si>
    <t>鉄骨造部位（壁・床・屋根・天井）の熱損失量等の計算をする。</t>
    <rPh sb="0" eb="3">
      <t>テッコツゾウ</t>
    </rPh>
    <rPh sb="3" eb="5">
      <t>ブイ</t>
    </rPh>
    <rPh sb="17" eb="18">
      <t>ネツ</t>
    </rPh>
    <rPh sb="18" eb="20">
      <t>ソンシツ</t>
    </rPh>
    <rPh sb="20" eb="22">
      <t>リョウナド</t>
    </rPh>
    <rPh sb="23" eb="25">
      <t>ケイサン</t>
    </rPh>
    <phoneticPr fontId="1"/>
  </si>
  <si>
    <t>別途計算書がある場合等、熱貫流率を本シートで計算しない</t>
    <rPh sb="0" eb="2">
      <t>ベット</t>
    </rPh>
    <rPh sb="2" eb="5">
      <t>ケイサンショ</t>
    </rPh>
    <rPh sb="8" eb="10">
      <t>バアイ</t>
    </rPh>
    <rPh sb="10" eb="11">
      <t>ナド</t>
    </rPh>
    <phoneticPr fontId="1"/>
  </si>
  <si>
    <t>部位（壁・床・屋根・天井）の入力をする。</t>
    <rPh sb="0" eb="2">
      <t>ブイ</t>
    </rPh>
    <rPh sb="3" eb="4">
      <t>カベ</t>
    </rPh>
    <rPh sb="5" eb="6">
      <t>ユカ</t>
    </rPh>
    <rPh sb="7" eb="9">
      <t>ヤネ</t>
    </rPh>
    <rPh sb="10" eb="12">
      <t>テンジョウ</t>
    </rPh>
    <rPh sb="14" eb="16">
      <t>ニュウリョク</t>
    </rPh>
    <phoneticPr fontId="1"/>
  </si>
  <si>
    <t>「線熱貫流率」は下表を参考にして値を入力して下さい。
当該部位が有する熱橋の数だけ入力し、熱橋がない場合は空欄にして下さい。</t>
    <rPh sb="1" eb="2">
      <t>セン</t>
    </rPh>
    <rPh sb="2" eb="3">
      <t>ネツ</t>
    </rPh>
    <rPh sb="3" eb="4">
      <t>カン</t>
    </rPh>
    <rPh sb="4" eb="5">
      <t>リュウ</t>
    </rPh>
    <rPh sb="5" eb="6">
      <t>リツ</t>
    </rPh>
    <rPh sb="8" eb="10">
      <t>カヒョウ</t>
    </rPh>
    <rPh sb="11" eb="13">
      <t>サンコウ</t>
    </rPh>
    <rPh sb="16" eb="17">
      <t>アタイ</t>
    </rPh>
    <rPh sb="18" eb="20">
      <t>ニュウリョク</t>
    </rPh>
    <rPh sb="22" eb="23">
      <t>クダ</t>
    </rPh>
    <rPh sb="27" eb="29">
      <t>トウガイ</t>
    </rPh>
    <rPh sb="29" eb="31">
      <t>ブイ</t>
    </rPh>
    <rPh sb="32" eb="33">
      <t>ユウ</t>
    </rPh>
    <rPh sb="35" eb="37">
      <t>ネッキョウ</t>
    </rPh>
    <rPh sb="38" eb="39">
      <t>カズ</t>
    </rPh>
    <rPh sb="41" eb="43">
      <t>ニュウリョク</t>
    </rPh>
    <rPh sb="45" eb="47">
      <t>ネッキョウ</t>
    </rPh>
    <rPh sb="50" eb="52">
      <t>バアイ</t>
    </rPh>
    <rPh sb="53" eb="55">
      <t>クウラン</t>
    </rPh>
    <rPh sb="58" eb="59">
      <t>クダ</t>
    </rPh>
    <phoneticPr fontId="1"/>
  </si>
  <si>
    <t>当該部位が有する熱橋の数だけ入力し、熱橋がない場合は空欄にして下さい。</t>
    <phoneticPr fontId="1"/>
  </si>
  <si>
    <t>F01</t>
    <phoneticPr fontId="1"/>
  </si>
  <si>
    <t>F02</t>
  </si>
  <si>
    <t>F03</t>
  </si>
  <si>
    <t>F04</t>
  </si>
  <si>
    <t>F05</t>
  </si>
  <si>
    <t>F06</t>
  </si>
  <si>
    <t>F07</t>
  </si>
  <si>
    <t>F08</t>
  </si>
  <si>
    <t>F02</t>
    <phoneticPr fontId="1"/>
  </si>
  <si>
    <t>F03</t>
    <phoneticPr fontId="1"/>
  </si>
  <si>
    <t>F04</t>
    <phoneticPr fontId="1"/>
  </si>
  <si>
    <t>F05</t>
    <phoneticPr fontId="1"/>
  </si>
  <si>
    <t>F06</t>
    <phoneticPr fontId="1"/>
  </si>
  <si>
    <t>F07</t>
    <phoneticPr fontId="1"/>
  </si>
  <si>
    <t>F08</t>
    <phoneticPr fontId="1"/>
  </si>
  <si>
    <t>「①壁等-木造」</t>
    <rPh sb="2" eb="4">
      <t>カベナド</t>
    </rPh>
    <rPh sb="5" eb="7">
      <t>モクゾウ</t>
    </rPh>
    <phoneticPr fontId="1"/>
  </si>
  <si>
    <t>「②壁等-RC造」</t>
    <rPh sb="2" eb="4">
      <t>カベナド</t>
    </rPh>
    <rPh sb="7" eb="8">
      <t>ゾウ</t>
    </rPh>
    <phoneticPr fontId="1"/>
  </si>
  <si>
    <t>「③壁等-鉄骨造」</t>
    <rPh sb="2" eb="4">
      <t>カベナド</t>
    </rPh>
    <rPh sb="5" eb="8">
      <t>テッコツゾウ</t>
    </rPh>
    <phoneticPr fontId="1"/>
  </si>
  <si>
    <t>「④壁等-直接入力」</t>
    <rPh sb="2" eb="4">
      <t>カベナド</t>
    </rPh>
    <rPh sb="5" eb="7">
      <t>チョクセツ</t>
    </rPh>
    <rPh sb="7" eb="9">
      <t>ニュウリョク</t>
    </rPh>
    <phoneticPr fontId="1"/>
  </si>
  <si>
    <t>「⑤窓」</t>
    <rPh sb="2" eb="3">
      <t>マド</t>
    </rPh>
    <phoneticPr fontId="1"/>
  </si>
  <si>
    <t>「⑥ドア」</t>
    <phoneticPr fontId="1"/>
  </si>
  <si>
    <t>「⑦基礎」</t>
    <rPh sb="2" eb="4">
      <t>キソ</t>
    </rPh>
    <phoneticPr fontId="1"/>
  </si>
  <si>
    <t>・・・・・・・・・・・・・・・・・・・・</t>
    <phoneticPr fontId="1"/>
  </si>
  <si>
    <t>HOMEへ</t>
    <phoneticPr fontId="1"/>
  </si>
  <si>
    <t>「建具の仕様とガラスの仕様」について</t>
    <rPh sb="1" eb="3">
      <t>タテグ</t>
    </rPh>
    <rPh sb="4" eb="6">
      <t>シヨウ</t>
    </rPh>
    <rPh sb="11" eb="13">
      <t>シヨウ</t>
    </rPh>
    <phoneticPr fontId="1"/>
  </si>
  <si>
    <t>「建具の仕様とガラスの仕様」を選択すると、下表を基に開口部の熱貫流率が自動的に計算されます。</t>
    <rPh sb="15" eb="17">
      <t>センタク</t>
    </rPh>
    <rPh sb="21" eb="23">
      <t>カヒョウ</t>
    </rPh>
    <rPh sb="24" eb="25">
      <t>モト</t>
    </rPh>
    <rPh sb="26" eb="29">
      <t>カイコウブ</t>
    </rPh>
    <rPh sb="30" eb="31">
      <t>ネツ</t>
    </rPh>
    <rPh sb="31" eb="32">
      <t>カン</t>
    </rPh>
    <rPh sb="32" eb="33">
      <t>リュウ</t>
    </rPh>
    <rPh sb="33" eb="34">
      <t>リツ</t>
    </rPh>
    <rPh sb="35" eb="38">
      <t>ジドウテキ</t>
    </rPh>
    <rPh sb="39" eb="41">
      <t>ケイサン</t>
    </rPh>
    <phoneticPr fontId="1"/>
  </si>
  <si>
    <t>H2</t>
    <phoneticPr fontId="1"/>
  </si>
  <si>
    <t>H1</t>
    <phoneticPr fontId="1"/>
  </si>
  <si>
    <t>W1</t>
    <phoneticPr fontId="1"/>
  </si>
  <si>
    <t>W2</t>
    <phoneticPr fontId="1"/>
  </si>
  <si>
    <t>W3</t>
    <phoneticPr fontId="1"/>
  </si>
  <si>
    <r>
      <t>R</t>
    </r>
    <r>
      <rPr>
        <u/>
        <sz val="12"/>
        <color theme="10"/>
        <rFont val="ＭＳ Ｐゴシック"/>
        <family val="3"/>
        <charset val="128"/>
        <scheme val="minor"/>
      </rPr>
      <t>1</t>
    </r>
    <phoneticPr fontId="1"/>
  </si>
  <si>
    <r>
      <t>R</t>
    </r>
    <r>
      <rPr>
        <u/>
        <sz val="12"/>
        <color theme="10"/>
        <rFont val="ＭＳ Ｐゴシック"/>
        <family val="3"/>
        <charset val="128"/>
        <scheme val="minor"/>
      </rPr>
      <t>2</t>
    </r>
    <phoneticPr fontId="1"/>
  </si>
  <si>
    <r>
      <t>R</t>
    </r>
    <r>
      <rPr>
        <u/>
        <sz val="12"/>
        <color theme="10"/>
        <rFont val="ＭＳ Ｐゴシック"/>
        <family val="3"/>
        <charset val="128"/>
        <scheme val="minor"/>
      </rPr>
      <t>3</t>
    </r>
    <phoneticPr fontId="1"/>
  </si>
  <si>
    <r>
      <t>R</t>
    </r>
    <r>
      <rPr>
        <u/>
        <sz val="12"/>
        <color theme="10"/>
        <rFont val="ＭＳ Ｐゴシック"/>
        <family val="3"/>
        <charset val="128"/>
        <scheme val="minor"/>
      </rPr>
      <t>4</t>
    </r>
    <phoneticPr fontId="1"/>
  </si>
  <si>
    <r>
      <t>[w/(m</t>
    </r>
    <r>
      <rPr>
        <vertAlign val="superscript"/>
        <sz val="8"/>
        <color theme="1"/>
        <rFont val="HG丸ｺﾞｼｯｸM-PRO"/>
        <family val="3"/>
        <charset val="128"/>
      </rPr>
      <t>2</t>
    </r>
    <r>
      <rPr>
        <sz val="8"/>
        <color theme="1"/>
        <rFont val="HG丸ｺﾞｼｯｸM-PRO"/>
        <family val="3"/>
        <charset val="128"/>
      </rPr>
      <t>・K)]</t>
    </r>
    <phoneticPr fontId="1"/>
  </si>
  <si>
    <t>01</t>
  </si>
  <si>
    <t>1.7以上</t>
    <phoneticPr fontId="1"/>
  </si>
  <si>
    <t>1.7未満1.5以上</t>
    <phoneticPr fontId="1"/>
  </si>
  <si>
    <t>1.5未満1.3以上</t>
    <phoneticPr fontId="1"/>
  </si>
  <si>
    <t>1.3未満1.1以上</t>
    <phoneticPr fontId="1"/>
  </si>
  <si>
    <t>1.1未満0.9以上</t>
    <phoneticPr fontId="1"/>
  </si>
  <si>
    <t>0.9未満0.7以上</t>
    <phoneticPr fontId="1"/>
  </si>
  <si>
    <t>0.7未満0.5以上</t>
    <phoneticPr fontId="1"/>
  </si>
  <si>
    <t>0.5未満0.3以上</t>
    <phoneticPr fontId="1"/>
  </si>
  <si>
    <t>0.3未満0.1以上</t>
    <phoneticPr fontId="1"/>
  </si>
  <si>
    <t>0.1未満</t>
    <phoneticPr fontId="1"/>
  </si>
  <si>
    <t>300以上</t>
    <phoneticPr fontId="1"/>
  </si>
  <si>
    <t>300未満200以上</t>
    <phoneticPr fontId="1"/>
  </si>
  <si>
    <t>200未満100以上</t>
    <phoneticPr fontId="1"/>
  </si>
  <si>
    <t>100未満</t>
    <phoneticPr fontId="1"/>
  </si>
  <si>
    <t>[断熱部＋熱橋部] まぐさ＋付加断熱材</t>
    <phoneticPr fontId="1"/>
  </si>
  <si>
    <t>熱橋長さ</t>
    <rPh sb="0" eb="2">
      <t>ネッキョウ</t>
    </rPh>
    <rPh sb="2" eb="3">
      <t>ナガ</t>
    </rPh>
    <phoneticPr fontId="1"/>
  </si>
  <si>
    <t>W01</t>
    <phoneticPr fontId="1"/>
  </si>
  <si>
    <t>[w/(m2・K)]</t>
  </si>
  <si>
    <t>複層（A4以上A10未満）</t>
    <phoneticPr fontId="1"/>
  </si>
  <si>
    <t>一般部の熱貫流率</t>
    <rPh sb="0" eb="2">
      <t>イッパン</t>
    </rPh>
    <rPh sb="2" eb="3">
      <t>ブ</t>
    </rPh>
    <rPh sb="4" eb="5">
      <t>ネツ</t>
    </rPh>
    <rPh sb="5" eb="6">
      <t>カン</t>
    </rPh>
    <rPh sb="6" eb="7">
      <t>リュウ</t>
    </rPh>
    <rPh sb="7" eb="8">
      <t>リツ</t>
    </rPh>
    <phoneticPr fontId="1"/>
  </si>
  <si>
    <t>住戸、住戸と同様の熱的環境の空間（空調された共用部等）又は外気に通じていない床裏（ピット等※）</t>
    <phoneticPr fontId="1"/>
  </si>
  <si>
    <t>単位温度差当たりの外皮熱損失量（q値）を算出する場合</t>
    <phoneticPr fontId="1"/>
  </si>
  <si>
    <r>
      <t>外皮平均熱貫流率（U</t>
    </r>
    <r>
      <rPr>
        <vertAlign val="subscript"/>
        <sz val="12"/>
        <color theme="1"/>
        <rFont val="HG丸ｺﾞｼｯｸM-PRO"/>
        <family val="3"/>
        <charset val="128"/>
      </rPr>
      <t>A</t>
    </r>
    <r>
      <rPr>
        <sz val="12"/>
        <color theme="1"/>
        <rFont val="HG丸ｺﾞｼｯｸM-PRO"/>
        <family val="3"/>
        <charset val="128"/>
      </rPr>
      <t>値）を算出する場合</t>
    </r>
    <phoneticPr fontId="1"/>
  </si>
  <si>
    <t>※当該ピット等の床が1メートル以上地盤面下にあり、かつ、その床面から地盤面までの高さがその空間の天井高さの1/2以上のものに限る。</t>
  </si>
  <si>
    <r>
      <t>表－隣接空間等の種別に応じた外皮等の温度差係数（H</t>
    </r>
    <r>
      <rPr>
        <vertAlign val="subscript"/>
        <sz val="12"/>
        <color theme="1"/>
        <rFont val="HG丸ｺﾞｼｯｸM-PRO"/>
        <family val="3"/>
        <charset val="128"/>
      </rPr>
      <t>i</t>
    </r>
    <r>
      <rPr>
        <sz val="12"/>
        <color theme="1"/>
        <rFont val="HG丸ｺﾞｼｯｸM-PRO"/>
        <family val="3"/>
        <charset val="128"/>
      </rPr>
      <t>）</t>
    </r>
    <phoneticPr fontId="1"/>
  </si>
  <si>
    <t>表　－　地域区分等に応じた断熱補強仕様１</t>
    <rPh sb="0" eb="1">
      <t>ヒョウ</t>
    </rPh>
    <phoneticPr fontId="1"/>
  </si>
  <si>
    <t>表　－　地域区分等に応じた断熱補強仕様２</t>
    <rPh sb="0" eb="1">
      <t>ヒョウ</t>
    </rPh>
    <phoneticPr fontId="1"/>
  </si>
  <si>
    <t>上表において断熱補強の範囲とは、壁、床等が断熱層を貫通する部分からの断熱材の補強設置寸法とし、</t>
    <rPh sb="0" eb="1">
      <t>ウエ</t>
    </rPh>
    <rPh sb="1" eb="2">
      <t>ヒョウ</t>
    </rPh>
    <phoneticPr fontId="1"/>
  </si>
  <si>
    <t>柱及び梁等（地中梁等の著しく寸法の大きい部位を除く。）は取り付く壁又は床の一部として取り扱うこととする。</t>
    <phoneticPr fontId="1"/>
  </si>
  <si>
    <t>[mm][選択]</t>
    <rPh sb="5" eb="7">
      <t>センタク</t>
    </rPh>
    <phoneticPr fontId="1"/>
  </si>
  <si>
    <t>S11</t>
  </si>
  <si>
    <t>S11</t>
    <phoneticPr fontId="1"/>
  </si>
  <si>
    <t>S12</t>
  </si>
  <si>
    <t>S12</t>
    <phoneticPr fontId="1"/>
  </si>
  <si>
    <t>S13</t>
  </si>
  <si>
    <t>S13</t>
    <phoneticPr fontId="1"/>
  </si>
  <si>
    <t>S14</t>
  </si>
  <si>
    <t>S14</t>
    <phoneticPr fontId="1"/>
  </si>
  <si>
    <t>S15</t>
  </si>
  <si>
    <t>S15</t>
    <phoneticPr fontId="1"/>
  </si>
  <si>
    <t>S16</t>
  </si>
  <si>
    <t>S16</t>
    <phoneticPr fontId="1"/>
  </si>
  <si>
    <t>S17</t>
  </si>
  <si>
    <t>S17</t>
    <phoneticPr fontId="1"/>
  </si>
  <si>
    <t>S18</t>
  </si>
  <si>
    <t>S18</t>
    <phoneticPr fontId="1"/>
  </si>
  <si>
    <t>S19</t>
  </si>
  <si>
    <t>S19</t>
    <phoneticPr fontId="1"/>
  </si>
  <si>
    <t>S20</t>
  </si>
  <si>
    <t>S20</t>
    <phoneticPr fontId="1"/>
  </si>
  <si>
    <t>W11</t>
  </si>
  <si>
    <t>RC11</t>
  </si>
  <si>
    <t>W12</t>
  </si>
  <si>
    <t>RC12</t>
  </si>
  <si>
    <t>W13</t>
  </si>
  <si>
    <t>RC13</t>
  </si>
  <si>
    <t>W14</t>
  </si>
  <si>
    <t>RC14</t>
  </si>
  <si>
    <t>W15</t>
  </si>
  <si>
    <t>RC15</t>
  </si>
  <si>
    <t>W16</t>
  </si>
  <si>
    <t>RC16</t>
  </si>
  <si>
    <t>W17</t>
  </si>
  <si>
    <t>RC17</t>
  </si>
  <si>
    <t>W18</t>
  </si>
  <si>
    <t>RC18</t>
  </si>
  <si>
    <t>W19</t>
  </si>
  <si>
    <t>RC19</t>
  </si>
  <si>
    <t>W20</t>
  </si>
  <si>
    <t>RC20</t>
  </si>
  <si>
    <t>RC11</t>
    <phoneticPr fontId="1"/>
  </si>
  <si>
    <t>RC12</t>
    <phoneticPr fontId="1"/>
  </si>
  <si>
    <t>RC13</t>
    <phoneticPr fontId="1"/>
  </si>
  <si>
    <t>RC14</t>
    <phoneticPr fontId="1"/>
  </si>
  <si>
    <t>RC15</t>
    <phoneticPr fontId="1"/>
  </si>
  <si>
    <t>RC16</t>
    <phoneticPr fontId="1"/>
  </si>
  <si>
    <t>RC17</t>
    <phoneticPr fontId="1"/>
  </si>
  <si>
    <t>RC18</t>
    <phoneticPr fontId="1"/>
  </si>
  <si>
    <t>RC19</t>
    <phoneticPr fontId="1"/>
  </si>
  <si>
    <t>RC20</t>
    <phoneticPr fontId="1"/>
  </si>
  <si>
    <t>W11</t>
    <phoneticPr fontId="1"/>
  </si>
  <si>
    <t>W12</t>
    <phoneticPr fontId="1"/>
  </si>
  <si>
    <t>W13</t>
    <phoneticPr fontId="1"/>
  </si>
  <si>
    <t>W14</t>
    <phoneticPr fontId="1"/>
  </si>
  <si>
    <t>W15</t>
    <phoneticPr fontId="1"/>
  </si>
  <si>
    <t>W16</t>
    <phoneticPr fontId="1"/>
  </si>
  <si>
    <t>W17</t>
    <phoneticPr fontId="1"/>
  </si>
  <si>
    <t>W18</t>
    <phoneticPr fontId="1"/>
  </si>
  <si>
    <t>W19</t>
    <phoneticPr fontId="1"/>
  </si>
  <si>
    <t>W20</t>
    <phoneticPr fontId="1"/>
  </si>
  <si>
    <t>サンプル</t>
    <phoneticPr fontId="1"/>
  </si>
  <si>
    <t>東京都○○区</t>
    <rPh sb="0" eb="3">
      <t>トウキョウト</t>
    </rPh>
    <rPh sb="5" eb="6">
      <t>ク</t>
    </rPh>
    <phoneticPr fontId="1"/>
  </si>
  <si>
    <t>外壁北</t>
    <rPh sb="0" eb="2">
      <t>ガイヘキ</t>
    </rPh>
    <rPh sb="2" eb="3">
      <t>キタ</t>
    </rPh>
    <phoneticPr fontId="1"/>
  </si>
  <si>
    <t>W01</t>
  </si>
  <si>
    <t>外壁東</t>
    <rPh sb="0" eb="2">
      <t>ガイヘキ</t>
    </rPh>
    <rPh sb="2" eb="3">
      <t>ヒガシ</t>
    </rPh>
    <phoneticPr fontId="1"/>
  </si>
  <si>
    <t>外壁南</t>
    <rPh sb="0" eb="2">
      <t>ガイヘキ</t>
    </rPh>
    <rPh sb="2" eb="3">
      <t>ミナミ</t>
    </rPh>
    <phoneticPr fontId="1"/>
  </si>
  <si>
    <t>外壁西</t>
    <rPh sb="0" eb="2">
      <t>ガイヘキ</t>
    </rPh>
    <rPh sb="2" eb="3">
      <t>ニシ</t>
    </rPh>
    <phoneticPr fontId="1"/>
  </si>
  <si>
    <t>天井（天井断熱）</t>
    <rPh sb="0" eb="2">
      <t>テンジョウ</t>
    </rPh>
    <rPh sb="3" eb="5">
      <t>テンジョウ</t>
    </rPh>
    <rPh sb="5" eb="7">
      <t>ダンネツ</t>
    </rPh>
    <phoneticPr fontId="1"/>
  </si>
  <si>
    <t>床（床断熱部分）</t>
    <rPh sb="0" eb="1">
      <t>ユカ</t>
    </rPh>
    <rPh sb="2" eb="3">
      <t>ユカ</t>
    </rPh>
    <rPh sb="3" eb="5">
      <t>ダンネツ</t>
    </rPh>
    <rPh sb="5" eb="7">
      <t>ブブン</t>
    </rPh>
    <phoneticPr fontId="1"/>
  </si>
  <si>
    <t>1F和室</t>
  </si>
  <si>
    <t>南</t>
    <rPh sb="0" eb="1">
      <t>ミナミ</t>
    </rPh>
    <phoneticPr fontId="17"/>
  </si>
  <si>
    <t>数値を入力</t>
  </si>
  <si>
    <t>1FLD1</t>
  </si>
  <si>
    <t>1FLD2</t>
  </si>
  <si>
    <t>東</t>
    <rPh sb="0" eb="1">
      <t>ヒガシ</t>
    </rPh>
    <phoneticPr fontId="17"/>
  </si>
  <si>
    <t>1F台所</t>
  </si>
  <si>
    <t>1F浴室</t>
  </si>
  <si>
    <t>西</t>
    <rPh sb="0" eb="1">
      <t>ニシ</t>
    </rPh>
    <phoneticPr fontId="17"/>
  </si>
  <si>
    <t>1Fトイレ</t>
  </si>
  <si>
    <t>北</t>
    <rPh sb="0" eb="1">
      <t>キタ</t>
    </rPh>
    <phoneticPr fontId="17"/>
  </si>
  <si>
    <t>1F洗面所</t>
  </si>
  <si>
    <t>1Fホール</t>
  </si>
  <si>
    <t>2Fクローゼット</t>
  </si>
  <si>
    <t>仕様を選択</t>
  </si>
  <si>
    <t>2F寝室</t>
  </si>
  <si>
    <t>2F子供室１</t>
  </si>
  <si>
    <t>2F子供室２</t>
  </si>
  <si>
    <t>2Fホール</t>
  </si>
  <si>
    <t>2Fトイレ</t>
  </si>
  <si>
    <t>北面のドア</t>
    <rPh sb="0" eb="1">
      <t>キタ</t>
    </rPh>
    <rPh sb="1" eb="2">
      <t>メン</t>
    </rPh>
    <phoneticPr fontId="1"/>
  </si>
  <si>
    <t>西面のドア</t>
    <rPh sb="0" eb="1">
      <t>ニシ</t>
    </rPh>
    <rPh sb="1" eb="2">
      <t>メン</t>
    </rPh>
    <phoneticPr fontId="1"/>
  </si>
  <si>
    <t>外気に面する部分</t>
    <rPh sb="0" eb="2">
      <t>ガイキ</t>
    </rPh>
    <rPh sb="3" eb="4">
      <t>メン</t>
    </rPh>
    <rPh sb="6" eb="8">
      <t>ブブン</t>
    </rPh>
    <phoneticPr fontId="1"/>
  </si>
  <si>
    <t>外気に面さない部分</t>
    <rPh sb="0" eb="2">
      <t>ガイキ</t>
    </rPh>
    <rPh sb="3" eb="4">
      <t>メン</t>
    </rPh>
    <rPh sb="7" eb="9">
      <t>ブブン</t>
    </rPh>
    <phoneticPr fontId="1"/>
  </si>
  <si>
    <t>簡略計算方法①</t>
  </si>
  <si>
    <t>軸組構法（外壁）</t>
  </si>
  <si>
    <t>外気以外</t>
  </si>
  <si>
    <t>固体層</t>
  </si>
  <si>
    <t>詳細計算方法</t>
  </si>
  <si>
    <t>軸組構法（束立大引工法）</t>
  </si>
  <si>
    <t>試験成績書別添</t>
    <rPh sb="0" eb="2">
      <t>シケン</t>
    </rPh>
    <rPh sb="2" eb="5">
      <t>セイセキショ</t>
    </rPh>
    <rPh sb="5" eb="7">
      <t>ベッテン</t>
    </rPh>
    <phoneticPr fontId="1"/>
  </si>
  <si>
    <t>4.(一重)金属製</t>
  </si>
  <si>
    <t>複層（A4以上A10未満）</t>
  </si>
  <si>
    <t>試験成績書別添</t>
    <rPh sb="0" eb="2">
      <t>シケン</t>
    </rPh>
    <rPh sb="2" eb="5">
      <t>セイセキショ</t>
    </rPh>
    <rPh sb="5" eb="7">
      <t>ベッテン</t>
    </rPh>
    <phoneticPr fontId="1"/>
  </si>
  <si>
    <t>5.(ドア)木製
　扉：木製
　枠：金属製</t>
  </si>
  <si>
    <t>Version 2.3.0</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</si>
</sst>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5" formatCode="&quot;¥&quot;#,##0;&quot;¥&quot;\-#,##0"/>
    <numFmt numFmtId="176" formatCode="0.00_ "/>
    <numFmt numFmtId="177" formatCode="0.000_ "/>
    <numFmt numFmtId="178" formatCode="0;_"/>
    <numFmt numFmtId="179" formatCode="0.000"/>
    <numFmt numFmtId="180" formatCode="0_ "/>
    <numFmt numFmtId="181" formatCode="0.0"/>
  </numFmts>
  <fonts count="35" x14ac:knownFonts="1">
    <font>
      <sz val="12"/>
      <color theme="1"/>
      <name val="ＭＳ Ｐゴシック"/>
      <family val="2"/>
      <charset val="128"/>
      <scheme val="minor"/>
    </font>
    <font>
      <sz val="6"/>
      <name val="ＭＳ Ｐゴシック"/>
      <family val="2"/>
      <charset val="128"/>
      <scheme val="minor"/>
    </font>
    <font>
      <u/>
      <sz val="12"/>
      <color theme="10"/>
      <name val="ＭＳ Ｐゴシック"/>
      <family val="2"/>
      <charset val="128"/>
      <scheme val="minor"/>
    </font>
    <font>
      <u/>
      <sz val="12"/>
      <color theme="11"/>
      <name val="ＭＳ Ｐゴシック"/>
      <family val="2"/>
      <charset val="128"/>
      <scheme val="minor"/>
    </font>
    <font>
      <sz val="20"/>
      <color theme="1"/>
      <name val="HG丸ｺﾞｼｯｸM-PRO"/>
      <family val="3"/>
      <charset val="128"/>
    </font>
    <font>
      <sz val="12"/>
      <color theme="1"/>
      <name val="HG丸ｺﾞｼｯｸM-PRO"/>
      <family val="3"/>
      <charset val="128"/>
    </font>
    <font>
      <sz val="14"/>
      <color theme="1"/>
      <name val="HG丸ｺﾞｼｯｸM-PRO"/>
      <family val="3"/>
      <charset val="128"/>
    </font>
    <font>
      <b/>
      <sz val="14"/>
      <color theme="1"/>
      <name val="HG丸ｺﾞｼｯｸM-PRO"/>
      <family val="3"/>
      <charset val="128"/>
    </font>
    <font>
      <sz val="12"/>
      <color rgb="FF000000"/>
      <name val="HG丸ｺﾞｼｯｸM-PRO"/>
      <family val="3"/>
      <charset val="128"/>
    </font>
    <font>
      <vertAlign val="subscript"/>
      <sz val="12"/>
      <color theme="1"/>
      <name val="HG丸ｺﾞｼｯｸM-PRO"/>
      <family val="3"/>
      <charset val="128"/>
    </font>
    <font>
      <vertAlign val="superscript"/>
      <sz val="12"/>
      <color theme="1"/>
      <name val="HG丸ｺﾞｼｯｸM-PRO"/>
      <family val="3"/>
      <charset val="128"/>
    </font>
    <font>
      <sz val="10"/>
      <color theme="1"/>
      <name val="HG丸ｺﾞｼｯｸM-PRO"/>
      <family val="3"/>
      <charset val="128"/>
    </font>
    <font>
      <sz val="9"/>
      <color theme="1"/>
      <name val="HG丸ｺﾞｼｯｸM-PRO"/>
      <family val="3"/>
      <charset val="128"/>
    </font>
    <font>
      <sz val="12"/>
      <name val="HG丸ｺﾞｼｯｸM-PRO"/>
      <family val="3"/>
      <charset val="128"/>
    </font>
    <font>
      <sz val="6"/>
      <color theme="1"/>
      <name val="ＭＳ ゴシック"/>
      <family val="3"/>
      <charset val="128"/>
    </font>
    <font>
      <sz val="10"/>
      <color theme="1"/>
      <name val="ＭＳ Ｐゴシック"/>
      <family val="2"/>
      <charset val="128"/>
      <scheme val="minor"/>
    </font>
    <font>
      <sz val="8"/>
      <color theme="1"/>
      <name val="HG丸ｺﾞｼｯｸM-PRO"/>
      <family val="3"/>
      <charset val="128"/>
    </font>
    <font>
      <sz val="9"/>
      <color rgb="FF000000"/>
      <name val="HG丸ｺﾞｼｯｸM-PRO"/>
      <family val="3"/>
      <charset val="128"/>
    </font>
    <font>
      <vertAlign val="superscript"/>
      <sz val="9"/>
      <color theme="1"/>
      <name val="HG丸ｺﾞｼｯｸM-PRO"/>
      <family val="3"/>
      <charset val="128"/>
    </font>
    <font>
      <b/>
      <sz val="12"/>
      <color indexed="81"/>
      <name val="ＭＳ Ｐゴシック"/>
      <family val="3"/>
      <charset val="128"/>
    </font>
    <font>
      <sz val="10"/>
      <color indexed="81"/>
      <name val="ＭＳ ゴシック"/>
      <family val="3"/>
      <charset val="128"/>
    </font>
    <font>
      <sz val="11"/>
      <color theme="1"/>
      <name val="HG丸ｺﾞｼｯｸM-PRO"/>
      <family val="3"/>
      <charset val="128"/>
    </font>
    <font>
      <u/>
      <sz val="12"/>
      <color theme="10"/>
      <name val="ＭＳ Ｐゴシック"/>
      <family val="3"/>
      <charset val="128"/>
    </font>
    <font>
      <sz val="10"/>
      <color theme="1"/>
      <name val="ＭＳ 明朝"/>
      <family val="1"/>
      <charset val="128"/>
    </font>
    <font>
      <b/>
      <vertAlign val="subscript"/>
      <sz val="14"/>
      <color theme="1"/>
      <name val="HG丸ｺﾞｼｯｸM-PRO"/>
      <family val="3"/>
      <charset val="128"/>
    </font>
    <font>
      <u/>
      <sz val="12"/>
      <color theme="10"/>
      <name val="ＭＳ Ｐゴシック"/>
      <family val="3"/>
      <charset val="128"/>
      <scheme val="minor"/>
    </font>
    <font>
      <u/>
      <sz val="9"/>
      <color theme="10"/>
      <name val="ＭＳ Ｐゴシック"/>
      <family val="3"/>
      <charset val="128"/>
      <scheme val="minor"/>
    </font>
    <font>
      <u/>
      <sz val="10"/>
      <color theme="10"/>
      <name val="ＭＳ Ｐゴシック"/>
      <family val="2"/>
      <charset val="128"/>
      <scheme val="minor"/>
    </font>
    <font>
      <u/>
      <sz val="10"/>
      <color theme="10"/>
      <name val="ＭＳ Ｐゴシック"/>
      <family val="3"/>
      <charset val="128"/>
      <scheme val="minor"/>
    </font>
    <font>
      <u/>
      <sz val="11"/>
      <color theme="10"/>
      <name val="ＭＳ Ｐゴシック"/>
      <family val="2"/>
      <charset val="128"/>
      <scheme val="minor"/>
    </font>
    <font>
      <b/>
      <sz val="12"/>
      <name val="HG丸ｺﾞｼｯｸM-PRO"/>
      <family val="3"/>
      <charset val="128"/>
    </font>
    <font>
      <b/>
      <sz val="12"/>
      <color theme="1"/>
      <name val="HG丸ｺﾞｼｯｸM-PRO"/>
      <family val="3"/>
      <charset val="128"/>
    </font>
    <font>
      <vertAlign val="superscript"/>
      <sz val="8"/>
      <color theme="1"/>
      <name val="HG丸ｺﾞｼｯｸM-PRO"/>
      <family val="3"/>
      <charset val="128"/>
    </font>
    <font>
      <sz val="10"/>
      <color theme="0"/>
      <name val="ＭＳ Ｐゴシック"/>
      <family val="2"/>
      <charset val="128"/>
      <scheme val="minor"/>
    </font>
    <font>
      <sz val="10"/>
      <color theme="0"/>
      <name val="ＭＳ Ｐゴシック"/>
      <family val="3"/>
      <charset val="128"/>
      <scheme val="minor"/>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5" tint="0.79998168889431442"/>
        <bgColor indexed="64"/>
      </patternFill>
    </fill>
  </fills>
  <borders count="146">
    <border>
      <left/>
      <right/>
      <top/>
      <bottom/>
      <diagonal/>
    </border>
    <border>
      <left style="hair">
        <color auto="1"/>
      </left>
      <right style="hair">
        <color auto="1"/>
      </right>
      <top style="thin">
        <color auto="1"/>
      </top>
      <bottom style="hair">
        <color auto="1"/>
      </bottom>
      <diagonal/>
    </border>
    <border>
      <left style="hair">
        <color auto="1"/>
      </left>
      <right style="hair">
        <color auto="1"/>
      </right>
      <top style="hair">
        <color auto="1"/>
      </top>
      <bottom style="hair">
        <color auto="1"/>
      </bottom>
      <diagonal/>
    </border>
    <border>
      <left/>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style="hair">
        <color auto="1"/>
      </right>
      <top style="thin">
        <color auto="1"/>
      </top>
      <bottom style="hair">
        <color auto="1"/>
      </bottom>
      <diagonal/>
    </border>
    <border>
      <left style="hair">
        <color auto="1"/>
      </left>
      <right style="hair">
        <color auto="1"/>
      </right>
      <top/>
      <bottom style="hair">
        <color auto="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bottom/>
      <diagonal/>
    </border>
    <border>
      <left/>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diagonal/>
    </border>
    <border>
      <left/>
      <right style="medium">
        <color auto="1"/>
      </right>
      <top/>
      <bottom style="medium">
        <color auto="1"/>
      </bottom>
      <diagonal/>
    </border>
    <border>
      <left style="medium">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medium">
        <color auto="1"/>
      </left>
      <right style="hair">
        <color auto="1"/>
      </right>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style="hair">
        <color auto="1"/>
      </left>
      <right/>
      <top style="hair">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thin">
        <color auto="1"/>
      </left>
      <right style="medium">
        <color auto="1"/>
      </right>
      <top/>
      <bottom style="medium">
        <color auto="1"/>
      </bottom>
      <diagonal/>
    </border>
    <border>
      <left style="thin">
        <color auto="1"/>
      </left>
      <right/>
      <top style="medium">
        <color auto="1"/>
      </top>
      <bottom/>
      <diagonal/>
    </border>
    <border>
      <left style="thin">
        <color auto="1"/>
      </left>
      <right/>
      <top/>
      <bottom style="medium">
        <color auto="1"/>
      </bottom>
      <diagonal/>
    </border>
    <border>
      <left style="hair">
        <color auto="1"/>
      </left>
      <right style="medium">
        <color auto="1"/>
      </right>
      <top/>
      <bottom/>
      <diagonal/>
    </border>
    <border>
      <left/>
      <right style="hair">
        <color auto="1"/>
      </right>
      <top style="hair">
        <color auto="1"/>
      </top>
      <bottom style="medium">
        <color auto="1"/>
      </bottom>
      <diagonal/>
    </border>
    <border>
      <left/>
      <right style="thin">
        <color auto="1"/>
      </right>
      <top/>
      <bottom style="medium">
        <color auto="1"/>
      </bottom>
      <diagonal/>
    </border>
    <border>
      <left/>
      <right style="medium">
        <color auto="1"/>
      </right>
      <top style="medium">
        <color auto="1"/>
      </top>
      <bottom style="thin">
        <color auto="1"/>
      </bottom>
      <diagonal/>
    </border>
    <border>
      <left/>
      <right style="medium">
        <color auto="1"/>
      </right>
      <top style="medium">
        <color auto="1"/>
      </top>
      <bottom/>
      <diagonal/>
    </border>
    <border>
      <left style="medium">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hair">
        <color auto="1"/>
      </right>
      <top/>
      <bottom style="medium">
        <color auto="1"/>
      </bottom>
      <diagonal/>
    </border>
    <border>
      <left style="hair">
        <color auto="1"/>
      </left>
      <right/>
      <top style="hair">
        <color auto="1"/>
      </top>
      <bottom/>
      <diagonal/>
    </border>
    <border>
      <left/>
      <right style="hair">
        <color auto="1"/>
      </right>
      <top style="hair">
        <color auto="1"/>
      </top>
      <bottom/>
      <diagonal/>
    </border>
    <border>
      <left/>
      <right style="hair">
        <color auto="1"/>
      </right>
      <top style="hair">
        <color auto="1"/>
      </top>
      <bottom style="hair">
        <color auto="1"/>
      </bottom>
      <diagonal/>
    </border>
    <border>
      <left style="medium">
        <color indexed="64"/>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style="hair">
        <color auto="1"/>
      </left>
      <right style="medium">
        <color auto="1"/>
      </right>
      <top style="thin">
        <color auto="1"/>
      </top>
      <bottom/>
      <diagonal/>
    </border>
    <border>
      <left style="medium">
        <color auto="1"/>
      </left>
      <right style="hair">
        <color auto="1"/>
      </right>
      <top/>
      <bottom style="medium">
        <color auto="1"/>
      </bottom>
      <diagonal/>
    </border>
    <border>
      <left style="hair">
        <color auto="1"/>
      </left>
      <right style="medium">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medium">
        <color auto="1"/>
      </bottom>
      <diagonal/>
    </border>
    <border>
      <left/>
      <right style="medium">
        <color auto="1"/>
      </right>
      <top style="thin">
        <color auto="1"/>
      </top>
      <bottom/>
      <diagonal/>
    </border>
    <border>
      <left style="medium">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hair">
        <color auto="1"/>
      </right>
      <top style="thin">
        <color auto="1"/>
      </top>
      <bottom style="medium">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hair">
        <color auto="1"/>
      </right>
      <top style="thin">
        <color auto="1"/>
      </top>
      <bottom style="thin">
        <color auto="1"/>
      </bottom>
      <diagonal/>
    </border>
    <border>
      <left style="thin">
        <color auto="1"/>
      </left>
      <right style="hair">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style="thin">
        <color auto="1"/>
      </bottom>
      <diagonal/>
    </border>
    <border>
      <left style="hair">
        <color auto="1"/>
      </left>
      <right style="hair">
        <color auto="1"/>
      </right>
      <top/>
      <bottom style="thin">
        <color auto="1"/>
      </bottom>
      <diagonal/>
    </border>
    <border>
      <left style="hair">
        <color auto="1"/>
      </left>
      <right/>
      <top/>
      <bottom/>
      <diagonal/>
    </border>
    <border>
      <left style="hair">
        <color auto="1"/>
      </left>
      <right/>
      <top style="thin">
        <color auto="1"/>
      </top>
      <bottom/>
      <diagonal/>
    </border>
    <border>
      <left/>
      <right style="hair">
        <color auto="1"/>
      </right>
      <top/>
      <bottom/>
      <diagonal/>
    </border>
    <border>
      <left/>
      <right style="hair">
        <color auto="1"/>
      </right>
      <top style="thin">
        <color auto="1"/>
      </top>
      <bottom/>
      <diagonal/>
    </border>
    <border>
      <left style="thin">
        <color auto="1"/>
      </left>
      <right style="hair">
        <color auto="1"/>
      </right>
      <top/>
      <bottom/>
      <diagonal/>
    </border>
    <border>
      <left style="hair">
        <color auto="1"/>
      </left>
      <right style="thin">
        <color auto="1"/>
      </right>
      <top/>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bottom style="medium">
        <color auto="1"/>
      </bottom>
      <diagonal/>
    </border>
    <border>
      <left style="hair">
        <color auto="1"/>
      </left>
      <right style="thin">
        <color auto="1"/>
      </right>
      <top/>
      <bottom style="medium">
        <color auto="1"/>
      </bottom>
      <diagonal/>
    </border>
    <border>
      <left style="medium">
        <color auto="1"/>
      </left>
      <right/>
      <top style="thin">
        <color auto="1"/>
      </top>
      <bottom/>
      <diagonal/>
    </border>
    <border>
      <left/>
      <right style="medium">
        <color auto="1"/>
      </right>
      <top/>
      <bottom style="hair">
        <color auto="1"/>
      </bottom>
      <diagonal/>
    </border>
    <border>
      <left style="thin">
        <color auto="1"/>
      </left>
      <right style="hair">
        <color auto="1"/>
      </right>
      <top/>
      <bottom style="thin">
        <color auto="1"/>
      </bottom>
      <diagonal/>
    </border>
    <border>
      <left style="hair">
        <color auto="1"/>
      </left>
      <right style="thin">
        <color auto="1"/>
      </right>
      <top/>
      <bottom style="thin">
        <color auto="1"/>
      </bottom>
      <diagonal/>
    </border>
    <border>
      <left style="medium">
        <color auto="1"/>
      </left>
      <right/>
      <top style="thin">
        <color auto="1"/>
      </top>
      <bottom style="thin">
        <color auto="1"/>
      </bottom>
      <diagonal/>
    </border>
    <border>
      <left style="hair">
        <color auto="1"/>
      </left>
      <right/>
      <top/>
      <bottom style="thin">
        <color auto="1"/>
      </bottom>
      <diagonal/>
    </border>
    <border>
      <left style="thin">
        <color auto="1"/>
      </left>
      <right style="medium">
        <color auto="1"/>
      </right>
      <top/>
      <bottom style="thin">
        <color auto="1"/>
      </bottom>
      <diagonal/>
    </border>
    <border>
      <left style="medium">
        <color auto="1"/>
      </left>
      <right style="medium">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medium">
        <color auto="1"/>
      </left>
      <right style="hair">
        <color auto="1"/>
      </right>
      <top/>
      <bottom style="thin">
        <color auto="1"/>
      </bottom>
      <diagonal/>
    </border>
    <border>
      <left style="hair">
        <color auto="1"/>
      </left>
      <right/>
      <top style="hair">
        <color auto="1"/>
      </top>
      <bottom style="thin">
        <color auto="1"/>
      </bottom>
      <diagonal/>
    </border>
    <border>
      <left/>
      <right style="hair">
        <color auto="1"/>
      </right>
      <top style="hair">
        <color auto="1"/>
      </top>
      <bottom style="thin">
        <color auto="1"/>
      </bottom>
      <diagonal/>
    </border>
    <border>
      <left/>
      <right style="medium">
        <color auto="1"/>
      </right>
      <top/>
      <bottom style="thin">
        <color auto="1"/>
      </bottom>
      <diagonal/>
    </border>
    <border>
      <left/>
      <right/>
      <top style="hair">
        <color auto="1"/>
      </top>
      <bottom style="thin">
        <color auto="1"/>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style="medium">
        <color auto="1"/>
      </right>
      <top style="thin">
        <color auto="1"/>
      </top>
      <bottom style="thin">
        <color auto="1"/>
      </bottom>
      <diagonal/>
    </border>
    <border>
      <left style="hair">
        <color auto="1"/>
      </left>
      <right style="thin">
        <color auto="1"/>
      </right>
      <top style="thin">
        <color auto="1"/>
      </top>
      <bottom style="hair">
        <color auto="1"/>
      </bottom>
      <diagonal/>
    </border>
    <border>
      <left/>
      <right style="hair">
        <color auto="1"/>
      </right>
      <top/>
      <bottom style="thin">
        <color auto="1"/>
      </bottom>
      <diagonal/>
    </border>
    <border>
      <left style="hair">
        <color auto="1"/>
      </left>
      <right style="medium">
        <color auto="1"/>
      </right>
      <top/>
      <bottom style="thin">
        <color auto="1"/>
      </bottom>
      <diagonal/>
    </border>
    <border>
      <left/>
      <right/>
      <top style="hair">
        <color auto="1"/>
      </top>
      <bottom style="medium">
        <color auto="1"/>
      </bottom>
      <diagonal/>
    </border>
    <border>
      <left style="medium">
        <color auto="1"/>
      </left>
      <right/>
      <top/>
      <bottom style="thin">
        <color auto="1"/>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right style="hair">
        <color auto="1"/>
      </right>
      <top style="medium">
        <color auto="1"/>
      </top>
      <bottom style="hair">
        <color auto="1"/>
      </bottom>
      <diagonal/>
    </border>
    <border>
      <left style="hair">
        <color auto="1"/>
      </left>
      <right style="thin">
        <color auto="1"/>
      </right>
      <top style="medium">
        <color auto="1"/>
      </top>
      <bottom/>
      <diagonal/>
    </border>
    <border>
      <left style="hair">
        <color auto="1"/>
      </left>
      <right style="hair">
        <color auto="1"/>
      </right>
      <top style="medium">
        <color auto="1"/>
      </top>
      <bottom/>
      <diagonal/>
    </border>
    <border>
      <left style="thin">
        <color auto="1"/>
      </left>
      <right style="hair">
        <color auto="1"/>
      </right>
      <top style="medium">
        <color auto="1"/>
      </top>
      <bottom/>
      <diagonal/>
    </border>
    <border>
      <left style="medium">
        <color auto="1"/>
      </left>
      <right style="hair">
        <color auto="1"/>
      </right>
      <top style="medium">
        <color auto="1"/>
      </top>
      <bottom/>
      <diagonal/>
    </border>
  </borders>
  <cellStyleXfs count="146">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cellStyleXfs>
  <cellXfs count="653">
    <xf numFmtId="0" fontId="0" fillId="0" borderId="0" xfId="0"/>
    <xf numFmtId="0" fontId="5" fillId="2" borderId="0" xfId="0" applyFont="1" applyFill="1" applyAlignment="1">
      <alignment horizontal="center" vertical="center"/>
    </xf>
    <xf numFmtId="0" fontId="0" fillId="2" borderId="0" xfId="0" applyFill="1" applyProtection="1"/>
    <xf numFmtId="176" fontId="5" fillId="7" borderId="18" xfId="0" applyNumberFormat="1" applyFont="1" applyFill="1" applyBorder="1" applyAlignment="1" applyProtection="1">
      <alignment vertical="center"/>
      <protection locked="0"/>
    </xf>
    <xf numFmtId="0" fontId="5" fillId="7" borderId="23" xfId="0" applyFont="1" applyFill="1" applyBorder="1" applyAlignment="1" applyProtection="1">
      <alignment vertical="center"/>
      <protection locked="0"/>
    </xf>
    <xf numFmtId="176" fontId="5" fillId="7" borderId="20" xfId="0" applyNumberFormat="1" applyFont="1" applyFill="1" applyBorder="1" applyAlignment="1" applyProtection="1">
      <alignment vertical="center"/>
      <protection locked="0"/>
    </xf>
    <xf numFmtId="176" fontId="5" fillId="7" borderId="15" xfId="0" applyNumberFormat="1" applyFont="1" applyFill="1" applyBorder="1" applyAlignment="1" applyProtection="1">
      <alignment vertical="center"/>
      <protection locked="0"/>
    </xf>
    <xf numFmtId="176" fontId="16" fillId="7" borderId="17" xfId="0" applyNumberFormat="1" applyFont="1" applyFill="1" applyBorder="1" applyAlignment="1" applyProtection="1">
      <alignment horizontal="center" vertical="center"/>
      <protection locked="0"/>
    </xf>
    <xf numFmtId="176" fontId="5" fillId="7" borderId="1" xfId="0" applyNumberFormat="1" applyFont="1" applyFill="1" applyBorder="1" applyAlignment="1" applyProtection="1">
      <alignment vertical="center"/>
      <protection locked="0"/>
    </xf>
    <xf numFmtId="0" fontId="5" fillId="7" borderId="2" xfId="0" applyFont="1" applyFill="1" applyBorder="1" applyAlignment="1" applyProtection="1">
      <alignment horizontal="center" vertical="center"/>
      <protection locked="0"/>
    </xf>
    <xf numFmtId="0" fontId="5" fillId="7" borderId="33" xfId="0" applyFont="1" applyFill="1" applyBorder="1" applyAlignment="1" applyProtection="1">
      <alignment vertical="center"/>
      <protection locked="0"/>
    </xf>
    <xf numFmtId="176" fontId="5" fillId="7" borderId="2" xfId="0" applyNumberFormat="1" applyFont="1" applyFill="1" applyBorder="1" applyAlignment="1" applyProtection="1">
      <alignment vertical="center"/>
      <protection locked="0"/>
    </xf>
    <xf numFmtId="0" fontId="5" fillId="7" borderId="34" xfId="0" applyFont="1" applyFill="1" applyBorder="1" applyAlignment="1" applyProtection="1">
      <alignment horizontal="center" vertical="center"/>
      <protection locked="0"/>
    </xf>
    <xf numFmtId="176" fontId="5" fillId="7" borderId="16" xfId="0" applyNumberFormat="1" applyFont="1" applyFill="1" applyBorder="1" applyAlignment="1" applyProtection="1">
      <alignment vertical="center"/>
      <protection locked="0"/>
    </xf>
    <xf numFmtId="0" fontId="5" fillId="7" borderId="2" xfId="0" applyFont="1" applyFill="1" applyBorder="1" applyAlignment="1" applyProtection="1">
      <alignment vertical="center"/>
      <protection locked="0"/>
    </xf>
    <xf numFmtId="177" fontId="5" fillId="7" borderId="74" xfId="0" applyNumberFormat="1" applyFont="1" applyFill="1" applyBorder="1" applyAlignment="1" applyProtection="1">
      <alignment horizontal="center" vertical="center"/>
      <protection locked="0"/>
    </xf>
    <xf numFmtId="176" fontId="5" fillId="7" borderId="74" xfId="0" applyNumberFormat="1" applyFont="1" applyFill="1" applyBorder="1" applyAlignment="1" applyProtection="1">
      <alignment horizontal="center" vertical="center"/>
      <protection locked="0"/>
    </xf>
    <xf numFmtId="0" fontId="5" fillId="7" borderId="79" xfId="0" applyFont="1" applyFill="1" applyBorder="1" applyAlignment="1" applyProtection="1">
      <alignment horizontal="center" vertical="center"/>
      <protection locked="0"/>
    </xf>
    <xf numFmtId="0" fontId="5" fillId="7" borderId="80" xfId="0" applyFont="1" applyFill="1" applyBorder="1" applyAlignment="1" applyProtection="1">
      <alignment horizontal="center" vertical="center"/>
      <protection locked="0"/>
    </xf>
    <xf numFmtId="177" fontId="5" fillId="7" borderId="77" xfId="0" applyNumberFormat="1" applyFont="1" applyFill="1" applyBorder="1" applyAlignment="1" applyProtection="1">
      <alignment horizontal="center" vertical="center"/>
      <protection locked="0"/>
    </xf>
    <xf numFmtId="0" fontId="5" fillId="2" borderId="28" xfId="0" quotePrefix="1" applyFont="1" applyFill="1" applyBorder="1" applyAlignment="1">
      <alignment horizontal="center" vertical="center"/>
    </xf>
    <xf numFmtId="0" fontId="5" fillId="2" borderId="82" xfId="0" quotePrefix="1" applyFont="1" applyFill="1" applyBorder="1" applyAlignment="1">
      <alignment horizontal="center" vertical="center"/>
    </xf>
    <xf numFmtId="176" fontId="5" fillId="7" borderId="16" xfId="0" applyNumberFormat="1" applyFont="1" applyFill="1" applyBorder="1" applyAlignment="1" applyProtection="1">
      <alignment horizontal="center" vertical="center"/>
      <protection locked="0"/>
    </xf>
    <xf numFmtId="0" fontId="17" fillId="5" borderId="24" xfId="0" applyFont="1" applyFill="1" applyBorder="1" applyAlignment="1">
      <alignment horizontal="center" vertical="center"/>
    </xf>
    <xf numFmtId="0" fontId="12" fillId="5" borderId="49" xfId="0" applyFont="1" applyFill="1" applyBorder="1" applyAlignment="1">
      <alignment horizontal="center" vertical="center"/>
    </xf>
    <xf numFmtId="0" fontId="5" fillId="5" borderId="14" xfId="0" applyFont="1" applyFill="1" applyBorder="1" applyAlignment="1">
      <alignment horizontal="center" vertical="center"/>
    </xf>
    <xf numFmtId="0" fontId="5" fillId="5" borderId="24" xfId="0" applyFont="1" applyFill="1" applyBorder="1" applyAlignment="1">
      <alignment horizontal="center" vertical="center"/>
    </xf>
    <xf numFmtId="0" fontId="5" fillId="5" borderId="14" xfId="0" applyFont="1" applyFill="1" applyBorder="1" applyAlignment="1">
      <alignment horizontal="center" vertical="center"/>
    </xf>
    <xf numFmtId="0" fontId="11" fillId="7" borderId="74" xfId="0" applyFont="1" applyFill="1" applyBorder="1" applyAlignment="1" applyProtection="1">
      <alignment horizontal="center" vertical="center" wrapText="1"/>
      <protection locked="0"/>
    </xf>
    <xf numFmtId="176" fontId="5" fillId="7" borderId="111" xfId="0" applyNumberFormat="1" applyFont="1" applyFill="1" applyBorder="1" applyAlignment="1" applyProtection="1">
      <alignment horizontal="center" vertical="center"/>
      <protection locked="0"/>
    </xf>
    <xf numFmtId="0" fontId="5" fillId="5" borderId="70" xfId="0" applyFont="1" applyFill="1" applyBorder="1" applyAlignment="1">
      <alignment horizontal="center" vertical="center" wrapText="1"/>
    </xf>
    <xf numFmtId="0" fontId="5" fillId="2" borderId="84" xfId="0" quotePrefix="1" applyFont="1" applyFill="1" applyBorder="1" applyAlignment="1">
      <alignment horizontal="center" vertical="center"/>
    </xf>
    <xf numFmtId="0" fontId="11" fillId="5" borderId="48" xfId="0" applyFont="1" applyFill="1" applyBorder="1" applyAlignment="1">
      <alignment horizontal="center" vertical="center" wrapText="1"/>
    </xf>
    <xf numFmtId="0" fontId="5" fillId="5" borderId="14" xfId="0" applyFont="1" applyFill="1" applyBorder="1" applyAlignment="1">
      <alignment horizontal="center" vertical="center"/>
    </xf>
    <xf numFmtId="0" fontId="2" fillId="2" borderId="0" xfId="145" applyFill="1" applyAlignment="1">
      <alignment horizontal="center" vertical="center"/>
    </xf>
    <xf numFmtId="0" fontId="11" fillId="7" borderId="109" xfId="0" applyFont="1" applyFill="1" applyBorder="1" applyAlignment="1" applyProtection="1">
      <alignment horizontal="center" vertical="center"/>
      <protection locked="0"/>
    </xf>
    <xf numFmtId="179" fontId="5" fillId="7" borderId="112" xfId="0" applyNumberFormat="1" applyFont="1" applyFill="1" applyBorder="1" applyAlignment="1" applyProtection="1">
      <alignment horizontal="center" vertical="center"/>
      <protection locked="0"/>
    </xf>
    <xf numFmtId="0" fontId="11" fillId="7" borderId="109" xfId="0" applyFont="1" applyFill="1" applyBorder="1" applyAlignment="1" applyProtection="1">
      <alignment horizontal="center" vertical="center" wrapText="1"/>
      <protection locked="0"/>
    </xf>
    <xf numFmtId="0" fontId="11" fillId="7" borderId="94" xfId="0" applyFont="1" applyFill="1" applyBorder="1" applyAlignment="1" applyProtection="1">
      <alignment horizontal="left" vertical="center" wrapText="1"/>
      <protection locked="0"/>
    </xf>
    <xf numFmtId="179" fontId="5" fillId="7" borderId="94" xfId="0" applyNumberFormat="1" applyFont="1" applyFill="1" applyBorder="1" applyAlignment="1" applyProtection="1">
      <alignment horizontal="center" vertical="center"/>
      <protection locked="0"/>
    </xf>
    <xf numFmtId="0" fontId="5" fillId="7" borderId="112" xfId="0" applyFont="1" applyFill="1" applyBorder="1" applyAlignment="1" applyProtection="1">
      <alignment horizontal="center" vertical="center"/>
      <protection locked="0"/>
    </xf>
    <xf numFmtId="0" fontId="5" fillId="7" borderId="113" xfId="0" applyFont="1" applyFill="1" applyBorder="1" applyAlignment="1" applyProtection="1">
      <alignment horizontal="center" vertical="center"/>
      <protection locked="0"/>
    </xf>
    <xf numFmtId="0" fontId="11" fillId="7" borderId="85" xfId="0" applyFont="1" applyFill="1" applyBorder="1" applyAlignment="1" applyProtection="1">
      <alignment horizontal="center" vertical="center"/>
      <protection locked="0"/>
    </xf>
    <xf numFmtId="179" fontId="5" fillId="7" borderId="79" xfId="0" applyNumberFormat="1" applyFont="1" applyFill="1" applyBorder="1" applyAlignment="1" applyProtection="1">
      <alignment horizontal="center" vertical="center"/>
      <protection locked="0"/>
    </xf>
    <xf numFmtId="0" fontId="11" fillId="7" borderId="85" xfId="0" applyFont="1" applyFill="1" applyBorder="1" applyAlignment="1" applyProtection="1">
      <alignment horizontal="center" vertical="center" wrapText="1"/>
      <protection locked="0"/>
    </xf>
    <xf numFmtId="0" fontId="11" fillId="7" borderId="74" xfId="0" applyFont="1" applyFill="1" applyBorder="1" applyAlignment="1" applyProtection="1">
      <alignment horizontal="left" vertical="center" wrapText="1"/>
      <protection locked="0"/>
    </xf>
    <xf numFmtId="179" fontId="5" fillId="7" borderId="74" xfId="0" applyNumberFormat="1" applyFont="1" applyFill="1" applyBorder="1" applyAlignment="1" applyProtection="1">
      <alignment horizontal="center" vertical="center"/>
      <protection locked="0"/>
    </xf>
    <xf numFmtId="0" fontId="11" fillId="7" borderId="81" xfId="0" applyFont="1" applyFill="1" applyBorder="1" applyAlignment="1" applyProtection="1">
      <alignment horizontal="center" vertical="center" wrapText="1"/>
      <protection locked="0"/>
    </xf>
    <xf numFmtId="0" fontId="5" fillId="7" borderId="81" xfId="0" applyFont="1" applyFill="1" applyBorder="1" applyAlignment="1" applyProtection="1">
      <alignment horizontal="center" vertical="center"/>
      <protection locked="0"/>
    </xf>
    <xf numFmtId="0" fontId="11" fillId="7" borderId="86" xfId="0" applyFont="1" applyFill="1" applyBorder="1" applyAlignment="1" applyProtection="1">
      <alignment horizontal="center" vertical="center"/>
      <protection locked="0"/>
    </xf>
    <xf numFmtId="179" fontId="5" fillId="7" borderId="80" xfId="0" applyNumberFormat="1" applyFont="1" applyFill="1" applyBorder="1" applyAlignment="1" applyProtection="1">
      <alignment horizontal="center" vertical="center"/>
      <protection locked="0"/>
    </xf>
    <xf numFmtId="0" fontId="11" fillId="7" borderId="86" xfId="0" applyFont="1" applyFill="1" applyBorder="1" applyAlignment="1" applyProtection="1">
      <alignment horizontal="center" vertical="center" wrapText="1"/>
      <protection locked="0"/>
    </xf>
    <xf numFmtId="0" fontId="11" fillId="7" borderId="78" xfId="0" applyFont="1" applyFill="1" applyBorder="1" applyAlignment="1" applyProtection="1">
      <alignment horizontal="left" vertical="center" wrapText="1"/>
      <protection locked="0"/>
    </xf>
    <xf numFmtId="179" fontId="5" fillId="7" borderId="78" xfId="0" applyNumberFormat="1" applyFont="1" applyFill="1" applyBorder="1" applyAlignment="1" applyProtection="1">
      <alignment horizontal="center" vertical="center"/>
      <protection locked="0"/>
    </xf>
    <xf numFmtId="0" fontId="5" fillId="7" borderId="83" xfId="0" applyFont="1" applyFill="1" applyBorder="1" applyAlignment="1" applyProtection="1">
      <alignment horizontal="center" vertical="center"/>
      <protection locked="0"/>
    </xf>
    <xf numFmtId="0" fontId="5" fillId="8" borderId="91" xfId="0" applyFont="1" applyFill="1" applyBorder="1" applyAlignment="1">
      <alignment vertical="center" textRotation="255" wrapText="1"/>
    </xf>
    <xf numFmtId="0" fontId="5" fillId="8" borderId="90" xfId="0" applyFont="1" applyFill="1" applyBorder="1" applyAlignment="1">
      <alignment vertical="center" textRotation="255"/>
    </xf>
    <xf numFmtId="0" fontId="5" fillId="8" borderId="92" xfId="0" applyFont="1" applyFill="1" applyBorder="1" applyAlignment="1">
      <alignment vertical="center" textRotation="255"/>
    </xf>
    <xf numFmtId="0" fontId="11" fillId="7" borderId="113" xfId="0" applyFont="1" applyFill="1" applyBorder="1" applyAlignment="1" applyProtection="1">
      <alignment horizontal="center" vertical="center"/>
      <protection locked="0"/>
    </xf>
    <xf numFmtId="0" fontId="11" fillId="7" borderId="81" xfId="0" applyFont="1" applyFill="1" applyBorder="1" applyAlignment="1" applyProtection="1">
      <alignment horizontal="center" vertical="center"/>
      <protection locked="0"/>
    </xf>
    <xf numFmtId="0" fontId="11" fillId="7" borderId="83" xfId="0" applyFont="1" applyFill="1" applyBorder="1" applyAlignment="1" applyProtection="1">
      <alignment horizontal="center" vertical="center"/>
      <protection locked="0"/>
    </xf>
    <xf numFmtId="0" fontId="11" fillId="2" borderId="0" xfId="0" applyFont="1" applyFill="1" applyAlignment="1">
      <alignment horizontal="center" vertical="center"/>
    </xf>
    <xf numFmtId="0" fontId="5" fillId="7" borderId="2" xfId="0" applyFont="1" applyFill="1" applyBorder="1" applyAlignment="1" applyProtection="1">
      <alignment horizontal="center" vertical="center" shrinkToFit="1"/>
      <protection locked="0"/>
    </xf>
    <xf numFmtId="0" fontId="5" fillId="7" borderId="2" xfId="0" applyFont="1" applyFill="1" applyBorder="1" applyAlignment="1" applyProtection="1">
      <alignment horizontal="center" vertical="center" wrapText="1"/>
      <protection locked="0"/>
    </xf>
    <xf numFmtId="0" fontId="11" fillId="7" borderId="2" xfId="0" applyFont="1" applyFill="1" applyBorder="1" applyAlignment="1" applyProtection="1">
      <alignment horizontal="center" vertical="center" wrapText="1"/>
      <protection locked="0"/>
    </xf>
    <xf numFmtId="0" fontId="11" fillId="7" borderId="33" xfId="0" applyFont="1" applyFill="1" applyBorder="1" applyAlignment="1" applyProtection="1">
      <alignment vertical="center" wrapText="1"/>
      <protection locked="0"/>
    </xf>
    <xf numFmtId="0" fontId="11" fillId="7" borderId="33" xfId="0" applyFont="1" applyFill="1" applyBorder="1" applyAlignment="1" applyProtection="1">
      <alignment horizontal="center" vertical="center" wrapText="1"/>
      <protection locked="0"/>
    </xf>
    <xf numFmtId="0" fontId="11" fillId="7" borderId="73" xfId="0" applyFont="1" applyFill="1" applyBorder="1" applyAlignment="1" applyProtection="1">
      <alignment horizontal="center" vertical="center" wrapText="1"/>
      <protection locked="0"/>
    </xf>
    <xf numFmtId="176" fontId="11" fillId="2" borderId="2" xfId="0" applyNumberFormat="1" applyFont="1" applyFill="1" applyBorder="1" applyAlignment="1" applyProtection="1">
      <alignment vertical="center"/>
      <protection locked="0"/>
    </xf>
    <xf numFmtId="0" fontId="11" fillId="7" borderId="66" xfId="0" applyFont="1" applyFill="1" applyBorder="1" applyAlignment="1" applyProtection="1">
      <alignment horizontal="center" vertical="center" wrapText="1" shrinkToFit="1"/>
      <protection locked="0"/>
    </xf>
    <xf numFmtId="179" fontId="5" fillId="7" borderId="66" xfId="0" applyNumberFormat="1" applyFont="1" applyFill="1" applyBorder="1" applyAlignment="1" applyProtection="1">
      <alignment horizontal="center" vertical="center"/>
      <protection locked="0"/>
    </xf>
    <xf numFmtId="179" fontId="5" fillId="7" borderId="115" xfId="0" quotePrefix="1" applyNumberFormat="1" applyFont="1" applyFill="1" applyBorder="1" applyAlignment="1" applyProtection="1">
      <alignment horizontal="center" vertical="center"/>
      <protection locked="0"/>
    </xf>
    <xf numFmtId="0" fontId="11" fillId="7" borderId="115" xfId="0" applyFont="1" applyFill="1" applyBorder="1" applyAlignment="1" applyProtection="1">
      <alignment horizontal="center" vertical="center" wrapText="1" shrinkToFit="1"/>
      <protection locked="0"/>
    </xf>
    <xf numFmtId="179" fontId="5" fillId="7" borderId="115" xfId="0" applyNumberFormat="1" applyFont="1" applyFill="1" applyBorder="1" applyAlignment="1" applyProtection="1">
      <alignment horizontal="center" vertical="center"/>
      <protection locked="0"/>
    </xf>
    <xf numFmtId="0" fontId="11" fillId="7" borderId="71" xfId="0" applyFont="1" applyFill="1" applyBorder="1" applyAlignment="1" applyProtection="1">
      <alignment horizontal="center" vertical="center" wrapText="1" shrinkToFit="1"/>
      <protection locked="0"/>
    </xf>
    <xf numFmtId="179" fontId="5" fillId="7" borderId="71" xfId="0" applyNumberFormat="1" applyFont="1" applyFill="1" applyBorder="1" applyAlignment="1" applyProtection="1">
      <alignment horizontal="center" vertical="center"/>
      <protection locked="0"/>
    </xf>
    <xf numFmtId="0" fontId="11" fillId="7" borderId="66" xfId="0" applyFont="1" applyFill="1" applyBorder="1" applyAlignment="1" applyProtection="1">
      <alignment horizontal="center" vertical="center" wrapText="1"/>
      <protection locked="0"/>
    </xf>
    <xf numFmtId="0" fontId="11" fillId="7" borderId="66" xfId="0" applyFont="1" applyFill="1" applyBorder="1" applyAlignment="1" applyProtection="1">
      <alignment horizontal="left" vertical="center" wrapText="1" shrinkToFit="1"/>
      <protection locked="0"/>
    </xf>
    <xf numFmtId="0" fontId="5" fillId="7" borderId="66" xfId="0" applyFont="1" applyFill="1" applyBorder="1" applyAlignment="1" applyProtection="1">
      <alignment horizontal="center" vertical="center"/>
      <protection locked="0"/>
    </xf>
    <xf numFmtId="0" fontId="11" fillId="7" borderId="115" xfId="0" applyFont="1" applyFill="1" applyBorder="1" applyAlignment="1" applyProtection="1">
      <alignment horizontal="center" vertical="center" wrapText="1"/>
      <protection locked="0"/>
    </xf>
    <xf numFmtId="0" fontId="11" fillId="7" borderId="115" xfId="0" applyFont="1" applyFill="1" applyBorder="1" applyAlignment="1" applyProtection="1">
      <alignment horizontal="left" vertical="center" shrinkToFit="1"/>
      <protection locked="0"/>
    </xf>
    <xf numFmtId="0" fontId="5" fillId="7" borderId="115" xfId="0" applyFont="1" applyFill="1" applyBorder="1" applyAlignment="1" applyProtection="1">
      <alignment horizontal="center" vertical="center"/>
      <protection locked="0"/>
    </xf>
    <xf numFmtId="0" fontId="11" fillId="7" borderId="71" xfId="0" applyFont="1" applyFill="1" applyBorder="1" applyAlignment="1" applyProtection="1">
      <alignment horizontal="center" vertical="center" wrapText="1"/>
      <protection locked="0"/>
    </xf>
    <xf numFmtId="0" fontId="11" fillId="7" borderId="71" xfId="0" applyFont="1" applyFill="1" applyBorder="1" applyAlignment="1" applyProtection="1">
      <alignment horizontal="left" vertical="center" shrinkToFit="1"/>
      <protection locked="0"/>
    </xf>
    <xf numFmtId="0" fontId="5" fillId="7" borderId="71" xfId="0" applyFont="1" applyFill="1" applyBorder="1" applyAlignment="1" applyProtection="1">
      <alignment horizontal="center" vertical="center"/>
      <protection locked="0"/>
    </xf>
    <xf numFmtId="0" fontId="5" fillId="2" borderId="0" xfId="0" applyFont="1" applyFill="1" applyAlignment="1" applyProtection="1">
      <alignment horizontal="left" vertical="center"/>
    </xf>
    <xf numFmtId="0" fontId="5" fillId="2" borderId="0" xfId="0" applyFont="1" applyFill="1" applyAlignment="1" applyProtection="1">
      <alignment horizontal="right" vertical="center"/>
    </xf>
    <xf numFmtId="0" fontId="5" fillId="2" borderId="0" xfId="0" applyFont="1" applyFill="1" applyAlignment="1" applyProtection="1">
      <alignment horizontal="center" vertical="center"/>
    </xf>
    <xf numFmtId="0" fontId="5" fillId="2" borderId="42" xfId="0" applyFont="1" applyFill="1" applyBorder="1" applyAlignment="1" applyProtection="1">
      <alignment horizontal="center" vertical="center"/>
    </xf>
    <xf numFmtId="0" fontId="5" fillId="2" borderId="0" xfId="0" applyFont="1" applyFill="1" applyBorder="1" applyAlignment="1" applyProtection="1">
      <alignment vertical="center"/>
    </xf>
    <xf numFmtId="0" fontId="11" fillId="2" borderId="0" xfId="0" applyFont="1" applyFill="1" applyAlignment="1" applyProtection="1">
      <alignment horizontal="left" vertical="center"/>
    </xf>
    <xf numFmtId="0" fontId="11" fillId="2" borderId="0" xfId="0" applyFont="1" applyFill="1" applyAlignment="1" applyProtection="1">
      <alignment horizontal="center" vertical="center"/>
    </xf>
    <xf numFmtId="0" fontId="11" fillId="2" borderId="0" xfId="0" applyFont="1" applyFill="1" applyAlignment="1">
      <alignment horizontal="left" vertical="center"/>
    </xf>
    <xf numFmtId="176" fontId="16" fillId="7" borderId="19" xfId="0" applyNumberFormat="1" applyFont="1" applyFill="1" applyBorder="1" applyAlignment="1" applyProtection="1">
      <alignment horizontal="center" vertical="center"/>
      <protection locked="0"/>
    </xf>
    <xf numFmtId="176" fontId="16" fillId="2" borderId="17" xfId="0" applyNumberFormat="1" applyFont="1" applyFill="1" applyBorder="1" applyAlignment="1" applyProtection="1">
      <alignment vertical="center"/>
      <protection locked="0"/>
    </xf>
    <xf numFmtId="176" fontId="16" fillId="2" borderId="19" xfId="0" applyNumberFormat="1" applyFont="1" applyFill="1" applyBorder="1" applyAlignment="1" applyProtection="1">
      <alignment vertical="center"/>
      <protection locked="0"/>
    </xf>
    <xf numFmtId="0" fontId="5" fillId="7" borderId="95" xfId="0" applyFont="1" applyFill="1" applyBorder="1" applyAlignment="1" applyProtection="1">
      <alignment horizontal="center" vertical="center" shrinkToFit="1"/>
      <protection locked="0"/>
    </xf>
    <xf numFmtId="0" fontId="5" fillId="7" borderId="15" xfId="0" applyFont="1" applyFill="1" applyBorder="1" applyAlignment="1" applyProtection="1">
      <alignment horizontal="center" vertical="center" shrinkToFit="1"/>
      <protection locked="0"/>
    </xf>
    <xf numFmtId="0" fontId="5" fillId="7" borderId="15" xfId="0" applyFont="1" applyFill="1" applyBorder="1" applyAlignment="1" applyProtection="1">
      <alignment horizontal="center" vertical="center"/>
      <protection locked="0"/>
    </xf>
    <xf numFmtId="0" fontId="5" fillId="7" borderId="20" xfId="0" applyFont="1" applyFill="1" applyBorder="1" applyAlignment="1" applyProtection="1">
      <alignment horizontal="center" vertical="center"/>
      <protection locked="0"/>
    </xf>
    <xf numFmtId="0" fontId="22" fillId="2" borderId="0" xfId="145" applyFont="1" applyFill="1" applyAlignment="1" applyProtection="1"/>
    <xf numFmtId="0" fontId="5" fillId="5" borderId="14" xfId="0" applyFont="1" applyFill="1" applyBorder="1" applyAlignment="1">
      <alignment horizontal="center" vertical="center"/>
    </xf>
    <xf numFmtId="0" fontId="11" fillId="7" borderId="57" xfId="0" applyFont="1" applyFill="1" applyBorder="1" applyAlignment="1" applyProtection="1">
      <alignment horizontal="center" vertical="center" wrapText="1"/>
      <protection locked="0"/>
    </xf>
    <xf numFmtId="0" fontId="11" fillId="7" borderId="31" xfId="0" applyFont="1" applyFill="1" applyBorder="1" applyAlignment="1" applyProtection="1">
      <alignment horizontal="center" vertical="center" wrapText="1"/>
      <protection locked="0"/>
    </xf>
    <xf numFmtId="0" fontId="5" fillId="7" borderId="18" xfId="0" applyFont="1" applyFill="1" applyBorder="1" applyAlignment="1" applyProtection="1">
      <alignment horizontal="center" vertical="center"/>
      <protection locked="0"/>
    </xf>
    <xf numFmtId="176" fontId="5" fillId="7" borderId="20" xfId="0" applyNumberFormat="1" applyFont="1" applyFill="1" applyBorder="1" applyAlignment="1" applyProtection="1">
      <alignment horizontal="center" vertical="center"/>
      <protection locked="0"/>
    </xf>
    <xf numFmtId="0" fontId="11" fillId="7" borderId="117" xfId="0" applyFont="1" applyFill="1" applyBorder="1" applyAlignment="1" applyProtection="1">
      <alignment horizontal="center" vertical="center" wrapText="1"/>
      <protection locked="0"/>
    </xf>
    <xf numFmtId="0" fontId="11" fillId="7" borderId="113" xfId="0" applyFont="1" applyFill="1" applyBorder="1" applyAlignment="1" applyProtection="1">
      <alignment horizontal="center" vertical="center" wrapText="1"/>
      <protection locked="0"/>
    </xf>
    <xf numFmtId="0" fontId="11" fillId="7" borderId="83" xfId="0" applyFont="1" applyFill="1" applyBorder="1" applyAlignment="1" applyProtection="1">
      <alignment horizontal="center" vertical="center" wrapText="1"/>
      <protection locked="0"/>
    </xf>
    <xf numFmtId="0" fontId="5" fillId="2" borderId="0" xfId="0" applyFont="1" applyFill="1" applyAlignment="1" applyProtection="1">
      <alignment vertical="center"/>
    </xf>
    <xf numFmtId="0" fontId="7" fillId="2" borderId="0" xfId="0" applyFont="1" applyFill="1" applyAlignment="1" applyProtection="1">
      <alignment vertical="center"/>
    </xf>
    <xf numFmtId="0" fontId="5" fillId="2" borderId="0" xfId="0" applyFont="1" applyFill="1" applyProtection="1"/>
    <xf numFmtId="0" fontId="5" fillId="2" borderId="0" xfId="0" applyFont="1" applyFill="1" applyAlignment="1" applyProtection="1"/>
    <xf numFmtId="0" fontId="5" fillId="5" borderId="36" xfId="0" applyFont="1" applyFill="1" applyBorder="1" applyAlignment="1" applyProtection="1">
      <alignment vertical="center" wrapText="1" shrinkToFit="1"/>
    </xf>
    <xf numFmtId="0" fontId="5" fillId="5" borderId="42" xfId="0" applyFont="1" applyFill="1" applyBorder="1" applyAlignment="1" applyProtection="1">
      <alignment vertical="center" wrapText="1" shrinkToFit="1"/>
    </xf>
    <xf numFmtId="0" fontId="5" fillId="2" borderId="122" xfId="0" applyFont="1" applyFill="1" applyBorder="1" applyProtection="1"/>
    <xf numFmtId="0" fontId="5" fillId="2" borderId="123" xfId="0" applyFont="1" applyFill="1" applyBorder="1" applyProtection="1"/>
    <xf numFmtId="0" fontId="5" fillId="2" borderId="124" xfId="0" applyFont="1" applyFill="1" applyBorder="1" applyProtection="1"/>
    <xf numFmtId="0" fontId="5" fillId="5" borderId="36" xfId="0" applyFont="1" applyFill="1" applyBorder="1" applyAlignment="1" applyProtection="1">
      <alignment horizontal="center" vertical="center"/>
    </xf>
    <xf numFmtId="0" fontId="5" fillId="2" borderId="125" xfId="0" applyFont="1" applyFill="1" applyBorder="1" applyProtection="1"/>
    <xf numFmtId="0" fontId="5" fillId="2" borderId="0" xfId="0" applyFont="1" applyFill="1" applyBorder="1" applyProtection="1"/>
    <xf numFmtId="0" fontId="5" fillId="2" borderId="126" xfId="0" applyFont="1" applyFill="1" applyBorder="1" applyProtection="1"/>
    <xf numFmtId="0" fontId="5" fillId="5" borderId="4" xfId="0" applyFont="1" applyFill="1" applyBorder="1" applyAlignment="1" applyProtection="1">
      <alignment horizontal="center" wrapText="1"/>
    </xf>
    <xf numFmtId="0" fontId="5" fillId="5" borderId="42" xfId="0" applyFont="1" applyFill="1" applyBorder="1" applyAlignment="1" applyProtection="1"/>
    <xf numFmtId="0" fontId="5" fillId="5" borderId="37" xfId="0" applyFont="1" applyFill="1" applyBorder="1" applyAlignment="1" applyProtection="1">
      <alignment horizontal="center" vertical="center"/>
    </xf>
    <xf numFmtId="0" fontId="17" fillId="5" borderId="24" xfId="0" applyFont="1" applyFill="1" applyBorder="1" applyAlignment="1" applyProtection="1">
      <alignment horizontal="center" vertical="center"/>
    </xf>
    <xf numFmtId="0" fontId="5" fillId="5" borderId="24" xfId="0" applyFont="1" applyFill="1" applyBorder="1" applyAlignment="1" applyProtection="1">
      <alignment horizontal="center" vertical="center"/>
    </xf>
    <xf numFmtId="0" fontId="17" fillId="5" borderId="51" xfId="0" applyFont="1" applyFill="1" applyBorder="1" applyAlignment="1" applyProtection="1">
      <alignment horizontal="center" vertical="center"/>
    </xf>
    <xf numFmtId="0" fontId="5" fillId="5" borderId="37" xfId="0" applyFont="1" applyFill="1" applyBorder="1" applyAlignment="1" applyProtection="1">
      <alignment horizontal="center" vertical="center" wrapText="1"/>
    </xf>
    <xf numFmtId="0" fontId="5" fillId="5" borderId="24" xfId="0" applyFont="1" applyFill="1" applyBorder="1" applyAlignment="1" applyProtection="1">
      <alignment horizontal="center" vertical="center" wrapText="1"/>
    </xf>
    <xf numFmtId="0" fontId="5" fillId="5" borderId="49" xfId="0" applyFont="1" applyFill="1" applyBorder="1" applyAlignment="1" applyProtection="1">
      <alignment horizontal="center" vertical="center" wrapText="1"/>
    </xf>
    <xf numFmtId="0" fontId="5" fillId="5" borderId="44" xfId="0" applyFont="1" applyFill="1" applyBorder="1" applyAlignment="1" applyProtection="1">
      <alignment horizontal="center" vertical="center"/>
    </xf>
    <xf numFmtId="0" fontId="5" fillId="5" borderId="49" xfId="0" applyFont="1" applyFill="1" applyBorder="1" applyAlignment="1" applyProtection="1">
      <alignment horizontal="center" vertical="center"/>
    </xf>
    <xf numFmtId="0" fontId="5" fillId="2" borderId="126" xfId="0" applyFont="1" applyFill="1" applyBorder="1" applyAlignment="1" applyProtection="1"/>
    <xf numFmtId="0" fontId="2" fillId="7" borderId="73" xfId="145" applyFill="1" applyBorder="1" applyAlignment="1" applyProtection="1">
      <alignment vertical="center"/>
    </xf>
    <xf numFmtId="177" fontId="5" fillId="2" borderId="76" xfId="0" applyNumberFormat="1" applyFont="1" applyFill="1" applyBorder="1" applyAlignment="1" applyProtection="1">
      <alignment vertical="center"/>
    </xf>
    <xf numFmtId="179" fontId="13" fillId="2" borderId="75" xfId="145" applyNumberFormat="1" applyFont="1" applyFill="1" applyBorder="1" applyAlignment="1" applyProtection="1">
      <alignment vertical="center"/>
    </xf>
    <xf numFmtId="179" fontId="13" fillId="2" borderId="132" xfId="145" applyNumberFormat="1" applyFont="1" applyFill="1" applyBorder="1" applyAlignment="1" applyProtection="1">
      <alignment vertical="center"/>
    </xf>
    <xf numFmtId="0" fontId="11" fillId="2" borderId="0" xfId="0" applyFont="1" applyFill="1" applyBorder="1" applyAlignment="1" applyProtection="1">
      <alignment vertical="center"/>
    </xf>
    <xf numFmtId="177" fontId="5" fillId="2" borderId="0" xfId="0" applyNumberFormat="1" applyFont="1" applyFill="1" applyBorder="1" applyAlignment="1" applyProtection="1">
      <alignment vertical="center"/>
    </xf>
    <xf numFmtId="176" fontId="5" fillId="2" borderId="0" xfId="0" applyNumberFormat="1" applyFont="1" applyFill="1" applyBorder="1" applyAlignment="1" applyProtection="1">
      <alignment vertical="center"/>
    </xf>
    <xf numFmtId="0" fontId="5" fillId="2" borderId="23" xfId="0" applyFont="1" applyFill="1" applyBorder="1" applyAlignment="1" applyProtection="1">
      <alignment horizontal="center" vertical="top" wrapText="1"/>
    </xf>
    <xf numFmtId="0" fontId="5" fillId="2" borderId="127" xfId="0" applyFont="1" applyFill="1" applyBorder="1" applyProtection="1"/>
    <xf numFmtId="0" fontId="5" fillId="2" borderId="128" xfId="0" applyFont="1" applyFill="1" applyBorder="1" applyProtection="1"/>
    <xf numFmtId="0" fontId="5" fillId="2" borderId="129" xfId="0" applyFont="1" applyFill="1" applyBorder="1" applyProtection="1"/>
    <xf numFmtId="0" fontId="5" fillId="2" borderId="125" xfId="0" applyFont="1" applyFill="1" applyBorder="1" applyAlignment="1" applyProtection="1"/>
    <xf numFmtId="0" fontId="5" fillId="2" borderId="127" xfId="0" applyFont="1" applyFill="1" applyBorder="1" applyAlignment="1" applyProtection="1"/>
    <xf numFmtId="0" fontId="5" fillId="2" borderId="129" xfId="0" applyFont="1" applyFill="1" applyBorder="1" applyAlignment="1" applyProtection="1"/>
    <xf numFmtId="0" fontId="5" fillId="2" borderId="0" xfId="0" applyFont="1" applyFill="1" applyBorder="1" applyAlignment="1" applyProtection="1"/>
    <xf numFmtId="0" fontId="30" fillId="9" borderId="0" xfId="0" applyFont="1" applyFill="1" applyAlignment="1">
      <alignment horizontal="right" vertical="center"/>
    </xf>
    <xf numFmtId="0" fontId="30" fillId="9" borderId="0" xfId="0" applyFont="1" applyFill="1" applyAlignment="1">
      <alignment horizontal="center" vertical="center"/>
    </xf>
    <xf numFmtId="0" fontId="31" fillId="9" borderId="0" xfId="0" applyFont="1" applyFill="1" applyAlignment="1">
      <alignment horizontal="right" vertical="center"/>
    </xf>
    <xf numFmtId="0" fontId="31" fillId="9" borderId="0" xfId="0" applyFont="1" applyFill="1" applyAlignment="1">
      <alignment horizontal="center" vertical="center"/>
    </xf>
    <xf numFmtId="0" fontId="5" fillId="2" borderId="45" xfId="0" applyFont="1" applyFill="1" applyBorder="1" applyAlignment="1" applyProtection="1">
      <alignment vertical="center"/>
    </xf>
    <xf numFmtId="0" fontId="31" fillId="9" borderId="45" xfId="0" applyFont="1" applyFill="1" applyBorder="1" applyAlignment="1" applyProtection="1">
      <alignment vertical="center"/>
    </xf>
    <xf numFmtId="0" fontId="5" fillId="5" borderId="23" xfId="0" applyFont="1" applyFill="1" applyBorder="1" applyAlignment="1" applyProtection="1">
      <alignment horizontal="center" vertical="center"/>
    </xf>
    <xf numFmtId="0" fontId="5" fillId="5" borderId="91" xfId="0" applyFont="1" applyFill="1" applyBorder="1" applyAlignment="1" applyProtection="1">
      <alignment horizontal="center" vertical="center"/>
    </xf>
    <xf numFmtId="0" fontId="11" fillId="5" borderId="70" xfId="0" applyFont="1" applyFill="1" applyBorder="1" applyAlignment="1" applyProtection="1">
      <alignment horizontal="center" vertical="center"/>
    </xf>
    <xf numFmtId="0" fontId="5" fillId="5" borderId="14" xfId="0" applyFont="1" applyFill="1" applyBorder="1" applyAlignment="1" applyProtection="1">
      <alignment horizontal="center" vertical="center"/>
    </xf>
    <xf numFmtId="0" fontId="11" fillId="5" borderId="48" xfId="0" applyFont="1" applyFill="1" applyBorder="1" applyAlignment="1" applyProtection="1">
      <alignment horizontal="center" vertical="center" wrapText="1"/>
    </xf>
    <xf numFmtId="0" fontId="5" fillId="5" borderId="93" xfId="0" applyFont="1" applyFill="1" applyBorder="1" applyAlignment="1" applyProtection="1">
      <alignment horizontal="center" vertical="center"/>
    </xf>
    <xf numFmtId="0" fontId="17" fillId="5" borderId="66" xfId="0" applyFont="1" applyFill="1" applyBorder="1" applyAlignment="1" applyProtection="1">
      <alignment horizontal="center" vertical="center"/>
    </xf>
    <xf numFmtId="0" fontId="5" fillId="5" borderId="66" xfId="0" applyFont="1" applyFill="1" applyBorder="1" applyAlignment="1" applyProtection="1">
      <alignment horizontal="center" vertical="center"/>
    </xf>
    <xf numFmtId="0" fontId="12" fillId="5" borderId="113" xfId="0" applyFont="1" applyFill="1" applyBorder="1" applyAlignment="1" applyProtection="1">
      <alignment horizontal="center" vertical="center"/>
    </xf>
    <xf numFmtId="0" fontId="5" fillId="2" borderId="84" xfId="0" quotePrefix="1" applyFont="1" applyFill="1" applyBorder="1" applyAlignment="1" applyProtection="1">
      <alignment horizontal="center" vertical="center"/>
    </xf>
    <xf numFmtId="0" fontId="11" fillId="0" borderId="0" xfId="0" applyFont="1" applyFill="1" applyAlignment="1" applyProtection="1">
      <alignment horizontal="center" vertical="center"/>
    </xf>
    <xf numFmtId="0" fontId="5" fillId="2" borderId="28" xfId="0" quotePrefix="1" applyFont="1" applyFill="1" applyBorder="1" applyAlignment="1" applyProtection="1">
      <alignment horizontal="center" vertical="center"/>
    </xf>
    <xf numFmtId="0" fontId="5" fillId="2" borderId="82" xfId="0" quotePrefix="1" applyFont="1" applyFill="1" applyBorder="1" applyAlignment="1" applyProtection="1">
      <alignment horizontal="center" vertical="center"/>
    </xf>
    <xf numFmtId="0" fontId="5" fillId="2" borderId="0" xfId="0" applyFont="1" applyFill="1" applyAlignment="1" applyProtection="1">
      <alignment horizontal="right"/>
    </xf>
    <xf numFmtId="0" fontId="5" fillId="5" borderId="7" xfId="0" applyFont="1" applyFill="1" applyBorder="1" applyProtection="1"/>
    <xf numFmtId="0" fontId="5" fillId="5" borderId="8" xfId="0" applyFont="1" applyFill="1" applyBorder="1" applyProtection="1"/>
    <xf numFmtId="0" fontId="5" fillId="3" borderId="8" xfId="0" applyFont="1" applyFill="1" applyBorder="1" applyProtection="1"/>
    <xf numFmtId="0" fontId="5" fillId="3" borderId="9" xfId="0" applyFont="1" applyFill="1" applyBorder="1" applyProtection="1"/>
    <xf numFmtId="0" fontId="5" fillId="5" borderId="5" xfId="0" applyFont="1" applyFill="1" applyBorder="1" applyProtection="1"/>
    <xf numFmtId="0" fontId="6" fillId="5" borderId="0" xfId="0" applyFont="1" applyFill="1" applyBorder="1" applyProtection="1"/>
    <xf numFmtId="0" fontId="5" fillId="3" borderId="0" xfId="0" applyFont="1" applyFill="1" applyBorder="1" applyAlignment="1" applyProtection="1">
      <alignment vertical="center"/>
    </xf>
    <xf numFmtId="0" fontId="5" fillId="3" borderId="10" xfId="0" applyFont="1" applyFill="1" applyBorder="1" applyProtection="1"/>
    <xf numFmtId="0" fontId="5" fillId="5" borderId="0" xfId="0" applyFont="1" applyFill="1" applyBorder="1" applyProtection="1"/>
    <xf numFmtId="0" fontId="5" fillId="5" borderId="12" xfId="0" applyFont="1" applyFill="1" applyBorder="1" applyProtection="1"/>
    <xf numFmtId="0" fontId="5" fillId="5" borderId="3" xfId="0" applyFont="1" applyFill="1" applyBorder="1" applyProtection="1"/>
    <xf numFmtId="0" fontId="5" fillId="3" borderId="3" xfId="0" applyFont="1" applyFill="1" applyBorder="1" applyAlignment="1" applyProtection="1">
      <alignment vertical="center"/>
    </xf>
    <xf numFmtId="0" fontId="5" fillId="3" borderId="13" xfId="0" applyFont="1" applyFill="1" applyBorder="1" applyProtection="1"/>
    <xf numFmtId="5" fontId="11" fillId="2" borderId="63" xfId="0" applyNumberFormat="1" applyFont="1" applyFill="1" applyBorder="1" applyAlignment="1" applyProtection="1">
      <alignment vertical="center"/>
    </xf>
    <xf numFmtId="5" fontId="0" fillId="2" borderId="64" xfId="0" applyNumberFormat="1" applyFill="1" applyBorder="1" applyAlignment="1" applyProtection="1">
      <alignment vertical="center"/>
    </xf>
    <xf numFmtId="5" fontId="12" fillId="2" borderId="56" xfId="0" applyNumberFormat="1" applyFont="1" applyFill="1" applyBorder="1" applyAlignment="1" applyProtection="1">
      <alignment horizontal="right" vertical="center"/>
    </xf>
    <xf numFmtId="5" fontId="0" fillId="2" borderId="42" xfId="0" applyNumberFormat="1" applyFill="1" applyBorder="1" applyAlignment="1" applyProtection="1">
      <alignment vertical="center"/>
    </xf>
    <xf numFmtId="5" fontId="11" fillId="2" borderId="0" xfId="0" applyNumberFormat="1" applyFont="1" applyFill="1" applyBorder="1" applyAlignment="1" applyProtection="1">
      <alignment vertical="center"/>
    </xf>
    <xf numFmtId="5" fontId="15" fillId="2" borderId="0" xfId="0" applyNumberFormat="1" applyFont="1" applyFill="1" applyBorder="1" applyAlignment="1" applyProtection="1">
      <alignment vertical="center"/>
    </xf>
    <xf numFmtId="5" fontId="12" fillId="2" borderId="43" xfId="0" applyNumberFormat="1" applyFont="1" applyFill="1" applyBorder="1" applyAlignment="1" applyProtection="1">
      <alignment horizontal="right" vertical="center"/>
    </xf>
    <xf numFmtId="5" fontId="0" fillId="2" borderId="43" xfId="0" applyNumberFormat="1" applyFill="1" applyBorder="1" applyAlignment="1" applyProtection="1">
      <alignment vertical="center"/>
    </xf>
    <xf numFmtId="5" fontId="0" fillId="2" borderId="0" xfId="0" applyNumberFormat="1" applyFill="1" applyBorder="1" applyAlignment="1" applyProtection="1">
      <alignment vertical="center"/>
    </xf>
    <xf numFmtId="5" fontId="11" fillId="2" borderId="42" xfId="0" applyNumberFormat="1" applyFont="1" applyFill="1" applyBorder="1" applyAlignment="1" applyProtection="1">
      <alignment horizontal="left" vertical="center"/>
    </xf>
    <xf numFmtId="0" fontId="0" fillId="2" borderId="0" xfId="0" applyFill="1" applyBorder="1" applyProtection="1"/>
    <xf numFmtId="0" fontId="0" fillId="2" borderId="43" xfId="0" applyFill="1" applyBorder="1" applyProtection="1"/>
    <xf numFmtId="5" fontId="11" fillId="2" borderId="44" xfId="0" applyNumberFormat="1" applyFont="1" applyFill="1" applyBorder="1" applyAlignment="1" applyProtection="1">
      <alignment horizontal="left" vertical="center"/>
    </xf>
    <xf numFmtId="0" fontId="0" fillId="2" borderId="45" xfId="0" applyFont="1" applyFill="1" applyBorder="1" applyProtection="1"/>
    <xf numFmtId="0" fontId="0" fillId="2" borderId="30" xfId="0" applyFont="1" applyFill="1" applyBorder="1" applyProtection="1"/>
    <xf numFmtId="0" fontId="0" fillId="2" borderId="0" xfId="0" applyFont="1" applyFill="1" applyProtection="1"/>
    <xf numFmtId="0" fontId="14" fillId="2" borderId="0" xfId="0" applyFont="1" applyFill="1" applyAlignment="1" applyProtection="1">
      <alignment vertical="top" wrapText="1"/>
    </xf>
    <xf numFmtId="0" fontId="7" fillId="2" borderId="0" xfId="0" applyFont="1" applyFill="1" applyAlignment="1" applyProtection="1">
      <alignment horizontal="center" vertical="center"/>
    </xf>
    <xf numFmtId="0" fontId="0" fillId="0" borderId="0" xfId="0" applyAlignment="1" applyProtection="1">
      <alignment vertical="center"/>
    </xf>
    <xf numFmtId="0" fontId="5" fillId="2" borderId="0" xfId="0" applyFont="1" applyFill="1" applyBorder="1" applyAlignment="1" applyProtection="1">
      <alignment horizontal="center" vertical="center"/>
    </xf>
    <xf numFmtId="0" fontId="0" fillId="2" borderId="0" xfId="0" applyFill="1" applyBorder="1" applyAlignment="1" applyProtection="1">
      <alignment vertical="center"/>
    </xf>
    <xf numFmtId="0" fontId="5" fillId="2" borderId="0" xfId="0" applyFont="1" applyFill="1" applyBorder="1" applyAlignment="1" applyProtection="1">
      <alignment vertical="center" wrapText="1"/>
    </xf>
    <xf numFmtId="0" fontId="12" fillId="5" borderId="37" xfId="0" applyFont="1" applyFill="1" applyBorder="1" applyAlignment="1" applyProtection="1">
      <alignment horizontal="center" vertical="center"/>
    </xf>
    <xf numFmtId="0" fontId="12" fillId="5" borderId="24" xfId="0" applyFont="1" applyFill="1" applyBorder="1" applyAlignment="1" applyProtection="1">
      <alignment horizontal="center" vertical="center"/>
    </xf>
    <xf numFmtId="0" fontId="12" fillId="5" borderId="71" xfId="0" applyFont="1" applyFill="1" applyBorder="1" applyAlignment="1" applyProtection="1">
      <alignment horizontal="center" vertical="center"/>
    </xf>
    <xf numFmtId="0" fontId="12" fillId="5" borderId="49" xfId="0" applyFont="1" applyFill="1" applyBorder="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Border="1" applyAlignment="1" applyProtection="1">
      <alignment vertical="center"/>
    </xf>
    <xf numFmtId="0" fontId="5" fillId="2" borderId="123" xfId="0" applyFont="1" applyFill="1" applyBorder="1" applyAlignment="1" applyProtection="1">
      <alignment vertical="center"/>
    </xf>
    <xf numFmtId="176" fontId="5" fillId="2" borderId="0" xfId="0" applyNumberFormat="1" applyFont="1" applyFill="1" applyAlignment="1" applyProtection="1">
      <alignment vertical="center"/>
    </xf>
    <xf numFmtId="176" fontId="5" fillId="2" borderId="0" xfId="0" applyNumberFormat="1" applyFont="1" applyFill="1" applyAlignment="1" applyProtection="1">
      <alignment horizontal="center" vertical="center"/>
    </xf>
    <xf numFmtId="0" fontId="7" fillId="2" borderId="0" xfId="0" applyFont="1" applyFill="1" applyAlignment="1" applyProtection="1">
      <alignment horizontal="left" vertical="center"/>
    </xf>
    <xf numFmtId="0" fontId="5" fillId="2" borderId="0" xfId="0" applyFont="1" applyFill="1" applyBorder="1" applyAlignment="1" applyProtection="1">
      <alignment horizontal="center" vertical="center" wrapText="1"/>
    </xf>
    <xf numFmtId="0" fontId="5" fillId="2" borderId="122" xfId="0" applyFont="1" applyFill="1" applyBorder="1" applyAlignment="1" applyProtection="1">
      <alignment vertical="center"/>
    </xf>
    <xf numFmtId="0" fontId="5" fillId="2" borderId="124" xfId="0" applyFont="1" applyFill="1" applyBorder="1" applyAlignment="1" applyProtection="1">
      <alignment vertical="center"/>
    </xf>
    <xf numFmtId="0" fontId="5" fillId="2" borderId="122" xfId="0" applyFont="1" applyFill="1" applyBorder="1" applyAlignment="1" applyProtection="1">
      <alignment horizontal="center" vertical="center"/>
    </xf>
    <xf numFmtId="0" fontId="5" fillId="2" borderId="123" xfId="0" applyFont="1" applyFill="1" applyBorder="1" applyAlignment="1" applyProtection="1">
      <alignment horizontal="center" vertical="center"/>
    </xf>
    <xf numFmtId="0" fontId="5" fillId="2" borderId="124" xfId="0" applyFont="1" applyFill="1" applyBorder="1" applyAlignment="1" applyProtection="1">
      <alignment horizontal="center" vertical="center"/>
    </xf>
    <xf numFmtId="0" fontId="5" fillId="2" borderId="125" xfId="0" applyFont="1" applyFill="1" applyBorder="1" applyAlignment="1" applyProtection="1">
      <alignment vertical="center"/>
    </xf>
    <xf numFmtId="0" fontId="5" fillId="2" borderId="126" xfId="0" applyFont="1" applyFill="1" applyBorder="1" applyAlignment="1" applyProtection="1">
      <alignment vertical="center"/>
    </xf>
    <xf numFmtId="0" fontId="5" fillId="2" borderId="125" xfId="0" applyFont="1" applyFill="1" applyBorder="1" applyAlignment="1" applyProtection="1">
      <alignment horizontal="center" vertical="center"/>
    </xf>
    <xf numFmtId="0" fontId="5" fillId="2" borderId="126" xfId="0" applyFont="1" applyFill="1" applyBorder="1" applyAlignment="1" applyProtection="1">
      <alignment horizontal="center" vertical="center"/>
    </xf>
    <xf numFmtId="0" fontId="12" fillId="2" borderId="0" xfId="0" applyFont="1" applyFill="1" applyAlignment="1" applyProtection="1">
      <alignment horizontal="center" vertical="center"/>
    </xf>
    <xf numFmtId="0" fontId="12" fillId="2" borderId="125" xfId="0"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2" fillId="2" borderId="126" xfId="0" applyFont="1" applyFill="1" applyBorder="1" applyAlignment="1" applyProtection="1">
      <alignment horizontal="center" vertical="center"/>
    </xf>
    <xf numFmtId="0" fontId="5" fillId="5" borderId="23" xfId="0" applyFont="1" applyFill="1" applyBorder="1" applyProtection="1"/>
    <xf numFmtId="0" fontId="5" fillId="0" borderId="92" xfId="0" applyFont="1" applyBorder="1" applyAlignment="1" applyProtection="1">
      <alignment horizontal="justify" vertical="center" wrapText="1"/>
    </xf>
    <xf numFmtId="0" fontId="5" fillId="0" borderId="30" xfId="0" applyFont="1" applyBorder="1" applyAlignment="1" applyProtection="1">
      <alignment horizontal="justify" vertical="center" wrapText="1"/>
    </xf>
    <xf numFmtId="0" fontId="5" fillId="2" borderId="0" xfId="0" applyFont="1" applyFill="1" applyBorder="1" applyAlignment="1" applyProtection="1">
      <alignment horizontal="right"/>
    </xf>
    <xf numFmtId="0" fontId="23" fillId="2" borderId="0" xfId="0" applyFont="1" applyFill="1" applyBorder="1" applyAlignment="1" applyProtection="1">
      <alignment vertical="center" wrapText="1"/>
    </xf>
    <xf numFmtId="0" fontId="23" fillId="2" borderId="0" xfId="0" applyFont="1" applyFill="1" applyBorder="1" applyAlignment="1" applyProtection="1">
      <alignment horizontal="justify" wrapText="1"/>
    </xf>
    <xf numFmtId="0" fontId="23" fillId="2" borderId="0" xfId="0" applyFont="1" applyFill="1" applyBorder="1" applyAlignment="1" applyProtection="1">
      <alignment horizontal="justify" vertical="top" wrapText="1"/>
    </xf>
    <xf numFmtId="0" fontId="5" fillId="2" borderId="127" xfId="0" applyFont="1" applyFill="1" applyBorder="1" applyAlignment="1" applyProtection="1">
      <alignment horizontal="center" vertical="center"/>
    </xf>
    <xf numFmtId="0" fontId="5" fillId="2" borderId="128" xfId="0" applyFont="1" applyFill="1" applyBorder="1" applyAlignment="1" applyProtection="1">
      <alignment horizontal="center" vertical="center"/>
    </xf>
    <xf numFmtId="0" fontId="5" fillId="2" borderId="129" xfId="0" applyFont="1" applyFill="1" applyBorder="1" applyAlignment="1" applyProtection="1">
      <alignment horizontal="center" vertical="center"/>
    </xf>
    <xf numFmtId="0" fontId="5" fillId="5" borderId="4" xfId="0" applyFont="1" applyFill="1" applyBorder="1" applyAlignment="1" applyProtection="1">
      <alignment horizontal="center" vertical="center" wrapText="1"/>
    </xf>
    <xf numFmtId="0" fontId="5" fillId="5" borderId="29" xfId="0" applyFont="1" applyFill="1" applyBorder="1" applyAlignment="1" applyProtection="1">
      <alignment horizontal="center" vertical="center" wrapText="1"/>
    </xf>
    <xf numFmtId="0" fontId="8" fillId="5" borderId="24" xfId="0" applyFont="1" applyFill="1" applyBorder="1" applyAlignment="1" applyProtection="1">
      <alignment horizontal="center" vertical="center"/>
    </xf>
    <xf numFmtId="0" fontId="5" fillId="5" borderId="38" xfId="0" applyFont="1" applyFill="1" applyBorder="1" applyAlignment="1" applyProtection="1">
      <alignment vertical="center"/>
    </xf>
    <xf numFmtId="0" fontId="5" fillId="5" borderId="64" xfId="0" applyFont="1" applyFill="1" applyBorder="1" applyAlignment="1" applyProtection="1">
      <alignment horizontal="center" vertical="center"/>
    </xf>
    <xf numFmtId="0" fontId="27" fillId="5" borderId="4" xfId="145" applyFont="1" applyFill="1" applyBorder="1" applyAlignment="1" applyProtection="1">
      <alignment horizontal="center"/>
    </xf>
    <xf numFmtId="0" fontId="28" fillId="5" borderId="4" xfId="145" applyFont="1" applyFill="1" applyBorder="1" applyAlignment="1" applyProtection="1">
      <alignment horizontal="center"/>
    </xf>
    <xf numFmtId="0" fontId="28" fillId="5" borderId="29" xfId="145" applyFont="1" applyFill="1" applyBorder="1" applyAlignment="1" applyProtection="1">
      <alignment horizontal="center"/>
    </xf>
    <xf numFmtId="0" fontId="5" fillId="5" borderId="5" xfId="0" applyFont="1" applyFill="1" applyBorder="1" applyAlignment="1" applyProtection="1">
      <alignment horizontal="center" vertical="center"/>
    </xf>
    <xf numFmtId="0" fontId="5" fillId="5" borderId="4" xfId="0" applyFont="1" applyFill="1" applyBorder="1" applyAlignment="1" applyProtection="1">
      <alignment horizontal="center" vertical="center"/>
    </xf>
    <xf numFmtId="0" fontId="5" fillId="5" borderId="29" xfId="0" applyFont="1" applyFill="1" applyBorder="1" applyAlignment="1" applyProtection="1">
      <alignment horizontal="center" vertical="center"/>
    </xf>
    <xf numFmtId="0" fontId="13" fillId="2" borderId="0" xfId="0" applyFont="1" applyFill="1" applyBorder="1" applyAlignment="1" applyProtection="1">
      <alignment horizontal="left" vertical="center"/>
    </xf>
    <xf numFmtId="178" fontId="5" fillId="2" borderId="0" xfId="0" applyNumberFormat="1" applyFont="1" applyFill="1" applyAlignment="1" applyProtection="1">
      <alignment vertical="center"/>
    </xf>
    <xf numFmtId="0" fontId="5" fillId="5" borderId="70" xfId="0" applyFont="1" applyFill="1" applyBorder="1" applyAlignment="1" applyProtection="1">
      <alignment horizontal="center" vertical="center"/>
    </xf>
    <xf numFmtId="49" fontId="13" fillId="2" borderId="0" xfId="0" applyNumberFormat="1" applyFont="1" applyFill="1" applyBorder="1" applyAlignment="1" applyProtection="1">
      <alignment horizontal="left" vertical="center"/>
    </xf>
    <xf numFmtId="0" fontId="13" fillId="2" borderId="0" xfId="0" applyFont="1" applyFill="1" applyBorder="1" applyAlignment="1" applyProtection="1">
      <alignment horizontal="left" vertical="center" wrapText="1"/>
    </xf>
    <xf numFmtId="49" fontId="13" fillId="2" borderId="0" xfId="0" applyNumberFormat="1" applyFont="1" applyFill="1" applyBorder="1" applyAlignment="1" applyProtection="1">
      <alignment horizontal="left" vertical="center" wrapText="1"/>
    </xf>
    <xf numFmtId="0" fontId="5" fillId="2" borderId="0" xfId="0" applyFont="1" applyFill="1" applyAlignment="1" applyProtection="1">
      <alignment vertical="center" wrapText="1"/>
    </xf>
    <xf numFmtId="5" fontId="29" fillId="2" borderId="0" xfId="145" applyNumberFormat="1" applyFont="1" applyFill="1" applyBorder="1" applyAlignment="1" applyProtection="1">
      <alignment vertical="center"/>
    </xf>
    <xf numFmtId="5" fontId="21" fillId="2" borderId="0" xfId="0" applyNumberFormat="1" applyFont="1" applyFill="1" applyBorder="1" applyAlignment="1" applyProtection="1">
      <alignment vertical="center"/>
    </xf>
    <xf numFmtId="0" fontId="5" fillId="7" borderId="133" xfId="0" applyFont="1" applyFill="1" applyBorder="1" applyAlignment="1" applyProtection="1">
      <alignment horizontal="center" vertical="center"/>
      <protection locked="0"/>
    </xf>
    <xf numFmtId="0" fontId="5" fillId="2" borderId="0" xfId="0" applyFont="1" applyFill="1" applyBorder="1" applyAlignment="1" applyProtection="1">
      <alignment horizontal="center" vertical="top" wrapText="1"/>
    </xf>
    <xf numFmtId="0" fontId="5" fillId="2" borderId="0" xfId="0" applyFont="1" applyFill="1" applyBorder="1" applyAlignment="1" applyProtection="1">
      <alignment vertical="top" wrapText="1"/>
    </xf>
    <xf numFmtId="0" fontId="2" fillId="5" borderId="4" xfId="145" applyFill="1" applyBorder="1" applyAlignment="1" applyProtection="1">
      <alignment horizontal="center"/>
    </xf>
    <xf numFmtId="0" fontId="2" fillId="5" borderId="5" xfId="145" applyFill="1" applyBorder="1" applyAlignment="1" applyProtection="1">
      <alignment horizontal="center"/>
    </xf>
    <xf numFmtId="0" fontId="2" fillId="5" borderId="29" xfId="145" applyFill="1" applyBorder="1" applyAlignment="1" applyProtection="1">
      <alignment horizontal="center"/>
    </xf>
    <xf numFmtId="0" fontId="25" fillId="8" borderId="36" xfId="145" applyFont="1" applyFill="1" applyBorder="1" applyAlignment="1" applyProtection="1">
      <alignment horizontal="center" wrapText="1"/>
    </xf>
    <xf numFmtId="0" fontId="25" fillId="8" borderId="4" xfId="145" applyFont="1" applyFill="1" applyBorder="1" applyAlignment="1" applyProtection="1">
      <alignment horizontal="center" wrapText="1"/>
    </xf>
    <xf numFmtId="0" fontId="25" fillId="8" borderId="29" xfId="145" applyFont="1" applyFill="1" applyBorder="1" applyAlignment="1" applyProtection="1">
      <alignment horizontal="center" wrapText="1"/>
    </xf>
    <xf numFmtId="0" fontId="5" fillId="7" borderId="112" xfId="0" applyFont="1" applyFill="1" applyBorder="1" applyAlignment="1" applyProtection="1">
      <alignment horizontal="center" vertical="center" shrinkToFit="1"/>
      <protection locked="0"/>
    </xf>
    <xf numFmtId="0" fontId="5" fillId="7" borderId="20" xfId="0" applyFont="1" applyFill="1" applyBorder="1" applyAlignment="1" applyProtection="1">
      <alignment horizontal="center" vertical="center" shrinkToFit="1"/>
      <protection locked="0"/>
    </xf>
    <xf numFmtId="0" fontId="5" fillId="2" borderId="64" xfId="0" applyFont="1" applyFill="1" applyBorder="1" applyAlignment="1" applyProtection="1">
      <alignment vertical="center"/>
    </xf>
    <xf numFmtId="176" fontId="5" fillId="2" borderId="64" xfId="0" applyNumberFormat="1" applyFont="1" applyFill="1" applyBorder="1" applyAlignment="1" applyProtection="1">
      <alignment vertical="center"/>
    </xf>
    <xf numFmtId="178" fontId="5" fillId="2" borderId="64" xfId="0" applyNumberFormat="1" applyFont="1" applyFill="1" applyBorder="1" applyAlignment="1" applyProtection="1">
      <alignment vertical="center"/>
    </xf>
    <xf numFmtId="0" fontId="11" fillId="7" borderId="112" xfId="0" applyFont="1" applyFill="1" applyBorder="1" applyAlignment="1" applyProtection="1">
      <alignment vertical="center" wrapText="1"/>
      <protection locked="0"/>
    </xf>
    <xf numFmtId="0" fontId="11" fillId="7" borderId="94" xfId="0" applyFont="1" applyFill="1" applyBorder="1" applyAlignment="1" applyProtection="1">
      <alignment horizontal="center" vertical="center" wrapText="1"/>
      <protection locked="0"/>
    </xf>
    <xf numFmtId="177" fontId="5" fillId="7" borderId="94" xfId="0" applyNumberFormat="1" applyFont="1" applyFill="1" applyBorder="1" applyAlignment="1" applyProtection="1">
      <alignment horizontal="center" vertical="center"/>
      <protection locked="0"/>
    </xf>
    <xf numFmtId="176" fontId="5" fillId="7" borderId="94" xfId="0" applyNumberFormat="1" applyFont="1" applyFill="1" applyBorder="1" applyAlignment="1" applyProtection="1">
      <alignment horizontal="center" vertical="center"/>
      <protection locked="0"/>
    </xf>
    <xf numFmtId="176" fontId="5" fillId="7" borderId="137" xfId="0" applyNumberFormat="1" applyFont="1" applyFill="1" applyBorder="1" applyAlignment="1" applyProtection="1">
      <alignment horizontal="center" vertical="center"/>
      <protection locked="0"/>
    </xf>
    <xf numFmtId="177" fontId="5" fillId="7" borderId="135" xfId="0" applyNumberFormat="1" applyFont="1" applyFill="1" applyBorder="1" applyAlignment="1" applyProtection="1">
      <alignment horizontal="center" vertical="center"/>
      <protection locked="0"/>
    </xf>
    <xf numFmtId="0" fontId="2" fillId="7" borderId="117" xfId="145" applyFont="1" applyFill="1" applyBorder="1" applyAlignment="1" applyProtection="1">
      <alignment vertical="center"/>
    </xf>
    <xf numFmtId="177" fontId="5" fillId="2" borderId="110" xfId="0" applyNumberFormat="1" applyFont="1" applyFill="1" applyBorder="1" applyAlignment="1" applyProtection="1">
      <alignment vertical="center"/>
    </xf>
    <xf numFmtId="179" fontId="13" fillId="2" borderId="134" xfId="145" applyNumberFormat="1" applyFont="1" applyFill="1" applyBorder="1" applyAlignment="1" applyProtection="1">
      <alignment vertical="center"/>
    </xf>
    <xf numFmtId="179" fontId="13" fillId="2" borderId="120" xfId="145" applyNumberFormat="1" applyFont="1" applyFill="1" applyBorder="1" applyAlignment="1" applyProtection="1">
      <alignment vertical="center"/>
    </xf>
    <xf numFmtId="0" fontId="11" fillId="7" borderId="58" xfId="0" applyFont="1" applyFill="1" applyBorder="1" applyAlignment="1" applyProtection="1">
      <alignment horizontal="center" vertical="center" wrapText="1"/>
      <protection locked="0"/>
    </xf>
    <xf numFmtId="177" fontId="5" fillId="7" borderId="58" xfId="0" applyNumberFormat="1" applyFont="1" applyFill="1" applyBorder="1" applyAlignment="1" applyProtection="1">
      <alignment horizontal="center" vertical="center"/>
      <protection locked="0"/>
    </xf>
    <xf numFmtId="176" fontId="5" fillId="7" borderId="58" xfId="0" applyNumberFormat="1" applyFont="1" applyFill="1" applyBorder="1" applyAlignment="1" applyProtection="1">
      <alignment horizontal="center" vertical="center"/>
      <protection locked="0"/>
    </xf>
    <xf numFmtId="0" fontId="5" fillId="7" borderId="96" xfId="0" applyFont="1" applyFill="1" applyBorder="1" applyAlignment="1" applyProtection="1">
      <alignment horizontal="center" vertical="center"/>
      <protection locked="0"/>
    </xf>
    <xf numFmtId="176" fontId="5" fillId="7" borderId="107" xfId="0" applyNumberFormat="1" applyFont="1" applyFill="1" applyBorder="1" applyAlignment="1" applyProtection="1">
      <alignment horizontal="center" vertical="center"/>
      <protection locked="0"/>
    </xf>
    <xf numFmtId="177" fontId="5" fillId="7" borderId="67" xfId="0" applyNumberFormat="1" applyFont="1" applyFill="1" applyBorder="1" applyAlignment="1" applyProtection="1">
      <alignment horizontal="center" vertical="center"/>
      <protection locked="0"/>
    </xf>
    <xf numFmtId="0" fontId="2" fillId="7" borderId="57" xfId="145" applyFill="1" applyBorder="1" applyAlignment="1" applyProtection="1">
      <alignment vertical="center"/>
    </xf>
    <xf numFmtId="177" fontId="5" fillId="2" borderId="102" xfId="0" applyNumberFormat="1" applyFont="1" applyFill="1" applyBorder="1" applyAlignment="1" applyProtection="1">
      <alignment vertical="center"/>
    </xf>
    <xf numFmtId="179" fontId="5" fillId="2" borderId="98" xfId="0" applyNumberFormat="1" applyFont="1" applyFill="1" applyBorder="1" applyAlignment="1" applyProtection="1">
      <alignment vertical="center"/>
    </xf>
    <xf numFmtId="179" fontId="5" fillId="2" borderId="72" xfId="0" applyNumberFormat="1" applyFont="1" applyFill="1" applyBorder="1" applyAlignment="1" applyProtection="1">
      <alignment vertical="center"/>
    </xf>
    <xf numFmtId="0" fontId="11" fillId="2" borderId="64" xfId="0" applyFont="1" applyFill="1" applyBorder="1" applyAlignment="1" applyProtection="1">
      <alignment vertical="center"/>
    </xf>
    <xf numFmtId="177" fontId="5" fillId="2" borderId="64" xfId="0" applyNumberFormat="1" applyFont="1" applyFill="1" applyBorder="1" applyAlignment="1" applyProtection="1">
      <alignment vertical="center"/>
    </xf>
    <xf numFmtId="0" fontId="5" fillId="7" borderId="31" xfId="0" applyFont="1" applyFill="1" applyBorder="1" applyAlignment="1" applyProtection="1">
      <alignment vertical="center"/>
      <protection locked="0"/>
    </xf>
    <xf numFmtId="180" fontId="5" fillId="7" borderId="20" xfId="0" applyNumberFormat="1" applyFont="1" applyFill="1" applyBorder="1" applyAlignment="1" applyProtection="1">
      <alignment horizontal="center" vertical="center"/>
      <protection locked="0"/>
    </xf>
    <xf numFmtId="176" fontId="5" fillId="2" borderId="18" xfId="0" applyNumberFormat="1" applyFont="1" applyFill="1" applyBorder="1" applyAlignment="1" applyProtection="1">
      <alignment horizontal="center" vertical="center"/>
    </xf>
    <xf numFmtId="0" fontId="5" fillId="7" borderId="32" xfId="0" applyFont="1" applyFill="1" applyBorder="1" applyAlignment="1" applyProtection="1">
      <alignment horizontal="center" vertical="center"/>
      <protection locked="0"/>
    </xf>
    <xf numFmtId="0" fontId="5" fillId="7" borderId="138" xfId="0" applyFont="1" applyFill="1" applyBorder="1" applyAlignment="1" applyProtection="1">
      <alignment vertical="center"/>
      <protection locked="0"/>
    </xf>
    <xf numFmtId="0" fontId="5" fillId="7" borderId="139" xfId="0" applyFont="1" applyFill="1" applyBorder="1" applyAlignment="1" applyProtection="1">
      <alignment horizontal="center" vertical="center"/>
      <protection locked="0"/>
    </xf>
    <xf numFmtId="176" fontId="5" fillId="7" borderId="139" xfId="0" applyNumberFormat="1" applyFont="1" applyFill="1" applyBorder="1" applyAlignment="1" applyProtection="1">
      <alignment vertical="center"/>
      <protection locked="0"/>
    </xf>
    <xf numFmtId="0" fontId="5" fillId="7" borderId="140" xfId="0" applyFont="1" applyFill="1" applyBorder="1" applyAlignment="1" applyProtection="1">
      <alignment horizontal="center" vertical="center"/>
      <protection locked="0"/>
    </xf>
    <xf numFmtId="0" fontId="11" fillId="7" borderId="18" xfId="0" applyFont="1" applyFill="1" applyBorder="1" applyAlignment="1" applyProtection="1">
      <alignment horizontal="center" vertical="center" wrapText="1" shrinkToFit="1"/>
      <protection locked="0"/>
    </xf>
    <xf numFmtId="0" fontId="5" fillId="7" borderId="18" xfId="0" applyFont="1" applyFill="1" applyBorder="1" applyAlignment="1" applyProtection="1">
      <alignment horizontal="center" vertical="center" wrapText="1" shrinkToFit="1"/>
      <protection locked="0"/>
    </xf>
    <xf numFmtId="0" fontId="11" fillId="7" borderId="138" xfId="0" applyFont="1" applyFill="1" applyBorder="1" applyAlignment="1" applyProtection="1">
      <alignment horizontal="center" vertical="center" wrapText="1"/>
      <protection locked="0"/>
    </xf>
    <xf numFmtId="0" fontId="5" fillId="7" borderId="139" xfId="0" applyFont="1" applyFill="1" applyBorder="1" applyAlignment="1" applyProtection="1">
      <alignment horizontal="center" vertical="center" shrinkToFit="1"/>
      <protection locked="0"/>
    </xf>
    <xf numFmtId="176" fontId="5" fillId="7" borderId="60" xfId="0" applyNumberFormat="1" applyFont="1" applyFill="1" applyBorder="1" applyAlignment="1" applyProtection="1">
      <alignment horizontal="center" vertical="center"/>
      <protection locked="0"/>
    </xf>
    <xf numFmtId="0" fontId="5" fillId="2" borderId="64" xfId="0" applyFont="1" applyFill="1" applyBorder="1" applyAlignment="1" applyProtection="1">
      <alignment horizontal="center" vertical="center"/>
    </xf>
    <xf numFmtId="0" fontId="11" fillId="7" borderId="31" xfId="0" applyFont="1" applyFill="1" applyBorder="1" applyAlignment="1" applyProtection="1">
      <alignment vertical="center" wrapText="1"/>
      <protection locked="0"/>
    </xf>
    <xf numFmtId="0" fontId="11" fillId="7" borderId="18" xfId="0" applyFont="1" applyFill="1" applyBorder="1" applyAlignment="1" applyProtection="1">
      <alignment horizontal="center" vertical="center" wrapText="1"/>
      <protection locked="0"/>
    </xf>
    <xf numFmtId="176" fontId="11" fillId="2" borderId="18" xfId="0" applyNumberFormat="1" applyFont="1" applyFill="1" applyBorder="1" applyAlignment="1" applyProtection="1">
      <alignment vertical="center"/>
      <protection locked="0"/>
    </xf>
    <xf numFmtId="0" fontId="11" fillId="7" borderId="138" xfId="0" applyFont="1" applyFill="1" applyBorder="1" applyAlignment="1" applyProtection="1">
      <alignment vertical="center" wrapText="1"/>
      <protection locked="0"/>
    </xf>
    <xf numFmtId="0" fontId="5" fillId="7" borderId="139" xfId="0" applyFont="1" applyFill="1" applyBorder="1" applyAlignment="1" applyProtection="1">
      <alignment horizontal="center" vertical="center" wrapText="1"/>
      <protection locked="0"/>
    </xf>
    <xf numFmtId="0" fontId="11" fillId="7" borderId="139" xfId="0" applyFont="1" applyFill="1" applyBorder="1" applyAlignment="1" applyProtection="1">
      <alignment horizontal="center" vertical="center" wrapText="1"/>
      <protection locked="0"/>
    </xf>
    <xf numFmtId="176" fontId="5" fillId="7" borderId="60" xfId="0" applyNumberFormat="1" applyFont="1" applyFill="1" applyBorder="1" applyAlignment="1" applyProtection="1">
      <alignment vertical="center"/>
      <protection locked="0"/>
    </xf>
    <xf numFmtId="176" fontId="11" fillId="2" borderId="139" xfId="0" applyNumberFormat="1" applyFont="1" applyFill="1" applyBorder="1" applyAlignment="1" applyProtection="1">
      <alignment vertical="center"/>
      <protection locked="0"/>
    </xf>
    <xf numFmtId="0" fontId="5" fillId="7" borderId="139" xfId="0" applyFont="1" applyFill="1" applyBorder="1" applyAlignment="1" applyProtection="1">
      <alignment vertical="center"/>
      <protection locked="0"/>
    </xf>
    <xf numFmtId="0" fontId="5" fillId="7" borderId="18" xfId="0" applyFont="1" applyFill="1" applyBorder="1" applyAlignment="1" applyProtection="1">
      <alignment vertical="center"/>
      <protection locked="0"/>
    </xf>
    <xf numFmtId="0" fontId="29" fillId="5" borderId="23" xfId="145" applyFont="1" applyFill="1" applyBorder="1" applyAlignment="1" applyProtection="1">
      <alignment horizontal="center" vertical="center"/>
    </xf>
    <xf numFmtId="0" fontId="27" fillId="0" borderId="19" xfId="145" applyFont="1" applyBorder="1" applyAlignment="1">
      <alignment vertical="center"/>
    </xf>
    <xf numFmtId="0" fontId="27" fillId="0" borderId="0" xfId="145" applyFont="1" applyAlignment="1">
      <alignment vertical="center"/>
    </xf>
    <xf numFmtId="0" fontId="27" fillId="0" borderId="62" xfId="145" applyFont="1" applyBorder="1" applyAlignment="1">
      <alignment vertical="center"/>
    </xf>
    <xf numFmtId="0" fontId="27" fillId="0" borderId="61" xfId="145" applyFont="1" applyBorder="1" applyAlignment="1">
      <alignment vertical="center"/>
    </xf>
    <xf numFmtId="176" fontId="11" fillId="2" borderId="20" xfId="0" applyNumberFormat="1" applyFont="1" applyFill="1" applyBorder="1" applyAlignment="1" applyProtection="1">
      <alignment vertical="center"/>
      <protection locked="0"/>
    </xf>
    <xf numFmtId="176" fontId="11" fillId="2" borderId="16" xfId="0" applyNumberFormat="1" applyFont="1" applyFill="1" applyBorder="1" applyAlignment="1" applyProtection="1">
      <alignment vertical="center"/>
      <protection locked="0"/>
    </xf>
    <xf numFmtId="176" fontId="11" fillId="2" borderId="60" xfId="0" applyNumberFormat="1" applyFont="1" applyFill="1" applyBorder="1" applyAlignment="1" applyProtection="1">
      <alignment vertical="center"/>
      <protection locked="0"/>
    </xf>
    <xf numFmtId="176" fontId="16" fillId="7" borderId="17" xfId="0" applyNumberFormat="1" applyFont="1" applyFill="1" applyBorder="1" applyAlignment="1" applyProtection="1">
      <alignment horizontal="center" vertical="center"/>
    </xf>
    <xf numFmtId="176" fontId="16" fillId="7" borderId="141" xfId="0" applyNumberFormat="1" applyFont="1" applyFill="1" applyBorder="1" applyAlignment="1" applyProtection="1">
      <alignment horizontal="center" vertical="center"/>
    </xf>
    <xf numFmtId="0" fontId="5" fillId="5" borderId="89" xfId="0" applyFont="1" applyFill="1" applyBorder="1" applyAlignment="1" applyProtection="1">
      <alignment horizontal="center" vertical="top" wrapText="1"/>
    </xf>
    <xf numFmtId="0" fontId="5" fillId="5" borderId="23" xfId="0" applyFont="1" applyFill="1" applyBorder="1" applyAlignment="1" applyProtection="1">
      <alignment horizontal="center" vertical="top" wrapText="1"/>
    </xf>
    <xf numFmtId="0" fontId="11" fillId="0" borderId="0" xfId="0" applyFont="1" applyBorder="1"/>
    <xf numFmtId="0" fontId="12" fillId="2" borderId="125" xfId="0" applyFont="1" applyFill="1" applyBorder="1" applyAlignment="1" applyProtection="1">
      <alignment vertical="center"/>
    </xf>
    <xf numFmtId="0" fontId="5" fillId="2" borderId="127" xfId="0" applyFont="1" applyFill="1" applyBorder="1" applyAlignment="1" applyProtection="1">
      <alignment vertical="center"/>
    </xf>
    <xf numFmtId="0" fontId="5" fillId="5" borderId="91" xfId="0" applyFont="1" applyFill="1" applyBorder="1" applyProtection="1"/>
    <xf numFmtId="0" fontId="5" fillId="5" borderId="90" xfId="0" applyFont="1" applyFill="1" applyBorder="1" applyProtection="1"/>
    <xf numFmtId="0" fontId="5" fillId="5" borderId="92" xfId="0" applyFont="1" applyFill="1" applyBorder="1" applyProtection="1"/>
    <xf numFmtId="0" fontId="5" fillId="2" borderId="23" xfId="0" applyFont="1" applyFill="1" applyBorder="1" applyAlignment="1" applyProtection="1">
      <alignment horizontal="center"/>
    </xf>
    <xf numFmtId="181" fontId="5" fillId="2" borderId="23" xfId="0" applyNumberFormat="1" applyFont="1" applyFill="1" applyBorder="1" applyAlignment="1" applyProtection="1">
      <alignment horizontal="center"/>
    </xf>
    <xf numFmtId="0" fontId="5" fillId="5" borderId="23" xfId="0" applyFont="1" applyFill="1" applyBorder="1"/>
    <xf numFmtId="0" fontId="5" fillId="2" borderId="0" xfId="0" applyFont="1" applyFill="1" applyBorder="1" applyAlignment="1" applyProtection="1">
      <alignment horizontal="left" vertical="center"/>
    </xf>
    <xf numFmtId="0" fontId="11" fillId="2" borderId="0" xfId="0" applyFont="1" applyFill="1" applyBorder="1" applyAlignment="1" applyProtection="1">
      <alignment horizontal="left" vertical="center"/>
    </xf>
    <xf numFmtId="0" fontId="5" fillId="5" borderId="14" xfId="0" applyFont="1" applyFill="1" applyBorder="1" applyAlignment="1" applyProtection="1">
      <alignment horizontal="center" vertical="center"/>
    </xf>
    <xf numFmtId="0" fontId="5" fillId="5" borderId="91" xfId="0" applyFont="1" applyFill="1" applyBorder="1" applyAlignment="1" applyProtection="1">
      <alignment horizontal="center" vertical="center"/>
    </xf>
    <xf numFmtId="0" fontId="5" fillId="5" borderId="66" xfId="0" applyFont="1" applyFill="1" applyBorder="1" applyAlignment="1" applyProtection="1">
      <alignment horizontal="center" vertical="center"/>
    </xf>
    <xf numFmtId="180" fontId="5" fillId="7" borderId="95" xfId="0" applyNumberFormat="1" applyFont="1" applyFill="1" applyBorder="1" applyAlignment="1" applyProtection="1">
      <alignment horizontal="center" vertical="center"/>
      <protection locked="0"/>
    </xf>
    <xf numFmtId="176" fontId="5" fillId="2" borderId="21" xfId="0" applyNumberFormat="1" applyFont="1" applyFill="1" applyBorder="1" applyAlignment="1" applyProtection="1">
      <alignment horizontal="center" vertical="center"/>
    </xf>
    <xf numFmtId="5" fontId="5" fillId="2" borderId="64" xfId="0" applyNumberFormat="1" applyFont="1" applyFill="1" applyBorder="1" applyAlignment="1" applyProtection="1">
      <alignment horizontal="center" vertical="center"/>
    </xf>
    <xf numFmtId="5" fontId="5" fillId="2" borderId="64" xfId="0" applyNumberFormat="1" applyFont="1" applyFill="1" applyBorder="1" applyAlignment="1" applyProtection="1">
      <alignment vertical="center"/>
    </xf>
    <xf numFmtId="0" fontId="27" fillId="0" borderId="0" xfId="145" applyFont="1" applyBorder="1" applyAlignment="1">
      <alignment vertical="center"/>
    </xf>
    <xf numFmtId="0" fontId="33" fillId="2" borderId="0" xfId="0" applyFont="1" applyFill="1"/>
    <xf numFmtId="0" fontId="34" fillId="2" borderId="0" xfId="0" applyFont="1" applyFill="1" applyAlignment="1">
      <alignment vertical="center"/>
    </xf>
    <xf numFmtId="0" fontId="34" fillId="2" borderId="0" xfId="0" applyFont="1" applyFill="1"/>
    <xf numFmtId="0" fontId="34" fillId="2" borderId="0" xfId="0" applyFont="1" applyFill="1" applyAlignment="1">
      <alignment wrapText="1"/>
    </xf>
    <xf numFmtId="0" fontId="34" fillId="2" borderId="0" xfId="0" quotePrefix="1" applyFont="1" applyFill="1"/>
    <xf numFmtId="0" fontId="5" fillId="6" borderId="0" xfId="0" applyFont="1" applyFill="1" applyAlignment="1" applyProtection="1">
      <alignment horizontal="left" vertical="center" wrapText="1"/>
    </xf>
    <xf numFmtId="0" fontId="4" fillId="4" borderId="11" xfId="0" applyFont="1" applyFill="1" applyBorder="1" applyAlignment="1" applyProtection="1">
      <alignment horizontal="center"/>
    </xf>
    <xf numFmtId="0" fontId="4" fillId="4" borderId="22" xfId="0" applyFont="1" applyFill="1" applyBorder="1" applyAlignment="1" applyProtection="1">
      <alignment horizontal="center"/>
    </xf>
    <xf numFmtId="0" fontId="4" fillId="4" borderId="6" xfId="0" applyFont="1" applyFill="1" applyBorder="1" applyAlignment="1" applyProtection="1">
      <alignment horizontal="center"/>
    </xf>
    <xf numFmtId="0" fontId="14" fillId="2" borderId="0" xfId="0" applyFont="1" applyFill="1" applyAlignment="1" applyProtection="1">
      <alignment horizontal="left" vertical="top" wrapText="1"/>
    </xf>
    <xf numFmtId="0" fontId="5" fillId="0" borderId="0" xfId="0" applyFont="1" applyBorder="1" applyAlignment="1" applyProtection="1">
      <alignment horizontal="center"/>
    </xf>
    <xf numFmtId="0" fontId="5" fillId="5" borderId="87" xfId="0" applyFont="1" applyFill="1" applyBorder="1" applyAlignment="1" applyProtection="1">
      <alignment horizontal="center" vertical="top" wrapText="1"/>
    </xf>
    <xf numFmtId="0" fontId="5" fillId="5" borderId="89" xfId="0" applyFont="1" applyFill="1" applyBorder="1" applyAlignment="1" applyProtection="1">
      <alignment horizontal="center" vertical="top" wrapText="1"/>
    </xf>
    <xf numFmtId="0" fontId="5" fillId="5" borderId="91" xfId="0" applyFont="1" applyFill="1" applyBorder="1" applyAlignment="1" applyProtection="1">
      <alignment horizontal="left" vertical="top" wrapText="1"/>
    </xf>
    <xf numFmtId="0" fontId="5" fillId="5" borderId="90" xfId="0" applyFont="1" applyFill="1" applyBorder="1" applyAlignment="1" applyProtection="1">
      <alignment horizontal="left" vertical="top" wrapText="1"/>
    </xf>
    <xf numFmtId="0" fontId="5" fillId="5" borderId="92" xfId="0" applyFont="1" applyFill="1" applyBorder="1" applyAlignment="1" applyProtection="1">
      <alignment horizontal="left" vertical="top" wrapText="1"/>
    </xf>
    <xf numFmtId="0" fontId="5" fillId="5" borderId="63" xfId="0" applyFont="1" applyFill="1" applyBorder="1" applyAlignment="1" applyProtection="1">
      <alignment horizontal="left" vertical="top" wrapText="1"/>
    </xf>
    <xf numFmtId="0" fontId="5" fillId="5" borderId="56" xfId="0" applyFont="1" applyFill="1" applyBorder="1" applyAlignment="1" applyProtection="1">
      <alignment horizontal="left" vertical="top" wrapText="1"/>
    </xf>
    <xf numFmtId="0" fontId="5" fillId="5" borderId="42" xfId="0" applyFont="1" applyFill="1" applyBorder="1" applyAlignment="1" applyProtection="1">
      <alignment horizontal="left" vertical="top" wrapText="1"/>
    </xf>
    <xf numFmtId="0" fontId="5" fillId="5" borderId="43" xfId="0" applyFont="1" applyFill="1" applyBorder="1" applyAlignment="1" applyProtection="1">
      <alignment horizontal="left" vertical="top" wrapText="1"/>
    </xf>
    <xf numFmtId="0" fontId="5" fillId="2" borderId="0" xfId="0" applyFont="1" applyFill="1" applyBorder="1" applyAlignment="1" applyProtection="1">
      <alignment horizontal="left" vertical="top" wrapText="1"/>
    </xf>
    <xf numFmtId="0" fontId="2" fillId="2" borderId="0" xfId="145" applyFill="1" applyBorder="1" applyAlignment="1" applyProtection="1">
      <alignment horizontal="left"/>
    </xf>
    <xf numFmtId="0" fontId="2" fillId="2" borderId="0" xfId="145" applyFill="1" applyAlignment="1" applyProtection="1">
      <alignment horizontal="left"/>
    </xf>
    <xf numFmtId="0" fontId="7" fillId="2" borderId="123" xfId="0" applyFont="1" applyFill="1" applyBorder="1" applyAlignment="1" applyProtection="1">
      <alignment horizontal="left" vertical="center"/>
    </xf>
    <xf numFmtId="0" fontId="7" fillId="2" borderId="0" xfId="0" applyFont="1" applyFill="1" applyBorder="1" applyAlignment="1" applyProtection="1">
      <alignment horizontal="left" vertical="center"/>
    </xf>
    <xf numFmtId="0" fontId="12" fillId="5" borderId="130" xfId="0" applyFont="1" applyFill="1" applyBorder="1" applyAlignment="1" applyProtection="1">
      <alignment horizontal="center" vertical="center"/>
    </xf>
    <xf numFmtId="0" fontId="12" fillId="5" borderId="131" xfId="0" applyFont="1" applyFill="1" applyBorder="1" applyAlignment="1" applyProtection="1">
      <alignment horizontal="center" vertical="center"/>
    </xf>
    <xf numFmtId="0" fontId="2" fillId="2" borderId="0" xfId="145" applyFill="1" applyAlignment="1" applyProtection="1">
      <alignment horizontal="right" vertical="center"/>
    </xf>
    <xf numFmtId="0" fontId="5" fillId="5" borderId="27" xfId="0" applyFont="1" applyFill="1" applyBorder="1" applyAlignment="1" applyProtection="1">
      <alignment horizontal="center" vertical="center" wrapText="1"/>
    </xf>
    <xf numFmtId="0" fontId="5" fillId="5" borderId="29" xfId="0" applyFont="1" applyFill="1" applyBorder="1" applyAlignment="1" applyProtection="1">
      <alignment horizontal="center" vertical="center" wrapText="1"/>
    </xf>
    <xf numFmtId="0" fontId="5" fillId="5" borderId="35" xfId="0" applyFont="1" applyFill="1" applyBorder="1" applyAlignment="1" applyProtection="1">
      <alignment horizontal="center" vertical="center"/>
    </xf>
    <xf numFmtId="0" fontId="5" fillId="5" borderId="36" xfId="0" applyFont="1" applyFill="1" applyBorder="1" applyAlignment="1" applyProtection="1">
      <alignment horizontal="center" vertical="center"/>
    </xf>
    <xf numFmtId="0" fontId="2" fillId="5" borderId="26" xfId="145" applyFill="1" applyBorder="1" applyAlignment="1" applyProtection="1">
      <alignment horizontal="center" vertical="center"/>
    </xf>
    <xf numFmtId="0" fontId="2" fillId="5" borderId="4" xfId="145" applyFill="1" applyBorder="1" applyAlignment="1" applyProtection="1">
      <alignment horizontal="center" vertical="center"/>
    </xf>
    <xf numFmtId="0" fontId="2" fillId="5" borderId="26" xfId="145" applyFill="1" applyBorder="1" applyAlignment="1" applyProtection="1">
      <alignment horizontal="center" vertical="center" wrapText="1"/>
    </xf>
    <xf numFmtId="0" fontId="2" fillId="5" borderId="4" xfId="145" applyFill="1" applyBorder="1" applyAlignment="1" applyProtection="1">
      <alignment horizontal="center" vertical="center" wrapText="1"/>
    </xf>
    <xf numFmtId="0" fontId="5" fillId="5" borderId="26" xfId="0" applyFont="1" applyFill="1" applyBorder="1" applyAlignment="1" applyProtection="1">
      <alignment horizontal="center" vertical="center" wrapText="1"/>
    </xf>
    <xf numFmtId="0" fontId="5" fillId="5" borderId="4" xfId="0" applyFont="1" applyFill="1" applyBorder="1" applyAlignment="1" applyProtection="1">
      <alignment horizontal="center" vertical="center" wrapText="1"/>
    </xf>
    <xf numFmtId="0" fontId="5" fillId="5" borderId="50" xfId="0" applyFont="1" applyFill="1" applyBorder="1" applyAlignment="1" applyProtection="1">
      <alignment horizontal="center" vertical="center" wrapText="1"/>
    </xf>
    <xf numFmtId="0" fontId="5" fillId="5" borderId="64" xfId="0" applyFont="1" applyFill="1" applyBorder="1" applyAlignment="1" applyProtection="1">
      <alignment horizontal="center" vertical="center" wrapText="1"/>
    </xf>
    <xf numFmtId="0" fontId="5" fillId="5" borderId="65" xfId="0" applyFont="1" applyFill="1" applyBorder="1" applyAlignment="1" applyProtection="1">
      <alignment horizontal="center" vertical="center" wrapText="1"/>
    </xf>
    <xf numFmtId="0" fontId="5" fillId="5" borderId="5" xfId="0" applyFont="1" applyFill="1" applyBorder="1" applyAlignment="1" applyProtection="1">
      <alignment horizontal="center" vertical="center" wrapText="1"/>
    </xf>
    <xf numFmtId="0" fontId="5" fillId="5" borderId="0" xfId="0" applyFont="1" applyFill="1" applyBorder="1" applyAlignment="1" applyProtection="1">
      <alignment horizontal="center" vertical="center" wrapText="1"/>
    </xf>
    <xf numFmtId="0" fontId="5" fillId="5" borderId="10" xfId="0" applyFont="1" applyFill="1" applyBorder="1" applyAlignment="1" applyProtection="1">
      <alignment horizontal="center" vertical="center" wrapText="1"/>
    </xf>
    <xf numFmtId="0" fontId="5" fillId="2" borderId="45" xfId="0" applyFont="1" applyFill="1" applyBorder="1" applyAlignment="1" applyProtection="1">
      <alignment horizontal="center"/>
    </xf>
    <xf numFmtId="0" fontId="2" fillId="5" borderId="50" xfId="145" applyFill="1" applyBorder="1" applyAlignment="1" applyProtection="1">
      <alignment horizontal="center" vertical="center"/>
    </xf>
    <xf numFmtId="0" fontId="2" fillId="5" borderId="64" xfId="145" applyFill="1" applyBorder="1" applyAlignment="1" applyProtection="1">
      <alignment horizontal="center" vertical="center"/>
    </xf>
    <xf numFmtId="0" fontId="2" fillId="5" borderId="65" xfId="145" applyFill="1" applyBorder="1" applyAlignment="1" applyProtection="1">
      <alignment horizontal="center" vertical="center"/>
    </xf>
    <xf numFmtId="0" fontId="5" fillId="5" borderId="11" xfId="0" applyFont="1" applyFill="1" applyBorder="1" applyAlignment="1" applyProtection="1">
      <alignment horizontal="center" vertical="center"/>
    </xf>
    <xf numFmtId="0" fontId="5" fillId="5" borderId="22" xfId="0" applyFont="1" applyFill="1" applyBorder="1" applyAlignment="1" applyProtection="1">
      <alignment horizontal="center" vertical="center"/>
    </xf>
    <xf numFmtId="0" fontId="5" fillId="5" borderId="6" xfId="0" applyFont="1" applyFill="1" applyBorder="1" applyAlignment="1" applyProtection="1">
      <alignment horizontal="center" vertical="center"/>
    </xf>
    <xf numFmtId="0" fontId="5" fillId="5" borderId="14" xfId="0" applyFont="1" applyFill="1" applyBorder="1" applyAlignment="1" applyProtection="1">
      <alignment horizontal="center" vertical="center"/>
    </xf>
    <xf numFmtId="0" fontId="5" fillId="5" borderId="4" xfId="0" applyFont="1" applyFill="1" applyBorder="1" applyAlignment="1" applyProtection="1">
      <alignment horizontal="center" vertical="center"/>
    </xf>
    <xf numFmtId="0" fontId="5" fillId="5" borderId="14" xfId="0" applyFont="1" applyFill="1" applyBorder="1" applyAlignment="1" applyProtection="1">
      <alignment horizontal="center" vertical="center" wrapText="1"/>
    </xf>
    <xf numFmtId="0" fontId="5" fillId="2" borderId="128" xfId="0" applyFont="1" applyFill="1" applyBorder="1" applyAlignment="1" applyProtection="1">
      <alignment horizontal="left" vertical="top" wrapText="1"/>
    </xf>
    <xf numFmtId="0" fontId="5" fillId="5" borderId="12" xfId="0" applyFont="1" applyFill="1" applyBorder="1" applyAlignment="1" applyProtection="1">
      <alignment horizontal="center" vertical="center" wrapText="1"/>
    </xf>
    <xf numFmtId="0" fontId="5" fillId="5" borderId="3" xfId="0" applyFont="1" applyFill="1" applyBorder="1" applyAlignment="1" applyProtection="1">
      <alignment horizontal="center" vertical="center" wrapText="1"/>
    </xf>
    <xf numFmtId="0" fontId="5" fillId="5" borderId="13" xfId="0" applyFont="1" applyFill="1" applyBorder="1" applyAlignment="1" applyProtection="1">
      <alignment horizontal="center" vertical="center" wrapText="1"/>
    </xf>
    <xf numFmtId="0" fontId="5" fillId="5" borderId="12" xfId="0" applyFont="1" applyFill="1" applyBorder="1" applyAlignment="1" applyProtection="1">
      <alignment horizontal="center" vertical="center"/>
    </xf>
    <xf numFmtId="0" fontId="5" fillId="5" borderId="3" xfId="0" applyFont="1" applyFill="1" applyBorder="1" applyAlignment="1" applyProtection="1">
      <alignment horizontal="center" vertical="center"/>
    </xf>
    <xf numFmtId="0" fontId="5" fillId="5" borderId="13" xfId="0" applyFont="1" applyFill="1" applyBorder="1" applyAlignment="1" applyProtection="1">
      <alignment horizontal="center" vertical="center"/>
    </xf>
    <xf numFmtId="0" fontId="2" fillId="5" borderId="38" xfId="145" applyFill="1" applyBorder="1" applyAlignment="1" applyProtection="1">
      <alignment horizontal="center" vertical="center"/>
    </xf>
    <xf numFmtId="0" fontId="2" fillId="5" borderId="39" xfId="145" applyFill="1" applyBorder="1" applyAlignment="1" applyProtection="1">
      <alignment horizontal="center" vertical="center"/>
    </xf>
    <xf numFmtId="0" fontId="2" fillId="5" borderId="40" xfId="145" applyFill="1" applyBorder="1" applyAlignment="1" applyProtection="1">
      <alignment horizontal="center" vertical="center"/>
    </xf>
    <xf numFmtId="0" fontId="5" fillId="5" borderId="26" xfId="0" applyFont="1" applyFill="1" applyBorder="1" applyAlignment="1" applyProtection="1">
      <alignment horizontal="center" vertical="center"/>
    </xf>
    <xf numFmtId="0" fontId="21" fillId="7" borderId="58" xfId="0" applyFont="1" applyFill="1" applyBorder="1" applyAlignment="1" applyProtection="1">
      <alignment horizontal="center" vertical="center"/>
      <protection locked="0"/>
    </xf>
    <xf numFmtId="0" fontId="21" fillId="7" borderId="59" xfId="0" applyFont="1" applyFill="1" applyBorder="1" applyAlignment="1" applyProtection="1">
      <alignment horizontal="center" vertical="center"/>
      <protection locked="0"/>
    </xf>
    <xf numFmtId="0" fontId="21" fillId="7" borderId="18" xfId="0" applyFont="1" applyFill="1" applyBorder="1" applyAlignment="1" applyProtection="1">
      <alignment horizontal="center" vertical="center"/>
      <protection locked="0"/>
    </xf>
    <xf numFmtId="0" fontId="21" fillId="7" borderId="102" xfId="0" applyFont="1" applyFill="1" applyBorder="1" applyAlignment="1" applyProtection="1">
      <alignment horizontal="center" vertical="center"/>
      <protection locked="0"/>
    </xf>
    <xf numFmtId="0" fontId="21" fillId="7" borderId="104" xfId="0" applyFont="1" applyFill="1" applyBorder="1" applyAlignment="1" applyProtection="1">
      <alignment horizontal="center" vertical="center"/>
      <protection locked="0"/>
    </xf>
    <xf numFmtId="0" fontId="21" fillId="7" borderId="101" xfId="0" applyFont="1" applyFill="1" applyBorder="1" applyAlignment="1" applyProtection="1">
      <alignment horizontal="center" vertical="center"/>
      <protection locked="0"/>
    </xf>
    <xf numFmtId="0" fontId="21" fillId="7" borderId="103" xfId="0" applyFont="1" applyFill="1" applyBorder="1" applyAlignment="1" applyProtection="1">
      <alignment horizontal="center" vertical="center"/>
      <protection locked="0"/>
    </xf>
    <xf numFmtId="0" fontId="21" fillId="7" borderId="105"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protection locked="0"/>
    </xf>
    <xf numFmtId="0" fontId="21" fillId="7" borderId="94" xfId="0" applyFont="1" applyFill="1" applyBorder="1" applyAlignment="1" applyProtection="1">
      <alignment horizontal="center" vertical="center"/>
      <protection locked="0"/>
    </xf>
    <xf numFmtId="0" fontId="21" fillId="7" borderId="100" xfId="0" applyFont="1" applyFill="1" applyBorder="1" applyAlignment="1" applyProtection="1">
      <alignment horizontal="center" vertical="center"/>
      <protection locked="0"/>
    </xf>
    <xf numFmtId="0" fontId="21" fillId="7" borderId="110" xfId="0" applyFont="1" applyFill="1" applyBorder="1" applyAlignment="1" applyProtection="1">
      <alignment horizontal="center" vertical="center"/>
      <protection locked="0"/>
    </xf>
    <xf numFmtId="176" fontId="11" fillId="7" borderId="46" xfId="0" applyNumberFormat="1" applyFont="1" applyFill="1" applyBorder="1" applyAlignment="1" applyProtection="1">
      <alignment horizontal="center" vertical="center" wrapText="1"/>
      <protection locked="0"/>
    </xf>
    <xf numFmtId="176" fontId="11" fillId="7" borderId="136" xfId="0" applyNumberFormat="1" applyFont="1" applyFill="1" applyBorder="1" applyAlignment="1" applyProtection="1">
      <alignment horizontal="center" vertical="center" wrapText="1"/>
      <protection locked="0"/>
    </xf>
    <xf numFmtId="176" fontId="11" fillId="7" borderId="53" xfId="0" applyNumberFormat="1" applyFont="1" applyFill="1" applyBorder="1" applyAlignment="1" applyProtection="1">
      <alignment horizontal="center" vertical="center" wrapText="1"/>
      <protection locked="0"/>
    </xf>
    <xf numFmtId="0" fontId="5" fillId="5" borderId="38" xfId="0" applyFont="1" applyFill="1" applyBorder="1" applyAlignment="1" applyProtection="1">
      <alignment horizontal="center" vertical="center"/>
    </xf>
    <xf numFmtId="0" fontId="5" fillId="5" borderId="39" xfId="0" applyFont="1" applyFill="1" applyBorder="1" applyAlignment="1" applyProtection="1">
      <alignment horizontal="center" vertical="center"/>
    </xf>
    <xf numFmtId="0" fontId="21" fillId="7" borderId="99" xfId="0" applyFont="1" applyFill="1" applyBorder="1" applyAlignment="1" applyProtection="1">
      <alignment horizontal="center" vertical="center"/>
      <protection locked="0"/>
    </xf>
    <xf numFmtId="0" fontId="21" fillId="7" borderId="109" xfId="0" applyFont="1" applyFill="1" applyBorder="1" applyAlignment="1" applyProtection="1">
      <alignment horizontal="center" vertical="center"/>
      <protection locked="0"/>
    </xf>
    <xf numFmtId="0" fontId="11" fillId="5" borderId="14" xfId="0" applyFont="1" applyFill="1" applyBorder="1" applyAlignment="1" applyProtection="1">
      <alignment horizontal="center" vertical="top" textRotation="255"/>
    </xf>
    <xf numFmtId="0" fontId="11" fillId="5" borderId="4" xfId="0" applyFont="1" applyFill="1" applyBorder="1" applyAlignment="1" applyProtection="1">
      <alignment horizontal="center" vertical="top" textRotation="255"/>
    </xf>
    <xf numFmtId="0" fontId="11" fillId="5" borderId="24" xfId="0" applyFont="1" applyFill="1" applyBorder="1" applyAlignment="1" applyProtection="1">
      <alignment horizontal="center" vertical="top" textRotation="255"/>
    </xf>
    <xf numFmtId="0" fontId="16" fillId="5" borderId="14" xfId="0" applyFont="1" applyFill="1" applyBorder="1" applyAlignment="1" applyProtection="1">
      <alignment horizontal="center" vertical="top" textRotation="255" shrinkToFit="1"/>
    </xf>
    <xf numFmtId="0" fontId="16" fillId="5" borderId="4" xfId="0" applyFont="1" applyFill="1" applyBorder="1" applyAlignment="1" applyProtection="1">
      <alignment horizontal="center" vertical="top" textRotation="255" shrinkToFit="1"/>
    </xf>
    <xf numFmtId="0" fontId="16" fillId="5" borderId="24" xfId="0" applyFont="1" applyFill="1" applyBorder="1" applyAlignment="1" applyProtection="1">
      <alignment horizontal="center" vertical="top" textRotation="255" shrinkToFit="1"/>
    </xf>
    <xf numFmtId="176" fontId="11" fillId="7" borderId="118" xfId="0" applyNumberFormat="1" applyFont="1" applyFill="1" applyBorder="1" applyAlignment="1" applyProtection="1">
      <alignment horizontal="center" vertical="center" wrapText="1"/>
      <protection locked="0"/>
    </xf>
    <xf numFmtId="176" fontId="11" fillId="7" borderId="121" xfId="0" applyNumberFormat="1" applyFont="1" applyFill="1" applyBorder="1" applyAlignment="1" applyProtection="1">
      <alignment horizontal="center" vertical="center" wrapText="1"/>
      <protection locked="0"/>
    </xf>
    <xf numFmtId="176" fontId="11" fillId="7" borderId="119" xfId="0" applyNumberFormat="1" applyFont="1" applyFill="1" applyBorder="1" applyAlignment="1" applyProtection="1">
      <alignment horizontal="center" vertical="center" wrapText="1"/>
      <protection locked="0"/>
    </xf>
    <xf numFmtId="0" fontId="5" fillId="5" borderId="7" xfId="0" applyFont="1" applyFill="1" applyBorder="1" applyAlignment="1" applyProtection="1">
      <alignment horizontal="center" vertical="center"/>
    </xf>
    <xf numFmtId="0" fontId="5" fillId="5" borderId="8" xfId="0" applyFont="1" applyFill="1" applyBorder="1" applyAlignment="1" applyProtection="1">
      <alignment horizontal="center" vertical="center"/>
    </xf>
    <xf numFmtId="0" fontId="5" fillId="5" borderId="9" xfId="0" applyFont="1" applyFill="1" applyBorder="1" applyAlignment="1" applyProtection="1">
      <alignment horizontal="center" vertical="center"/>
    </xf>
    <xf numFmtId="0" fontId="5" fillId="5" borderId="51" xfId="0" applyFont="1" applyFill="1" applyBorder="1" applyAlignment="1" applyProtection="1">
      <alignment horizontal="center" vertical="center"/>
    </xf>
    <xf numFmtId="0" fontId="5" fillId="5" borderId="45" xfId="0" applyFont="1" applyFill="1" applyBorder="1" applyAlignment="1" applyProtection="1">
      <alignment horizontal="center" vertical="center"/>
    </xf>
    <xf numFmtId="0" fontId="5" fillId="5" borderId="54" xfId="0" applyFont="1" applyFill="1" applyBorder="1" applyAlignment="1" applyProtection="1">
      <alignment horizontal="center" vertical="center"/>
    </xf>
    <xf numFmtId="0" fontId="5" fillId="5" borderId="101" xfId="0" applyFont="1" applyFill="1" applyBorder="1" applyAlignment="1" applyProtection="1">
      <alignment horizontal="center" vertical="center" wrapText="1"/>
    </xf>
    <xf numFmtId="0" fontId="5" fillId="5" borderId="58" xfId="0" applyFont="1" applyFill="1" applyBorder="1" applyAlignment="1" applyProtection="1">
      <alignment horizontal="center" vertical="center" wrapText="1"/>
    </xf>
    <xf numFmtId="0" fontId="5" fillId="5" borderId="109" xfId="0" applyFont="1" applyFill="1" applyBorder="1" applyAlignment="1" applyProtection="1">
      <alignment horizontal="center" vertical="center" wrapText="1"/>
    </xf>
    <xf numFmtId="0" fontId="5" fillId="5" borderId="94" xfId="0" applyFont="1" applyFill="1" applyBorder="1" applyAlignment="1" applyProtection="1">
      <alignment horizontal="center" vertical="center" wrapText="1"/>
    </xf>
    <xf numFmtId="0" fontId="2" fillId="5" borderId="101" xfId="145" applyFill="1" applyBorder="1" applyAlignment="1" applyProtection="1">
      <alignment horizontal="center" vertical="center"/>
    </xf>
    <xf numFmtId="0" fontId="2" fillId="5" borderId="58" xfId="145" applyFill="1" applyBorder="1" applyAlignment="1" applyProtection="1">
      <alignment horizontal="center" vertical="center"/>
    </xf>
    <xf numFmtId="0" fontId="2" fillId="5" borderId="99" xfId="145" applyFill="1" applyBorder="1" applyAlignment="1" applyProtection="1">
      <alignment horizontal="center" vertical="center"/>
    </xf>
    <xf numFmtId="0" fontId="2" fillId="5" borderId="21" xfId="145" applyFill="1" applyBorder="1" applyAlignment="1" applyProtection="1">
      <alignment horizontal="center" vertical="center"/>
    </xf>
    <xf numFmtId="0" fontId="2" fillId="5" borderId="105" xfId="145" applyFill="1" applyBorder="1" applyAlignment="1" applyProtection="1">
      <alignment horizontal="center" vertical="center"/>
    </xf>
    <xf numFmtId="0" fontId="2" fillId="5" borderId="59" xfId="145" applyFill="1" applyBorder="1" applyAlignment="1" applyProtection="1">
      <alignment horizontal="center" vertical="center"/>
    </xf>
    <xf numFmtId="0" fontId="5" fillId="5" borderId="55" xfId="0" applyFont="1" applyFill="1" applyBorder="1" applyAlignment="1" applyProtection="1">
      <alignment horizontal="center" vertical="center"/>
    </xf>
    <xf numFmtId="0" fontId="5" fillId="5" borderId="102" xfId="0" applyFont="1" applyFill="1" applyBorder="1" applyAlignment="1" applyProtection="1">
      <alignment horizontal="center" vertical="center" wrapText="1"/>
    </xf>
    <xf numFmtId="0" fontId="5" fillId="5" borderId="110" xfId="0" applyFont="1" applyFill="1" applyBorder="1" applyAlignment="1" applyProtection="1">
      <alignment horizontal="center" vertical="center" wrapText="1"/>
    </xf>
    <xf numFmtId="0" fontId="28" fillId="5" borderId="48" xfId="145" applyFont="1" applyFill="1" applyBorder="1" applyAlignment="1" applyProtection="1">
      <alignment horizontal="center" vertical="center" wrapText="1"/>
    </xf>
    <xf numFmtId="0" fontId="28" fillId="5" borderId="29" xfId="145" applyFont="1" applyFill="1" applyBorder="1" applyAlignment="1" applyProtection="1">
      <alignment horizontal="center" vertical="center" wrapText="1"/>
    </xf>
    <xf numFmtId="0" fontId="28" fillId="5" borderId="14" xfId="145" applyFont="1" applyFill="1" applyBorder="1" applyAlignment="1" applyProtection="1">
      <alignment horizontal="center" vertical="center" wrapText="1"/>
    </xf>
    <xf numFmtId="0" fontId="28" fillId="5" borderId="4" xfId="145" applyFont="1" applyFill="1" applyBorder="1" applyAlignment="1" applyProtection="1">
      <alignment horizontal="center" vertical="center" wrapText="1"/>
    </xf>
    <xf numFmtId="0" fontId="27" fillId="5" borderId="14" xfId="145" applyFont="1" applyFill="1" applyBorder="1" applyAlignment="1" applyProtection="1">
      <alignment horizontal="center" vertical="center" wrapText="1"/>
    </xf>
    <xf numFmtId="0" fontId="2" fillId="5" borderId="96" xfId="145" applyFill="1" applyBorder="1" applyAlignment="1" applyProtection="1">
      <alignment horizontal="center" vertical="center"/>
    </xf>
    <xf numFmtId="0" fontId="2" fillId="5" borderId="95" xfId="145" applyFill="1" applyBorder="1" applyAlignment="1" applyProtection="1">
      <alignment horizontal="center" vertical="center"/>
    </xf>
    <xf numFmtId="0" fontId="2" fillId="5" borderId="106" xfId="145" applyFill="1" applyBorder="1" applyAlignment="1" applyProtection="1">
      <alignment horizontal="center" vertical="center"/>
    </xf>
    <xf numFmtId="0" fontId="5" fillId="5" borderId="24" xfId="0" applyFont="1" applyFill="1" applyBorder="1" applyAlignment="1" applyProtection="1">
      <alignment horizontal="center" vertical="center" wrapText="1"/>
    </xf>
    <xf numFmtId="176" fontId="5" fillId="7" borderId="21" xfId="0" applyNumberFormat="1" applyFont="1" applyFill="1" applyBorder="1" applyAlignment="1" applyProtection="1">
      <alignment horizontal="center" vertical="center" wrapText="1"/>
      <protection locked="0"/>
    </xf>
    <xf numFmtId="176" fontId="5" fillId="7" borderId="94" xfId="0" applyNumberFormat="1" applyFont="1" applyFill="1" applyBorder="1" applyAlignment="1" applyProtection="1">
      <alignment horizontal="center" vertical="center" wrapText="1"/>
      <protection locked="0"/>
    </xf>
    <xf numFmtId="176" fontId="5" fillId="7" borderId="99" xfId="0" applyNumberFormat="1" applyFont="1" applyFill="1" applyBorder="1" applyAlignment="1" applyProtection="1">
      <alignment horizontal="center" vertical="center" wrapText="1"/>
      <protection locked="0"/>
    </xf>
    <xf numFmtId="176" fontId="5" fillId="7" borderId="109" xfId="0" applyNumberFormat="1" applyFont="1" applyFill="1" applyBorder="1" applyAlignment="1" applyProtection="1">
      <alignment horizontal="center" vertical="center" wrapText="1"/>
      <protection locked="0"/>
    </xf>
    <xf numFmtId="0" fontId="5" fillId="5" borderId="96" xfId="0" applyFont="1" applyFill="1" applyBorder="1" applyAlignment="1" applyProtection="1">
      <alignment horizontal="center" vertical="center" wrapText="1"/>
    </xf>
    <xf numFmtId="0" fontId="5" fillId="5" borderId="112" xfId="0" applyFont="1" applyFill="1" applyBorder="1" applyAlignment="1" applyProtection="1">
      <alignment horizontal="center" vertical="center" wrapText="1"/>
    </xf>
    <xf numFmtId="0" fontId="11" fillId="7" borderId="57" xfId="0" applyFont="1" applyFill="1" applyBorder="1" applyAlignment="1" applyProtection="1">
      <alignment horizontal="center" vertical="center" wrapText="1"/>
      <protection locked="0"/>
    </xf>
    <xf numFmtId="0" fontId="11" fillId="7" borderId="68" xfId="0" applyFont="1" applyFill="1" applyBorder="1" applyAlignment="1" applyProtection="1">
      <alignment horizontal="center" vertical="center" wrapText="1"/>
      <protection locked="0"/>
    </xf>
    <xf numFmtId="0" fontId="5" fillId="7" borderId="58" xfId="0" applyFont="1" applyFill="1" applyBorder="1" applyAlignment="1" applyProtection="1">
      <alignment horizontal="center" vertical="center"/>
      <protection locked="0"/>
    </xf>
    <xf numFmtId="0" fontId="5" fillId="7" borderId="59" xfId="0" applyFont="1" applyFill="1" applyBorder="1" applyAlignment="1" applyProtection="1">
      <alignment horizontal="center" vertical="center"/>
      <protection locked="0"/>
    </xf>
    <xf numFmtId="176" fontId="5" fillId="7" borderId="102" xfId="0" applyNumberFormat="1" applyFont="1" applyFill="1" applyBorder="1" applyAlignment="1" applyProtection="1">
      <alignment horizontal="center" vertical="center"/>
      <protection locked="0"/>
    </xf>
    <xf numFmtId="176" fontId="5" fillId="7" borderId="106" xfId="0" applyNumberFormat="1" applyFont="1" applyFill="1" applyBorder="1" applyAlignment="1" applyProtection="1">
      <alignment horizontal="center" vertical="center"/>
      <protection locked="0"/>
    </xf>
    <xf numFmtId="176" fontId="5" fillId="7" borderId="58" xfId="0" applyNumberFormat="1" applyFont="1" applyFill="1" applyBorder="1" applyAlignment="1" applyProtection="1">
      <alignment horizontal="center" vertical="center" wrapText="1"/>
      <protection locked="0"/>
    </xf>
    <xf numFmtId="176" fontId="5" fillId="7" borderId="59" xfId="0" applyNumberFormat="1" applyFont="1" applyFill="1" applyBorder="1" applyAlignment="1" applyProtection="1">
      <alignment horizontal="center" vertical="center" wrapText="1"/>
      <protection locked="0"/>
    </xf>
    <xf numFmtId="176" fontId="5" fillId="7" borderId="101" xfId="0" applyNumberFormat="1" applyFont="1" applyFill="1" applyBorder="1" applyAlignment="1" applyProtection="1">
      <alignment horizontal="center" vertical="center" wrapText="1"/>
      <protection locked="0"/>
    </xf>
    <xf numFmtId="176" fontId="5" fillId="7" borderId="105" xfId="0" applyNumberFormat="1" applyFont="1" applyFill="1" applyBorder="1" applyAlignment="1" applyProtection="1">
      <alignment horizontal="center" vertical="center" wrapText="1"/>
      <protection locked="0"/>
    </xf>
    <xf numFmtId="176" fontId="11" fillId="7" borderId="118" xfId="0" applyNumberFormat="1" applyFont="1" applyFill="1" applyBorder="1" applyAlignment="1" applyProtection="1">
      <alignment horizontal="left" vertical="center" wrapText="1"/>
      <protection locked="0"/>
    </xf>
    <xf numFmtId="176" fontId="11" fillId="7" borderId="119" xfId="0" applyNumberFormat="1" applyFont="1" applyFill="1" applyBorder="1" applyAlignment="1" applyProtection="1">
      <alignment horizontal="left" vertical="center" wrapText="1"/>
      <protection locked="0"/>
    </xf>
    <xf numFmtId="0" fontId="11" fillId="7" borderId="41" xfId="0" applyFont="1" applyFill="1" applyBorder="1" applyAlignment="1" applyProtection="1">
      <alignment horizontal="center" vertical="center" wrapText="1"/>
      <protection locked="0"/>
    </xf>
    <xf numFmtId="0" fontId="11" fillId="7" borderId="117" xfId="0" applyFont="1" applyFill="1" applyBorder="1" applyAlignment="1" applyProtection="1">
      <alignment horizontal="center" vertical="center" wrapText="1"/>
      <protection locked="0"/>
    </xf>
    <xf numFmtId="0" fontId="5" fillId="7" borderId="21" xfId="0" applyFont="1" applyFill="1" applyBorder="1" applyAlignment="1" applyProtection="1">
      <alignment horizontal="center" vertical="center" wrapText="1"/>
      <protection locked="0"/>
    </xf>
    <xf numFmtId="0" fontId="5" fillId="7" borderId="94" xfId="0" applyFont="1" applyFill="1" applyBorder="1" applyAlignment="1" applyProtection="1">
      <alignment horizontal="center" vertical="center" wrapText="1"/>
      <protection locked="0"/>
    </xf>
    <xf numFmtId="176" fontId="5" fillId="7" borderId="95" xfId="0" applyNumberFormat="1" applyFont="1" applyFill="1" applyBorder="1" applyAlignment="1" applyProtection="1">
      <alignment horizontal="center" vertical="center"/>
      <protection locked="0"/>
    </xf>
    <xf numFmtId="176" fontId="5" fillId="7" borderId="112" xfId="0" applyNumberFormat="1" applyFont="1" applyFill="1" applyBorder="1" applyAlignment="1" applyProtection="1">
      <alignment horizontal="center" vertical="center"/>
      <protection locked="0"/>
    </xf>
    <xf numFmtId="0" fontId="11" fillId="7" borderId="31" xfId="0" applyFont="1" applyFill="1" applyBorder="1" applyAlignment="1" applyProtection="1">
      <alignment horizontal="center" vertical="center" wrapText="1"/>
      <protection locked="0"/>
    </xf>
    <xf numFmtId="0" fontId="5" fillId="7" borderId="18" xfId="0" applyFont="1" applyFill="1" applyBorder="1" applyAlignment="1" applyProtection="1">
      <alignment horizontal="center" vertical="center"/>
      <protection locked="0"/>
    </xf>
    <xf numFmtId="176" fontId="5" fillId="7" borderId="18" xfId="0" applyNumberFormat="1" applyFont="1" applyFill="1" applyBorder="1" applyAlignment="1" applyProtection="1">
      <alignment horizontal="center" vertical="center" wrapText="1"/>
      <protection locked="0"/>
    </xf>
    <xf numFmtId="176" fontId="5" fillId="7" borderId="96" xfId="0" applyNumberFormat="1" applyFont="1" applyFill="1" applyBorder="1" applyAlignment="1" applyProtection="1">
      <alignment horizontal="center" vertical="center"/>
      <protection locked="0"/>
    </xf>
    <xf numFmtId="176" fontId="5" fillId="7" borderId="20" xfId="0" applyNumberFormat="1" applyFont="1" applyFill="1" applyBorder="1" applyAlignment="1" applyProtection="1">
      <alignment horizontal="center" vertical="center"/>
      <protection locked="0"/>
    </xf>
    <xf numFmtId="176" fontId="5" fillId="7" borderId="103" xfId="0" applyNumberFormat="1" applyFont="1" applyFill="1" applyBorder="1" applyAlignment="1" applyProtection="1">
      <alignment horizontal="center" vertical="center" wrapText="1"/>
      <protection locked="0"/>
    </xf>
    <xf numFmtId="176" fontId="11" fillId="7" borderId="16" xfId="0" applyNumberFormat="1" applyFont="1" applyFill="1" applyBorder="1" applyAlignment="1" applyProtection="1">
      <alignment horizontal="left" vertical="center" wrapText="1"/>
      <protection locked="0"/>
    </xf>
    <xf numFmtId="176" fontId="11" fillId="7" borderId="62" xfId="0" applyNumberFormat="1" applyFont="1" applyFill="1" applyBorder="1" applyAlignment="1" applyProtection="1">
      <alignment horizontal="left" vertical="center" wrapText="1"/>
      <protection locked="0"/>
    </xf>
    <xf numFmtId="178" fontId="5" fillId="7" borderId="21" xfId="0" applyNumberFormat="1" applyFont="1" applyFill="1" applyBorder="1" applyAlignment="1" applyProtection="1">
      <alignment horizontal="center" vertical="center"/>
      <protection locked="0"/>
    </xf>
    <xf numFmtId="178" fontId="5" fillId="7" borderId="94" xfId="0" applyNumberFormat="1" applyFont="1" applyFill="1" applyBorder="1" applyAlignment="1" applyProtection="1">
      <alignment horizontal="center" vertical="center"/>
      <protection locked="0"/>
    </xf>
    <xf numFmtId="178" fontId="5" fillId="7" borderId="52" xfId="0" applyNumberFormat="1" applyFont="1" applyFill="1" applyBorder="1" applyAlignment="1" applyProtection="1">
      <alignment horizontal="center" vertical="center"/>
      <protection locked="0"/>
    </xf>
    <xf numFmtId="178" fontId="5" fillId="7" borderId="135" xfId="0" applyNumberFormat="1" applyFont="1" applyFill="1" applyBorder="1" applyAlignment="1" applyProtection="1">
      <alignment horizontal="center" vertical="center"/>
      <protection locked="0"/>
    </xf>
    <xf numFmtId="0" fontId="5" fillId="5" borderId="7" xfId="0" applyFont="1" applyFill="1" applyBorder="1" applyAlignment="1" applyProtection="1">
      <alignment horizontal="center" vertical="center" wrapText="1"/>
    </xf>
    <xf numFmtId="0" fontId="5" fillId="5" borderId="8" xfId="0" applyFont="1" applyFill="1" applyBorder="1" applyAlignment="1" applyProtection="1">
      <alignment horizontal="center" vertical="center" wrapText="1"/>
    </xf>
    <xf numFmtId="0" fontId="5" fillId="7" borderId="97" xfId="0" applyFont="1" applyFill="1" applyBorder="1" applyAlignment="1" applyProtection="1">
      <alignment horizontal="center" vertical="center"/>
      <protection locked="0"/>
    </xf>
    <xf numFmtId="0" fontId="5" fillId="7" borderId="134" xfId="0" applyFont="1" applyFill="1" applyBorder="1" applyAlignment="1" applyProtection="1">
      <alignment horizontal="center" vertical="center"/>
      <protection locked="0"/>
    </xf>
    <xf numFmtId="178" fontId="5" fillId="7" borderId="58" xfId="0" applyNumberFormat="1" applyFont="1" applyFill="1" applyBorder="1" applyAlignment="1" applyProtection="1">
      <alignment horizontal="center" vertical="center"/>
      <protection locked="0"/>
    </xf>
    <xf numFmtId="178" fontId="5" fillId="7" borderId="18" xfId="0" applyNumberFormat="1" applyFont="1" applyFill="1" applyBorder="1" applyAlignment="1" applyProtection="1">
      <alignment horizontal="center" vertical="center"/>
      <protection locked="0"/>
    </xf>
    <xf numFmtId="178" fontId="5" fillId="7" borderId="59" xfId="0" applyNumberFormat="1" applyFont="1" applyFill="1" applyBorder="1" applyAlignment="1" applyProtection="1">
      <alignment horizontal="center" vertical="center"/>
      <protection locked="0"/>
    </xf>
    <xf numFmtId="178" fontId="5" fillId="7" borderId="67" xfId="0" applyNumberFormat="1" applyFont="1" applyFill="1" applyBorder="1" applyAlignment="1" applyProtection="1">
      <alignment horizontal="center" vertical="center"/>
      <protection locked="0"/>
    </xf>
    <xf numFmtId="178" fontId="5" fillId="7" borderId="69" xfId="0" applyNumberFormat="1" applyFont="1" applyFill="1" applyBorder="1" applyAlignment="1" applyProtection="1">
      <alignment horizontal="center" vertical="center"/>
      <protection locked="0"/>
    </xf>
    <xf numFmtId="176" fontId="11" fillId="7" borderId="46" xfId="0" applyNumberFormat="1" applyFont="1" applyFill="1" applyBorder="1" applyAlignment="1" applyProtection="1">
      <alignment horizontal="left" vertical="center" wrapText="1"/>
      <protection locked="0"/>
    </xf>
    <xf numFmtId="176" fontId="11" fillId="7" borderId="53" xfId="0" applyNumberFormat="1" applyFont="1" applyFill="1" applyBorder="1" applyAlignment="1" applyProtection="1">
      <alignment horizontal="left" vertical="center" wrapText="1"/>
      <protection locked="0"/>
    </xf>
    <xf numFmtId="0" fontId="21" fillId="7" borderId="106" xfId="0" applyFont="1" applyFill="1" applyBorder="1" applyAlignment="1" applyProtection="1">
      <alignment horizontal="center" vertical="center"/>
      <protection locked="0"/>
    </xf>
    <xf numFmtId="0" fontId="5" fillId="7" borderId="101" xfId="0" applyFont="1" applyFill="1" applyBorder="1" applyAlignment="1" applyProtection="1">
      <alignment horizontal="center" vertical="center"/>
      <protection locked="0"/>
    </xf>
    <xf numFmtId="0" fontId="5" fillId="7" borderId="105" xfId="0" applyFont="1" applyFill="1" applyBorder="1" applyAlignment="1" applyProtection="1">
      <alignment horizontal="center" vertical="center"/>
      <protection locked="0"/>
    </xf>
    <xf numFmtId="0" fontId="5" fillId="7" borderId="58" xfId="0" applyFont="1" applyFill="1" applyBorder="1" applyAlignment="1" applyProtection="1">
      <alignment horizontal="center" vertical="center" wrapText="1"/>
      <protection locked="0"/>
    </xf>
    <xf numFmtId="0" fontId="5" fillId="7" borderId="59" xfId="0" applyFont="1" applyFill="1" applyBorder="1" applyAlignment="1" applyProtection="1">
      <alignment horizontal="center" vertical="center" wrapText="1"/>
      <protection locked="0"/>
    </xf>
    <xf numFmtId="0" fontId="5" fillId="7" borderId="98" xfId="0" applyFont="1" applyFill="1" applyBorder="1" applyAlignment="1" applyProtection="1">
      <alignment horizontal="center" vertical="center"/>
      <protection locked="0"/>
    </xf>
    <xf numFmtId="0" fontId="5" fillId="7" borderId="19" xfId="0" applyFont="1" applyFill="1" applyBorder="1" applyAlignment="1" applyProtection="1">
      <alignment horizontal="center" vertical="center"/>
      <protection locked="0"/>
    </xf>
    <xf numFmtId="0" fontId="5" fillId="7" borderId="18" xfId="0" applyFont="1" applyFill="1" applyBorder="1" applyAlignment="1" applyProtection="1">
      <alignment horizontal="center" vertical="center" wrapText="1"/>
      <protection locked="0"/>
    </xf>
    <xf numFmtId="178" fontId="5" fillId="7" borderId="32" xfId="0" applyNumberFormat="1" applyFont="1" applyFill="1" applyBorder="1" applyAlignment="1" applyProtection="1">
      <alignment horizontal="center" vertical="center"/>
      <protection locked="0"/>
    </xf>
    <xf numFmtId="176" fontId="11" fillId="7" borderId="60" xfId="0" applyNumberFormat="1" applyFont="1" applyFill="1" applyBorder="1" applyAlignment="1" applyProtection="1">
      <alignment horizontal="left" vertical="center" wrapText="1"/>
      <protection locked="0"/>
    </xf>
    <xf numFmtId="176" fontId="11" fillId="7" borderId="61" xfId="0" applyNumberFormat="1" applyFont="1" applyFill="1" applyBorder="1" applyAlignment="1" applyProtection="1">
      <alignment horizontal="left" vertical="center" wrapText="1"/>
      <protection locked="0"/>
    </xf>
    <xf numFmtId="0" fontId="5" fillId="7" borderId="109" xfId="0" applyFont="1" applyFill="1" applyBorder="1" applyAlignment="1" applyProtection="1">
      <alignment horizontal="center" vertical="center"/>
      <protection locked="0"/>
    </xf>
    <xf numFmtId="0" fontId="21" fillId="7" borderId="102"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protection locked="0"/>
    </xf>
    <xf numFmtId="0" fontId="5" fillId="7" borderId="72" xfId="0" applyFont="1" applyFill="1" applyBorder="1" applyAlignment="1" applyProtection="1">
      <alignment horizontal="center" vertical="center"/>
      <protection locked="0"/>
    </xf>
    <xf numFmtId="0" fontId="5" fillId="7" borderId="43" xfId="0" applyFont="1" applyFill="1" applyBorder="1" applyAlignment="1" applyProtection="1">
      <alignment horizontal="center" vertical="center"/>
      <protection locked="0"/>
    </xf>
    <xf numFmtId="176" fontId="16" fillId="7" borderId="118" xfId="0" applyNumberFormat="1" applyFont="1" applyFill="1" applyBorder="1" applyAlignment="1" applyProtection="1">
      <alignment horizontal="left" vertical="center" wrapText="1"/>
      <protection locked="0"/>
    </xf>
    <xf numFmtId="176" fontId="16" fillId="7" borderId="119" xfId="0" applyNumberFormat="1" applyFont="1" applyFill="1" applyBorder="1" applyAlignment="1" applyProtection="1">
      <alignment horizontal="left" vertical="center" wrapText="1"/>
      <protection locked="0"/>
    </xf>
    <xf numFmtId="0" fontId="21" fillId="7" borderId="101" xfId="0" applyFont="1" applyFill="1" applyBorder="1" applyAlignment="1" applyProtection="1">
      <alignment horizontal="center" vertical="center" wrapText="1"/>
      <protection locked="0"/>
    </xf>
    <xf numFmtId="0" fontId="21" fillId="7" borderId="103" xfId="0" applyFont="1" applyFill="1" applyBorder="1" applyAlignment="1" applyProtection="1">
      <alignment horizontal="center" vertical="center" wrapText="1"/>
      <protection locked="0"/>
    </xf>
    <xf numFmtId="0" fontId="5" fillId="7" borderId="108" xfId="0" applyFont="1" applyFill="1" applyBorder="1" applyAlignment="1" applyProtection="1">
      <alignment horizontal="center" vertical="center"/>
      <protection locked="0"/>
    </xf>
    <xf numFmtId="0" fontId="5" fillId="7" borderId="120" xfId="0" applyFont="1" applyFill="1" applyBorder="1" applyAlignment="1" applyProtection="1">
      <alignment horizontal="center" vertical="center"/>
      <protection locked="0"/>
    </xf>
    <xf numFmtId="0" fontId="21" fillId="7" borderId="144" xfId="0" applyFont="1" applyFill="1" applyBorder="1" applyAlignment="1" applyProtection="1">
      <alignment horizontal="center" vertical="center" wrapText="1"/>
      <protection locked="0"/>
    </xf>
    <xf numFmtId="0" fontId="21" fillId="7" borderId="109" xfId="0" applyFont="1" applyFill="1" applyBorder="1" applyAlignment="1" applyProtection="1">
      <alignment horizontal="center" vertical="center" wrapText="1"/>
      <protection locked="0"/>
    </xf>
    <xf numFmtId="176" fontId="16" fillId="7" borderId="16" xfId="0" applyNumberFormat="1" applyFont="1" applyFill="1" applyBorder="1" applyAlignment="1" applyProtection="1">
      <alignment horizontal="left" vertical="center" wrapText="1"/>
      <protection locked="0"/>
    </xf>
    <xf numFmtId="176" fontId="16" fillId="7" borderId="62" xfId="0" applyNumberFormat="1" applyFont="1" applyFill="1" applyBorder="1" applyAlignment="1" applyProtection="1">
      <alignment horizontal="left" vertical="center" wrapText="1"/>
      <protection locked="0"/>
    </xf>
    <xf numFmtId="0" fontId="21" fillId="7" borderId="99" xfId="0" applyFont="1" applyFill="1" applyBorder="1" applyAlignment="1" applyProtection="1">
      <alignment horizontal="center" vertical="center" wrapText="1"/>
      <protection locked="0"/>
    </xf>
    <xf numFmtId="176" fontId="16" fillId="7" borderId="60" xfId="0" applyNumberFormat="1" applyFont="1" applyFill="1" applyBorder="1" applyAlignment="1" applyProtection="1">
      <alignment horizontal="left" vertical="center" wrapText="1"/>
      <protection locked="0"/>
    </xf>
    <xf numFmtId="176" fontId="16" fillId="7" borderId="61" xfId="0" applyNumberFormat="1" applyFont="1" applyFill="1" applyBorder="1" applyAlignment="1" applyProtection="1">
      <alignment horizontal="left" vertical="center" wrapText="1"/>
      <protection locked="0"/>
    </xf>
    <xf numFmtId="0" fontId="21" fillId="7" borderId="143" xfId="0" applyFont="1" applyFill="1" applyBorder="1" applyAlignment="1" applyProtection="1">
      <alignment horizontal="center" vertical="center" wrapText="1"/>
      <protection locked="0"/>
    </xf>
    <xf numFmtId="0" fontId="21" fillId="7" borderId="94" xfId="0" applyFont="1" applyFill="1" applyBorder="1" applyAlignment="1" applyProtection="1">
      <alignment horizontal="center" vertical="center" wrapText="1"/>
      <protection locked="0"/>
    </xf>
    <xf numFmtId="0" fontId="21" fillId="7" borderId="142" xfId="0" applyFont="1" applyFill="1" applyBorder="1" applyAlignment="1" applyProtection="1">
      <alignment horizontal="center" vertical="center" wrapText="1"/>
      <protection locked="0"/>
    </xf>
    <xf numFmtId="0" fontId="21" fillId="7" borderId="110" xfId="0" applyFont="1" applyFill="1" applyBorder="1" applyAlignment="1" applyProtection="1">
      <alignment horizontal="center" vertical="center" wrapText="1"/>
      <protection locked="0"/>
    </xf>
    <xf numFmtId="0" fontId="21" fillId="7" borderId="58" xfId="0" applyFont="1" applyFill="1" applyBorder="1" applyAlignment="1" applyProtection="1">
      <alignment horizontal="center" vertical="center" wrapText="1"/>
      <protection locked="0"/>
    </xf>
    <xf numFmtId="0" fontId="21" fillId="7" borderId="18" xfId="0" applyFont="1" applyFill="1" applyBorder="1" applyAlignment="1" applyProtection="1">
      <alignment horizontal="center" vertical="center" wrapText="1"/>
      <protection locked="0"/>
    </xf>
    <xf numFmtId="0" fontId="21" fillId="7" borderId="104" xfId="0" applyFont="1" applyFill="1" applyBorder="1" applyAlignment="1" applyProtection="1">
      <alignment horizontal="center" vertical="center" wrapText="1"/>
      <protection locked="0"/>
    </xf>
    <xf numFmtId="0" fontId="21" fillId="7" borderId="21" xfId="0" applyFont="1" applyFill="1" applyBorder="1" applyAlignment="1" applyProtection="1">
      <alignment horizontal="center" vertical="center" wrapText="1"/>
      <protection locked="0"/>
    </xf>
    <xf numFmtId="0" fontId="11" fillId="7" borderId="145" xfId="0" applyFont="1" applyFill="1" applyBorder="1" applyAlignment="1" applyProtection="1">
      <alignment horizontal="center" vertical="center" wrapText="1"/>
      <protection locked="0"/>
    </xf>
    <xf numFmtId="0" fontId="5" fillId="7" borderId="143" xfId="0" applyFont="1" applyFill="1" applyBorder="1" applyAlignment="1" applyProtection="1">
      <alignment horizontal="center" vertical="center" wrapText="1"/>
      <protection locked="0"/>
    </xf>
    <xf numFmtId="176" fontId="5" fillId="7" borderId="142" xfId="0" applyNumberFormat="1" applyFont="1" applyFill="1" applyBorder="1" applyAlignment="1" applyProtection="1">
      <alignment horizontal="center" vertical="center"/>
      <protection locked="0"/>
    </xf>
    <xf numFmtId="176" fontId="5" fillId="7" borderId="110" xfId="0" applyNumberFormat="1" applyFont="1" applyFill="1" applyBorder="1" applyAlignment="1" applyProtection="1">
      <alignment horizontal="center" vertical="center"/>
      <protection locked="0"/>
    </xf>
    <xf numFmtId="176" fontId="5" fillId="7" borderId="143" xfId="0" applyNumberFormat="1" applyFont="1" applyFill="1" applyBorder="1" applyAlignment="1" applyProtection="1">
      <alignment horizontal="center" vertical="center" wrapText="1"/>
      <protection locked="0"/>
    </xf>
    <xf numFmtId="0" fontId="2" fillId="5" borderId="102" xfId="145" applyFill="1" applyBorder="1" applyAlignment="1" applyProtection="1">
      <alignment horizontal="center" vertical="center"/>
    </xf>
    <xf numFmtId="0" fontId="2" fillId="5" borderId="100" xfId="145" applyFill="1" applyBorder="1" applyAlignment="1" applyProtection="1">
      <alignment horizontal="center" vertical="center"/>
    </xf>
    <xf numFmtId="0" fontId="5" fillId="5" borderId="40" xfId="0" applyFont="1" applyFill="1" applyBorder="1" applyAlignment="1" applyProtection="1">
      <alignment horizontal="center" vertical="center"/>
    </xf>
    <xf numFmtId="0" fontId="16" fillId="5" borderId="14" xfId="0" applyFont="1" applyFill="1" applyBorder="1" applyAlignment="1" applyProtection="1">
      <alignment horizontal="center" vertical="top" textRotation="255"/>
    </xf>
    <xf numFmtId="0" fontId="16" fillId="5" borderId="4" xfId="0" applyFont="1" applyFill="1" applyBorder="1" applyAlignment="1" applyProtection="1">
      <alignment horizontal="center" vertical="top" textRotation="255"/>
    </xf>
    <xf numFmtId="0" fontId="16" fillId="5" borderId="24" xfId="0" applyFont="1" applyFill="1" applyBorder="1" applyAlignment="1" applyProtection="1">
      <alignment horizontal="center" vertical="top" textRotation="255"/>
    </xf>
    <xf numFmtId="176" fontId="5" fillId="7" borderId="144" xfId="0" applyNumberFormat="1" applyFont="1" applyFill="1" applyBorder="1" applyAlignment="1" applyProtection="1">
      <alignment horizontal="center" vertical="center" wrapText="1"/>
      <protection locked="0"/>
    </xf>
    <xf numFmtId="0" fontId="5" fillId="5" borderId="48" xfId="0" applyFont="1" applyFill="1" applyBorder="1" applyAlignment="1" applyProtection="1">
      <alignment horizontal="center" vertical="center" wrapText="1"/>
    </xf>
    <xf numFmtId="0" fontId="2" fillId="5" borderId="7" xfId="145" applyFill="1" applyBorder="1" applyAlignment="1" applyProtection="1">
      <alignment horizontal="center" vertical="center" wrapText="1" shrinkToFit="1"/>
    </xf>
    <xf numFmtId="0" fontId="2" fillId="5" borderId="5" xfId="145" applyFill="1" applyBorder="1" applyAlignment="1" applyProtection="1">
      <alignment horizontal="center" vertical="center" wrapText="1" shrinkToFit="1"/>
    </xf>
    <xf numFmtId="0" fontId="5" fillId="5" borderId="63" xfId="0" applyFont="1" applyFill="1" applyBorder="1" applyAlignment="1" applyProtection="1">
      <alignment horizontal="center" vertical="center" shrinkToFit="1"/>
    </xf>
    <xf numFmtId="0" fontId="5" fillId="5" borderId="64" xfId="0" applyFont="1" applyFill="1" applyBorder="1" applyAlignment="1" applyProtection="1">
      <alignment horizontal="center" vertical="center" shrinkToFit="1"/>
    </xf>
    <xf numFmtId="0" fontId="5" fillId="5" borderId="56" xfId="0" applyFont="1" applyFill="1" applyBorder="1" applyAlignment="1" applyProtection="1">
      <alignment horizontal="center" vertical="center" shrinkToFit="1"/>
    </xf>
    <xf numFmtId="0" fontId="2" fillId="5" borderId="48" xfId="145" applyFill="1" applyBorder="1" applyAlignment="1" applyProtection="1">
      <alignment horizontal="center" vertical="center" wrapText="1" shrinkToFit="1"/>
    </xf>
    <xf numFmtId="0" fontId="2" fillId="5" borderId="29" xfId="145" applyFill="1" applyBorder="1" applyAlignment="1" applyProtection="1">
      <alignment horizontal="center" vertical="center" wrapText="1" shrinkToFit="1"/>
    </xf>
    <xf numFmtId="0" fontId="2" fillId="5" borderId="14" xfId="145" applyFill="1" applyBorder="1" applyAlignment="1" applyProtection="1">
      <alignment horizontal="center" vertical="center" wrapText="1" shrinkToFit="1"/>
    </xf>
    <xf numFmtId="0" fontId="2" fillId="5" borderId="4" xfId="145" applyFill="1" applyBorder="1" applyAlignment="1" applyProtection="1">
      <alignment horizontal="center" vertical="center" wrapText="1" shrinkToFit="1"/>
    </xf>
    <xf numFmtId="0" fontId="5" fillId="5" borderId="25" xfId="0" applyFont="1" applyFill="1" applyBorder="1" applyAlignment="1" applyProtection="1">
      <alignment horizontal="center" vertical="center"/>
    </xf>
    <xf numFmtId="0" fontId="5" fillId="5" borderId="28" xfId="0" applyFont="1" applyFill="1" applyBorder="1" applyAlignment="1" applyProtection="1">
      <alignment horizontal="center" vertical="center"/>
    </xf>
    <xf numFmtId="0" fontId="5" fillId="5" borderId="47" xfId="0" applyFont="1" applyFill="1" applyBorder="1" applyAlignment="1" applyProtection="1">
      <alignment horizontal="center" vertical="center"/>
    </xf>
    <xf numFmtId="0" fontId="5" fillId="8" borderId="63" xfId="0" applyFont="1" applyFill="1" applyBorder="1" applyAlignment="1" applyProtection="1">
      <alignment horizontal="center" vertical="center" wrapText="1"/>
    </xf>
    <xf numFmtId="0" fontId="5" fillId="8" borderId="64" xfId="0" applyFont="1" applyFill="1" applyBorder="1" applyAlignment="1" applyProtection="1">
      <alignment horizontal="center" vertical="center" wrapText="1"/>
    </xf>
    <xf numFmtId="0" fontId="5" fillId="8" borderId="56" xfId="0" applyFont="1" applyFill="1" applyBorder="1" applyAlignment="1" applyProtection="1">
      <alignment horizontal="center" vertical="center" wrapText="1"/>
    </xf>
    <xf numFmtId="0" fontId="28" fillId="8" borderId="48" xfId="145" applyFont="1" applyFill="1" applyBorder="1" applyAlignment="1" applyProtection="1">
      <alignment horizontal="center" vertical="center" wrapText="1"/>
    </xf>
    <xf numFmtId="0" fontId="28" fillId="8" borderId="29" xfId="145" applyFont="1" applyFill="1" applyBorder="1" applyAlignment="1" applyProtection="1">
      <alignment horizontal="center" vertical="center" wrapText="1"/>
    </xf>
    <xf numFmtId="0" fontId="26" fillId="8" borderId="14" xfId="145" applyFont="1" applyFill="1" applyBorder="1" applyAlignment="1" applyProtection="1">
      <alignment horizontal="center" vertical="center" wrapText="1"/>
    </xf>
    <xf numFmtId="0" fontId="26" fillId="8" borderId="4" xfId="145" applyFont="1" applyFill="1" applyBorder="1" applyAlignment="1" applyProtection="1">
      <alignment horizontal="center" vertical="center" wrapText="1"/>
    </xf>
    <xf numFmtId="0" fontId="27" fillId="8" borderId="47" xfId="145" applyFont="1" applyFill="1" applyBorder="1" applyAlignment="1" applyProtection="1">
      <alignment horizontal="center" vertical="center" wrapText="1"/>
    </xf>
    <xf numFmtId="0" fontId="28" fillId="8" borderId="36" xfId="145" applyFont="1" applyFill="1" applyBorder="1" applyAlignment="1" applyProtection="1">
      <alignment horizontal="center" vertical="center" wrapText="1"/>
    </xf>
    <xf numFmtId="0" fontId="5" fillId="8" borderId="26" xfId="0" applyFont="1" applyFill="1" applyBorder="1" applyAlignment="1" applyProtection="1">
      <alignment horizontal="center" vertical="center" wrapText="1"/>
    </xf>
    <xf numFmtId="0" fontId="5" fillId="8" borderId="4" xfId="0" applyFont="1" applyFill="1" applyBorder="1" applyAlignment="1" applyProtection="1">
      <alignment horizontal="center" vertical="center" wrapText="1"/>
    </xf>
    <xf numFmtId="0" fontId="28" fillId="8" borderId="14" xfId="145" applyFont="1" applyFill="1" applyBorder="1" applyAlignment="1" applyProtection="1">
      <alignment horizontal="center" vertical="center" wrapText="1"/>
    </xf>
    <xf numFmtId="0" fontId="28" fillId="8" borderId="4" xfId="145" applyFont="1" applyFill="1" applyBorder="1" applyAlignment="1" applyProtection="1">
      <alignment horizontal="center" vertical="center" wrapText="1"/>
    </xf>
    <xf numFmtId="0" fontId="2" fillId="2" borderId="0" xfId="145" applyFill="1" applyAlignment="1" applyProtection="1">
      <alignment horizontal="left" vertical="center"/>
    </xf>
    <xf numFmtId="0" fontId="7" fillId="2" borderId="124" xfId="0" applyFont="1" applyFill="1" applyBorder="1" applyAlignment="1" applyProtection="1">
      <alignment horizontal="left" vertical="center"/>
    </xf>
    <xf numFmtId="0" fontId="7" fillId="2" borderId="126" xfId="0" applyFont="1" applyFill="1" applyBorder="1" applyAlignment="1" applyProtection="1">
      <alignment horizontal="left" vertical="center"/>
    </xf>
    <xf numFmtId="0" fontId="5" fillId="5" borderId="91" xfId="0" applyFont="1" applyFill="1" applyBorder="1" applyAlignment="1" applyProtection="1">
      <alignment horizontal="center" vertical="center" textRotation="255" shrinkToFit="1"/>
    </xf>
    <xf numFmtId="0" fontId="5" fillId="5" borderId="90" xfId="0" applyFont="1" applyFill="1" applyBorder="1" applyAlignment="1" applyProtection="1">
      <alignment horizontal="center" vertical="center" textRotation="255" shrinkToFit="1"/>
    </xf>
    <xf numFmtId="0" fontId="5" fillId="5" borderId="92" xfId="0" applyFont="1" applyFill="1" applyBorder="1" applyAlignment="1" applyProtection="1">
      <alignment horizontal="center" vertical="center" textRotation="255" shrinkToFit="1"/>
    </xf>
    <xf numFmtId="2" fontId="5" fillId="7" borderId="114" xfId="0" applyNumberFormat="1" applyFont="1" applyFill="1" applyBorder="1" applyAlignment="1" applyProtection="1">
      <alignment horizontal="center" vertical="center"/>
      <protection locked="0"/>
    </xf>
    <xf numFmtId="2" fontId="5" fillId="7" borderId="90" xfId="0" applyNumberFormat="1" applyFont="1" applyFill="1" applyBorder="1" applyAlignment="1" applyProtection="1">
      <alignment horizontal="center" vertical="center"/>
      <protection locked="0"/>
    </xf>
    <xf numFmtId="2" fontId="5" fillId="7" borderId="92" xfId="0" applyNumberFormat="1" applyFont="1" applyFill="1" applyBorder="1" applyAlignment="1" applyProtection="1">
      <alignment horizontal="center" vertical="center"/>
      <protection locked="0"/>
    </xf>
    <xf numFmtId="0" fontId="31" fillId="9" borderId="45" xfId="0" applyFont="1" applyFill="1" applyBorder="1" applyAlignment="1" applyProtection="1">
      <alignment horizontal="left" vertical="center"/>
    </xf>
    <xf numFmtId="0" fontId="5" fillId="5" borderId="87" xfId="0" applyFont="1" applyFill="1" applyBorder="1" applyAlignment="1" applyProtection="1">
      <alignment horizontal="center" vertical="center"/>
    </xf>
    <xf numFmtId="0" fontId="5" fillId="5" borderId="88" xfId="0" applyFont="1" applyFill="1" applyBorder="1" applyAlignment="1" applyProtection="1">
      <alignment horizontal="center" vertical="center"/>
    </xf>
    <xf numFmtId="0" fontId="5" fillId="2" borderId="87" xfId="0" applyFont="1" applyFill="1" applyBorder="1" applyAlignment="1" applyProtection="1">
      <alignment horizontal="center" vertical="center"/>
    </xf>
    <xf numFmtId="0" fontId="5" fillId="2" borderId="88" xfId="0" applyFont="1" applyFill="1" applyBorder="1" applyAlignment="1" applyProtection="1">
      <alignment horizontal="center" vertical="center"/>
    </xf>
    <xf numFmtId="0" fontId="5" fillId="2" borderId="89" xfId="0" applyFont="1" applyFill="1" applyBorder="1" applyAlignment="1" applyProtection="1">
      <alignment horizontal="center" vertical="center"/>
    </xf>
    <xf numFmtId="0" fontId="5" fillId="7" borderId="87" xfId="0" applyFont="1" applyFill="1" applyBorder="1" applyAlignment="1" applyProtection="1">
      <alignment horizontal="left" vertical="center"/>
      <protection locked="0"/>
    </xf>
    <xf numFmtId="0" fontId="5" fillId="7" borderId="88" xfId="0" applyFont="1" applyFill="1" applyBorder="1" applyAlignment="1" applyProtection="1">
      <alignment horizontal="left" vertical="center"/>
      <protection locked="0"/>
    </xf>
    <xf numFmtId="0" fontId="5" fillId="7" borderId="89" xfId="0" applyFont="1" applyFill="1" applyBorder="1" applyAlignment="1" applyProtection="1">
      <alignment horizontal="left" vertical="center"/>
      <protection locked="0"/>
    </xf>
    <xf numFmtId="0" fontId="5" fillId="7" borderId="87" xfId="0" applyFont="1" applyFill="1" applyBorder="1" applyAlignment="1" applyProtection="1">
      <alignment vertical="center"/>
      <protection locked="0"/>
    </xf>
    <xf numFmtId="0" fontId="5" fillId="7" borderId="88" xfId="0" applyFont="1" applyFill="1" applyBorder="1" applyAlignment="1" applyProtection="1">
      <alignment vertical="center"/>
      <protection locked="0"/>
    </xf>
    <xf numFmtId="0" fontId="5" fillId="7" borderId="89" xfId="0" applyFont="1" applyFill="1" applyBorder="1" applyAlignment="1" applyProtection="1">
      <alignment vertical="center"/>
      <protection locked="0"/>
    </xf>
    <xf numFmtId="0" fontId="5" fillId="7" borderId="87" xfId="0" applyFont="1" applyFill="1" applyBorder="1" applyAlignment="1" applyProtection="1">
      <alignment horizontal="left" vertical="center" shrinkToFit="1"/>
      <protection locked="0"/>
    </xf>
    <xf numFmtId="0" fontId="5" fillId="7" borderId="88" xfId="0" applyFont="1" applyFill="1" applyBorder="1" applyAlignment="1" applyProtection="1">
      <alignment horizontal="left" vertical="center" shrinkToFit="1"/>
      <protection locked="0"/>
    </xf>
    <xf numFmtId="0" fontId="5" fillId="7" borderId="89" xfId="0" applyFont="1" applyFill="1" applyBorder="1" applyAlignment="1" applyProtection="1">
      <alignment horizontal="left" vertical="center" shrinkToFit="1"/>
      <protection locked="0"/>
    </xf>
    <xf numFmtId="0" fontId="5" fillId="7" borderId="87" xfId="0" applyFont="1" applyFill="1" applyBorder="1" applyAlignment="1" applyProtection="1">
      <alignment vertical="center" shrinkToFit="1"/>
      <protection locked="0"/>
    </xf>
    <xf numFmtId="0" fontId="5" fillId="7" borderId="88" xfId="0" applyFont="1" applyFill="1" applyBorder="1" applyAlignment="1" applyProtection="1">
      <alignment vertical="center" shrinkToFit="1"/>
      <protection locked="0"/>
    </xf>
    <xf numFmtId="0" fontId="5" fillId="7" borderId="89" xfId="0" applyFont="1" applyFill="1" applyBorder="1" applyAlignment="1" applyProtection="1">
      <alignment vertical="center" shrinkToFit="1"/>
      <protection locked="0"/>
    </xf>
    <xf numFmtId="0" fontId="5" fillId="5" borderId="93" xfId="0" applyFont="1" applyFill="1" applyBorder="1" applyAlignment="1" applyProtection="1">
      <alignment horizontal="center" vertical="center" textRotation="255" shrinkToFit="1"/>
    </xf>
    <xf numFmtId="0" fontId="5" fillId="5" borderId="91" xfId="0" applyFont="1" applyFill="1" applyBorder="1" applyAlignment="1" applyProtection="1">
      <alignment horizontal="center" vertical="center"/>
    </xf>
    <xf numFmtId="0" fontId="5" fillId="5" borderId="90" xfId="0" applyFont="1" applyFill="1" applyBorder="1" applyAlignment="1" applyProtection="1">
      <alignment horizontal="center" vertical="center"/>
    </xf>
    <xf numFmtId="0" fontId="5" fillId="5" borderId="35" xfId="0" applyFont="1" applyFill="1" applyBorder="1" applyAlignment="1" applyProtection="1">
      <alignment horizontal="center" vertical="center" wrapText="1"/>
    </xf>
    <xf numFmtId="0" fontId="5" fillId="5" borderId="36" xfId="0" applyFont="1" applyFill="1" applyBorder="1" applyAlignment="1" applyProtection="1">
      <alignment horizontal="center" vertical="center" wrapText="1"/>
    </xf>
    <xf numFmtId="0" fontId="5" fillId="5" borderId="84" xfId="0" applyFont="1" applyFill="1" applyBorder="1" applyAlignment="1" applyProtection="1">
      <alignment horizontal="center" vertical="center" wrapText="1"/>
    </xf>
    <xf numFmtId="0" fontId="16" fillId="5" borderId="26" xfId="0" applyFont="1" applyFill="1" applyBorder="1" applyAlignment="1" applyProtection="1">
      <alignment horizontal="center" vertical="center" wrapText="1"/>
    </xf>
    <xf numFmtId="0" fontId="16" fillId="5" borderId="4" xfId="0" applyFont="1" applyFill="1" applyBorder="1" applyAlignment="1" applyProtection="1">
      <alignment horizontal="center" vertical="center" wrapText="1"/>
    </xf>
    <xf numFmtId="0" fontId="5" fillId="5" borderId="116" xfId="0" applyFont="1" applyFill="1" applyBorder="1" applyAlignment="1" applyProtection="1">
      <alignment horizontal="center" vertical="center"/>
    </xf>
    <xf numFmtId="0" fontId="5" fillId="5" borderId="66" xfId="0" applyFont="1" applyFill="1" applyBorder="1" applyAlignment="1" applyProtection="1">
      <alignment horizontal="center" vertical="center" wrapText="1"/>
    </xf>
    <xf numFmtId="0" fontId="5" fillId="5" borderId="66" xfId="0" applyFont="1" applyFill="1" applyBorder="1" applyAlignment="1" applyProtection="1">
      <alignment horizontal="center" vertical="center"/>
    </xf>
    <xf numFmtId="0" fontId="5" fillId="5" borderId="87" xfId="0" applyFont="1" applyFill="1" applyBorder="1" applyAlignment="1">
      <alignment horizontal="center" vertical="center"/>
    </xf>
    <xf numFmtId="0" fontId="5" fillId="5" borderId="88" xfId="0" applyFont="1" applyFill="1" applyBorder="1" applyAlignment="1">
      <alignment horizontal="center" vertical="center"/>
    </xf>
    <xf numFmtId="0" fontId="5" fillId="5" borderId="89" xfId="0" applyFont="1" applyFill="1" applyBorder="1" applyAlignment="1">
      <alignment horizontal="center" vertical="center"/>
    </xf>
    <xf numFmtId="0" fontId="5" fillId="5" borderId="35" xfId="0" applyFont="1" applyFill="1" applyBorder="1" applyAlignment="1">
      <alignment horizontal="center" vertical="center" wrapText="1"/>
    </xf>
    <xf numFmtId="0" fontId="5" fillId="5" borderId="36" xfId="0" applyFont="1" applyFill="1" applyBorder="1" applyAlignment="1">
      <alignment horizontal="center" vertical="center" wrapText="1"/>
    </xf>
    <xf numFmtId="0" fontId="5" fillId="5" borderId="37" xfId="0" applyFont="1" applyFill="1" applyBorder="1" applyAlignment="1">
      <alignment horizontal="center" vertical="center" wrapText="1"/>
    </xf>
    <xf numFmtId="0" fontId="5" fillId="5" borderId="26"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38" xfId="0" applyFont="1" applyFill="1" applyBorder="1" applyAlignment="1">
      <alignment horizontal="center" vertical="center" wrapText="1"/>
    </xf>
    <xf numFmtId="0" fontId="5" fillId="5" borderId="39" xfId="0" applyFont="1" applyFill="1" applyBorder="1" applyAlignment="1">
      <alignment horizontal="center" vertical="center"/>
    </xf>
    <xf numFmtId="0" fontId="5" fillId="5" borderId="14" xfId="0" applyFont="1" applyFill="1" applyBorder="1" applyAlignment="1">
      <alignment horizontal="center" vertical="center" wrapText="1"/>
    </xf>
    <xf numFmtId="0" fontId="5" fillId="5" borderId="24" xfId="0" applyFont="1" applyFill="1" applyBorder="1" applyAlignment="1">
      <alignment horizontal="center" vertical="center" wrapText="1"/>
    </xf>
    <xf numFmtId="0" fontId="5" fillId="5" borderId="7" xfId="0" applyFont="1" applyFill="1" applyBorder="1" applyAlignment="1">
      <alignment horizontal="center" vertical="center"/>
    </xf>
    <xf numFmtId="0" fontId="5" fillId="5" borderId="51" xfId="0" applyFont="1" applyFill="1" applyBorder="1" applyAlignment="1">
      <alignment horizontal="center" vertical="center"/>
    </xf>
    <xf numFmtId="0" fontId="5" fillId="5" borderId="7" xfId="0" applyFont="1" applyFill="1" applyBorder="1" applyAlignment="1">
      <alignment horizontal="center" vertical="center" wrapText="1"/>
    </xf>
    <xf numFmtId="0" fontId="5" fillId="5" borderId="51" xfId="0" applyFont="1" applyFill="1" applyBorder="1" applyAlignment="1">
      <alignment horizontal="center" vertical="center" wrapText="1"/>
    </xf>
    <xf numFmtId="0" fontId="5" fillId="5" borderId="39" xfId="0" applyFont="1" applyFill="1" applyBorder="1" applyAlignment="1">
      <alignment horizontal="center" vertical="center" wrapText="1"/>
    </xf>
    <xf numFmtId="0" fontId="5" fillId="5" borderId="40" xfId="0" applyFont="1" applyFill="1" applyBorder="1" applyAlignment="1">
      <alignment horizontal="center" vertical="center" wrapText="1"/>
    </xf>
    <xf numFmtId="0" fontId="5" fillId="5" borderId="14" xfId="0" applyFont="1" applyFill="1" applyBorder="1" applyAlignment="1">
      <alignment horizontal="center" vertical="center"/>
    </xf>
    <xf numFmtId="0" fontId="5" fillId="5" borderId="24" xfId="0" applyFont="1" applyFill="1" applyBorder="1" applyAlignment="1">
      <alignment horizontal="center" vertical="center"/>
    </xf>
    <xf numFmtId="0" fontId="5" fillId="5" borderId="91" xfId="0" applyFont="1" applyFill="1" applyBorder="1" applyAlignment="1">
      <alignment horizontal="center" vertical="center" wrapText="1"/>
    </xf>
    <xf numFmtId="0" fontId="5" fillId="5" borderId="90" xfId="0" applyFont="1" applyFill="1" applyBorder="1" applyAlignment="1">
      <alignment horizontal="center" vertical="center" wrapText="1"/>
    </xf>
    <xf numFmtId="0" fontId="5" fillId="5" borderId="92" xfId="0" applyFont="1" applyFill="1" applyBorder="1" applyAlignment="1">
      <alignment horizontal="center" vertical="center" wrapText="1"/>
    </xf>
  </cellXfs>
  <cellStyles count="146">
    <cellStyle name="ハイパーリンク" xfId="1" builtinId="8" hidden="1"/>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cellStyle name="標準" xfId="0" builtinId="0"/>
    <cellStyle name="表示済みのハイパーリンク" xfId="2" builtinId="9" hidden="1"/>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s>
  <dxfs count="4398">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9" defaultPivotStyle="PivotStyleMedium4"/>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hyperlink" Target="http://envelope.app.lowenergy.jp/"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drawing3.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4</xdr:col>
      <xdr:colOff>1905000</xdr:colOff>
      <xdr:row>5</xdr:row>
      <xdr:rowOff>0</xdr:rowOff>
    </xdr:from>
    <xdr:to>
      <xdr:col>4</xdr:col>
      <xdr:colOff>3124200</xdr:colOff>
      <xdr:row>6</xdr:row>
      <xdr:rowOff>203200</xdr:rowOff>
    </xdr:to>
    <xdr:sp macro="[0]!XMLSave_Click" textlink="">
      <xdr:nvSpPr>
        <xdr:cNvPr id="2" name="角丸四角形 1"/>
        <xdr:cNvSpPr/>
      </xdr:nvSpPr>
      <xdr:spPr>
        <a:xfrm>
          <a:off x="4902200" y="1790700"/>
          <a:ext cx="1219200" cy="43180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kumimoji="1" lang="en-US" altLang="ja-JP" sz="1400"/>
            <a:t>XML</a:t>
          </a:r>
          <a:r>
            <a:rPr kumimoji="1" lang="ja-JP" altLang="en-US" sz="1400"/>
            <a:t>出力</a:t>
          </a:r>
        </a:p>
      </xdr:txBody>
    </xdr:sp>
    <xdr:clientData/>
  </xdr:twoCellAnchor>
  <xdr:twoCellAnchor>
    <xdr:from>
      <xdr:col>4</xdr:col>
      <xdr:colOff>3276600</xdr:colOff>
      <xdr:row>5</xdr:row>
      <xdr:rowOff>0</xdr:rowOff>
    </xdr:from>
    <xdr:to>
      <xdr:col>5</xdr:col>
      <xdr:colOff>952500</xdr:colOff>
      <xdr:row>6</xdr:row>
      <xdr:rowOff>203200</xdr:rowOff>
    </xdr:to>
    <xdr:sp macro="" textlink="">
      <xdr:nvSpPr>
        <xdr:cNvPr id="3" name="角丸四角形 2">
          <a:hlinkClick xmlns:r="http://schemas.openxmlformats.org/officeDocument/2006/relationships" r:id="rId1"/>
        </xdr:cNvPr>
        <xdr:cNvSpPr/>
      </xdr:nvSpPr>
      <xdr:spPr>
        <a:xfrm>
          <a:off x="6273800" y="1790700"/>
          <a:ext cx="1219200" cy="43180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kumimoji="1" lang="ja-JP" altLang="en-US" sz="1400"/>
            <a:t>計算サイト</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52</xdr:col>
      <xdr:colOff>238124</xdr:colOff>
      <xdr:row>11</xdr:row>
      <xdr:rowOff>76199</xdr:rowOff>
    </xdr:from>
    <xdr:to>
      <xdr:col>59</xdr:col>
      <xdr:colOff>923925</xdr:colOff>
      <xdr:row>56</xdr:row>
      <xdr:rowOff>152811</xdr:rowOff>
    </xdr:to>
    <xdr:pic>
      <xdr:nvPicPr>
        <xdr:cNvPr id="66" name="図 6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645049" y="2028824"/>
          <a:ext cx="6867526" cy="91416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9524</xdr:colOff>
      <xdr:row>51</xdr:row>
      <xdr:rowOff>47626</xdr:rowOff>
    </xdr:from>
    <xdr:to>
      <xdr:col>59</xdr:col>
      <xdr:colOff>921861</xdr:colOff>
      <xdr:row>97</xdr:row>
      <xdr:rowOff>28577</xdr:rowOff>
    </xdr:to>
    <xdr:pic>
      <xdr:nvPicPr>
        <xdr:cNvPr id="67" name="図 6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654574" y="11020426"/>
          <a:ext cx="6855937" cy="830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0</xdr:colOff>
      <xdr:row>96</xdr:row>
      <xdr:rowOff>66675</xdr:rowOff>
    </xdr:from>
    <xdr:to>
      <xdr:col>59</xdr:col>
      <xdr:colOff>920200</xdr:colOff>
      <xdr:row>142</xdr:row>
      <xdr:rowOff>57149</xdr:rowOff>
    </xdr:to>
    <xdr:pic>
      <xdr:nvPicPr>
        <xdr:cNvPr id="68" name="図 6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5645050" y="19183350"/>
          <a:ext cx="6863800" cy="8315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95250</xdr:colOff>
      <xdr:row>141</xdr:row>
      <xdr:rowOff>104775</xdr:rowOff>
    </xdr:from>
    <xdr:to>
      <xdr:col>59</xdr:col>
      <xdr:colOff>942975</xdr:colOff>
      <xdr:row>165</xdr:row>
      <xdr:rowOff>48188</xdr:rowOff>
    </xdr:to>
    <xdr:pic>
      <xdr:nvPicPr>
        <xdr:cNvPr id="69" name="図 6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5502175" y="27365325"/>
          <a:ext cx="7029450" cy="42868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85725</xdr:colOff>
      <xdr:row>164</xdr:row>
      <xdr:rowOff>113409</xdr:rowOff>
    </xdr:from>
    <xdr:to>
      <xdr:col>59</xdr:col>
      <xdr:colOff>962026</xdr:colOff>
      <xdr:row>207</xdr:row>
      <xdr:rowOff>72172</xdr:rowOff>
    </xdr:to>
    <xdr:pic>
      <xdr:nvPicPr>
        <xdr:cNvPr id="70" name="図 69"/>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5492650" y="31536384"/>
          <a:ext cx="7058026" cy="77406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114300</xdr:colOff>
      <xdr:row>211</xdr:row>
      <xdr:rowOff>66675</xdr:rowOff>
    </xdr:from>
    <xdr:to>
      <xdr:col>60</xdr:col>
      <xdr:colOff>95250</xdr:colOff>
      <xdr:row>220</xdr:row>
      <xdr:rowOff>82464</xdr:rowOff>
    </xdr:to>
    <xdr:pic>
      <xdr:nvPicPr>
        <xdr:cNvPr id="71" name="図 70"/>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5521225" y="39995475"/>
          <a:ext cx="7153275" cy="16445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112417</xdr:colOff>
      <xdr:row>223</xdr:row>
      <xdr:rowOff>66675</xdr:rowOff>
    </xdr:from>
    <xdr:to>
      <xdr:col>60</xdr:col>
      <xdr:colOff>9526</xdr:colOff>
      <xdr:row>240</xdr:row>
      <xdr:rowOff>133349</xdr:rowOff>
    </xdr:to>
    <xdr:pic>
      <xdr:nvPicPr>
        <xdr:cNvPr id="72" name="図 7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5519342" y="42167175"/>
          <a:ext cx="7069434" cy="3143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42</xdr:col>
      <xdr:colOff>0</xdr:colOff>
      <xdr:row>13</xdr:row>
      <xdr:rowOff>1807</xdr:rowOff>
    </xdr:from>
    <xdr:to>
      <xdr:col>42</xdr:col>
      <xdr:colOff>1360</xdr:colOff>
      <xdr:row>24</xdr:row>
      <xdr:rowOff>1</xdr:rowOff>
    </xdr:to>
    <xdr:pic>
      <xdr:nvPicPr>
        <xdr:cNvPr id="2" name="Picture 1"/>
        <xdr:cNvPicPr>
          <a:picLocks noChangeAspect="1" noChangeArrowheads="1"/>
        </xdr:cNvPicPr>
      </xdr:nvPicPr>
      <xdr:blipFill>
        <a:blip xmlns:r="http://schemas.openxmlformats.org/officeDocument/2006/relationships" r:embed="rId1"/>
        <a:srcRect/>
        <a:stretch>
          <a:fillRect/>
        </a:stretch>
      </xdr:blipFill>
      <xdr:spPr bwMode="auto">
        <a:xfrm>
          <a:off x="50503793" y="2821207"/>
          <a:ext cx="1927733" cy="2512794"/>
        </a:xfrm>
        <a:prstGeom prst="rect">
          <a:avLst/>
        </a:prstGeom>
        <a:noFill/>
        <a:ln w="9525">
          <a:noFill/>
          <a:miter lim="800000"/>
          <a:headEnd/>
          <a:tailEnd/>
        </a:ln>
      </xdr:spPr>
    </xdr:pic>
    <xdr:clientData/>
  </xdr:twoCellAnchor>
  <xdr:twoCellAnchor editAs="oneCell">
    <xdr:from>
      <xdr:col>40</xdr:col>
      <xdr:colOff>1602441</xdr:colOff>
      <xdr:row>13</xdr:row>
      <xdr:rowOff>238553</xdr:rowOff>
    </xdr:from>
    <xdr:to>
      <xdr:col>40</xdr:col>
      <xdr:colOff>3888762</xdr:colOff>
      <xdr:row>23</xdr:row>
      <xdr:rowOff>193177</xdr:rowOff>
    </xdr:to>
    <xdr:pic>
      <xdr:nvPicPr>
        <xdr:cNvPr id="3" name="Picture 1"/>
        <xdr:cNvPicPr>
          <a:picLocks noChangeAspect="1" noChangeArrowheads="1"/>
        </xdr:cNvPicPr>
      </xdr:nvPicPr>
      <xdr:blipFill>
        <a:blip xmlns:r="http://schemas.openxmlformats.org/officeDocument/2006/relationships" r:embed="rId1"/>
        <a:srcRect/>
        <a:stretch>
          <a:fillRect/>
        </a:stretch>
      </xdr:blipFill>
      <xdr:spPr bwMode="auto">
        <a:xfrm>
          <a:off x="35802794" y="3297759"/>
          <a:ext cx="2286321" cy="2980212"/>
        </a:xfrm>
        <a:prstGeom prst="rect">
          <a:avLst/>
        </a:prstGeom>
        <a:noFill/>
        <a:ln w="9525">
          <a:noFill/>
          <a:miter lim="800000"/>
          <a:headEnd/>
          <a:tailEnd/>
        </a:ln>
      </xdr:spPr>
    </xdr:pic>
    <xdr:clientData/>
  </xdr:twoCellAnchor>
  <xdr:twoCellAnchor editAs="oneCell">
    <xdr:from>
      <xdr:col>44</xdr:col>
      <xdr:colOff>142875</xdr:colOff>
      <xdr:row>10</xdr:row>
      <xdr:rowOff>209551</xdr:rowOff>
    </xdr:from>
    <xdr:to>
      <xdr:col>49</xdr:col>
      <xdr:colOff>233093</xdr:colOff>
      <xdr:row>44</xdr:row>
      <xdr:rowOff>19051</xdr:rowOff>
    </xdr:to>
    <xdr:pic>
      <xdr:nvPicPr>
        <xdr:cNvPr id="7" name="図 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062775" y="2428876"/>
          <a:ext cx="6995843" cy="1017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114300</xdr:colOff>
      <xdr:row>44</xdr:row>
      <xdr:rowOff>66675</xdr:rowOff>
    </xdr:from>
    <xdr:to>
      <xdr:col>49</xdr:col>
      <xdr:colOff>69035</xdr:colOff>
      <xdr:row>56</xdr:row>
      <xdr:rowOff>190500</xdr:rowOff>
    </xdr:to>
    <xdr:pic>
      <xdr:nvPicPr>
        <xdr:cNvPr id="9" name="図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224700" y="12649200"/>
          <a:ext cx="6669860" cy="3781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39</xdr:col>
      <xdr:colOff>114300</xdr:colOff>
      <xdr:row>10</xdr:row>
      <xdr:rowOff>219074</xdr:rowOff>
    </xdr:from>
    <xdr:to>
      <xdr:col>44</xdr:col>
      <xdr:colOff>304246</xdr:colOff>
      <xdr:row>29</xdr:row>
      <xdr:rowOff>76199</xdr:rowOff>
    </xdr:to>
    <xdr:pic>
      <xdr:nvPicPr>
        <xdr:cNvPr id="8" name="図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271825" y="2314574"/>
          <a:ext cx="7095571" cy="5495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40</xdr:col>
      <xdr:colOff>0</xdr:colOff>
      <xdr:row>28</xdr:row>
      <xdr:rowOff>180974</xdr:rowOff>
    </xdr:from>
    <xdr:to>
      <xdr:col>44</xdr:col>
      <xdr:colOff>100287</xdr:colOff>
      <xdr:row>48</xdr:row>
      <xdr:rowOff>77880</xdr:rowOff>
    </xdr:to>
    <xdr:pic>
      <xdr:nvPicPr>
        <xdr:cNvPr id="11" name="図 10"/>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48025" y="7734299"/>
          <a:ext cx="6815412" cy="3514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31</xdr:col>
      <xdr:colOff>504824</xdr:colOff>
      <xdr:row>13</xdr:row>
      <xdr:rowOff>76200</xdr:rowOff>
    </xdr:from>
    <xdr:to>
      <xdr:col>31</xdr:col>
      <xdr:colOff>5479676</xdr:colOff>
      <xdr:row>23</xdr:row>
      <xdr:rowOff>126627</xdr:rowOff>
    </xdr:to>
    <xdr:pic>
      <xdr:nvPicPr>
        <xdr:cNvPr id="2" name="Picture 4"/>
        <xdr:cNvPicPr>
          <a:picLocks noChangeAspect="1" noChangeArrowheads="1"/>
        </xdr:cNvPicPr>
      </xdr:nvPicPr>
      <xdr:blipFill>
        <a:blip xmlns:r="http://schemas.openxmlformats.org/officeDocument/2006/relationships" r:embed="rId1"/>
        <a:srcRect/>
        <a:stretch>
          <a:fillRect/>
        </a:stretch>
      </xdr:blipFill>
      <xdr:spPr bwMode="auto">
        <a:xfrm>
          <a:off x="31018442" y="3359524"/>
          <a:ext cx="4974852" cy="24479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2:G33"/>
  <sheetViews>
    <sheetView showRowColHeaders="0" tabSelected="1" zoomScaleNormal="100" workbookViewId="0">
      <selection activeCell="E10" sqref="E10"/>
    </sheetView>
  </sheetViews>
  <sheetFormatPr defaultColWidth="13" defaultRowHeight="14.25" x14ac:dyDescent="0.15"/>
  <cols>
    <col min="1" max="1" width="3.875" style="2" customWidth="1"/>
    <col min="2" max="2" width="2.125" style="2" customWidth="1"/>
    <col min="3" max="3" width="17.5" style="2" customWidth="1"/>
    <col min="4" max="4" width="16" style="2" customWidth="1"/>
    <col min="5" max="5" width="46.5" style="2" customWidth="1"/>
    <col min="6" max="6" width="13" style="2"/>
    <col min="7" max="7" width="17.75" style="2" bestFit="1" customWidth="1"/>
    <col min="8" max="8" width="5.75" style="2" bestFit="1" customWidth="1"/>
    <col min="9" max="9" width="2.625" style="2" bestFit="1" customWidth="1"/>
    <col min="10" max="16384" width="13" style="2"/>
  </cols>
  <sheetData>
    <row r="2" spans="2:6" ht="24" x14ac:dyDescent="0.25">
      <c r="B2" s="355" t="s">
        <v>40</v>
      </c>
      <c r="C2" s="356"/>
      <c r="D2" s="356"/>
      <c r="E2" s="356"/>
      <c r="F2" s="357"/>
    </row>
    <row r="3" spans="2:6" x14ac:dyDescent="0.15">
      <c r="B3" s="111"/>
      <c r="C3" s="111"/>
      <c r="D3" s="111"/>
      <c r="E3" s="111"/>
      <c r="F3" s="168" t="s">
        <v>730</v>
      </c>
    </row>
    <row r="4" spans="2:6" ht="65.25" customHeight="1" x14ac:dyDescent="0.15">
      <c r="B4" s="354" t="s">
        <v>386</v>
      </c>
      <c r="C4" s="354"/>
      <c r="D4" s="354"/>
      <c r="E4" s="354"/>
      <c r="F4" s="354"/>
    </row>
    <row r="5" spans="2:6" x14ac:dyDescent="0.15">
      <c r="B5" s="111"/>
      <c r="C5" s="111"/>
      <c r="D5" s="111"/>
      <c r="E5" s="111"/>
      <c r="F5" s="111"/>
    </row>
    <row r="6" spans="2:6" x14ac:dyDescent="0.15">
      <c r="B6" s="111"/>
      <c r="C6" s="111"/>
      <c r="D6" s="111"/>
      <c r="E6" s="111"/>
      <c r="F6" s="111"/>
    </row>
    <row r="7" spans="2:6" x14ac:dyDescent="0.15">
      <c r="B7" s="111"/>
      <c r="C7" s="111"/>
      <c r="D7" s="111"/>
      <c r="E7" s="111"/>
      <c r="F7" s="111"/>
    </row>
    <row r="8" spans="2:6" x14ac:dyDescent="0.15">
      <c r="B8" s="111"/>
      <c r="C8" s="111"/>
      <c r="D8" s="111"/>
      <c r="E8" s="111"/>
      <c r="F8" s="111"/>
    </row>
    <row r="9" spans="2:6" ht="15" thickBot="1" x14ac:dyDescent="0.2">
      <c r="B9" s="169"/>
      <c r="C9" s="170"/>
      <c r="D9" s="171"/>
      <c r="E9" s="171"/>
      <c r="F9" s="172"/>
    </row>
    <row r="10" spans="2:6" ht="24" customHeight="1" thickBot="1" x14ac:dyDescent="0.25">
      <c r="B10" s="173"/>
      <c r="C10" s="174" t="s">
        <v>6</v>
      </c>
      <c r="D10" s="175" t="s">
        <v>8</v>
      </c>
      <c r="E10" s="4" t="s">
        <v>686</v>
      </c>
      <c r="F10" s="176"/>
    </row>
    <row r="11" spans="2:6" ht="9.9499999999999993" customHeight="1" thickBot="1" x14ac:dyDescent="0.2">
      <c r="B11" s="173"/>
      <c r="C11" s="177"/>
      <c r="D11" s="175"/>
      <c r="E11" s="175"/>
      <c r="F11" s="176"/>
    </row>
    <row r="12" spans="2:6" ht="23.1" customHeight="1" thickBot="1" x14ac:dyDescent="0.2">
      <c r="B12" s="173"/>
      <c r="C12" s="177"/>
      <c r="D12" s="175" t="s">
        <v>5</v>
      </c>
      <c r="E12" s="4">
        <v>6</v>
      </c>
      <c r="F12" s="176"/>
    </row>
    <row r="13" spans="2:6" ht="8.1" customHeight="1" thickBot="1" x14ac:dyDescent="0.2">
      <c r="B13" s="173"/>
      <c r="C13" s="177"/>
      <c r="D13" s="175"/>
      <c r="E13" s="175"/>
      <c r="F13" s="176"/>
    </row>
    <row r="14" spans="2:6" ht="24.95" customHeight="1" thickBot="1" x14ac:dyDescent="0.2">
      <c r="B14" s="173"/>
      <c r="C14" s="177"/>
      <c r="D14" s="175" t="s">
        <v>9</v>
      </c>
      <c r="E14" s="4" t="s">
        <v>687</v>
      </c>
      <c r="F14" s="176"/>
    </row>
    <row r="15" spans="2:6" ht="9.9499999999999993" customHeight="1" x14ac:dyDescent="0.15">
      <c r="B15" s="173"/>
      <c r="C15" s="177"/>
      <c r="D15" s="175"/>
      <c r="E15" s="175"/>
      <c r="F15" s="176"/>
    </row>
    <row r="16" spans="2:6" ht="9.9499999999999993" customHeight="1" x14ac:dyDescent="0.15">
      <c r="B16" s="178"/>
      <c r="C16" s="179"/>
      <c r="D16" s="180"/>
      <c r="E16" s="180"/>
      <c r="F16" s="181"/>
    </row>
    <row r="17" spans="2:7" ht="15" thickBot="1" x14ac:dyDescent="0.2"/>
    <row r="18" spans="2:7" ht="16.5" customHeight="1" x14ac:dyDescent="0.15">
      <c r="B18" s="182" t="s">
        <v>38</v>
      </c>
      <c r="C18" s="183"/>
      <c r="D18" s="183"/>
      <c r="E18" s="183"/>
      <c r="F18" s="184"/>
    </row>
    <row r="19" spans="2:7" ht="16.5" customHeight="1" x14ac:dyDescent="0.15">
      <c r="B19" s="185"/>
      <c r="C19" s="256" t="s">
        <v>574</v>
      </c>
      <c r="D19" s="187" t="s">
        <v>581</v>
      </c>
      <c r="E19" s="186" t="s">
        <v>552</v>
      </c>
      <c r="F19" s="188"/>
    </row>
    <row r="20" spans="2:7" ht="16.5" customHeight="1" x14ac:dyDescent="0.15">
      <c r="B20" s="185"/>
      <c r="C20" s="256" t="s">
        <v>575</v>
      </c>
      <c r="D20" s="187" t="s">
        <v>581</v>
      </c>
      <c r="E20" s="186" t="s">
        <v>553</v>
      </c>
      <c r="F20" s="189"/>
    </row>
    <row r="21" spans="2:7" ht="16.5" customHeight="1" x14ac:dyDescent="0.15">
      <c r="B21" s="185"/>
      <c r="C21" s="256" t="s">
        <v>576</v>
      </c>
      <c r="D21" s="187" t="s">
        <v>581</v>
      </c>
      <c r="E21" s="186" t="s">
        <v>554</v>
      </c>
      <c r="F21" s="188"/>
    </row>
    <row r="22" spans="2:7" ht="16.5" customHeight="1" x14ac:dyDescent="0.15">
      <c r="B22" s="185"/>
      <c r="C22" s="256" t="s">
        <v>577</v>
      </c>
      <c r="D22" s="187" t="s">
        <v>581</v>
      </c>
      <c r="E22" s="186" t="s">
        <v>555</v>
      </c>
      <c r="F22" s="188"/>
    </row>
    <row r="23" spans="2:7" ht="16.5" customHeight="1" x14ac:dyDescent="0.15">
      <c r="B23" s="185"/>
      <c r="C23" s="257"/>
      <c r="D23" s="187"/>
      <c r="E23" s="186" t="s">
        <v>556</v>
      </c>
      <c r="F23" s="188"/>
    </row>
    <row r="24" spans="2:7" ht="16.5" customHeight="1" x14ac:dyDescent="0.15">
      <c r="B24" s="185"/>
      <c r="C24" s="256" t="s">
        <v>578</v>
      </c>
      <c r="D24" s="187" t="s">
        <v>581</v>
      </c>
      <c r="E24" s="186" t="s">
        <v>551</v>
      </c>
      <c r="F24" s="189"/>
    </row>
    <row r="25" spans="2:7" ht="16.5" customHeight="1" x14ac:dyDescent="0.15">
      <c r="B25" s="185"/>
      <c r="C25" s="256" t="s">
        <v>579</v>
      </c>
      <c r="D25" s="187" t="s">
        <v>581</v>
      </c>
      <c r="E25" s="186" t="s">
        <v>550</v>
      </c>
      <c r="F25" s="189"/>
    </row>
    <row r="26" spans="2:7" ht="16.5" customHeight="1" x14ac:dyDescent="0.15">
      <c r="B26" s="185"/>
      <c r="C26" s="256" t="s">
        <v>580</v>
      </c>
      <c r="D26" s="187" t="s">
        <v>581</v>
      </c>
      <c r="E26" s="186" t="s">
        <v>549</v>
      </c>
      <c r="F26" s="189"/>
    </row>
    <row r="27" spans="2:7" x14ac:dyDescent="0.15">
      <c r="B27" s="191"/>
      <c r="C27" s="190"/>
      <c r="D27" s="190"/>
      <c r="E27" s="190"/>
      <c r="F27" s="189"/>
    </row>
    <row r="28" spans="2:7" ht="16.5" customHeight="1" x14ac:dyDescent="0.15">
      <c r="B28" s="191" t="s">
        <v>37</v>
      </c>
      <c r="C28" s="192"/>
      <c r="D28" s="192"/>
      <c r="E28" s="192"/>
      <c r="F28" s="193"/>
    </row>
    <row r="29" spans="2:7" ht="16.5" customHeight="1" thickBot="1" x14ac:dyDescent="0.2">
      <c r="B29" s="194" t="s">
        <v>39</v>
      </c>
      <c r="C29" s="195"/>
      <c r="D29" s="195"/>
      <c r="E29" s="195"/>
      <c r="F29" s="196"/>
    </row>
    <row r="30" spans="2:7" ht="16.5" customHeight="1" x14ac:dyDescent="0.15">
      <c r="B30" s="197"/>
      <c r="C30" s="197"/>
      <c r="D30" s="197"/>
      <c r="E30" s="197"/>
      <c r="F30" s="197"/>
    </row>
    <row r="31" spans="2:7" ht="171" customHeight="1" x14ac:dyDescent="0.15">
      <c r="B31" s="358" t="s">
        <v>41</v>
      </c>
      <c r="C31" s="358"/>
      <c r="D31" s="358"/>
      <c r="E31" s="358"/>
      <c r="F31" s="358"/>
      <c r="G31" s="198"/>
    </row>
    <row r="33" spans="2:7" x14ac:dyDescent="0.15">
      <c r="B33" s="358"/>
      <c r="C33" s="358"/>
      <c r="D33" s="358"/>
      <c r="E33" s="358"/>
      <c r="F33" s="358"/>
      <c r="G33" s="358"/>
    </row>
  </sheetData>
  <sheetProtection sheet="1" objects="1" scenarios="1"/>
  <dataConsolidate/>
  <mergeCells count="4">
    <mergeCell ref="B4:F4"/>
    <mergeCell ref="B2:F2"/>
    <mergeCell ref="B33:G33"/>
    <mergeCell ref="B31:F31"/>
  </mergeCells>
  <phoneticPr fontId="1"/>
  <dataValidations count="1">
    <dataValidation type="list" allowBlank="1" showInputMessage="1" showErrorMessage="1" sqref="E12">
      <formula1>地域区分</formula1>
    </dataValidation>
  </dataValidations>
  <hyperlinks>
    <hyperlink ref="C19" location="'①壁等-木造'!A9" display="「①壁等-木造」"/>
    <hyperlink ref="C20" location="'②壁等-RC造'!A9" display="「②壁等-RC造」"/>
    <hyperlink ref="C21" location="'③壁等-鉄骨造'!A9" display="「③壁等-鉄骨造」"/>
    <hyperlink ref="C22" location="'④壁等-直接入力'!A9" display="「④壁等-直接入力」"/>
    <hyperlink ref="C24" location="⑤窓!A9" display="「⑤窓」"/>
    <hyperlink ref="C25" location="⑥ドア!A9" display="「⑥ドア」"/>
    <hyperlink ref="C26" location="⑦基礎!A9" display="「⑦基礎」"/>
  </hyperlinks>
  <pageMargins left="0.7" right="0.7" top="0.75" bottom="0.75" header="0.3" footer="0.3"/>
  <pageSetup paperSize="9" scale="83" fitToHeight="0" orientation="portrait" horizontalDpi="4294967292" verticalDpi="4294967292"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CD171"/>
  <sheetViews>
    <sheetView showRowColHeaders="0" zoomScaleNormal="100" zoomScalePageLayoutView="80" workbookViewId="0">
      <pane ySplit="8" topLeftCell="A9" activePane="bottomLeft" state="frozen"/>
      <selection activeCell="F20" sqref="F20"/>
      <selection pane="bottomLeft" activeCell="A9" sqref="A9"/>
    </sheetView>
  </sheetViews>
  <sheetFormatPr defaultColWidth="13" defaultRowHeight="14.25" x14ac:dyDescent="0.15"/>
  <cols>
    <col min="1" max="1" width="1.25" style="109" customWidth="1"/>
    <col min="2" max="2" width="18.5" style="109" customWidth="1"/>
    <col min="3" max="3" width="8.625" style="109" customWidth="1"/>
    <col min="4" max="4" width="11.875" style="109" bestFit="1" customWidth="1"/>
    <col min="5" max="5" width="20.25" style="109" customWidth="1"/>
    <col min="6" max="6" width="13" style="211" customWidth="1"/>
    <col min="7" max="8" width="7.5" style="212" customWidth="1"/>
    <col min="9" max="9" width="9.5" style="212" customWidth="1"/>
    <col min="10" max="10" width="8.375" style="109" customWidth="1"/>
    <col min="11" max="11" width="13.25" style="109" hidden="1" customWidth="1"/>
    <col min="12" max="12" width="3.25" style="109" hidden="1" customWidth="1"/>
    <col min="13" max="20" width="13" style="109"/>
    <col min="21" max="24" width="13" style="89"/>
    <col min="25" max="26" width="13" style="109"/>
    <col min="27" max="27" width="3.125" style="111" customWidth="1"/>
    <col min="28" max="28" width="62.5" style="111" customWidth="1"/>
    <col min="29" max="29" width="3.125" style="111" customWidth="1"/>
    <col min="30" max="30" width="13" style="111"/>
    <col min="31" max="31" width="13" style="109"/>
    <col min="32" max="32" width="3.125" style="111" customWidth="1"/>
    <col min="33" max="33" width="62.5" style="111" customWidth="1"/>
    <col min="34" max="34" width="3.125" style="111" customWidth="1"/>
    <col min="35" max="35" width="13" style="109"/>
    <col min="36" max="36" width="3.125" style="109" customWidth="1"/>
    <col min="37" max="37" width="52.5" style="111" customWidth="1"/>
    <col min="38" max="38" width="30.125" style="111" customWidth="1"/>
    <col min="39" max="39" width="26.75" style="111" customWidth="1"/>
    <col min="40" max="41" width="15.625" style="111" customWidth="1"/>
    <col min="42" max="42" width="4.5" style="111" customWidth="1"/>
    <col min="43" max="16384" width="13" style="109"/>
  </cols>
  <sheetData>
    <row r="1" spans="2:82" ht="17.25" x14ac:dyDescent="0.15">
      <c r="B1" s="110" t="s">
        <v>105</v>
      </c>
      <c r="F1" s="110"/>
      <c r="G1" s="199"/>
      <c r="H1" s="199"/>
      <c r="I1" s="376" t="s">
        <v>582</v>
      </c>
      <c r="J1" s="376"/>
    </row>
    <row r="2" spans="2:82" ht="3" customHeight="1" x14ac:dyDescent="0.15">
      <c r="F2" s="109"/>
      <c r="G2" s="87"/>
      <c r="H2" s="87"/>
      <c r="I2" s="87"/>
      <c r="AB2" s="371" t="s">
        <v>432</v>
      </c>
      <c r="AG2" s="371" t="s">
        <v>432</v>
      </c>
      <c r="AK2" s="120"/>
      <c r="AL2" s="370" t="s">
        <v>432</v>
      </c>
      <c r="AM2" s="120"/>
      <c r="AN2" s="120"/>
      <c r="AO2" s="120"/>
      <c r="AP2" s="120"/>
      <c r="BB2" s="200"/>
      <c r="BL2" s="200"/>
      <c r="BU2" s="200"/>
      <c r="CD2" s="200"/>
    </row>
    <row r="3" spans="2:82" ht="3" customHeight="1" x14ac:dyDescent="0.15">
      <c r="F3" s="109"/>
      <c r="G3" s="87"/>
      <c r="H3" s="87"/>
      <c r="I3" s="87"/>
      <c r="J3" s="201"/>
      <c r="V3" s="202"/>
      <c r="W3" s="202"/>
      <c r="X3" s="202"/>
      <c r="AB3" s="371"/>
      <c r="AG3" s="371"/>
      <c r="AK3" s="120"/>
      <c r="AL3" s="370"/>
      <c r="AM3" s="120"/>
      <c r="AN3" s="120"/>
      <c r="AO3" s="120"/>
      <c r="AP3" s="120"/>
      <c r="BB3" s="200"/>
      <c r="BL3" s="200"/>
      <c r="BU3" s="200"/>
      <c r="CD3" s="200"/>
    </row>
    <row r="4" spans="2:82" ht="3" customHeight="1" thickBot="1" x14ac:dyDescent="0.2">
      <c r="F4" s="109"/>
      <c r="G4" s="87"/>
      <c r="H4" s="87"/>
      <c r="I4" s="87"/>
      <c r="J4" s="203"/>
      <c r="V4" s="202"/>
      <c r="W4" s="202"/>
      <c r="X4" s="202"/>
      <c r="AB4" s="371"/>
      <c r="AG4" s="371"/>
      <c r="AK4" s="120"/>
      <c r="AL4" s="370"/>
      <c r="AM4" s="120"/>
      <c r="AN4" s="120"/>
      <c r="AO4" s="120"/>
      <c r="AP4" s="120"/>
    </row>
    <row r="5" spans="2:82" ht="14.25" customHeight="1" thickBot="1" x14ac:dyDescent="0.2">
      <c r="B5" s="379" t="s">
        <v>0</v>
      </c>
      <c r="C5" s="381" t="s">
        <v>3</v>
      </c>
      <c r="D5" s="383" t="s">
        <v>166</v>
      </c>
      <c r="E5" s="383" t="s">
        <v>21</v>
      </c>
      <c r="F5" s="385" t="s">
        <v>233</v>
      </c>
      <c r="G5" s="387" t="s">
        <v>234</v>
      </c>
      <c r="H5" s="388"/>
      <c r="I5" s="389"/>
      <c r="J5" s="377" t="s">
        <v>57</v>
      </c>
      <c r="V5" s="202"/>
      <c r="W5" s="202"/>
      <c r="X5" s="202"/>
      <c r="AB5" s="371"/>
      <c r="AG5" s="371"/>
      <c r="AK5" s="120"/>
      <c r="AL5" s="370"/>
      <c r="AM5" s="120"/>
      <c r="AN5" s="120"/>
      <c r="AO5" s="120"/>
      <c r="AP5" s="120"/>
    </row>
    <row r="6" spans="2:82" ht="14.25" customHeight="1" x14ac:dyDescent="0.15">
      <c r="B6" s="380"/>
      <c r="C6" s="382"/>
      <c r="D6" s="384"/>
      <c r="E6" s="384"/>
      <c r="F6" s="386"/>
      <c r="G6" s="390"/>
      <c r="H6" s="391"/>
      <c r="I6" s="392"/>
      <c r="J6" s="378"/>
      <c r="V6" s="202"/>
      <c r="AA6" s="115"/>
      <c r="AB6" s="372" t="s">
        <v>457</v>
      </c>
      <c r="AC6" s="117"/>
      <c r="AF6" s="115"/>
      <c r="AG6" s="372" t="s">
        <v>468</v>
      </c>
      <c r="AH6" s="117"/>
      <c r="AJ6" s="215"/>
      <c r="AK6" s="116"/>
      <c r="AL6" s="372" t="s">
        <v>433</v>
      </c>
      <c r="AM6" s="372"/>
      <c r="AN6" s="116"/>
      <c r="AO6" s="116"/>
      <c r="AP6" s="117"/>
    </row>
    <row r="7" spans="2:82" ht="14.25" customHeight="1" x14ac:dyDescent="0.15">
      <c r="B7" s="380"/>
      <c r="C7" s="382"/>
      <c r="D7" s="384"/>
      <c r="E7" s="384"/>
      <c r="F7" s="386"/>
      <c r="G7" s="390"/>
      <c r="H7" s="391"/>
      <c r="I7" s="392"/>
      <c r="J7" s="378"/>
      <c r="AA7" s="119"/>
      <c r="AB7" s="373"/>
      <c r="AC7" s="121"/>
      <c r="AF7" s="119"/>
      <c r="AG7" s="373"/>
      <c r="AH7" s="121"/>
      <c r="AJ7" s="220"/>
      <c r="AK7" s="120"/>
      <c r="AL7" s="373"/>
      <c r="AM7" s="373"/>
      <c r="AN7" s="120"/>
      <c r="AO7" s="120"/>
      <c r="AP7" s="121"/>
    </row>
    <row r="8" spans="2:82" s="208" customFormat="1" ht="17.25" customHeight="1" thickBot="1" x14ac:dyDescent="0.2">
      <c r="B8" s="204"/>
      <c r="C8" s="125" t="s">
        <v>2</v>
      </c>
      <c r="D8" s="125" t="s">
        <v>2</v>
      </c>
      <c r="E8" s="125" t="s">
        <v>2</v>
      </c>
      <c r="F8" s="205" t="s">
        <v>219</v>
      </c>
      <c r="G8" s="374" t="s">
        <v>446</v>
      </c>
      <c r="H8" s="375"/>
      <c r="I8" s="206" t="s">
        <v>220</v>
      </c>
      <c r="J8" s="207" t="s">
        <v>2</v>
      </c>
      <c r="U8" s="209"/>
      <c r="V8" s="209"/>
      <c r="W8" s="209"/>
      <c r="X8" s="209"/>
      <c r="AA8" s="119"/>
      <c r="AB8" s="373"/>
      <c r="AC8" s="121"/>
      <c r="AD8" s="111"/>
      <c r="AF8" s="119"/>
      <c r="AG8" s="373"/>
      <c r="AH8" s="121"/>
      <c r="AJ8" s="331"/>
      <c r="AK8" s="120"/>
      <c r="AL8" s="373"/>
      <c r="AM8" s="373"/>
      <c r="AN8" s="120"/>
      <c r="AO8" s="120"/>
      <c r="AP8" s="121"/>
    </row>
    <row r="9" spans="2:82" ht="16.5" customHeight="1" x14ac:dyDescent="0.15">
      <c r="B9" s="294" t="s">
        <v>688</v>
      </c>
      <c r="C9" s="104" t="s">
        <v>12</v>
      </c>
      <c r="D9" s="104" t="s">
        <v>169</v>
      </c>
      <c r="E9" s="104" t="s">
        <v>64</v>
      </c>
      <c r="F9" s="3">
        <v>48.05</v>
      </c>
      <c r="G9" s="295" t="s">
        <v>689</v>
      </c>
      <c r="H9" s="320" t="str">
        <f t="shared" ref="H9:H28" si="0">HYPERLINK(K9,"入力する")</f>
        <v>入力する</v>
      </c>
      <c r="I9" s="296">
        <f ca="1" xml:space="preserve">
IF(G9=data!$AC$4,①計算!$W$12,
IF(G9=data!$AC$5,①計算!$AW$12,
IF(G9=data!$AC$6,①計算!$BW$12,
IF(G9=data!$AC$7,①計算!$CW$12,
IF(G9=data!$AC$8,①計算!$DW$12,
IF(G9=data!$AC$9,①計算!$EW$12,
IF(G9=data!$AC$10,①計算!$FW$12,
IF(G9=data!$AC$11,①計算!$GW$12,
IF(G9=data!$AC$12,①計算!$HW$12,
IF(G9=data!$AC$13,①計算!$IW$12,
IF(G9=data!$AC$14,①計算!$JW$12,
IF(G9=data!$AC$15,①計算!$KW$12,
IF(G9=data!$AC$16,①計算!$LW$12,
IF(G9=data!$AC$17,①計算!$MW$12,
IF(G9=data!$AC$18,①計算!$NW$12,
IF(G9=data!$AC$19,①計算!$OW$12,
IF(G9=data!$AC$20,①計算!$PW$12,
IF(G9=data!$AC$21,①計算!$QW$12,
IF(G9=data!$AC$22,①計算!$RW$12,
IF(G9=data!$AC$23,①計算!$SW$12,
""))))))))))))))))))))</f>
        <v>0.47056372011831549</v>
      </c>
      <c r="J9" s="297" t="s">
        <v>67</v>
      </c>
      <c r="K9" s="109" t="str">
        <f t="shared" ref="K9:K48" si="1">"#①計算!"&amp;L9&amp;"2"</f>
        <v>#①計算!B2</v>
      </c>
      <c r="L9" s="109" t="str">
        <f>IF(G9=data!$AC$4,"B",
IF(G9=data!$AC$5,"AB",
IF(G9=data!$AC$6,"BB",
IF(G9=data!$AC$7,"CB",
IF(G9=data!$AC$8,"DB",
IF(G9=data!$AC$9,"EB",
IF(G9=data!$AC$10,"FB",
IF(G9=data!$AC$11,"GB",
IF(G9=data!$AC$12,"HB",
IF(G9=data!$AC$13,"IB",
IF(G9=data!$AC$14,"JB",
IF(G9=data!$AC$15,"KB",
IF(G9=data!$AC$16,"LB",
IF(G9=data!$AC$17,"MB",
IF(G9=data!$AC$18,"NB",
IF(G9=data!$AC$19,"OB",
IF(G9=data!$AC$20,"PB",
IF(G9=data!$AC$21,"QB",
IF(G9=data!$AC$22,"RB",
IF(G9=data!$AC$23,"SB",
"B"))))))))))))))))))))</f>
        <v>B</v>
      </c>
      <c r="AA9" s="119"/>
      <c r="AB9" s="120"/>
      <c r="AC9" s="121"/>
      <c r="AF9" s="119"/>
      <c r="AG9" s="120"/>
      <c r="AH9" s="121"/>
      <c r="AJ9" s="220"/>
      <c r="AK9" s="120"/>
      <c r="AL9" s="120"/>
      <c r="AM9" s="120"/>
      <c r="AN9" s="120"/>
      <c r="AO9" s="120"/>
      <c r="AP9" s="121"/>
    </row>
    <row r="10" spans="2:82" ht="16.5" customHeight="1" x14ac:dyDescent="0.15">
      <c r="B10" s="10" t="s">
        <v>690</v>
      </c>
      <c r="C10" s="9" t="s">
        <v>14</v>
      </c>
      <c r="D10" s="9" t="s">
        <v>169</v>
      </c>
      <c r="E10" s="9" t="s">
        <v>64</v>
      </c>
      <c r="F10" s="11">
        <v>29.24</v>
      </c>
      <c r="G10" s="295" t="s">
        <v>689</v>
      </c>
      <c r="H10" s="320" t="str">
        <f t="shared" si="0"/>
        <v>入力する</v>
      </c>
      <c r="I10" s="296">
        <f ca="1" xml:space="preserve">
IF(G10=data!$AC$4,①計算!$W$12,
IF(G10=data!$AC$5,①計算!$AW$12,
IF(G10=data!$AC$6,①計算!$BW$12,
IF(G10=data!$AC$7,①計算!$CW$12,
IF(G10=data!$AC$8,①計算!$DW$12,
IF(G10=data!$AC$9,①計算!$EW$12,
IF(G10=data!$AC$10,①計算!$FW$12,
IF(G10=data!$AC$11,①計算!$GW$12,
IF(G10=data!$AC$12,①計算!$HW$12,
IF(G10=data!$AC$13,①計算!$IW$12,
IF(G10=data!$AC$14,①計算!$JW$12,
IF(G10=data!$AC$15,①計算!$KW$12,
IF(G10=data!$AC$16,①計算!$LW$12,
IF(G10=data!$AC$17,①計算!$MW$12,
IF(G10=data!$AC$18,①計算!$NW$12,
IF(G10=data!$AC$19,①計算!$OW$12,
IF(G10=data!$AC$20,①計算!$PW$12,
IF(G10=data!$AC$21,①計算!$QW$12,
IF(G10=data!$AC$22,①計算!$RW$12,
IF(G10=data!$AC$23,①計算!$SW$12,
""))))))))))))))))))))</f>
        <v>0.47056372011831549</v>
      </c>
      <c r="J10" s="12" t="s">
        <v>67</v>
      </c>
      <c r="K10" s="109" t="str">
        <f t="shared" si="1"/>
        <v>#①計算!B2</v>
      </c>
      <c r="L10" s="109" t="str">
        <f>IF(G10=data!$AC$4,"B",
IF(G10=data!$AC$5,"AB",
IF(G10=data!$AC$6,"BB",
IF(G10=data!$AC$7,"CB",
IF(G10=data!$AC$8,"DB",
IF(G10=data!$AC$9,"EB",
IF(G10=data!$AC$10,"FB",
IF(G10=data!$AC$11,"GB",
IF(G10=data!$AC$12,"HB",
IF(G10=data!$AC$13,"IB",
IF(G10=data!$AC$14,"JB",
IF(G10=data!$AC$15,"KB",
IF(G10=data!$AC$16,"LB",
IF(G10=data!$AC$17,"MB",
IF(G10=data!$AC$18,"NB",
IF(G10=data!$AC$19,"OB",
IF(G10=data!$AC$20,"PB",
IF(G10=data!$AC$21,"QB",
IF(G10=data!$AC$22,"RB",
IF(G10=data!$AC$23,"SB",
"B"))))))))))))))))))))</f>
        <v>B</v>
      </c>
      <c r="AA10" s="119"/>
      <c r="AB10" s="369" t="s">
        <v>469</v>
      </c>
      <c r="AC10" s="121"/>
      <c r="AF10" s="119"/>
      <c r="AG10" s="369" t="s">
        <v>470</v>
      </c>
      <c r="AH10" s="121"/>
      <c r="AJ10" s="220"/>
      <c r="AK10" s="120"/>
      <c r="AL10" s="369" t="s">
        <v>478</v>
      </c>
      <c r="AM10" s="369"/>
      <c r="AN10" s="369"/>
      <c r="AO10" s="369"/>
      <c r="AP10" s="121"/>
    </row>
    <row r="11" spans="2:82" ht="16.5" customHeight="1" x14ac:dyDescent="0.15">
      <c r="B11" s="10" t="s">
        <v>691</v>
      </c>
      <c r="C11" s="9" t="s">
        <v>16</v>
      </c>
      <c r="D11" s="9" t="s">
        <v>169</v>
      </c>
      <c r="E11" s="9" t="s">
        <v>64</v>
      </c>
      <c r="F11" s="11">
        <v>33.119999999999997</v>
      </c>
      <c r="G11" s="295" t="s">
        <v>689</v>
      </c>
      <c r="H11" s="320" t="str">
        <f t="shared" si="0"/>
        <v>入力する</v>
      </c>
      <c r="I11" s="296">
        <f ca="1" xml:space="preserve">
IF(G11=data!$AC$4,①計算!$W$12,
IF(G11=data!$AC$5,①計算!$AW$12,
IF(G11=data!$AC$6,①計算!$BW$12,
IF(G11=data!$AC$7,①計算!$CW$12,
IF(G11=data!$AC$8,①計算!$DW$12,
IF(G11=data!$AC$9,①計算!$EW$12,
IF(G11=data!$AC$10,①計算!$FW$12,
IF(G11=data!$AC$11,①計算!$GW$12,
IF(G11=data!$AC$12,①計算!$HW$12,
IF(G11=data!$AC$13,①計算!$IW$12,
IF(G11=data!$AC$14,①計算!$JW$12,
IF(G11=data!$AC$15,①計算!$KW$12,
IF(G11=data!$AC$16,①計算!$LW$12,
IF(G11=data!$AC$17,①計算!$MW$12,
IF(G11=data!$AC$18,①計算!$NW$12,
IF(G11=data!$AC$19,①計算!$OW$12,
IF(G11=data!$AC$20,①計算!$PW$12,
IF(G11=data!$AC$21,①計算!$QW$12,
IF(G11=data!$AC$22,①計算!$RW$12,
IF(G11=data!$AC$23,①計算!$SW$12,
""))))))))))))))))))))</f>
        <v>0.47056372011831549</v>
      </c>
      <c r="J11" s="12" t="s">
        <v>67</v>
      </c>
      <c r="K11" s="109" t="str">
        <f t="shared" si="1"/>
        <v>#①計算!B2</v>
      </c>
      <c r="L11" s="109" t="str">
        <f>IF(G11=data!$AC$4,"B",
IF(G11=data!$AC$5,"AB",
IF(G11=data!$AC$6,"BB",
IF(G11=data!$AC$7,"CB",
IF(G11=data!$AC$8,"DB",
IF(G11=data!$AC$9,"EB",
IF(G11=data!$AC$10,"FB",
IF(G11=data!$AC$11,"GB",
IF(G11=data!$AC$12,"HB",
IF(G11=data!$AC$13,"IB",
IF(G11=data!$AC$14,"JB",
IF(G11=data!$AC$15,"KB",
IF(G11=data!$AC$16,"LB",
IF(G11=data!$AC$17,"MB",
IF(G11=data!$AC$18,"NB",
IF(G11=data!$AC$19,"OB",
IF(G11=data!$AC$20,"PB",
IF(G11=data!$AC$21,"QB",
IF(G11=data!$AC$22,"RB",
IF(G11=data!$AC$23,"SB",
"B"))))))))))))))))))))</f>
        <v>B</v>
      </c>
      <c r="AA11" s="119"/>
      <c r="AB11" s="369"/>
      <c r="AC11" s="121"/>
      <c r="AF11" s="119"/>
      <c r="AG11" s="369"/>
      <c r="AH11" s="121"/>
      <c r="AJ11" s="220"/>
      <c r="AK11" s="120"/>
      <c r="AL11" s="369"/>
      <c r="AM11" s="369"/>
      <c r="AN11" s="369"/>
      <c r="AO11" s="369"/>
      <c r="AP11" s="121"/>
    </row>
    <row r="12" spans="2:82" ht="16.5" customHeight="1" x14ac:dyDescent="0.15">
      <c r="B12" s="10" t="s">
        <v>692</v>
      </c>
      <c r="C12" s="9" t="s">
        <v>18</v>
      </c>
      <c r="D12" s="9" t="s">
        <v>169</v>
      </c>
      <c r="E12" s="9" t="s">
        <v>64</v>
      </c>
      <c r="F12" s="11">
        <v>29.07</v>
      </c>
      <c r="G12" s="295" t="s">
        <v>689</v>
      </c>
      <c r="H12" s="320" t="str">
        <f t="shared" si="0"/>
        <v>入力する</v>
      </c>
      <c r="I12" s="296">
        <f ca="1" xml:space="preserve">
IF(G12=data!$AC$4,①計算!$W$12,
IF(G12=data!$AC$5,①計算!$AW$12,
IF(G12=data!$AC$6,①計算!$BW$12,
IF(G12=data!$AC$7,①計算!$CW$12,
IF(G12=data!$AC$8,①計算!$DW$12,
IF(G12=data!$AC$9,①計算!$EW$12,
IF(G12=data!$AC$10,①計算!$FW$12,
IF(G12=data!$AC$11,①計算!$GW$12,
IF(G12=data!$AC$12,①計算!$HW$12,
IF(G12=data!$AC$13,①計算!$IW$12,
IF(G12=data!$AC$14,①計算!$JW$12,
IF(G12=data!$AC$15,①計算!$KW$12,
IF(G12=data!$AC$16,①計算!$LW$12,
IF(G12=data!$AC$17,①計算!$MW$12,
IF(G12=data!$AC$18,①計算!$NW$12,
IF(G12=data!$AC$19,①計算!$OW$12,
IF(G12=data!$AC$20,①計算!$PW$12,
IF(G12=data!$AC$21,①計算!$QW$12,
IF(G12=data!$AC$22,①計算!$RW$12,
IF(G12=data!$AC$23,①計算!$SW$12,
""))))))))))))))))))))</f>
        <v>0.47056372011831549</v>
      </c>
      <c r="J12" s="12" t="s">
        <v>67</v>
      </c>
      <c r="K12" s="109" t="str">
        <f t="shared" si="1"/>
        <v>#①計算!B2</v>
      </c>
      <c r="L12" s="109" t="str">
        <f>IF(G12=data!$AC$4,"B",
IF(G12=data!$AC$5,"AB",
IF(G12=data!$AC$6,"BB",
IF(G12=data!$AC$7,"CB",
IF(G12=data!$AC$8,"DB",
IF(G12=data!$AC$9,"EB",
IF(G12=data!$AC$10,"FB",
IF(G12=data!$AC$11,"GB",
IF(G12=data!$AC$12,"HB",
IF(G12=data!$AC$13,"IB",
IF(G12=data!$AC$14,"JB",
IF(G12=data!$AC$15,"KB",
IF(G12=data!$AC$16,"LB",
IF(G12=data!$AC$17,"MB",
IF(G12=data!$AC$18,"NB",
IF(G12=data!$AC$19,"OB",
IF(G12=data!$AC$20,"PB",
IF(G12=data!$AC$21,"QB",
IF(G12=data!$AC$22,"RB",
IF(G12=data!$AC$23,"SB",
"B"))))))))))))))))))))</f>
        <v>B</v>
      </c>
      <c r="AA12" s="119"/>
      <c r="AB12" s="120"/>
      <c r="AC12" s="121"/>
      <c r="AF12" s="119"/>
      <c r="AG12" s="120"/>
      <c r="AH12" s="121"/>
      <c r="AJ12" s="220"/>
      <c r="AK12" s="120"/>
      <c r="AL12" s="120"/>
      <c r="AM12" s="120"/>
      <c r="AN12" s="120"/>
      <c r="AO12" s="120"/>
      <c r="AP12" s="121"/>
    </row>
    <row r="13" spans="2:82" ht="16.5" customHeight="1" thickBot="1" x14ac:dyDescent="0.35">
      <c r="B13" s="10" t="s">
        <v>693</v>
      </c>
      <c r="C13" s="9" t="s">
        <v>11</v>
      </c>
      <c r="D13" s="9" t="s">
        <v>168</v>
      </c>
      <c r="E13" s="9" t="s">
        <v>64</v>
      </c>
      <c r="F13" s="11">
        <v>67.92</v>
      </c>
      <c r="G13" s="295" t="s">
        <v>530</v>
      </c>
      <c r="H13" s="320" t="str">
        <f t="shared" si="0"/>
        <v>入力する</v>
      </c>
      <c r="I13" s="296">
        <f ca="1" xml:space="preserve">
IF(G13=data!$AC$4,①計算!$W$12,
IF(G13=data!$AC$5,①計算!$AW$12,
IF(G13=data!$AC$6,①計算!$BW$12,
IF(G13=data!$AC$7,①計算!$CW$12,
IF(G13=data!$AC$8,①計算!$DW$12,
IF(G13=data!$AC$9,①計算!$EW$12,
IF(G13=data!$AC$10,①計算!$FW$12,
IF(G13=data!$AC$11,①計算!$GW$12,
IF(G13=data!$AC$12,①計算!$HW$12,
IF(G13=data!$AC$13,①計算!$IW$12,
IF(G13=data!$AC$14,①計算!$JW$12,
IF(G13=data!$AC$15,①計算!$KW$12,
IF(G13=data!$AC$16,①計算!$LW$12,
IF(G13=data!$AC$17,①計算!$MW$12,
IF(G13=data!$AC$18,①計算!$NW$12,
IF(G13=data!$AC$19,①計算!$OW$12,
IF(G13=data!$AC$20,①計算!$PW$12,
IF(G13=data!$AC$21,①計算!$QW$12,
IF(G13=data!$AC$22,①計算!$RW$12,
IF(G13=data!$AC$23,①計算!$SW$12,
""))))))))))))))))))))</f>
        <v>0.23705324580598106</v>
      </c>
      <c r="J13" s="12" t="s">
        <v>67</v>
      </c>
      <c r="K13" s="109" t="str">
        <f t="shared" si="1"/>
        <v>#①計算!AB2</v>
      </c>
      <c r="L13" s="109" t="str">
        <f>IF(G13=data!$AC$4,"B",
IF(G13=data!$AC$5,"AB",
IF(G13=data!$AC$6,"BB",
IF(G13=data!$AC$7,"CB",
IF(G13=data!$AC$8,"DB",
IF(G13=data!$AC$9,"EB",
IF(G13=data!$AC$10,"FB",
IF(G13=data!$AC$11,"GB",
IF(G13=data!$AC$12,"HB",
IF(G13=data!$AC$13,"IB",
IF(G13=data!$AC$14,"JB",
IF(G13=data!$AC$15,"KB",
IF(G13=data!$AC$16,"LB",
IF(G13=data!$AC$17,"MB",
IF(G13=data!$AC$18,"NB",
IF(G13=data!$AC$19,"OB",
IF(G13=data!$AC$20,"PB",
IF(G13=data!$AC$21,"QB",
IF(G13=data!$AC$22,"RB",
IF(G13=data!$AC$23,"SB",
"B"))))))))))))))))))))</f>
        <v>AB</v>
      </c>
      <c r="AA13" s="119"/>
      <c r="AB13" s="89" t="s">
        <v>458</v>
      </c>
      <c r="AC13" s="121"/>
      <c r="AF13" s="119"/>
      <c r="AG13" s="89" t="s">
        <v>471</v>
      </c>
      <c r="AH13" s="121"/>
      <c r="AJ13" s="220"/>
      <c r="AK13" s="120"/>
      <c r="AL13" s="359" t="s">
        <v>620</v>
      </c>
      <c r="AM13" s="359"/>
      <c r="AN13" s="359"/>
      <c r="AO13" s="359"/>
      <c r="AP13" s="121"/>
    </row>
    <row r="14" spans="2:82" ht="16.5" customHeight="1" thickBot="1" x14ac:dyDescent="0.2">
      <c r="B14" s="10" t="s">
        <v>694</v>
      </c>
      <c r="C14" s="9" t="s">
        <v>63</v>
      </c>
      <c r="D14" s="9" t="s">
        <v>170</v>
      </c>
      <c r="E14" s="9" t="s">
        <v>65</v>
      </c>
      <c r="F14" s="11">
        <v>65.41</v>
      </c>
      <c r="G14" s="295" t="s">
        <v>531</v>
      </c>
      <c r="H14" s="320" t="str">
        <f t="shared" si="0"/>
        <v>入力する</v>
      </c>
      <c r="I14" s="296">
        <f ca="1" xml:space="preserve">
IF(G14=data!$AC$4,①計算!$W$12,
IF(G14=data!$AC$5,①計算!$AW$12,
IF(G14=data!$AC$6,①計算!$BW$12,
IF(G14=data!$AC$7,①計算!$CW$12,
IF(G14=data!$AC$8,①計算!$DW$12,
IF(G14=data!$AC$9,①計算!$EW$12,
IF(G14=data!$AC$10,①計算!$FW$12,
IF(G14=data!$AC$11,①計算!$GW$12,
IF(G14=data!$AC$12,①計算!$HW$12,
IF(G14=data!$AC$13,①計算!$IW$12,
IF(G14=data!$AC$14,①計算!$JW$12,
IF(G14=data!$AC$15,①計算!$KW$12,
IF(G14=data!$AC$16,①計算!$LW$12,
IF(G14=data!$AC$17,①計算!$MW$12,
IF(G14=data!$AC$18,①計算!$NW$12,
IF(G14=data!$AC$19,①計算!$OW$12,
IF(G14=data!$AC$20,①計算!$PW$12,
IF(G14=data!$AC$21,①計算!$QW$12,
IF(G14=data!$AC$22,①計算!$RW$12,
IF(G14=data!$AC$23,①計算!$SW$12,
""))))))))))))))))))))</f>
        <v>0.45241567629627333</v>
      </c>
      <c r="J14" s="12" t="s">
        <v>67</v>
      </c>
      <c r="K14" s="109" t="str">
        <f t="shared" si="1"/>
        <v>#①計算!BB2</v>
      </c>
      <c r="L14" s="109" t="str">
        <f>IF(G14=data!$AC$4,"B",
IF(G14=data!$AC$5,"AB",
IF(G14=data!$AC$6,"BB",
IF(G14=data!$AC$7,"CB",
IF(G14=data!$AC$8,"DB",
IF(G14=data!$AC$9,"EB",
IF(G14=data!$AC$10,"FB",
IF(G14=data!$AC$11,"GB",
IF(G14=data!$AC$12,"HB",
IF(G14=data!$AC$13,"IB",
IF(G14=data!$AC$14,"JB",
IF(G14=data!$AC$15,"KB",
IF(G14=data!$AC$16,"LB",
IF(G14=data!$AC$17,"MB",
IF(G14=data!$AC$18,"NB",
IF(G14=data!$AC$19,"OB",
IF(G14=data!$AC$20,"PB",
IF(G14=data!$AC$21,"QB",
IF(G14=data!$AC$22,"RB",
IF(G14=data!$AC$23,"SB",
"B"))))))))))))))))))))</f>
        <v>BB</v>
      </c>
      <c r="AA14" s="119"/>
      <c r="AB14" s="89" t="s">
        <v>459</v>
      </c>
      <c r="AC14" s="121"/>
      <c r="AF14" s="119"/>
      <c r="AG14" s="89" t="s">
        <v>472</v>
      </c>
      <c r="AH14" s="121"/>
      <c r="AJ14" s="220"/>
      <c r="AK14" s="333"/>
      <c r="AL14" s="329" t="s">
        <v>438</v>
      </c>
      <c r="AM14" s="328" t="s">
        <v>439</v>
      </c>
      <c r="AN14" s="360" t="s">
        <v>440</v>
      </c>
      <c r="AO14" s="361"/>
      <c r="AP14" s="121"/>
    </row>
    <row r="15" spans="2:82" ht="16.5" customHeight="1" x14ac:dyDescent="0.15">
      <c r="B15" s="10"/>
      <c r="C15" s="9"/>
      <c r="D15" s="9"/>
      <c r="E15" s="9"/>
      <c r="F15" s="11"/>
      <c r="G15" s="295"/>
      <c r="H15" s="320" t="str">
        <f t="shared" si="0"/>
        <v>入力する</v>
      </c>
      <c r="I15" s="296" t="str">
        <f xml:space="preserve">
IF(G15=data!$AC$4,①計算!$W$12,
IF(G15=data!$AC$5,①計算!$AW$12,
IF(G15=data!$AC$6,①計算!$BW$12,
IF(G15=data!$AC$7,①計算!$CW$12,
IF(G15=data!$AC$8,①計算!$DW$12,
IF(G15=data!$AC$9,①計算!$EW$12,
IF(G15=data!$AC$10,①計算!$FW$12,
IF(G15=data!$AC$11,①計算!$GW$12,
IF(G15=data!$AC$12,①計算!$HW$12,
IF(G15=data!$AC$13,①計算!$IW$12,
IF(G15=data!$AC$14,①計算!$JW$12,
IF(G15=data!$AC$15,①計算!$KW$12,
IF(G15=data!$AC$16,①計算!$LW$12,
IF(G15=data!$AC$17,①計算!$MW$12,
IF(G15=data!$AC$18,①計算!$NW$12,
IF(G15=data!$AC$19,①計算!$OW$12,
IF(G15=data!$AC$20,①計算!$PW$12,
IF(G15=data!$AC$21,①計算!$QW$12,
IF(G15=data!$AC$22,①計算!$RW$12,
IF(G15=data!$AC$23,①計算!$SW$12,
""))))))))))))))))))))</f>
        <v/>
      </c>
      <c r="J15" s="12" t="s">
        <v>67</v>
      </c>
      <c r="K15" s="109" t="str">
        <f t="shared" si="1"/>
        <v>#①計算!B2</v>
      </c>
      <c r="L15" s="109" t="str">
        <f>IF(G15=data!$AC$4,"B",
IF(G15=data!$AC$5,"AB",
IF(G15=data!$AC$6,"BB",
IF(G15=data!$AC$7,"CB",
IF(G15=data!$AC$8,"DB",
IF(G15=data!$AC$9,"EB",
IF(G15=data!$AC$10,"FB",
IF(G15=data!$AC$11,"GB",
IF(G15=data!$AC$12,"HB",
IF(G15=data!$AC$13,"IB",
IF(G15=data!$AC$14,"JB",
IF(G15=data!$AC$15,"KB",
IF(G15=data!$AC$16,"LB",
IF(G15=data!$AC$17,"MB",
IF(G15=data!$AC$18,"NB",
IF(G15=data!$AC$19,"OB",
IF(G15=data!$AC$20,"PB",
IF(G15=data!$AC$21,"QB",
IF(G15=data!$AC$22,"RB",
IF(G15=data!$AC$23,"SB",
"B"))))))))))))))))))))</f>
        <v>B</v>
      </c>
      <c r="AA15" s="119"/>
      <c r="AB15" s="89" t="s">
        <v>460</v>
      </c>
      <c r="AC15" s="121"/>
      <c r="AF15" s="119"/>
      <c r="AG15" s="89" t="s">
        <v>473</v>
      </c>
      <c r="AH15" s="121"/>
      <c r="AJ15" s="220"/>
      <c r="AK15" s="334"/>
      <c r="AL15" s="362" t="s">
        <v>441</v>
      </c>
      <c r="AM15" s="362" t="s">
        <v>444</v>
      </c>
      <c r="AN15" s="365" t="s">
        <v>616</v>
      </c>
      <c r="AO15" s="366"/>
      <c r="AP15" s="121"/>
    </row>
    <row r="16" spans="2:82" ht="16.5" customHeight="1" x14ac:dyDescent="0.15">
      <c r="B16" s="10"/>
      <c r="C16" s="9"/>
      <c r="D16" s="9"/>
      <c r="E16" s="9"/>
      <c r="F16" s="11"/>
      <c r="G16" s="295"/>
      <c r="H16" s="320" t="str">
        <f t="shared" si="0"/>
        <v>入力する</v>
      </c>
      <c r="I16" s="296" t="str">
        <f xml:space="preserve">
IF(G16=data!$AC$4,①計算!$W$12,
IF(G16=data!$AC$5,①計算!$AW$12,
IF(G16=data!$AC$6,①計算!$BW$12,
IF(G16=data!$AC$7,①計算!$CW$12,
IF(G16=data!$AC$8,①計算!$DW$12,
IF(G16=data!$AC$9,①計算!$EW$12,
IF(G16=data!$AC$10,①計算!$FW$12,
IF(G16=data!$AC$11,①計算!$GW$12,
IF(G16=data!$AC$12,①計算!$HW$12,
IF(G16=data!$AC$13,①計算!$IW$12,
IF(G16=data!$AC$14,①計算!$JW$12,
IF(G16=data!$AC$15,①計算!$KW$12,
IF(G16=data!$AC$16,①計算!$LW$12,
IF(G16=data!$AC$17,①計算!$MW$12,
IF(G16=data!$AC$18,①計算!$NW$12,
IF(G16=data!$AC$19,①計算!$OW$12,
IF(G16=data!$AC$20,①計算!$PW$12,
IF(G16=data!$AC$21,①計算!$QW$12,
IF(G16=data!$AC$22,①計算!$RW$12,
IF(G16=data!$AC$23,①計算!$SW$12,
""))))))))))))))))))))</f>
        <v/>
      </c>
      <c r="J16" s="12" t="s">
        <v>67</v>
      </c>
      <c r="K16" s="109" t="str">
        <f t="shared" si="1"/>
        <v>#①計算!B2</v>
      </c>
      <c r="L16" s="109" t="str">
        <f>IF(G16=data!$AC$4,"B",
IF(G16=data!$AC$5,"AB",
IF(G16=data!$AC$6,"BB",
IF(G16=data!$AC$7,"CB",
IF(G16=data!$AC$8,"DB",
IF(G16=data!$AC$9,"EB",
IF(G16=data!$AC$10,"FB",
IF(G16=data!$AC$11,"GB",
IF(G16=data!$AC$12,"HB",
IF(G16=data!$AC$13,"IB",
IF(G16=data!$AC$14,"JB",
IF(G16=data!$AC$15,"KB",
IF(G16=data!$AC$16,"LB",
IF(G16=data!$AC$17,"MB",
IF(G16=data!$AC$18,"NB",
IF(G16=data!$AC$19,"OB",
IF(G16=data!$AC$20,"PB",
IF(G16=data!$AC$21,"QB",
IF(G16=data!$AC$22,"RB",
IF(G16=data!$AC$23,"SB",
"B"))))))))))))))))))))</f>
        <v>B</v>
      </c>
      <c r="AA16" s="119"/>
      <c r="AB16" s="89" t="s">
        <v>461</v>
      </c>
      <c r="AC16" s="121"/>
      <c r="AF16" s="119"/>
      <c r="AG16" s="89" t="s">
        <v>474</v>
      </c>
      <c r="AH16" s="121"/>
      <c r="AJ16" s="220"/>
      <c r="AK16" s="334"/>
      <c r="AL16" s="363"/>
      <c r="AM16" s="363"/>
      <c r="AN16" s="367"/>
      <c r="AO16" s="368"/>
      <c r="AP16" s="121"/>
    </row>
    <row r="17" spans="2:42" ht="16.5" customHeight="1" thickBot="1" x14ac:dyDescent="0.2">
      <c r="B17" s="10"/>
      <c r="C17" s="9"/>
      <c r="D17" s="9"/>
      <c r="E17" s="9"/>
      <c r="F17" s="11"/>
      <c r="G17" s="295"/>
      <c r="H17" s="320" t="str">
        <f t="shared" si="0"/>
        <v>入力する</v>
      </c>
      <c r="I17" s="296" t="str">
        <f xml:space="preserve">
IF(G17=data!$AC$4,①計算!$W$12,
IF(G17=data!$AC$5,①計算!$AW$12,
IF(G17=data!$AC$6,①計算!$BW$12,
IF(G17=data!$AC$7,①計算!$CW$12,
IF(G17=data!$AC$8,①計算!$DW$12,
IF(G17=data!$AC$9,①計算!$EW$12,
IF(G17=data!$AC$10,①計算!$FW$12,
IF(G17=data!$AC$11,①計算!$GW$12,
IF(G17=data!$AC$12,①計算!$HW$12,
IF(G17=data!$AC$13,①計算!$IW$12,
IF(G17=data!$AC$14,①計算!$JW$12,
IF(G17=data!$AC$15,①計算!$KW$12,
IF(G17=data!$AC$16,①計算!$LW$12,
IF(G17=data!$AC$17,①計算!$MW$12,
IF(G17=data!$AC$18,①計算!$NW$12,
IF(G17=data!$AC$19,①計算!$OW$12,
IF(G17=data!$AC$20,①計算!$PW$12,
IF(G17=data!$AC$21,①計算!$QW$12,
IF(G17=data!$AC$22,①計算!$RW$12,
IF(G17=data!$AC$23,①計算!$SW$12,
""))))))))))))))))))))</f>
        <v/>
      </c>
      <c r="J17" s="12" t="s">
        <v>67</v>
      </c>
      <c r="K17" s="109" t="str">
        <f t="shared" si="1"/>
        <v>#①計算!B2</v>
      </c>
      <c r="L17" s="109" t="str">
        <f>IF(G17=data!$AC$4,"B",
IF(G17=data!$AC$5,"AB",
IF(G17=data!$AC$6,"BB",
IF(G17=data!$AC$7,"CB",
IF(G17=data!$AC$8,"DB",
IF(G17=data!$AC$9,"EB",
IF(G17=data!$AC$10,"FB",
IF(G17=data!$AC$11,"GB",
IF(G17=data!$AC$12,"HB",
IF(G17=data!$AC$13,"IB",
IF(G17=data!$AC$14,"JB",
IF(G17=data!$AC$15,"KB",
IF(G17=data!$AC$16,"LB",
IF(G17=data!$AC$17,"MB",
IF(G17=data!$AC$18,"NB",
IF(G17=data!$AC$19,"OB",
IF(G17=data!$AC$20,"PB",
IF(G17=data!$AC$21,"QB",
IF(G17=data!$AC$22,"RB",
IF(G17=data!$AC$23,"SB",
"B"))))))))))))))))))))</f>
        <v>B</v>
      </c>
      <c r="AA17" s="119"/>
      <c r="AB17" s="89" t="s">
        <v>462</v>
      </c>
      <c r="AC17" s="121"/>
      <c r="AF17" s="119"/>
      <c r="AG17" s="89" t="s">
        <v>475</v>
      </c>
      <c r="AH17" s="121"/>
      <c r="AJ17" s="220"/>
      <c r="AK17" s="334"/>
      <c r="AL17" s="363"/>
      <c r="AM17" s="363"/>
      <c r="AN17" s="367"/>
      <c r="AO17" s="368"/>
      <c r="AP17" s="121"/>
    </row>
    <row r="18" spans="2:42" ht="16.5" customHeight="1" thickBot="1" x14ac:dyDescent="0.2">
      <c r="B18" s="10"/>
      <c r="C18" s="9"/>
      <c r="D18" s="9"/>
      <c r="E18" s="9"/>
      <c r="F18" s="11"/>
      <c r="G18" s="295"/>
      <c r="H18" s="320" t="str">
        <f t="shared" si="0"/>
        <v>入力する</v>
      </c>
      <c r="I18" s="296" t="str">
        <f xml:space="preserve">
IF(G18=data!$AC$4,①計算!$W$12,
IF(G18=data!$AC$5,①計算!$AW$12,
IF(G18=data!$AC$6,①計算!$BW$12,
IF(G18=data!$AC$7,①計算!$CW$12,
IF(G18=data!$AC$8,①計算!$DW$12,
IF(G18=data!$AC$9,①計算!$EW$12,
IF(G18=data!$AC$10,①計算!$FW$12,
IF(G18=data!$AC$11,①計算!$GW$12,
IF(G18=data!$AC$12,①計算!$HW$12,
IF(G18=data!$AC$13,①計算!$IW$12,
IF(G18=data!$AC$14,①計算!$JW$12,
IF(G18=data!$AC$15,①計算!$KW$12,
IF(G18=data!$AC$16,①計算!$LW$12,
IF(G18=data!$AC$17,①計算!$MW$12,
IF(G18=data!$AC$18,①計算!$NW$12,
IF(G18=data!$AC$19,①計算!$OW$12,
IF(G18=data!$AC$20,①計算!$PW$12,
IF(G18=data!$AC$21,①計算!$QW$12,
IF(G18=data!$AC$22,①計算!$RW$12,
IF(G18=data!$AC$23,①計算!$SW$12,
""))))))))))))))))))))</f>
        <v/>
      </c>
      <c r="J18" s="12" t="s">
        <v>67</v>
      </c>
      <c r="K18" s="109" t="str">
        <f t="shared" si="1"/>
        <v>#①計算!B2</v>
      </c>
      <c r="L18" s="109" t="str">
        <f>IF(G18=data!$AC$4,"B",
IF(G18=data!$AC$5,"AB",
IF(G18=data!$AC$6,"BB",
IF(G18=data!$AC$7,"CB",
IF(G18=data!$AC$8,"DB",
IF(G18=data!$AC$9,"EB",
IF(G18=data!$AC$10,"FB",
IF(G18=data!$AC$11,"GB",
IF(G18=data!$AC$12,"HB",
IF(G18=data!$AC$13,"IB",
IF(G18=data!$AC$14,"JB",
IF(G18=data!$AC$15,"KB",
IF(G18=data!$AC$16,"LB",
IF(G18=data!$AC$17,"MB",
IF(G18=data!$AC$18,"NB",
IF(G18=data!$AC$19,"OB",
IF(G18=data!$AC$20,"PB",
IF(G18=data!$AC$21,"QB",
IF(G18=data!$AC$22,"RB",
IF(G18=data!$AC$23,"SB",
"B"))))))))))))))))))))</f>
        <v>B</v>
      </c>
      <c r="AA18" s="119"/>
      <c r="AB18" s="89" t="s">
        <v>463</v>
      </c>
      <c r="AC18" s="121"/>
      <c r="AF18" s="119"/>
      <c r="AG18" s="89" t="s">
        <v>476</v>
      </c>
      <c r="AH18" s="121"/>
      <c r="AJ18" s="220"/>
      <c r="AK18" s="335"/>
      <c r="AL18" s="364"/>
      <c r="AM18" s="364"/>
      <c r="AN18" s="329" t="s">
        <v>442</v>
      </c>
      <c r="AO18" s="328" t="s">
        <v>443</v>
      </c>
      <c r="AP18" s="121"/>
    </row>
    <row r="19" spans="2:42" ht="16.5" customHeight="1" thickBot="1" x14ac:dyDescent="0.35">
      <c r="B19" s="10"/>
      <c r="C19" s="9"/>
      <c r="D19" s="9"/>
      <c r="E19" s="9"/>
      <c r="F19" s="11"/>
      <c r="G19" s="295"/>
      <c r="H19" s="320" t="str">
        <f t="shared" si="0"/>
        <v>入力する</v>
      </c>
      <c r="I19" s="296" t="str">
        <f xml:space="preserve">
IF(G19=data!$AC$4,①計算!$W$12,
IF(G19=data!$AC$5,①計算!$AW$12,
IF(G19=data!$AC$6,①計算!$BW$12,
IF(G19=data!$AC$7,①計算!$CW$12,
IF(G19=data!$AC$8,①計算!$DW$12,
IF(G19=data!$AC$9,①計算!$EW$12,
IF(G19=data!$AC$10,①計算!$FW$12,
IF(G19=data!$AC$11,①計算!$GW$12,
IF(G19=data!$AC$12,①計算!$HW$12,
IF(G19=data!$AC$13,①計算!$IW$12,
IF(G19=data!$AC$14,①計算!$JW$12,
IF(G19=data!$AC$15,①計算!$KW$12,
IF(G19=data!$AC$16,①計算!$LW$12,
IF(G19=data!$AC$17,①計算!$MW$12,
IF(G19=data!$AC$18,①計算!$NW$12,
IF(G19=data!$AC$19,①計算!$OW$12,
IF(G19=data!$AC$20,①計算!$PW$12,
IF(G19=data!$AC$21,①計算!$QW$12,
IF(G19=data!$AC$22,①計算!$RW$12,
IF(G19=data!$AC$23,①計算!$SW$12,
""))))))))))))))))))))</f>
        <v/>
      </c>
      <c r="J19" s="12" t="s">
        <v>67</v>
      </c>
      <c r="K19" s="109" t="str">
        <f t="shared" si="1"/>
        <v>#①計算!B2</v>
      </c>
      <c r="L19" s="109" t="str">
        <f>IF(G19=data!$AC$4,"B",
IF(G19=data!$AC$5,"AB",
IF(G19=data!$AC$6,"BB",
IF(G19=data!$AC$7,"CB",
IF(G19=data!$AC$8,"DB",
IF(G19=data!$AC$9,"EB",
IF(G19=data!$AC$10,"FB",
IF(G19=data!$AC$11,"GB",
IF(G19=data!$AC$12,"HB",
IF(G19=data!$AC$13,"IB",
IF(G19=data!$AC$14,"JB",
IF(G19=data!$AC$15,"KB",
IF(G19=data!$AC$16,"LB",
IF(G19=data!$AC$17,"MB",
IF(G19=data!$AC$18,"NB",
IF(G19=data!$AC$19,"OB",
IF(G19=data!$AC$20,"PB",
IF(G19=data!$AC$21,"QB",
IF(G19=data!$AC$22,"RB",
IF(G19=data!$AC$23,"SB",
"B"))))))))))))))))))))</f>
        <v>B</v>
      </c>
      <c r="AA19" s="119"/>
      <c r="AB19" s="89" t="s">
        <v>464</v>
      </c>
      <c r="AC19" s="121"/>
      <c r="AF19" s="119"/>
      <c r="AG19" s="89" t="s">
        <v>477</v>
      </c>
      <c r="AH19" s="121"/>
      <c r="AJ19" s="220"/>
      <c r="AK19" s="338" t="s">
        <v>618</v>
      </c>
      <c r="AL19" s="141">
        <v>1</v>
      </c>
      <c r="AM19" s="141">
        <v>0.7</v>
      </c>
      <c r="AN19" s="141">
        <v>0.05</v>
      </c>
      <c r="AO19" s="141">
        <v>0.15</v>
      </c>
      <c r="AP19" s="121"/>
    </row>
    <row r="20" spans="2:42" ht="16.5" customHeight="1" thickBot="1" x14ac:dyDescent="0.2">
      <c r="B20" s="10"/>
      <c r="C20" s="9"/>
      <c r="D20" s="9"/>
      <c r="E20" s="9"/>
      <c r="F20" s="11"/>
      <c r="G20" s="295"/>
      <c r="H20" s="320" t="str">
        <f t="shared" si="0"/>
        <v>入力する</v>
      </c>
      <c r="I20" s="296" t="str">
        <f xml:space="preserve">
IF(G20=data!$AC$4,①計算!$W$12,
IF(G20=data!$AC$5,①計算!$AW$12,
IF(G20=data!$AC$6,①計算!$BW$12,
IF(G20=data!$AC$7,①計算!$CW$12,
IF(G20=data!$AC$8,①計算!$DW$12,
IF(G20=data!$AC$9,①計算!$EW$12,
IF(G20=data!$AC$10,①計算!$FW$12,
IF(G20=data!$AC$11,①計算!$GW$12,
IF(G20=data!$AC$12,①計算!$HW$12,
IF(G20=data!$AC$13,①計算!$IW$12,
IF(G20=data!$AC$14,①計算!$JW$12,
IF(G20=data!$AC$15,①計算!$KW$12,
IF(G20=data!$AC$16,①計算!$LW$12,
IF(G20=data!$AC$17,①計算!$MW$12,
IF(G20=data!$AC$18,①計算!$NW$12,
IF(G20=data!$AC$19,①計算!$OW$12,
IF(G20=data!$AC$20,①計算!$PW$12,
IF(G20=data!$AC$21,①計算!$QW$12,
IF(G20=data!$AC$22,①計算!$RW$12,
IF(G20=data!$AC$23,①計算!$SW$12,
""))))))))))))))))))))</f>
        <v/>
      </c>
      <c r="J20" s="12" t="s">
        <v>67</v>
      </c>
      <c r="K20" s="109" t="str">
        <f t="shared" si="1"/>
        <v>#①計算!B2</v>
      </c>
      <c r="L20" s="109" t="str">
        <f>IF(G20=data!$AC$4,"B",
IF(G20=data!$AC$5,"AB",
IF(G20=data!$AC$6,"BB",
IF(G20=data!$AC$7,"CB",
IF(G20=data!$AC$8,"DB",
IF(G20=data!$AC$9,"EB",
IF(G20=data!$AC$10,"FB",
IF(G20=data!$AC$11,"GB",
IF(G20=data!$AC$12,"HB",
IF(G20=data!$AC$13,"IB",
IF(G20=data!$AC$14,"JB",
IF(G20=data!$AC$15,"KB",
IF(G20=data!$AC$16,"LB",
IF(G20=data!$AC$17,"MB",
IF(G20=data!$AC$18,"NB",
IF(G20=data!$AC$19,"OB",
IF(G20=data!$AC$20,"PB",
IF(G20=data!$AC$21,"QB",
IF(G20=data!$AC$22,"RB",
IF(G20=data!$AC$23,"SB",
"B"))))))))))))))))))))</f>
        <v>B</v>
      </c>
      <c r="AA20" s="119"/>
      <c r="AB20" s="89" t="s">
        <v>465</v>
      </c>
      <c r="AC20" s="121"/>
      <c r="AF20" s="119"/>
      <c r="AG20" s="89"/>
      <c r="AH20" s="121"/>
      <c r="AJ20" s="220"/>
      <c r="AK20" s="228" t="s">
        <v>617</v>
      </c>
      <c r="AL20" s="336">
        <v>1</v>
      </c>
      <c r="AM20" s="337">
        <v>0.7</v>
      </c>
      <c r="AN20" s="337">
        <v>0</v>
      </c>
      <c r="AO20" s="337">
        <v>0</v>
      </c>
      <c r="AP20" s="121"/>
    </row>
    <row r="21" spans="2:42" ht="16.5" customHeight="1" x14ac:dyDescent="0.15">
      <c r="B21" s="10"/>
      <c r="C21" s="9"/>
      <c r="D21" s="9"/>
      <c r="E21" s="9"/>
      <c r="F21" s="11"/>
      <c r="G21" s="295"/>
      <c r="H21" s="320" t="str">
        <f t="shared" si="0"/>
        <v>入力する</v>
      </c>
      <c r="I21" s="296" t="str">
        <f xml:space="preserve">
IF(G21=data!$AC$4,①計算!$W$12,
IF(G21=data!$AC$5,①計算!$AW$12,
IF(G21=data!$AC$6,①計算!$BW$12,
IF(G21=data!$AC$7,①計算!$CW$12,
IF(G21=data!$AC$8,①計算!$DW$12,
IF(G21=data!$AC$9,①計算!$EW$12,
IF(G21=data!$AC$10,①計算!$FW$12,
IF(G21=data!$AC$11,①計算!$GW$12,
IF(G21=data!$AC$12,①計算!$HW$12,
IF(G21=data!$AC$13,①計算!$IW$12,
IF(G21=data!$AC$14,①計算!$JW$12,
IF(G21=data!$AC$15,①計算!$KW$12,
IF(G21=data!$AC$16,①計算!$LW$12,
IF(G21=data!$AC$17,①計算!$MW$12,
IF(G21=data!$AC$18,①計算!$NW$12,
IF(G21=data!$AC$19,①計算!$OW$12,
IF(G21=data!$AC$20,①計算!$PW$12,
IF(G21=data!$AC$21,①計算!$QW$12,
IF(G21=data!$AC$22,①計算!$RW$12,
IF(G21=data!$AC$23,①計算!$SW$12,
""))))))))))))))))))))</f>
        <v/>
      </c>
      <c r="J21" s="12" t="s">
        <v>67</v>
      </c>
      <c r="K21" s="109" t="str">
        <f t="shared" si="1"/>
        <v>#①計算!B2</v>
      </c>
      <c r="L21" s="109" t="str">
        <f>IF(G21=data!$AC$4,"B",
IF(G21=data!$AC$5,"AB",
IF(G21=data!$AC$6,"BB",
IF(G21=data!$AC$7,"CB",
IF(G21=data!$AC$8,"DB",
IF(G21=data!$AC$9,"EB",
IF(G21=data!$AC$10,"FB",
IF(G21=data!$AC$11,"GB",
IF(G21=data!$AC$12,"HB",
IF(G21=data!$AC$13,"IB",
IF(G21=data!$AC$14,"JB",
IF(G21=data!$AC$15,"KB",
IF(G21=data!$AC$16,"LB",
IF(G21=data!$AC$17,"MB",
IF(G21=data!$AC$18,"NB",
IF(G21=data!$AC$19,"OB",
IF(G21=data!$AC$20,"PB",
IF(G21=data!$AC$21,"QB",
IF(G21=data!$AC$22,"RB",
IF(G21=data!$AC$23,"SB",
"B"))))))))))))))))))))</f>
        <v>B</v>
      </c>
      <c r="AA21" s="119"/>
      <c r="AB21" s="89" t="s">
        <v>466</v>
      </c>
      <c r="AC21" s="121"/>
      <c r="AF21" s="116"/>
      <c r="AG21" s="210"/>
      <c r="AH21" s="116"/>
      <c r="AJ21" s="220"/>
      <c r="AK21" s="120"/>
      <c r="AL21" s="120"/>
      <c r="AM21" s="120"/>
      <c r="AN21" s="120"/>
      <c r="AO21" s="120"/>
      <c r="AP21" s="121"/>
    </row>
    <row r="22" spans="2:42" ht="16.5" customHeight="1" x14ac:dyDescent="0.15">
      <c r="B22" s="10"/>
      <c r="C22" s="9"/>
      <c r="D22" s="9"/>
      <c r="E22" s="9"/>
      <c r="F22" s="11"/>
      <c r="G22" s="295"/>
      <c r="H22" s="320" t="str">
        <f t="shared" si="0"/>
        <v>入力する</v>
      </c>
      <c r="I22" s="296" t="str">
        <f xml:space="preserve">
IF(G22=data!$AC$4,①計算!$W$12,
IF(G22=data!$AC$5,①計算!$AW$12,
IF(G22=data!$AC$6,①計算!$BW$12,
IF(G22=data!$AC$7,①計算!$CW$12,
IF(G22=data!$AC$8,①計算!$DW$12,
IF(G22=data!$AC$9,①計算!$EW$12,
IF(G22=data!$AC$10,①計算!$FW$12,
IF(G22=data!$AC$11,①計算!$GW$12,
IF(G22=data!$AC$12,①計算!$HW$12,
IF(G22=data!$AC$13,①計算!$IW$12,
IF(G22=data!$AC$14,①計算!$JW$12,
IF(G22=data!$AC$15,①計算!$KW$12,
IF(G22=data!$AC$16,①計算!$LW$12,
IF(G22=data!$AC$17,①計算!$MW$12,
IF(G22=data!$AC$18,①計算!$NW$12,
IF(G22=data!$AC$19,①計算!$OW$12,
IF(G22=data!$AC$20,①計算!$PW$12,
IF(G22=data!$AC$21,①計算!$QW$12,
IF(G22=data!$AC$22,①計算!$RW$12,
IF(G22=data!$AC$23,①計算!$SW$12,
""))))))))))))))))))))</f>
        <v/>
      </c>
      <c r="J22" s="12" t="s">
        <v>67</v>
      </c>
      <c r="K22" s="109" t="str">
        <f t="shared" si="1"/>
        <v>#①計算!B2</v>
      </c>
      <c r="L22" s="109" t="str">
        <f>IF(G22=data!$AC$4,"B",
IF(G22=data!$AC$5,"AB",
IF(G22=data!$AC$6,"BB",
IF(G22=data!$AC$7,"CB",
IF(G22=data!$AC$8,"DB",
IF(G22=data!$AC$9,"EB",
IF(G22=data!$AC$10,"FB",
IF(G22=data!$AC$11,"GB",
IF(G22=data!$AC$12,"HB",
IF(G22=data!$AC$13,"IB",
IF(G22=data!$AC$14,"JB",
IF(G22=data!$AC$15,"KB",
IF(G22=data!$AC$16,"LB",
IF(G22=data!$AC$17,"MB",
IF(G22=data!$AC$18,"NB",
IF(G22=data!$AC$19,"OB",
IF(G22=data!$AC$20,"PB",
IF(G22=data!$AC$21,"QB",
IF(G22=data!$AC$22,"RB",
IF(G22=data!$AC$23,"SB",
"B"))))))))))))))))))))</f>
        <v>B</v>
      </c>
      <c r="AA22" s="119"/>
      <c r="AB22" s="89" t="s">
        <v>467</v>
      </c>
      <c r="AC22" s="121"/>
      <c r="AF22" s="120"/>
      <c r="AG22" s="89"/>
      <c r="AH22" s="120"/>
      <c r="AJ22" s="220"/>
      <c r="AK22" s="330" t="s">
        <v>619</v>
      </c>
      <c r="AL22" s="330"/>
      <c r="AM22" s="120"/>
      <c r="AN22" s="120"/>
      <c r="AO22" s="120"/>
      <c r="AP22" s="121"/>
    </row>
    <row r="23" spans="2:42" ht="16.5" customHeight="1" thickBot="1" x14ac:dyDescent="0.2">
      <c r="B23" s="10"/>
      <c r="C23" s="9"/>
      <c r="D23" s="9"/>
      <c r="E23" s="9"/>
      <c r="F23" s="11"/>
      <c r="G23" s="295"/>
      <c r="H23" s="320" t="str">
        <f t="shared" si="0"/>
        <v>入力する</v>
      </c>
      <c r="I23" s="296" t="str">
        <f xml:space="preserve">
IF(G23=data!$AC$4,①計算!$W$12,
IF(G23=data!$AC$5,①計算!$AW$12,
IF(G23=data!$AC$6,①計算!$BW$12,
IF(G23=data!$AC$7,①計算!$CW$12,
IF(G23=data!$AC$8,①計算!$DW$12,
IF(G23=data!$AC$9,①計算!$EW$12,
IF(G23=data!$AC$10,①計算!$FW$12,
IF(G23=data!$AC$11,①計算!$GW$12,
IF(G23=data!$AC$12,①計算!$HW$12,
IF(G23=data!$AC$13,①計算!$IW$12,
IF(G23=data!$AC$14,①計算!$JW$12,
IF(G23=data!$AC$15,①計算!$KW$12,
IF(G23=data!$AC$16,①計算!$LW$12,
IF(G23=data!$AC$17,①計算!$MW$12,
IF(G23=data!$AC$18,①計算!$NW$12,
IF(G23=data!$AC$19,①計算!$OW$12,
IF(G23=data!$AC$20,①計算!$PW$12,
IF(G23=data!$AC$21,①計算!$QW$12,
IF(G23=data!$AC$22,①計算!$RW$12,
IF(G23=data!$AC$23,①計算!$SW$12,
""))))))))))))))))))))</f>
        <v/>
      </c>
      <c r="J23" s="12" t="s">
        <v>67</v>
      </c>
      <c r="K23" s="109" t="str">
        <f t="shared" si="1"/>
        <v>#①計算!B2</v>
      </c>
      <c r="L23" s="109" t="str">
        <f>IF(G23=data!$AC$4,"B",
IF(G23=data!$AC$5,"AB",
IF(G23=data!$AC$6,"BB",
IF(G23=data!$AC$7,"CB",
IF(G23=data!$AC$8,"DB",
IF(G23=data!$AC$9,"EB",
IF(G23=data!$AC$10,"FB",
IF(G23=data!$AC$11,"GB",
IF(G23=data!$AC$12,"HB",
IF(G23=data!$AC$13,"IB",
IF(G23=data!$AC$14,"JB",
IF(G23=data!$AC$15,"KB",
IF(G23=data!$AC$16,"LB",
IF(G23=data!$AC$17,"MB",
IF(G23=data!$AC$18,"NB",
IF(G23=data!$AC$19,"OB",
IF(G23=data!$AC$20,"PB",
IF(G23=data!$AC$21,"QB",
IF(G23=data!$AC$22,"RB",
IF(G23=data!$AC$23,"SB",
"B"))))))))))))))))))))</f>
        <v>B</v>
      </c>
      <c r="AA23" s="142"/>
      <c r="AB23" s="143"/>
      <c r="AC23" s="144"/>
      <c r="AF23" s="120"/>
      <c r="AG23" s="120"/>
      <c r="AH23" s="120"/>
      <c r="AJ23" s="332"/>
      <c r="AK23" s="143"/>
      <c r="AL23" s="143"/>
      <c r="AM23" s="143"/>
      <c r="AN23" s="143"/>
      <c r="AO23" s="143"/>
      <c r="AP23" s="144"/>
    </row>
    <row r="24" spans="2:42" ht="16.5" customHeight="1" x14ac:dyDescent="0.15">
      <c r="B24" s="10"/>
      <c r="C24" s="9"/>
      <c r="D24" s="9"/>
      <c r="E24" s="9"/>
      <c r="F24" s="11"/>
      <c r="G24" s="295"/>
      <c r="H24" s="320" t="str">
        <f t="shared" si="0"/>
        <v>入力する</v>
      </c>
      <c r="I24" s="296" t="str">
        <f xml:space="preserve">
IF(G24=data!$AC$4,①計算!$W$12,
IF(G24=data!$AC$5,①計算!$AW$12,
IF(G24=data!$AC$6,①計算!$BW$12,
IF(G24=data!$AC$7,①計算!$CW$12,
IF(G24=data!$AC$8,①計算!$DW$12,
IF(G24=data!$AC$9,①計算!$EW$12,
IF(G24=data!$AC$10,①計算!$FW$12,
IF(G24=data!$AC$11,①計算!$GW$12,
IF(G24=data!$AC$12,①計算!$HW$12,
IF(G24=data!$AC$13,①計算!$IW$12,
IF(G24=data!$AC$14,①計算!$JW$12,
IF(G24=data!$AC$15,①計算!$KW$12,
IF(G24=data!$AC$16,①計算!$LW$12,
IF(G24=data!$AC$17,①計算!$MW$12,
IF(G24=data!$AC$18,①計算!$NW$12,
IF(G24=data!$AC$19,①計算!$OW$12,
IF(G24=data!$AC$20,①計算!$PW$12,
IF(G24=data!$AC$21,①計算!$QW$12,
IF(G24=data!$AC$22,①計算!$RW$12,
IF(G24=data!$AC$23,①計算!$SW$12,
""))))))))))))))))))))</f>
        <v/>
      </c>
      <c r="J24" s="12" t="s">
        <v>67</v>
      </c>
      <c r="K24" s="109" t="str">
        <f t="shared" si="1"/>
        <v>#①計算!B2</v>
      </c>
      <c r="L24" s="109" t="str">
        <f>IF(G24=data!$AC$4,"B",
IF(G24=data!$AC$5,"AB",
IF(G24=data!$AC$6,"BB",
IF(G24=data!$AC$7,"CB",
IF(G24=data!$AC$8,"DB",
IF(G24=data!$AC$9,"EB",
IF(G24=data!$AC$10,"FB",
IF(G24=data!$AC$11,"GB",
IF(G24=data!$AC$12,"HB",
IF(G24=data!$AC$13,"IB",
IF(G24=data!$AC$14,"JB",
IF(G24=data!$AC$15,"KB",
IF(G24=data!$AC$16,"LB",
IF(G24=data!$AC$17,"MB",
IF(G24=data!$AC$18,"NB",
IF(G24=data!$AC$19,"OB",
IF(G24=data!$AC$20,"PB",
IF(G24=data!$AC$21,"QB",
IF(G24=data!$AC$22,"RB",
IF(G24=data!$AC$23,"SB",
"B"))))))))))))))))))))</f>
        <v>B</v>
      </c>
    </row>
    <row r="25" spans="2:42" ht="16.5" customHeight="1" x14ac:dyDescent="0.15">
      <c r="B25" s="10"/>
      <c r="C25" s="9"/>
      <c r="D25" s="9"/>
      <c r="E25" s="9"/>
      <c r="F25" s="11"/>
      <c r="G25" s="295"/>
      <c r="H25" s="320" t="str">
        <f t="shared" si="0"/>
        <v>入力する</v>
      </c>
      <c r="I25" s="296" t="str">
        <f xml:space="preserve">
IF(G25=data!$AC$4,①計算!$W$12,
IF(G25=data!$AC$5,①計算!$AW$12,
IF(G25=data!$AC$6,①計算!$BW$12,
IF(G25=data!$AC$7,①計算!$CW$12,
IF(G25=data!$AC$8,①計算!$DW$12,
IF(G25=data!$AC$9,①計算!$EW$12,
IF(G25=data!$AC$10,①計算!$FW$12,
IF(G25=data!$AC$11,①計算!$GW$12,
IF(G25=data!$AC$12,①計算!$HW$12,
IF(G25=data!$AC$13,①計算!$IW$12,
IF(G25=data!$AC$14,①計算!$JW$12,
IF(G25=data!$AC$15,①計算!$KW$12,
IF(G25=data!$AC$16,①計算!$LW$12,
IF(G25=data!$AC$17,①計算!$MW$12,
IF(G25=data!$AC$18,①計算!$NW$12,
IF(G25=data!$AC$19,①計算!$OW$12,
IF(G25=data!$AC$20,①計算!$PW$12,
IF(G25=data!$AC$21,①計算!$QW$12,
IF(G25=data!$AC$22,①計算!$RW$12,
IF(G25=data!$AC$23,①計算!$SW$12,
""))))))))))))))))))))</f>
        <v/>
      </c>
      <c r="J25" s="12" t="s">
        <v>67</v>
      </c>
      <c r="K25" s="109" t="str">
        <f t="shared" si="1"/>
        <v>#①計算!B2</v>
      </c>
      <c r="L25" s="109" t="str">
        <f>IF(G25=data!$AC$4,"B",
IF(G25=data!$AC$5,"AB",
IF(G25=data!$AC$6,"BB",
IF(G25=data!$AC$7,"CB",
IF(G25=data!$AC$8,"DB",
IF(G25=data!$AC$9,"EB",
IF(G25=data!$AC$10,"FB",
IF(G25=data!$AC$11,"GB",
IF(G25=data!$AC$12,"HB",
IF(G25=data!$AC$13,"IB",
IF(G25=data!$AC$14,"JB",
IF(G25=data!$AC$15,"KB",
IF(G25=data!$AC$16,"LB",
IF(G25=data!$AC$17,"MB",
IF(G25=data!$AC$18,"NB",
IF(G25=data!$AC$19,"OB",
IF(G25=data!$AC$20,"PB",
IF(G25=data!$AC$21,"QB",
IF(G25=data!$AC$22,"RB",
IF(G25=data!$AC$23,"SB",
"B"))))))))))))))))))))</f>
        <v>B</v>
      </c>
    </row>
    <row r="26" spans="2:42" ht="16.5" customHeight="1" x14ac:dyDescent="0.15">
      <c r="B26" s="10"/>
      <c r="C26" s="9"/>
      <c r="D26" s="9"/>
      <c r="E26" s="9"/>
      <c r="F26" s="11"/>
      <c r="G26" s="295"/>
      <c r="H26" s="320" t="str">
        <f t="shared" si="0"/>
        <v>入力する</v>
      </c>
      <c r="I26" s="296" t="str">
        <f xml:space="preserve">
IF(G26=data!$AC$4,①計算!$W$12,
IF(G26=data!$AC$5,①計算!$AW$12,
IF(G26=data!$AC$6,①計算!$BW$12,
IF(G26=data!$AC$7,①計算!$CW$12,
IF(G26=data!$AC$8,①計算!$DW$12,
IF(G26=data!$AC$9,①計算!$EW$12,
IF(G26=data!$AC$10,①計算!$FW$12,
IF(G26=data!$AC$11,①計算!$GW$12,
IF(G26=data!$AC$12,①計算!$HW$12,
IF(G26=data!$AC$13,①計算!$IW$12,
IF(G26=data!$AC$14,①計算!$JW$12,
IF(G26=data!$AC$15,①計算!$KW$12,
IF(G26=data!$AC$16,①計算!$LW$12,
IF(G26=data!$AC$17,①計算!$MW$12,
IF(G26=data!$AC$18,①計算!$NW$12,
IF(G26=data!$AC$19,①計算!$OW$12,
IF(G26=data!$AC$20,①計算!$PW$12,
IF(G26=data!$AC$21,①計算!$QW$12,
IF(G26=data!$AC$22,①計算!$RW$12,
IF(G26=data!$AC$23,①計算!$SW$12,
""))))))))))))))))))))</f>
        <v/>
      </c>
      <c r="J26" s="12" t="s">
        <v>67</v>
      </c>
      <c r="K26" s="109" t="str">
        <f t="shared" si="1"/>
        <v>#①計算!B2</v>
      </c>
      <c r="L26" s="109" t="str">
        <f>IF(G26=data!$AC$4,"B",
IF(G26=data!$AC$5,"AB",
IF(G26=data!$AC$6,"BB",
IF(G26=data!$AC$7,"CB",
IF(G26=data!$AC$8,"DB",
IF(G26=data!$AC$9,"EB",
IF(G26=data!$AC$10,"FB",
IF(G26=data!$AC$11,"GB",
IF(G26=data!$AC$12,"HB",
IF(G26=data!$AC$13,"IB",
IF(G26=data!$AC$14,"JB",
IF(G26=data!$AC$15,"KB",
IF(G26=data!$AC$16,"LB",
IF(G26=data!$AC$17,"MB",
IF(G26=data!$AC$18,"NB",
IF(G26=data!$AC$19,"OB",
IF(G26=data!$AC$20,"PB",
IF(G26=data!$AC$21,"QB",
IF(G26=data!$AC$22,"RB",
IF(G26=data!$AC$23,"SB",
"B"))))))))))))))))))))</f>
        <v>B</v>
      </c>
    </row>
    <row r="27" spans="2:42" ht="16.5" customHeight="1" x14ac:dyDescent="0.15">
      <c r="B27" s="10"/>
      <c r="C27" s="9"/>
      <c r="D27" s="9"/>
      <c r="E27" s="9"/>
      <c r="F27" s="11"/>
      <c r="G27" s="295"/>
      <c r="H27" s="320" t="str">
        <f t="shared" si="0"/>
        <v>入力する</v>
      </c>
      <c r="I27" s="296" t="str">
        <f xml:space="preserve">
IF(G27=data!$AC$4,①計算!$W$12,
IF(G27=data!$AC$5,①計算!$AW$12,
IF(G27=data!$AC$6,①計算!$BW$12,
IF(G27=data!$AC$7,①計算!$CW$12,
IF(G27=data!$AC$8,①計算!$DW$12,
IF(G27=data!$AC$9,①計算!$EW$12,
IF(G27=data!$AC$10,①計算!$FW$12,
IF(G27=data!$AC$11,①計算!$GW$12,
IF(G27=data!$AC$12,①計算!$HW$12,
IF(G27=data!$AC$13,①計算!$IW$12,
IF(G27=data!$AC$14,①計算!$JW$12,
IF(G27=data!$AC$15,①計算!$KW$12,
IF(G27=data!$AC$16,①計算!$LW$12,
IF(G27=data!$AC$17,①計算!$MW$12,
IF(G27=data!$AC$18,①計算!$NW$12,
IF(G27=data!$AC$19,①計算!$OW$12,
IF(G27=data!$AC$20,①計算!$PW$12,
IF(G27=data!$AC$21,①計算!$QW$12,
IF(G27=data!$AC$22,①計算!$RW$12,
IF(G27=data!$AC$23,①計算!$SW$12,
""))))))))))))))))))))</f>
        <v/>
      </c>
      <c r="J27" s="12" t="s">
        <v>67</v>
      </c>
      <c r="K27" s="109" t="str">
        <f t="shared" si="1"/>
        <v>#①計算!B2</v>
      </c>
      <c r="L27" s="109" t="str">
        <f>IF(G27=data!$AC$4,"B",
IF(G27=data!$AC$5,"AB",
IF(G27=data!$AC$6,"BB",
IF(G27=data!$AC$7,"CB",
IF(G27=data!$AC$8,"DB",
IF(G27=data!$AC$9,"EB",
IF(G27=data!$AC$10,"FB",
IF(G27=data!$AC$11,"GB",
IF(G27=data!$AC$12,"HB",
IF(G27=data!$AC$13,"IB",
IF(G27=data!$AC$14,"JB",
IF(G27=data!$AC$15,"KB",
IF(G27=data!$AC$16,"LB",
IF(G27=data!$AC$17,"MB",
IF(G27=data!$AC$18,"NB",
IF(G27=data!$AC$19,"OB",
IF(G27=data!$AC$20,"PB",
IF(G27=data!$AC$21,"QB",
IF(G27=data!$AC$22,"RB",
IF(G27=data!$AC$23,"SB",
"B"))))))))))))))))))))</f>
        <v>B</v>
      </c>
    </row>
    <row r="28" spans="2:42" ht="16.5" customHeight="1" x14ac:dyDescent="0.15">
      <c r="B28" s="298"/>
      <c r="C28" s="299"/>
      <c r="D28" s="299"/>
      <c r="E28" s="299"/>
      <c r="F28" s="300"/>
      <c r="G28" s="295"/>
      <c r="H28" s="320" t="str">
        <f t="shared" si="0"/>
        <v>入力する</v>
      </c>
      <c r="I28" s="296" t="str">
        <f xml:space="preserve">
IF(G28=data!$AC$4,①計算!$W$12,
IF(G28=data!$AC$5,①計算!$AW$12,
IF(G28=data!$AC$6,①計算!$BW$12,
IF(G28=data!$AC$7,①計算!$CW$12,
IF(G28=data!$AC$8,①計算!$DW$12,
IF(G28=data!$AC$9,①計算!$EW$12,
IF(G28=data!$AC$10,①計算!$FW$12,
IF(G28=data!$AC$11,①計算!$GW$12,
IF(G28=data!$AC$12,①計算!$HW$12,
IF(G28=data!$AC$13,①計算!$IW$12,
IF(G28=data!$AC$14,①計算!$JW$12,
IF(G28=data!$AC$15,①計算!$KW$12,
IF(G28=data!$AC$16,①計算!$LW$12,
IF(G28=data!$AC$17,①計算!$MW$12,
IF(G28=data!$AC$18,①計算!$NW$12,
IF(G28=data!$AC$19,①計算!$OW$12,
IF(G28=data!$AC$20,①計算!$PW$12,
IF(G28=data!$AC$21,①計算!$QW$12,
IF(G28=data!$AC$22,①計算!$RW$12,
IF(G28=data!$AC$23,①計算!$SW$12,
""))))))))))))))))))))</f>
        <v/>
      </c>
      <c r="J28" s="301" t="s">
        <v>67</v>
      </c>
      <c r="K28" s="109" t="str">
        <f t="shared" si="1"/>
        <v>#①計算!B2</v>
      </c>
      <c r="L28" s="109" t="str">
        <f>IF(G28=data!$AC$4,"B",
IF(G28=data!$AC$5,"AB",
IF(G28=data!$AC$6,"BB",
IF(G28=data!$AC$7,"CB",
IF(G28=data!$AC$8,"DB",
IF(G28=data!$AC$9,"EB",
IF(G28=data!$AC$10,"FB",
IF(G28=data!$AC$11,"GB",
IF(G28=data!$AC$12,"HB",
IF(G28=data!$AC$13,"IB",
IF(G28=data!$AC$14,"JB",
IF(G28=data!$AC$15,"KB",
IF(G28=data!$AC$16,"LB",
IF(G28=data!$AC$17,"MB",
IF(G28=data!$AC$18,"NB",
IF(G28=data!$AC$19,"OB",
IF(G28=data!$AC$20,"PB",
IF(G28=data!$AC$21,"QB",
IF(G28=data!$AC$22,"RB",
IF(G28=data!$AC$23,"SB",
"B"))))))))))))))))))))</f>
        <v>B</v>
      </c>
    </row>
    <row r="29" spans="2:42" ht="16.5" customHeight="1" x14ac:dyDescent="0.15">
      <c r="B29" s="10"/>
      <c r="C29" s="9"/>
      <c r="D29" s="9"/>
      <c r="E29" s="9"/>
      <c r="F29" s="11"/>
      <c r="G29" s="295"/>
      <c r="H29" s="320" t="str">
        <f t="shared" ref="H29:H48" si="2">HYPERLINK(K29,"入力する")</f>
        <v>入力する</v>
      </c>
      <c r="I29" s="296" t="str">
        <f xml:space="preserve">
IF(G29=data!$AC$4,①計算!$W$12,
IF(G29=data!$AC$5,①計算!$AW$12,
IF(G29=data!$AC$6,①計算!$BW$12,
IF(G29=data!$AC$7,①計算!$CW$12,
IF(G29=data!$AC$8,①計算!$DW$12,
IF(G29=data!$AC$9,①計算!$EW$12,
IF(G29=data!$AC$10,①計算!$FW$12,
IF(G29=data!$AC$11,①計算!$GW$12,
IF(G29=data!$AC$12,①計算!$HW$12,
IF(G29=data!$AC$13,①計算!$IW$12,
IF(G29=data!$AC$14,①計算!$JW$12,
IF(G29=data!$AC$15,①計算!$KW$12,
IF(G29=data!$AC$16,①計算!$LW$12,
IF(G29=data!$AC$17,①計算!$MW$12,
IF(G29=data!$AC$18,①計算!$NW$12,
IF(G29=data!$AC$19,①計算!$OW$12,
IF(G29=data!$AC$20,①計算!$PW$12,
IF(G29=data!$AC$21,①計算!$QW$12,
IF(G29=data!$AC$22,①計算!$RW$12,
IF(G29=data!$AC$23,①計算!$SW$12,
""))))))))))))))))))))</f>
        <v/>
      </c>
      <c r="J29" s="12" t="s">
        <v>67</v>
      </c>
      <c r="K29" s="109" t="str">
        <f t="shared" si="1"/>
        <v>#①計算!B2</v>
      </c>
      <c r="L29" s="109" t="str">
        <f>IF(G29=data!$AC$4,"B",
IF(G29=data!$AC$5,"AB",
IF(G29=data!$AC$6,"BB",
IF(G29=data!$AC$7,"CB",
IF(G29=data!$AC$8,"DB",
IF(G29=data!$AC$9,"EB",
IF(G29=data!$AC$10,"FB",
IF(G29=data!$AC$11,"GB",
IF(G29=data!$AC$12,"HB",
IF(G29=data!$AC$13,"IB",
IF(G29=data!$AC$14,"JB",
IF(G29=data!$AC$15,"KB",
IF(G29=data!$AC$16,"LB",
IF(G29=data!$AC$17,"MB",
IF(G29=data!$AC$18,"NB",
IF(G29=data!$AC$19,"OB",
IF(G29=data!$AC$20,"PB",
IF(G29=data!$AC$21,"QB",
IF(G29=data!$AC$22,"RB",
IF(G29=data!$AC$23,"SB",
"B"))))))))))))))))))))</f>
        <v>B</v>
      </c>
    </row>
    <row r="30" spans="2:42" ht="16.5" customHeight="1" x14ac:dyDescent="0.15">
      <c r="B30" s="10"/>
      <c r="C30" s="9"/>
      <c r="D30" s="9"/>
      <c r="E30" s="9"/>
      <c r="F30" s="11"/>
      <c r="G30" s="295"/>
      <c r="H30" s="320" t="str">
        <f t="shared" si="2"/>
        <v>入力する</v>
      </c>
      <c r="I30" s="296" t="str">
        <f xml:space="preserve">
IF(G30=data!$AC$4,①計算!$W$12,
IF(G30=data!$AC$5,①計算!$AW$12,
IF(G30=data!$AC$6,①計算!$BW$12,
IF(G30=data!$AC$7,①計算!$CW$12,
IF(G30=data!$AC$8,①計算!$DW$12,
IF(G30=data!$AC$9,①計算!$EW$12,
IF(G30=data!$AC$10,①計算!$FW$12,
IF(G30=data!$AC$11,①計算!$GW$12,
IF(G30=data!$AC$12,①計算!$HW$12,
IF(G30=data!$AC$13,①計算!$IW$12,
IF(G30=data!$AC$14,①計算!$JW$12,
IF(G30=data!$AC$15,①計算!$KW$12,
IF(G30=data!$AC$16,①計算!$LW$12,
IF(G30=data!$AC$17,①計算!$MW$12,
IF(G30=data!$AC$18,①計算!$NW$12,
IF(G30=data!$AC$19,①計算!$OW$12,
IF(G30=data!$AC$20,①計算!$PW$12,
IF(G30=data!$AC$21,①計算!$QW$12,
IF(G30=data!$AC$22,①計算!$RW$12,
IF(G30=data!$AC$23,①計算!$SW$12,
""))))))))))))))))))))</f>
        <v/>
      </c>
      <c r="J30" s="12" t="s">
        <v>67</v>
      </c>
      <c r="K30" s="109" t="str">
        <f t="shared" si="1"/>
        <v>#①計算!B2</v>
      </c>
      <c r="L30" s="109" t="str">
        <f>IF(G30=data!$AC$4,"B",
IF(G30=data!$AC$5,"AB",
IF(G30=data!$AC$6,"BB",
IF(G30=data!$AC$7,"CB",
IF(G30=data!$AC$8,"DB",
IF(G30=data!$AC$9,"EB",
IF(G30=data!$AC$10,"FB",
IF(G30=data!$AC$11,"GB",
IF(G30=data!$AC$12,"HB",
IF(G30=data!$AC$13,"IB",
IF(G30=data!$AC$14,"JB",
IF(G30=data!$AC$15,"KB",
IF(G30=data!$AC$16,"LB",
IF(G30=data!$AC$17,"MB",
IF(G30=data!$AC$18,"NB",
IF(G30=data!$AC$19,"OB",
IF(G30=data!$AC$20,"PB",
IF(G30=data!$AC$21,"QB",
IF(G30=data!$AC$22,"RB",
IF(G30=data!$AC$23,"SB",
"B"))))))))))))))))))))</f>
        <v>B</v>
      </c>
    </row>
    <row r="31" spans="2:42" ht="16.5" customHeight="1" x14ac:dyDescent="0.15">
      <c r="B31" s="10"/>
      <c r="C31" s="9"/>
      <c r="D31" s="9"/>
      <c r="E31" s="9"/>
      <c r="F31" s="11"/>
      <c r="G31" s="295"/>
      <c r="H31" s="320" t="str">
        <f t="shared" si="2"/>
        <v>入力する</v>
      </c>
      <c r="I31" s="296" t="str">
        <f xml:space="preserve">
IF(G31=data!$AC$4,①計算!$W$12,
IF(G31=data!$AC$5,①計算!$AW$12,
IF(G31=data!$AC$6,①計算!$BW$12,
IF(G31=data!$AC$7,①計算!$CW$12,
IF(G31=data!$AC$8,①計算!$DW$12,
IF(G31=data!$AC$9,①計算!$EW$12,
IF(G31=data!$AC$10,①計算!$FW$12,
IF(G31=data!$AC$11,①計算!$GW$12,
IF(G31=data!$AC$12,①計算!$HW$12,
IF(G31=data!$AC$13,①計算!$IW$12,
IF(G31=data!$AC$14,①計算!$JW$12,
IF(G31=data!$AC$15,①計算!$KW$12,
IF(G31=data!$AC$16,①計算!$LW$12,
IF(G31=data!$AC$17,①計算!$MW$12,
IF(G31=data!$AC$18,①計算!$NW$12,
IF(G31=data!$AC$19,①計算!$OW$12,
IF(G31=data!$AC$20,①計算!$PW$12,
IF(G31=data!$AC$21,①計算!$QW$12,
IF(G31=data!$AC$22,①計算!$RW$12,
IF(G31=data!$AC$23,①計算!$SW$12,
""))))))))))))))))))))</f>
        <v/>
      </c>
      <c r="J31" s="12" t="s">
        <v>67</v>
      </c>
      <c r="K31" s="109" t="str">
        <f t="shared" si="1"/>
        <v>#①計算!B2</v>
      </c>
      <c r="L31" s="109" t="str">
        <f>IF(G31=data!$AC$4,"B",
IF(G31=data!$AC$5,"AB",
IF(G31=data!$AC$6,"BB",
IF(G31=data!$AC$7,"CB",
IF(G31=data!$AC$8,"DB",
IF(G31=data!$AC$9,"EB",
IF(G31=data!$AC$10,"FB",
IF(G31=data!$AC$11,"GB",
IF(G31=data!$AC$12,"HB",
IF(G31=data!$AC$13,"IB",
IF(G31=data!$AC$14,"JB",
IF(G31=data!$AC$15,"KB",
IF(G31=data!$AC$16,"LB",
IF(G31=data!$AC$17,"MB",
IF(G31=data!$AC$18,"NB",
IF(G31=data!$AC$19,"OB",
IF(G31=data!$AC$20,"PB",
IF(G31=data!$AC$21,"QB",
IF(G31=data!$AC$22,"RB",
IF(G31=data!$AC$23,"SB",
"B"))))))))))))))))))))</f>
        <v>B</v>
      </c>
    </row>
    <row r="32" spans="2:42" ht="16.5" customHeight="1" x14ac:dyDescent="0.15">
      <c r="B32" s="10"/>
      <c r="C32" s="9"/>
      <c r="D32" s="9"/>
      <c r="E32" s="9"/>
      <c r="F32" s="11"/>
      <c r="G32" s="295"/>
      <c r="H32" s="320" t="str">
        <f t="shared" si="2"/>
        <v>入力する</v>
      </c>
      <c r="I32" s="296" t="str">
        <f xml:space="preserve">
IF(G32=data!$AC$4,①計算!$W$12,
IF(G32=data!$AC$5,①計算!$AW$12,
IF(G32=data!$AC$6,①計算!$BW$12,
IF(G32=data!$AC$7,①計算!$CW$12,
IF(G32=data!$AC$8,①計算!$DW$12,
IF(G32=data!$AC$9,①計算!$EW$12,
IF(G32=data!$AC$10,①計算!$FW$12,
IF(G32=data!$AC$11,①計算!$GW$12,
IF(G32=data!$AC$12,①計算!$HW$12,
IF(G32=data!$AC$13,①計算!$IW$12,
IF(G32=data!$AC$14,①計算!$JW$12,
IF(G32=data!$AC$15,①計算!$KW$12,
IF(G32=data!$AC$16,①計算!$LW$12,
IF(G32=data!$AC$17,①計算!$MW$12,
IF(G32=data!$AC$18,①計算!$NW$12,
IF(G32=data!$AC$19,①計算!$OW$12,
IF(G32=data!$AC$20,①計算!$PW$12,
IF(G32=data!$AC$21,①計算!$QW$12,
IF(G32=data!$AC$22,①計算!$RW$12,
IF(G32=data!$AC$23,①計算!$SW$12,
""))))))))))))))))))))</f>
        <v/>
      </c>
      <c r="J32" s="12" t="s">
        <v>67</v>
      </c>
      <c r="K32" s="109" t="str">
        <f t="shared" si="1"/>
        <v>#①計算!B2</v>
      </c>
      <c r="L32" s="109" t="str">
        <f>IF(G32=data!$AC$4,"B",
IF(G32=data!$AC$5,"AB",
IF(G32=data!$AC$6,"BB",
IF(G32=data!$AC$7,"CB",
IF(G32=data!$AC$8,"DB",
IF(G32=data!$AC$9,"EB",
IF(G32=data!$AC$10,"FB",
IF(G32=data!$AC$11,"GB",
IF(G32=data!$AC$12,"HB",
IF(G32=data!$AC$13,"IB",
IF(G32=data!$AC$14,"JB",
IF(G32=data!$AC$15,"KB",
IF(G32=data!$AC$16,"LB",
IF(G32=data!$AC$17,"MB",
IF(G32=data!$AC$18,"NB",
IF(G32=data!$AC$19,"OB",
IF(G32=data!$AC$20,"PB",
IF(G32=data!$AC$21,"QB",
IF(G32=data!$AC$22,"RB",
IF(G32=data!$AC$23,"SB",
"B"))))))))))))))))))))</f>
        <v>B</v>
      </c>
    </row>
    <row r="33" spans="2:12" ht="16.5" customHeight="1" x14ac:dyDescent="0.15">
      <c r="B33" s="10"/>
      <c r="C33" s="9"/>
      <c r="D33" s="9"/>
      <c r="E33" s="9"/>
      <c r="F33" s="11"/>
      <c r="G33" s="295"/>
      <c r="H33" s="320" t="str">
        <f t="shared" si="2"/>
        <v>入力する</v>
      </c>
      <c r="I33" s="296" t="str">
        <f xml:space="preserve">
IF(G33=data!$AC$4,①計算!$W$12,
IF(G33=data!$AC$5,①計算!$AW$12,
IF(G33=data!$AC$6,①計算!$BW$12,
IF(G33=data!$AC$7,①計算!$CW$12,
IF(G33=data!$AC$8,①計算!$DW$12,
IF(G33=data!$AC$9,①計算!$EW$12,
IF(G33=data!$AC$10,①計算!$FW$12,
IF(G33=data!$AC$11,①計算!$GW$12,
IF(G33=data!$AC$12,①計算!$HW$12,
IF(G33=data!$AC$13,①計算!$IW$12,
IF(G33=data!$AC$14,①計算!$JW$12,
IF(G33=data!$AC$15,①計算!$KW$12,
IF(G33=data!$AC$16,①計算!$LW$12,
IF(G33=data!$AC$17,①計算!$MW$12,
IF(G33=data!$AC$18,①計算!$NW$12,
IF(G33=data!$AC$19,①計算!$OW$12,
IF(G33=data!$AC$20,①計算!$PW$12,
IF(G33=data!$AC$21,①計算!$QW$12,
IF(G33=data!$AC$22,①計算!$RW$12,
IF(G33=data!$AC$23,①計算!$SW$12,
""))))))))))))))))))))</f>
        <v/>
      </c>
      <c r="J33" s="12" t="s">
        <v>67</v>
      </c>
      <c r="K33" s="109" t="str">
        <f t="shared" si="1"/>
        <v>#①計算!B2</v>
      </c>
      <c r="L33" s="109" t="str">
        <f>IF(G33=data!$AC$4,"B",
IF(G33=data!$AC$5,"AB",
IF(G33=data!$AC$6,"BB",
IF(G33=data!$AC$7,"CB",
IF(G33=data!$AC$8,"DB",
IF(G33=data!$AC$9,"EB",
IF(G33=data!$AC$10,"FB",
IF(G33=data!$AC$11,"GB",
IF(G33=data!$AC$12,"HB",
IF(G33=data!$AC$13,"IB",
IF(G33=data!$AC$14,"JB",
IF(G33=data!$AC$15,"KB",
IF(G33=data!$AC$16,"LB",
IF(G33=data!$AC$17,"MB",
IF(G33=data!$AC$18,"NB",
IF(G33=data!$AC$19,"OB",
IF(G33=data!$AC$20,"PB",
IF(G33=data!$AC$21,"QB",
IF(G33=data!$AC$22,"RB",
IF(G33=data!$AC$23,"SB",
"B"))))))))))))))))))))</f>
        <v>B</v>
      </c>
    </row>
    <row r="34" spans="2:12" ht="16.5" customHeight="1" x14ac:dyDescent="0.15">
      <c r="B34" s="298"/>
      <c r="C34" s="299"/>
      <c r="D34" s="299"/>
      <c r="E34" s="299"/>
      <c r="F34" s="300"/>
      <c r="G34" s="295"/>
      <c r="H34" s="320" t="str">
        <f t="shared" si="2"/>
        <v>入力する</v>
      </c>
      <c r="I34" s="296" t="str">
        <f xml:space="preserve">
IF(G34=data!$AC$4,①計算!$W$12,
IF(G34=data!$AC$5,①計算!$AW$12,
IF(G34=data!$AC$6,①計算!$BW$12,
IF(G34=data!$AC$7,①計算!$CW$12,
IF(G34=data!$AC$8,①計算!$DW$12,
IF(G34=data!$AC$9,①計算!$EW$12,
IF(G34=data!$AC$10,①計算!$FW$12,
IF(G34=data!$AC$11,①計算!$GW$12,
IF(G34=data!$AC$12,①計算!$HW$12,
IF(G34=data!$AC$13,①計算!$IW$12,
IF(G34=data!$AC$14,①計算!$JW$12,
IF(G34=data!$AC$15,①計算!$KW$12,
IF(G34=data!$AC$16,①計算!$LW$12,
IF(G34=data!$AC$17,①計算!$MW$12,
IF(G34=data!$AC$18,①計算!$NW$12,
IF(G34=data!$AC$19,①計算!$OW$12,
IF(G34=data!$AC$20,①計算!$PW$12,
IF(G34=data!$AC$21,①計算!$QW$12,
IF(G34=data!$AC$22,①計算!$RW$12,
IF(G34=data!$AC$23,①計算!$SW$12,
""))))))))))))))))))))</f>
        <v/>
      </c>
      <c r="J34" s="301" t="s">
        <v>67</v>
      </c>
      <c r="K34" s="109" t="str">
        <f t="shared" si="1"/>
        <v>#①計算!B2</v>
      </c>
      <c r="L34" s="109" t="str">
        <f>IF(G34=data!$AC$4,"B",
IF(G34=data!$AC$5,"AB",
IF(G34=data!$AC$6,"BB",
IF(G34=data!$AC$7,"CB",
IF(G34=data!$AC$8,"DB",
IF(G34=data!$AC$9,"EB",
IF(G34=data!$AC$10,"FB",
IF(G34=data!$AC$11,"GB",
IF(G34=data!$AC$12,"HB",
IF(G34=data!$AC$13,"IB",
IF(G34=data!$AC$14,"JB",
IF(G34=data!$AC$15,"KB",
IF(G34=data!$AC$16,"LB",
IF(G34=data!$AC$17,"MB",
IF(G34=data!$AC$18,"NB",
IF(G34=data!$AC$19,"OB",
IF(G34=data!$AC$20,"PB",
IF(G34=data!$AC$21,"QB",
IF(G34=data!$AC$22,"RB",
IF(G34=data!$AC$23,"SB",
"B"))))))))))))))))))))</f>
        <v>B</v>
      </c>
    </row>
    <row r="35" spans="2:12" ht="16.5" customHeight="1" x14ac:dyDescent="0.15">
      <c r="B35" s="10"/>
      <c r="C35" s="9"/>
      <c r="D35" s="9"/>
      <c r="E35" s="9"/>
      <c r="F35" s="11"/>
      <c r="G35" s="295"/>
      <c r="H35" s="320" t="str">
        <f t="shared" si="2"/>
        <v>入力する</v>
      </c>
      <c r="I35" s="296" t="str">
        <f xml:space="preserve">
IF(G35=data!$AC$4,①計算!$W$12,
IF(G35=data!$AC$5,①計算!$AW$12,
IF(G35=data!$AC$6,①計算!$BW$12,
IF(G35=data!$AC$7,①計算!$CW$12,
IF(G35=data!$AC$8,①計算!$DW$12,
IF(G35=data!$AC$9,①計算!$EW$12,
IF(G35=data!$AC$10,①計算!$FW$12,
IF(G35=data!$AC$11,①計算!$GW$12,
IF(G35=data!$AC$12,①計算!$HW$12,
IF(G35=data!$AC$13,①計算!$IW$12,
IF(G35=data!$AC$14,①計算!$JW$12,
IF(G35=data!$AC$15,①計算!$KW$12,
IF(G35=data!$AC$16,①計算!$LW$12,
IF(G35=data!$AC$17,①計算!$MW$12,
IF(G35=data!$AC$18,①計算!$NW$12,
IF(G35=data!$AC$19,①計算!$OW$12,
IF(G35=data!$AC$20,①計算!$PW$12,
IF(G35=data!$AC$21,①計算!$QW$12,
IF(G35=data!$AC$22,①計算!$RW$12,
IF(G35=data!$AC$23,①計算!$SW$12,
""))))))))))))))))))))</f>
        <v/>
      </c>
      <c r="J35" s="12" t="s">
        <v>67</v>
      </c>
      <c r="K35" s="109" t="str">
        <f t="shared" si="1"/>
        <v>#①計算!B2</v>
      </c>
      <c r="L35" s="109" t="str">
        <f>IF(G35=data!$AC$4,"B",
IF(G35=data!$AC$5,"AB",
IF(G35=data!$AC$6,"BB",
IF(G35=data!$AC$7,"CB",
IF(G35=data!$AC$8,"DB",
IF(G35=data!$AC$9,"EB",
IF(G35=data!$AC$10,"FB",
IF(G35=data!$AC$11,"GB",
IF(G35=data!$AC$12,"HB",
IF(G35=data!$AC$13,"IB",
IF(G35=data!$AC$14,"JB",
IF(G35=data!$AC$15,"KB",
IF(G35=data!$AC$16,"LB",
IF(G35=data!$AC$17,"MB",
IF(G35=data!$AC$18,"NB",
IF(G35=data!$AC$19,"OB",
IF(G35=data!$AC$20,"PB",
IF(G35=data!$AC$21,"QB",
IF(G35=data!$AC$22,"RB",
IF(G35=data!$AC$23,"SB",
"B"))))))))))))))))))))</f>
        <v>B</v>
      </c>
    </row>
    <row r="36" spans="2:12" ht="16.5" customHeight="1" x14ac:dyDescent="0.15">
      <c r="B36" s="10"/>
      <c r="C36" s="9"/>
      <c r="D36" s="9"/>
      <c r="E36" s="9"/>
      <c r="F36" s="11"/>
      <c r="G36" s="295"/>
      <c r="H36" s="320" t="str">
        <f t="shared" si="2"/>
        <v>入力する</v>
      </c>
      <c r="I36" s="296" t="str">
        <f xml:space="preserve">
IF(G36=data!$AC$4,①計算!$W$12,
IF(G36=data!$AC$5,①計算!$AW$12,
IF(G36=data!$AC$6,①計算!$BW$12,
IF(G36=data!$AC$7,①計算!$CW$12,
IF(G36=data!$AC$8,①計算!$DW$12,
IF(G36=data!$AC$9,①計算!$EW$12,
IF(G36=data!$AC$10,①計算!$FW$12,
IF(G36=data!$AC$11,①計算!$GW$12,
IF(G36=data!$AC$12,①計算!$HW$12,
IF(G36=data!$AC$13,①計算!$IW$12,
IF(G36=data!$AC$14,①計算!$JW$12,
IF(G36=data!$AC$15,①計算!$KW$12,
IF(G36=data!$AC$16,①計算!$LW$12,
IF(G36=data!$AC$17,①計算!$MW$12,
IF(G36=data!$AC$18,①計算!$NW$12,
IF(G36=data!$AC$19,①計算!$OW$12,
IF(G36=data!$AC$20,①計算!$PW$12,
IF(G36=data!$AC$21,①計算!$QW$12,
IF(G36=data!$AC$22,①計算!$RW$12,
IF(G36=data!$AC$23,①計算!$SW$12,
""))))))))))))))))))))</f>
        <v/>
      </c>
      <c r="J36" s="12" t="s">
        <v>67</v>
      </c>
      <c r="K36" s="109" t="str">
        <f t="shared" si="1"/>
        <v>#①計算!B2</v>
      </c>
      <c r="L36" s="109" t="str">
        <f>IF(G36=data!$AC$4,"B",
IF(G36=data!$AC$5,"AB",
IF(G36=data!$AC$6,"BB",
IF(G36=data!$AC$7,"CB",
IF(G36=data!$AC$8,"DB",
IF(G36=data!$AC$9,"EB",
IF(G36=data!$AC$10,"FB",
IF(G36=data!$AC$11,"GB",
IF(G36=data!$AC$12,"HB",
IF(G36=data!$AC$13,"IB",
IF(G36=data!$AC$14,"JB",
IF(G36=data!$AC$15,"KB",
IF(G36=data!$AC$16,"LB",
IF(G36=data!$AC$17,"MB",
IF(G36=data!$AC$18,"NB",
IF(G36=data!$AC$19,"OB",
IF(G36=data!$AC$20,"PB",
IF(G36=data!$AC$21,"QB",
IF(G36=data!$AC$22,"RB",
IF(G36=data!$AC$23,"SB",
"B"))))))))))))))))))))</f>
        <v>B</v>
      </c>
    </row>
    <row r="37" spans="2:12" ht="16.5" customHeight="1" x14ac:dyDescent="0.15">
      <c r="B37" s="10"/>
      <c r="C37" s="9"/>
      <c r="D37" s="9"/>
      <c r="E37" s="9"/>
      <c r="F37" s="11"/>
      <c r="G37" s="295"/>
      <c r="H37" s="320" t="str">
        <f t="shared" si="2"/>
        <v>入力する</v>
      </c>
      <c r="I37" s="296" t="str">
        <f xml:space="preserve">
IF(G37=data!$AC$4,①計算!$W$12,
IF(G37=data!$AC$5,①計算!$AW$12,
IF(G37=data!$AC$6,①計算!$BW$12,
IF(G37=data!$AC$7,①計算!$CW$12,
IF(G37=data!$AC$8,①計算!$DW$12,
IF(G37=data!$AC$9,①計算!$EW$12,
IF(G37=data!$AC$10,①計算!$FW$12,
IF(G37=data!$AC$11,①計算!$GW$12,
IF(G37=data!$AC$12,①計算!$HW$12,
IF(G37=data!$AC$13,①計算!$IW$12,
IF(G37=data!$AC$14,①計算!$JW$12,
IF(G37=data!$AC$15,①計算!$KW$12,
IF(G37=data!$AC$16,①計算!$LW$12,
IF(G37=data!$AC$17,①計算!$MW$12,
IF(G37=data!$AC$18,①計算!$NW$12,
IF(G37=data!$AC$19,①計算!$OW$12,
IF(G37=data!$AC$20,①計算!$PW$12,
IF(G37=data!$AC$21,①計算!$QW$12,
IF(G37=data!$AC$22,①計算!$RW$12,
IF(G37=data!$AC$23,①計算!$SW$12,
""))))))))))))))))))))</f>
        <v/>
      </c>
      <c r="J37" s="12" t="s">
        <v>67</v>
      </c>
      <c r="K37" s="109" t="str">
        <f t="shared" si="1"/>
        <v>#①計算!B2</v>
      </c>
      <c r="L37" s="109" t="str">
        <f>IF(G37=data!$AC$4,"B",
IF(G37=data!$AC$5,"AB",
IF(G37=data!$AC$6,"BB",
IF(G37=data!$AC$7,"CB",
IF(G37=data!$AC$8,"DB",
IF(G37=data!$AC$9,"EB",
IF(G37=data!$AC$10,"FB",
IF(G37=data!$AC$11,"GB",
IF(G37=data!$AC$12,"HB",
IF(G37=data!$AC$13,"IB",
IF(G37=data!$AC$14,"JB",
IF(G37=data!$AC$15,"KB",
IF(G37=data!$AC$16,"LB",
IF(G37=data!$AC$17,"MB",
IF(G37=data!$AC$18,"NB",
IF(G37=data!$AC$19,"OB",
IF(G37=data!$AC$20,"PB",
IF(G37=data!$AC$21,"QB",
IF(G37=data!$AC$22,"RB",
IF(G37=data!$AC$23,"SB",
"B"))))))))))))))))))))</f>
        <v>B</v>
      </c>
    </row>
    <row r="38" spans="2:12" ht="16.5" customHeight="1" x14ac:dyDescent="0.15">
      <c r="B38" s="10"/>
      <c r="C38" s="9"/>
      <c r="D38" s="9"/>
      <c r="E38" s="9"/>
      <c r="F38" s="11"/>
      <c r="G38" s="295"/>
      <c r="H38" s="320" t="str">
        <f t="shared" si="2"/>
        <v>入力する</v>
      </c>
      <c r="I38" s="296" t="str">
        <f xml:space="preserve">
IF(G38=data!$AC$4,①計算!$W$12,
IF(G38=data!$AC$5,①計算!$AW$12,
IF(G38=data!$AC$6,①計算!$BW$12,
IF(G38=data!$AC$7,①計算!$CW$12,
IF(G38=data!$AC$8,①計算!$DW$12,
IF(G38=data!$AC$9,①計算!$EW$12,
IF(G38=data!$AC$10,①計算!$FW$12,
IF(G38=data!$AC$11,①計算!$GW$12,
IF(G38=data!$AC$12,①計算!$HW$12,
IF(G38=data!$AC$13,①計算!$IW$12,
IF(G38=data!$AC$14,①計算!$JW$12,
IF(G38=data!$AC$15,①計算!$KW$12,
IF(G38=data!$AC$16,①計算!$LW$12,
IF(G38=data!$AC$17,①計算!$MW$12,
IF(G38=data!$AC$18,①計算!$NW$12,
IF(G38=data!$AC$19,①計算!$OW$12,
IF(G38=data!$AC$20,①計算!$PW$12,
IF(G38=data!$AC$21,①計算!$QW$12,
IF(G38=data!$AC$22,①計算!$RW$12,
IF(G38=data!$AC$23,①計算!$SW$12,
""))))))))))))))))))))</f>
        <v/>
      </c>
      <c r="J38" s="12" t="s">
        <v>67</v>
      </c>
      <c r="K38" s="109" t="str">
        <f t="shared" si="1"/>
        <v>#①計算!B2</v>
      </c>
      <c r="L38" s="109" t="str">
        <f>IF(G38=data!$AC$4,"B",
IF(G38=data!$AC$5,"AB",
IF(G38=data!$AC$6,"BB",
IF(G38=data!$AC$7,"CB",
IF(G38=data!$AC$8,"DB",
IF(G38=data!$AC$9,"EB",
IF(G38=data!$AC$10,"FB",
IF(G38=data!$AC$11,"GB",
IF(G38=data!$AC$12,"HB",
IF(G38=data!$AC$13,"IB",
IF(G38=data!$AC$14,"JB",
IF(G38=data!$AC$15,"KB",
IF(G38=data!$AC$16,"LB",
IF(G38=data!$AC$17,"MB",
IF(G38=data!$AC$18,"NB",
IF(G38=data!$AC$19,"OB",
IF(G38=data!$AC$20,"PB",
IF(G38=data!$AC$21,"QB",
IF(G38=data!$AC$22,"RB",
IF(G38=data!$AC$23,"SB",
"B"))))))))))))))))))))</f>
        <v>B</v>
      </c>
    </row>
    <row r="39" spans="2:12" ht="16.5" customHeight="1" x14ac:dyDescent="0.15">
      <c r="B39" s="10"/>
      <c r="C39" s="9"/>
      <c r="D39" s="9"/>
      <c r="E39" s="9"/>
      <c r="F39" s="11"/>
      <c r="G39" s="295"/>
      <c r="H39" s="320" t="str">
        <f t="shared" si="2"/>
        <v>入力する</v>
      </c>
      <c r="I39" s="296" t="str">
        <f xml:space="preserve">
IF(G39=data!$AC$4,①計算!$W$12,
IF(G39=data!$AC$5,①計算!$AW$12,
IF(G39=data!$AC$6,①計算!$BW$12,
IF(G39=data!$AC$7,①計算!$CW$12,
IF(G39=data!$AC$8,①計算!$DW$12,
IF(G39=data!$AC$9,①計算!$EW$12,
IF(G39=data!$AC$10,①計算!$FW$12,
IF(G39=data!$AC$11,①計算!$GW$12,
IF(G39=data!$AC$12,①計算!$HW$12,
IF(G39=data!$AC$13,①計算!$IW$12,
IF(G39=data!$AC$14,①計算!$JW$12,
IF(G39=data!$AC$15,①計算!$KW$12,
IF(G39=data!$AC$16,①計算!$LW$12,
IF(G39=data!$AC$17,①計算!$MW$12,
IF(G39=data!$AC$18,①計算!$NW$12,
IF(G39=data!$AC$19,①計算!$OW$12,
IF(G39=data!$AC$20,①計算!$PW$12,
IF(G39=data!$AC$21,①計算!$QW$12,
IF(G39=data!$AC$22,①計算!$RW$12,
IF(G39=data!$AC$23,①計算!$SW$12,
""))))))))))))))))))))</f>
        <v/>
      </c>
      <c r="J39" s="12" t="s">
        <v>67</v>
      </c>
      <c r="K39" s="109" t="str">
        <f t="shared" si="1"/>
        <v>#①計算!B2</v>
      </c>
      <c r="L39" s="109" t="str">
        <f>IF(G39=data!$AC$4,"B",
IF(G39=data!$AC$5,"AB",
IF(G39=data!$AC$6,"BB",
IF(G39=data!$AC$7,"CB",
IF(G39=data!$AC$8,"DB",
IF(G39=data!$AC$9,"EB",
IF(G39=data!$AC$10,"FB",
IF(G39=data!$AC$11,"GB",
IF(G39=data!$AC$12,"HB",
IF(G39=data!$AC$13,"IB",
IF(G39=data!$AC$14,"JB",
IF(G39=data!$AC$15,"KB",
IF(G39=data!$AC$16,"LB",
IF(G39=data!$AC$17,"MB",
IF(G39=data!$AC$18,"NB",
IF(G39=data!$AC$19,"OB",
IF(G39=data!$AC$20,"PB",
IF(G39=data!$AC$21,"QB",
IF(G39=data!$AC$22,"RB",
IF(G39=data!$AC$23,"SB",
"B"))))))))))))))))))))</f>
        <v>B</v>
      </c>
    </row>
    <row r="40" spans="2:12" ht="16.5" customHeight="1" x14ac:dyDescent="0.15">
      <c r="B40" s="298"/>
      <c r="C40" s="299"/>
      <c r="D40" s="299"/>
      <c r="E40" s="299"/>
      <c r="F40" s="300"/>
      <c r="G40" s="295"/>
      <c r="H40" s="320" t="str">
        <f t="shared" si="2"/>
        <v>入力する</v>
      </c>
      <c r="I40" s="296" t="str">
        <f xml:space="preserve">
IF(G40=data!$AC$4,①計算!$W$12,
IF(G40=data!$AC$5,①計算!$AW$12,
IF(G40=data!$AC$6,①計算!$BW$12,
IF(G40=data!$AC$7,①計算!$CW$12,
IF(G40=data!$AC$8,①計算!$DW$12,
IF(G40=data!$AC$9,①計算!$EW$12,
IF(G40=data!$AC$10,①計算!$FW$12,
IF(G40=data!$AC$11,①計算!$GW$12,
IF(G40=data!$AC$12,①計算!$HW$12,
IF(G40=data!$AC$13,①計算!$IW$12,
IF(G40=data!$AC$14,①計算!$JW$12,
IF(G40=data!$AC$15,①計算!$KW$12,
IF(G40=data!$AC$16,①計算!$LW$12,
IF(G40=data!$AC$17,①計算!$MW$12,
IF(G40=data!$AC$18,①計算!$NW$12,
IF(G40=data!$AC$19,①計算!$OW$12,
IF(G40=data!$AC$20,①計算!$PW$12,
IF(G40=data!$AC$21,①計算!$QW$12,
IF(G40=data!$AC$22,①計算!$RW$12,
IF(G40=data!$AC$23,①計算!$SW$12,
""))))))))))))))))))))</f>
        <v/>
      </c>
      <c r="J40" s="301" t="s">
        <v>67</v>
      </c>
      <c r="K40" s="109" t="str">
        <f t="shared" si="1"/>
        <v>#①計算!B2</v>
      </c>
      <c r="L40" s="109" t="str">
        <f>IF(G40=data!$AC$4,"B",
IF(G40=data!$AC$5,"AB",
IF(G40=data!$AC$6,"BB",
IF(G40=data!$AC$7,"CB",
IF(G40=data!$AC$8,"DB",
IF(G40=data!$AC$9,"EB",
IF(G40=data!$AC$10,"FB",
IF(G40=data!$AC$11,"GB",
IF(G40=data!$AC$12,"HB",
IF(G40=data!$AC$13,"IB",
IF(G40=data!$AC$14,"JB",
IF(G40=data!$AC$15,"KB",
IF(G40=data!$AC$16,"LB",
IF(G40=data!$AC$17,"MB",
IF(G40=data!$AC$18,"NB",
IF(G40=data!$AC$19,"OB",
IF(G40=data!$AC$20,"PB",
IF(G40=data!$AC$21,"QB",
IF(G40=data!$AC$22,"RB",
IF(G40=data!$AC$23,"SB",
"B"))))))))))))))))))))</f>
        <v>B</v>
      </c>
    </row>
    <row r="41" spans="2:12" ht="16.5" customHeight="1" x14ac:dyDescent="0.15">
      <c r="B41" s="10"/>
      <c r="C41" s="9"/>
      <c r="D41" s="9"/>
      <c r="E41" s="9"/>
      <c r="F41" s="11"/>
      <c r="G41" s="295"/>
      <c r="H41" s="320" t="str">
        <f t="shared" si="2"/>
        <v>入力する</v>
      </c>
      <c r="I41" s="296" t="str">
        <f xml:space="preserve">
IF(G41=data!$AC$4,①計算!$W$12,
IF(G41=data!$AC$5,①計算!$AW$12,
IF(G41=data!$AC$6,①計算!$BW$12,
IF(G41=data!$AC$7,①計算!$CW$12,
IF(G41=data!$AC$8,①計算!$DW$12,
IF(G41=data!$AC$9,①計算!$EW$12,
IF(G41=data!$AC$10,①計算!$FW$12,
IF(G41=data!$AC$11,①計算!$GW$12,
IF(G41=data!$AC$12,①計算!$HW$12,
IF(G41=data!$AC$13,①計算!$IW$12,
IF(G41=data!$AC$14,①計算!$JW$12,
IF(G41=data!$AC$15,①計算!$KW$12,
IF(G41=data!$AC$16,①計算!$LW$12,
IF(G41=data!$AC$17,①計算!$MW$12,
IF(G41=data!$AC$18,①計算!$NW$12,
IF(G41=data!$AC$19,①計算!$OW$12,
IF(G41=data!$AC$20,①計算!$PW$12,
IF(G41=data!$AC$21,①計算!$QW$12,
IF(G41=data!$AC$22,①計算!$RW$12,
IF(G41=data!$AC$23,①計算!$SW$12,
""))))))))))))))))))))</f>
        <v/>
      </c>
      <c r="J41" s="12" t="s">
        <v>67</v>
      </c>
      <c r="K41" s="109" t="str">
        <f t="shared" si="1"/>
        <v>#①計算!B2</v>
      </c>
      <c r="L41" s="109" t="str">
        <f>IF(G41=data!$AC$4,"B",
IF(G41=data!$AC$5,"AB",
IF(G41=data!$AC$6,"BB",
IF(G41=data!$AC$7,"CB",
IF(G41=data!$AC$8,"DB",
IF(G41=data!$AC$9,"EB",
IF(G41=data!$AC$10,"FB",
IF(G41=data!$AC$11,"GB",
IF(G41=data!$AC$12,"HB",
IF(G41=data!$AC$13,"IB",
IF(G41=data!$AC$14,"JB",
IF(G41=data!$AC$15,"KB",
IF(G41=data!$AC$16,"LB",
IF(G41=data!$AC$17,"MB",
IF(G41=data!$AC$18,"NB",
IF(G41=data!$AC$19,"OB",
IF(G41=data!$AC$20,"PB",
IF(G41=data!$AC$21,"QB",
IF(G41=data!$AC$22,"RB",
IF(G41=data!$AC$23,"SB",
"B"))))))))))))))))))))</f>
        <v>B</v>
      </c>
    </row>
    <row r="42" spans="2:12" ht="16.5" customHeight="1" x14ac:dyDescent="0.15">
      <c r="B42" s="10"/>
      <c r="C42" s="9"/>
      <c r="D42" s="9"/>
      <c r="E42" s="9"/>
      <c r="F42" s="11"/>
      <c r="G42" s="295"/>
      <c r="H42" s="320" t="str">
        <f t="shared" si="2"/>
        <v>入力する</v>
      </c>
      <c r="I42" s="296" t="str">
        <f xml:space="preserve">
IF(G42=data!$AC$4,①計算!$W$12,
IF(G42=data!$AC$5,①計算!$AW$12,
IF(G42=data!$AC$6,①計算!$BW$12,
IF(G42=data!$AC$7,①計算!$CW$12,
IF(G42=data!$AC$8,①計算!$DW$12,
IF(G42=data!$AC$9,①計算!$EW$12,
IF(G42=data!$AC$10,①計算!$FW$12,
IF(G42=data!$AC$11,①計算!$GW$12,
IF(G42=data!$AC$12,①計算!$HW$12,
IF(G42=data!$AC$13,①計算!$IW$12,
IF(G42=data!$AC$14,①計算!$JW$12,
IF(G42=data!$AC$15,①計算!$KW$12,
IF(G42=data!$AC$16,①計算!$LW$12,
IF(G42=data!$AC$17,①計算!$MW$12,
IF(G42=data!$AC$18,①計算!$NW$12,
IF(G42=data!$AC$19,①計算!$OW$12,
IF(G42=data!$AC$20,①計算!$PW$12,
IF(G42=data!$AC$21,①計算!$QW$12,
IF(G42=data!$AC$22,①計算!$RW$12,
IF(G42=data!$AC$23,①計算!$SW$12,
""))))))))))))))))))))</f>
        <v/>
      </c>
      <c r="J42" s="12" t="s">
        <v>67</v>
      </c>
      <c r="K42" s="109" t="str">
        <f t="shared" si="1"/>
        <v>#①計算!B2</v>
      </c>
      <c r="L42" s="109" t="str">
        <f>IF(G42=data!$AC$4,"B",
IF(G42=data!$AC$5,"AB",
IF(G42=data!$AC$6,"BB",
IF(G42=data!$AC$7,"CB",
IF(G42=data!$AC$8,"DB",
IF(G42=data!$AC$9,"EB",
IF(G42=data!$AC$10,"FB",
IF(G42=data!$AC$11,"GB",
IF(G42=data!$AC$12,"HB",
IF(G42=data!$AC$13,"IB",
IF(G42=data!$AC$14,"JB",
IF(G42=data!$AC$15,"KB",
IF(G42=data!$AC$16,"LB",
IF(G42=data!$AC$17,"MB",
IF(G42=data!$AC$18,"NB",
IF(G42=data!$AC$19,"OB",
IF(G42=data!$AC$20,"PB",
IF(G42=data!$AC$21,"QB",
IF(G42=data!$AC$22,"RB",
IF(G42=data!$AC$23,"SB",
"B"))))))))))))))))))))</f>
        <v>B</v>
      </c>
    </row>
    <row r="43" spans="2:12" ht="16.5" customHeight="1" x14ac:dyDescent="0.15">
      <c r="B43" s="10"/>
      <c r="C43" s="9"/>
      <c r="D43" s="9"/>
      <c r="E43" s="9"/>
      <c r="F43" s="11"/>
      <c r="G43" s="295"/>
      <c r="H43" s="320" t="str">
        <f t="shared" si="2"/>
        <v>入力する</v>
      </c>
      <c r="I43" s="296" t="str">
        <f xml:space="preserve">
IF(G43=data!$AC$4,①計算!$W$12,
IF(G43=data!$AC$5,①計算!$AW$12,
IF(G43=data!$AC$6,①計算!$BW$12,
IF(G43=data!$AC$7,①計算!$CW$12,
IF(G43=data!$AC$8,①計算!$DW$12,
IF(G43=data!$AC$9,①計算!$EW$12,
IF(G43=data!$AC$10,①計算!$FW$12,
IF(G43=data!$AC$11,①計算!$GW$12,
IF(G43=data!$AC$12,①計算!$HW$12,
IF(G43=data!$AC$13,①計算!$IW$12,
IF(G43=data!$AC$14,①計算!$JW$12,
IF(G43=data!$AC$15,①計算!$KW$12,
IF(G43=data!$AC$16,①計算!$LW$12,
IF(G43=data!$AC$17,①計算!$MW$12,
IF(G43=data!$AC$18,①計算!$NW$12,
IF(G43=data!$AC$19,①計算!$OW$12,
IF(G43=data!$AC$20,①計算!$PW$12,
IF(G43=data!$AC$21,①計算!$QW$12,
IF(G43=data!$AC$22,①計算!$RW$12,
IF(G43=data!$AC$23,①計算!$SW$12,
""))))))))))))))))))))</f>
        <v/>
      </c>
      <c r="J43" s="12" t="s">
        <v>67</v>
      </c>
      <c r="K43" s="109" t="str">
        <f t="shared" si="1"/>
        <v>#①計算!B2</v>
      </c>
      <c r="L43" s="109" t="str">
        <f>IF(G43=data!$AC$4,"B",
IF(G43=data!$AC$5,"AB",
IF(G43=data!$AC$6,"BB",
IF(G43=data!$AC$7,"CB",
IF(G43=data!$AC$8,"DB",
IF(G43=data!$AC$9,"EB",
IF(G43=data!$AC$10,"FB",
IF(G43=data!$AC$11,"GB",
IF(G43=data!$AC$12,"HB",
IF(G43=data!$AC$13,"IB",
IF(G43=data!$AC$14,"JB",
IF(G43=data!$AC$15,"KB",
IF(G43=data!$AC$16,"LB",
IF(G43=data!$AC$17,"MB",
IF(G43=data!$AC$18,"NB",
IF(G43=data!$AC$19,"OB",
IF(G43=data!$AC$20,"PB",
IF(G43=data!$AC$21,"QB",
IF(G43=data!$AC$22,"RB",
IF(G43=data!$AC$23,"SB",
"B"))))))))))))))))))))</f>
        <v>B</v>
      </c>
    </row>
    <row r="44" spans="2:12" ht="16.5" customHeight="1" x14ac:dyDescent="0.15">
      <c r="B44" s="10"/>
      <c r="C44" s="9"/>
      <c r="D44" s="9"/>
      <c r="E44" s="9"/>
      <c r="F44" s="11"/>
      <c r="G44" s="295"/>
      <c r="H44" s="320" t="str">
        <f t="shared" si="2"/>
        <v>入力する</v>
      </c>
      <c r="I44" s="296" t="str">
        <f xml:space="preserve">
IF(G44=data!$AC$4,①計算!$W$12,
IF(G44=data!$AC$5,①計算!$AW$12,
IF(G44=data!$AC$6,①計算!$BW$12,
IF(G44=data!$AC$7,①計算!$CW$12,
IF(G44=data!$AC$8,①計算!$DW$12,
IF(G44=data!$AC$9,①計算!$EW$12,
IF(G44=data!$AC$10,①計算!$FW$12,
IF(G44=data!$AC$11,①計算!$GW$12,
IF(G44=data!$AC$12,①計算!$HW$12,
IF(G44=data!$AC$13,①計算!$IW$12,
IF(G44=data!$AC$14,①計算!$JW$12,
IF(G44=data!$AC$15,①計算!$KW$12,
IF(G44=data!$AC$16,①計算!$LW$12,
IF(G44=data!$AC$17,①計算!$MW$12,
IF(G44=data!$AC$18,①計算!$NW$12,
IF(G44=data!$AC$19,①計算!$OW$12,
IF(G44=data!$AC$20,①計算!$PW$12,
IF(G44=data!$AC$21,①計算!$QW$12,
IF(G44=data!$AC$22,①計算!$RW$12,
IF(G44=data!$AC$23,①計算!$SW$12,
""))))))))))))))))))))</f>
        <v/>
      </c>
      <c r="J44" s="12" t="s">
        <v>67</v>
      </c>
      <c r="K44" s="109" t="str">
        <f t="shared" si="1"/>
        <v>#①計算!B2</v>
      </c>
      <c r="L44" s="109" t="str">
        <f>IF(G44=data!$AC$4,"B",
IF(G44=data!$AC$5,"AB",
IF(G44=data!$AC$6,"BB",
IF(G44=data!$AC$7,"CB",
IF(G44=data!$AC$8,"DB",
IF(G44=data!$AC$9,"EB",
IF(G44=data!$AC$10,"FB",
IF(G44=data!$AC$11,"GB",
IF(G44=data!$AC$12,"HB",
IF(G44=data!$AC$13,"IB",
IF(G44=data!$AC$14,"JB",
IF(G44=data!$AC$15,"KB",
IF(G44=data!$AC$16,"LB",
IF(G44=data!$AC$17,"MB",
IF(G44=data!$AC$18,"NB",
IF(G44=data!$AC$19,"OB",
IF(G44=data!$AC$20,"PB",
IF(G44=data!$AC$21,"QB",
IF(G44=data!$AC$22,"RB",
IF(G44=data!$AC$23,"SB",
"B"))))))))))))))))))))</f>
        <v>B</v>
      </c>
    </row>
    <row r="45" spans="2:12" ht="16.5" customHeight="1" x14ac:dyDescent="0.15">
      <c r="B45" s="10"/>
      <c r="C45" s="9"/>
      <c r="D45" s="9"/>
      <c r="E45" s="9"/>
      <c r="F45" s="11"/>
      <c r="G45" s="295"/>
      <c r="H45" s="320" t="str">
        <f t="shared" si="2"/>
        <v>入力する</v>
      </c>
      <c r="I45" s="296" t="str">
        <f xml:space="preserve">
IF(G45=data!$AC$4,①計算!$W$12,
IF(G45=data!$AC$5,①計算!$AW$12,
IF(G45=data!$AC$6,①計算!$BW$12,
IF(G45=data!$AC$7,①計算!$CW$12,
IF(G45=data!$AC$8,①計算!$DW$12,
IF(G45=data!$AC$9,①計算!$EW$12,
IF(G45=data!$AC$10,①計算!$FW$12,
IF(G45=data!$AC$11,①計算!$GW$12,
IF(G45=data!$AC$12,①計算!$HW$12,
IF(G45=data!$AC$13,①計算!$IW$12,
IF(G45=data!$AC$14,①計算!$JW$12,
IF(G45=data!$AC$15,①計算!$KW$12,
IF(G45=data!$AC$16,①計算!$LW$12,
IF(G45=data!$AC$17,①計算!$MW$12,
IF(G45=data!$AC$18,①計算!$NW$12,
IF(G45=data!$AC$19,①計算!$OW$12,
IF(G45=data!$AC$20,①計算!$PW$12,
IF(G45=data!$AC$21,①計算!$QW$12,
IF(G45=data!$AC$22,①計算!$RW$12,
IF(G45=data!$AC$23,①計算!$SW$12,
""))))))))))))))))))))</f>
        <v/>
      </c>
      <c r="J45" s="12" t="s">
        <v>67</v>
      </c>
      <c r="K45" s="109" t="str">
        <f t="shared" si="1"/>
        <v>#①計算!B2</v>
      </c>
      <c r="L45" s="109" t="str">
        <f>IF(G45=data!$AC$4,"B",
IF(G45=data!$AC$5,"AB",
IF(G45=data!$AC$6,"BB",
IF(G45=data!$AC$7,"CB",
IF(G45=data!$AC$8,"DB",
IF(G45=data!$AC$9,"EB",
IF(G45=data!$AC$10,"FB",
IF(G45=data!$AC$11,"GB",
IF(G45=data!$AC$12,"HB",
IF(G45=data!$AC$13,"IB",
IF(G45=data!$AC$14,"JB",
IF(G45=data!$AC$15,"KB",
IF(G45=data!$AC$16,"LB",
IF(G45=data!$AC$17,"MB",
IF(G45=data!$AC$18,"NB",
IF(G45=data!$AC$19,"OB",
IF(G45=data!$AC$20,"PB",
IF(G45=data!$AC$21,"QB",
IF(G45=data!$AC$22,"RB",
IF(G45=data!$AC$23,"SB",
"B"))))))))))))))))))))</f>
        <v>B</v>
      </c>
    </row>
    <row r="46" spans="2:12" ht="16.5" customHeight="1" x14ac:dyDescent="0.15">
      <c r="B46" s="298"/>
      <c r="C46" s="299"/>
      <c r="D46" s="299"/>
      <c r="E46" s="299"/>
      <c r="F46" s="300"/>
      <c r="G46" s="295"/>
      <c r="H46" s="320" t="str">
        <f t="shared" si="2"/>
        <v>入力する</v>
      </c>
      <c r="I46" s="296" t="str">
        <f xml:space="preserve">
IF(G46=data!$AC$4,①計算!$W$12,
IF(G46=data!$AC$5,①計算!$AW$12,
IF(G46=data!$AC$6,①計算!$BW$12,
IF(G46=data!$AC$7,①計算!$CW$12,
IF(G46=data!$AC$8,①計算!$DW$12,
IF(G46=data!$AC$9,①計算!$EW$12,
IF(G46=data!$AC$10,①計算!$FW$12,
IF(G46=data!$AC$11,①計算!$GW$12,
IF(G46=data!$AC$12,①計算!$HW$12,
IF(G46=data!$AC$13,①計算!$IW$12,
IF(G46=data!$AC$14,①計算!$JW$12,
IF(G46=data!$AC$15,①計算!$KW$12,
IF(G46=data!$AC$16,①計算!$LW$12,
IF(G46=data!$AC$17,①計算!$MW$12,
IF(G46=data!$AC$18,①計算!$NW$12,
IF(G46=data!$AC$19,①計算!$OW$12,
IF(G46=data!$AC$20,①計算!$PW$12,
IF(G46=data!$AC$21,①計算!$QW$12,
IF(G46=data!$AC$22,①計算!$RW$12,
IF(G46=data!$AC$23,①計算!$SW$12,
""))))))))))))))))))))</f>
        <v/>
      </c>
      <c r="J46" s="301" t="s">
        <v>67</v>
      </c>
      <c r="K46" s="109" t="str">
        <f t="shared" si="1"/>
        <v>#①計算!B2</v>
      </c>
      <c r="L46" s="109" t="str">
        <f>IF(G46=data!$AC$4,"B",
IF(G46=data!$AC$5,"AB",
IF(G46=data!$AC$6,"BB",
IF(G46=data!$AC$7,"CB",
IF(G46=data!$AC$8,"DB",
IF(G46=data!$AC$9,"EB",
IF(G46=data!$AC$10,"FB",
IF(G46=data!$AC$11,"GB",
IF(G46=data!$AC$12,"HB",
IF(G46=data!$AC$13,"IB",
IF(G46=data!$AC$14,"JB",
IF(G46=data!$AC$15,"KB",
IF(G46=data!$AC$16,"LB",
IF(G46=data!$AC$17,"MB",
IF(G46=data!$AC$18,"NB",
IF(G46=data!$AC$19,"OB",
IF(G46=data!$AC$20,"PB",
IF(G46=data!$AC$21,"QB",
IF(G46=data!$AC$22,"RB",
IF(G46=data!$AC$23,"SB",
"B"))))))))))))))))))))</f>
        <v>B</v>
      </c>
    </row>
    <row r="47" spans="2:12" ht="16.5" customHeight="1" x14ac:dyDescent="0.15">
      <c r="B47" s="10"/>
      <c r="C47" s="9"/>
      <c r="D47" s="9"/>
      <c r="E47" s="9"/>
      <c r="F47" s="11"/>
      <c r="G47" s="295"/>
      <c r="H47" s="320" t="str">
        <f t="shared" si="2"/>
        <v>入力する</v>
      </c>
      <c r="I47" s="296" t="str">
        <f xml:space="preserve">
IF(G47=data!$AC$4,①計算!$W$12,
IF(G47=data!$AC$5,①計算!$AW$12,
IF(G47=data!$AC$6,①計算!$BW$12,
IF(G47=data!$AC$7,①計算!$CW$12,
IF(G47=data!$AC$8,①計算!$DW$12,
IF(G47=data!$AC$9,①計算!$EW$12,
IF(G47=data!$AC$10,①計算!$FW$12,
IF(G47=data!$AC$11,①計算!$GW$12,
IF(G47=data!$AC$12,①計算!$HW$12,
IF(G47=data!$AC$13,①計算!$IW$12,
IF(G47=data!$AC$14,①計算!$JW$12,
IF(G47=data!$AC$15,①計算!$KW$12,
IF(G47=data!$AC$16,①計算!$LW$12,
IF(G47=data!$AC$17,①計算!$MW$12,
IF(G47=data!$AC$18,①計算!$NW$12,
IF(G47=data!$AC$19,①計算!$OW$12,
IF(G47=data!$AC$20,①計算!$PW$12,
IF(G47=data!$AC$21,①計算!$QW$12,
IF(G47=data!$AC$22,①計算!$RW$12,
IF(G47=data!$AC$23,①計算!$SW$12,
""))))))))))))))))))))</f>
        <v/>
      </c>
      <c r="J47" s="12" t="s">
        <v>67</v>
      </c>
      <c r="K47" s="109" t="str">
        <f t="shared" si="1"/>
        <v>#①計算!B2</v>
      </c>
      <c r="L47" s="109" t="str">
        <f>IF(G47=data!$AC$4,"B",
IF(G47=data!$AC$5,"AB",
IF(G47=data!$AC$6,"BB",
IF(G47=data!$AC$7,"CB",
IF(G47=data!$AC$8,"DB",
IF(G47=data!$AC$9,"EB",
IF(G47=data!$AC$10,"FB",
IF(G47=data!$AC$11,"GB",
IF(G47=data!$AC$12,"HB",
IF(G47=data!$AC$13,"IB",
IF(G47=data!$AC$14,"JB",
IF(G47=data!$AC$15,"KB",
IF(G47=data!$AC$16,"LB",
IF(G47=data!$AC$17,"MB",
IF(G47=data!$AC$18,"NB",
IF(G47=data!$AC$19,"OB",
IF(G47=data!$AC$20,"PB",
IF(G47=data!$AC$21,"QB",
IF(G47=data!$AC$22,"RB",
IF(G47=data!$AC$23,"SB",
"B"))))))))))))))))))))</f>
        <v>B</v>
      </c>
    </row>
    <row r="48" spans="2:12" ht="16.5" customHeight="1" thickBot="1" x14ac:dyDescent="0.2">
      <c r="B48" s="298"/>
      <c r="C48" s="299"/>
      <c r="D48" s="299"/>
      <c r="E48" s="299"/>
      <c r="F48" s="300"/>
      <c r="G48" s="295"/>
      <c r="H48" s="348" t="str">
        <f t="shared" si="2"/>
        <v>入力する</v>
      </c>
      <c r="I48" s="345" t="str">
        <f xml:space="preserve">
IF(G48=data!$AC$4,①計算!$W$12,
IF(G48=data!$AC$5,①計算!$AW$12,
IF(G48=data!$AC$6,①計算!$BW$12,
IF(G48=data!$AC$7,①計算!$CW$12,
IF(G48=data!$AC$8,①計算!$DW$12,
IF(G48=data!$AC$9,①計算!$EW$12,
IF(G48=data!$AC$10,①計算!$FW$12,
IF(G48=data!$AC$11,①計算!$GW$12,
IF(G48=data!$AC$12,①計算!$HW$12,
IF(G48=data!$AC$13,①計算!$IW$12,
IF(G48=data!$AC$14,①計算!$JW$12,
IF(G48=data!$AC$15,①計算!$KW$12,
IF(G48=data!$AC$16,①計算!$LW$12,
IF(G48=data!$AC$17,①計算!$MW$12,
IF(G48=data!$AC$18,①計算!$NW$12,
IF(G48=data!$AC$19,①計算!$OW$12,
IF(G48=data!$AC$20,①計算!$PW$12,
IF(G48=data!$AC$21,①計算!$QW$12,
IF(G48=data!$AC$22,①計算!$RW$12,
IF(G48=data!$AC$23,①計算!$SW$12,
""))))))))))))))))))))</f>
        <v/>
      </c>
      <c r="J48" s="301" t="s">
        <v>67</v>
      </c>
      <c r="K48" s="109" t="str">
        <f t="shared" si="1"/>
        <v>#①計算!B2</v>
      </c>
      <c r="L48" s="109" t="str">
        <f>IF(G48=data!$AC$4,"B",
IF(G48=data!$AC$5,"AB",
IF(G48=data!$AC$6,"BB",
IF(G48=data!$AC$7,"CB",
IF(G48=data!$AC$8,"DB",
IF(G48=data!$AC$9,"EB",
IF(G48=data!$AC$10,"FB",
IF(G48=data!$AC$11,"GB",
IF(G48=data!$AC$12,"HB",
IF(G48=data!$AC$13,"IB",
IF(G48=data!$AC$14,"JB",
IF(G48=data!$AC$15,"KB",
IF(G48=data!$AC$16,"LB",
IF(G48=data!$AC$17,"MB",
IF(G48=data!$AC$18,"NB",
IF(G48=data!$AC$19,"OB",
IF(G48=data!$AC$20,"PB",
IF(G48=data!$AC$21,"QB",
IF(G48=data!$AC$22,"RB",
IF(G48=data!$AC$23,"SB",
"B"))))))))))))))))))))</f>
        <v>B</v>
      </c>
    </row>
    <row r="49" spans="2:10" ht="18" customHeight="1" x14ac:dyDescent="0.15">
      <c r="B49" s="269"/>
      <c r="C49" s="269"/>
      <c r="D49" s="269"/>
      <c r="E49" s="269"/>
      <c r="F49" s="269"/>
      <c r="G49" s="307"/>
      <c r="H49" s="307"/>
      <c r="I49" s="307"/>
      <c r="J49" s="269"/>
    </row>
    <row r="50" spans="2:10" ht="18" customHeight="1" x14ac:dyDescent="0.15">
      <c r="F50" s="109"/>
      <c r="G50" s="87"/>
      <c r="H50" s="87"/>
      <c r="I50" s="87"/>
    </row>
    <row r="51" spans="2:10" ht="18" customHeight="1" x14ac:dyDescent="0.15">
      <c r="F51" s="109"/>
      <c r="G51" s="87"/>
      <c r="H51" s="87"/>
      <c r="I51" s="87"/>
    </row>
    <row r="52" spans="2:10" ht="18" customHeight="1" x14ac:dyDescent="0.15">
      <c r="F52" s="109"/>
      <c r="G52" s="87"/>
      <c r="H52" s="87"/>
      <c r="I52" s="87"/>
    </row>
    <row r="53" spans="2:10" ht="18" customHeight="1" x14ac:dyDescent="0.15">
      <c r="F53" s="109"/>
      <c r="G53" s="87"/>
      <c r="H53" s="87"/>
      <c r="I53" s="87"/>
    </row>
    <row r="54" spans="2:10" ht="18" customHeight="1" x14ac:dyDescent="0.15">
      <c r="F54" s="109"/>
      <c r="G54" s="87"/>
      <c r="H54" s="87"/>
      <c r="I54" s="87"/>
    </row>
    <row r="55" spans="2:10" ht="18" customHeight="1" x14ac:dyDescent="0.15">
      <c r="F55" s="109"/>
      <c r="G55" s="87"/>
      <c r="H55" s="87"/>
      <c r="I55" s="87"/>
    </row>
    <row r="56" spans="2:10" ht="18" customHeight="1" x14ac:dyDescent="0.15">
      <c r="F56" s="109"/>
      <c r="G56" s="87"/>
      <c r="H56" s="87"/>
      <c r="I56" s="87"/>
    </row>
    <row r="57" spans="2:10" ht="18" customHeight="1" x14ac:dyDescent="0.15">
      <c r="F57" s="109"/>
      <c r="G57" s="87"/>
      <c r="H57" s="87"/>
      <c r="I57" s="87"/>
    </row>
    <row r="58" spans="2:10" ht="18" customHeight="1" x14ac:dyDescent="0.15">
      <c r="F58" s="109"/>
      <c r="G58" s="87"/>
      <c r="H58" s="87"/>
      <c r="I58" s="87"/>
    </row>
    <row r="59" spans="2:10" ht="18" customHeight="1" x14ac:dyDescent="0.15">
      <c r="F59" s="109"/>
      <c r="G59" s="87"/>
      <c r="H59" s="87"/>
      <c r="I59" s="87"/>
    </row>
    <row r="60" spans="2:10" ht="18" customHeight="1" x14ac:dyDescent="0.15">
      <c r="F60" s="109"/>
      <c r="G60" s="87"/>
      <c r="H60" s="87"/>
      <c r="I60" s="87"/>
    </row>
    <row r="61" spans="2:10" ht="18" customHeight="1" x14ac:dyDescent="0.15">
      <c r="F61" s="109"/>
      <c r="G61" s="87"/>
      <c r="H61" s="87"/>
      <c r="I61" s="87"/>
    </row>
    <row r="62" spans="2:10" ht="18" customHeight="1" x14ac:dyDescent="0.15">
      <c r="F62" s="109"/>
      <c r="G62" s="87"/>
      <c r="H62" s="87"/>
      <c r="I62" s="87"/>
    </row>
    <row r="63" spans="2:10" ht="18" customHeight="1" x14ac:dyDescent="0.15">
      <c r="F63" s="109"/>
      <c r="G63" s="87"/>
      <c r="H63" s="87"/>
      <c r="I63" s="87"/>
    </row>
    <row r="64" spans="2:10" ht="18" customHeight="1" x14ac:dyDescent="0.15">
      <c r="F64" s="109"/>
      <c r="G64" s="87"/>
      <c r="H64" s="87"/>
      <c r="I64" s="87"/>
    </row>
    <row r="65" spans="6:9" ht="18" customHeight="1" x14ac:dyDescent="0.15">
      <c r="F65" s="109"/>
      <c r="G65" s="87"/>
      <c r="H65" s="87"/>
      <c r="I65" s="87"/>
    </row>
    <row r="66" spans="6:9" ht="18" customHeight="1" x14ac:dyDescent="0.15">
      <c r="F66" s="109"/>
      <c r="G66" s="87"/>
      <c r="H66" s="87"/>
      <c r="I66" s="87"/>
    </row>
    <row r="67" spans="6:9" ht="18" customHeight="1" x14ac:dyDescent="0.15">
      <c r="F67" s="109"/>
      <c r="G67" s="87"/>
      <c r="H67" s="87"/>
      <c r="I67" s="87"/>
    </row>
    <row r="68" spans="6:9" ht="18" customHeight="1" x14ac:dyDescent="0.15">
      <c r="F68" s="109"/>
      <c r="G68" s="87"/>
      <c r="H68" s="87"/>
      <c r="I68" s="87"/>
    </row>
    <row r="69" spans="6:9" ht="18" customHeight="1" x14ac:dyDescent="0.15">
      <c r="F69" s="109"/>
      <c r="G69" s="87"/>
      <c r="H69" s="87"/>
      <c r="I69" s="87"/>
    </row>
    <row r="70" spans="6:9" ht="18" customHeight="1" x14ac:dyDescent="0.15">
      <c r="F70" s="109"/>
      <c r="G70" s="87"/>
      <c r="H70" s="87"/>
      <c r="I70" s="87"/>
    </row>
    <row r="71" spans="6:9" ht="18" customHeight="1" x14ac:dyDescent="0.15">
      <c r="F71" s="109"/>
      <c r="G71" s="87"/>
      <c r="H71" s="87"/>
      <c r="I71" s="87"/>
    </row>
    <row r="72" spans="6:9" ht="18" customHeight="1" x14ac:dyDescent="0.15">
      <c r="F72" s="109"/>
      <c r="G72" s="87"/>
      <c r="H72" s="87"/>
      <c r="I72" s="87"/>
    </row>
    <row r="73" spans="6:9" ht="18" customHeight="1" x14ac:dyDescent="0.15">
      <c r="F73" s="109"/>
      <c r="G73" s="87"/>
      <c r="H73" s="87"/>
      <c r="I73" s="87"/>
    </row>
    <row r="74" spans="6:9" ht="18" customHeight="1" x14ac:dyDescent="0.15">
      <c r="F74" s="109"/>
      <c r="G74" s="87"/>
      <c r="H74" s="87"/>
      <c r="I74" s="87"/>
    </row>
    <row r="75" spans="6:9" ht="18" customHeight="1" x14ac:dyDescent="0.15">
      <c r="F75" s="109"/>
      <c r="G75" s="87"/>
      <c r="H75" s="87"/>
      <c r="I75" s="87"/>
    </row>
    <row r="76" spans="6:9" ht="18" customHeight="1" x14ac:dyDescent="0.15">
      <c r="F76" s="109"/>
      <c r="G76" s="87"/>
      <c r="H76" s="87"/>
      <c r="I76" s="87"/>
    </row>
    <row r="77" spans="6:9" ht="18" customHeight="1" x14ac:dyDescent="0.15">
      <c r="F77" s="109"/>
      <c r="G77" s="87"/>
      <c r="H77" s="87"/>
      <c r="I77" s="87"/>
    </row>
    <row r="78" spans="6:9" ht="18" customHeight="1" x14ac:dyDescent="0.15">
      <c r="F78" s="109"/>
      <c r="G78" s="87"/>
      <c r="H78" s="87"/>
      <c r="I78" s="87"/>
    </row>
    <row r="79" spans="6:9" ht="18" customHeight="1" x14ac:dyDescent="0.15">
      <c r="F79" s="109"/>
      <c r="G79" s="87"/>
      <c r="H79" s="87"/>
      <c r="I79" s="87"/>
    </row>
    <row r="80" spans="6:9" ht="18" customHeight="1" x14ac:dyDescent="0.15">
      <c r="F80" s="109"/>
      <c r="G80" s="87"/>
      <c r="H80" s="87"/>
      <c r="I80" s="87"/>
    </row>
    <row r="81" spans="6:9" ht="18" customHeight="1" x14ac:dyDescent="0.15">
      <c r="F81" s="109"/>
      <c r="G81" s="87"/>
      <c r="H81" s="87"/>
      <c r="I81" s="87"/>
    </row>
    <row r="82" spans="6:9" ht="18" customHeight="1" x14ac:dyDescent="0.15">
      <c r="F82" s="109"/>
      <c r="G82" s="87"/>
      <c r="H82" s="87"/>
      <c r="I82" s="87"/>
    </row>
    <row r="83" spans="6:9" ht="18" customHeight="1" x14ac:dyDescent="0.15">
      <c r="F83" s="109"/>
      <c r="G83" s="87"/>
      <c r="H83" s="87"/>
      <c r="I83" s="87"/>
    </row>
    <row r="84" spans="6:9" ht="18" customHeight="1" x14ac:dyDescent="0.15">
      <c r="F84" s="109"/>
      <c r="G84" s="87"/>
      <c r="H84" s="87"/>
      <c r="I84" s="87"/>
    </row>
    <row r="85" spans="6:9" ht="18" customHeight="1" x14ac:dyDescent="0.15">
      <c r="F85" s="109"/>
      <c r="G85" s="87"/>
      <c r="H85" s="87"/>
      <c r="I85" s="87"/>
    </row>
    <row r="86" spans="6:9" ht="18" customHeight="1" x14ac:dyDescent="0.15">
      <c r="F86" s="109"/>
      <c r="G86" s="87"/>
      <c r="H86" s="87"/>
      <c r="I86" s="87"/>
    </row>
    <row r="87" spans="6:9" ht="18" customHeight="1" x14ac:dyDescent="0.15">
      <c r="F87" s="109"/>
      <c r="G87" s="87"/>
      <c r="H87" s="87"/>
      <c r="I87" s="87"/>
    </row>
    <row r="88" spans="6:9" ht="18" customHeight="1" x14ac:dyDescent="0.15">
      <c r="F88" s="109"/>
      <c r="G88" s="87"/>
      <c r="H88" s="87"/>
      <c r="I88" s="87"/>
    </row>
    <row r="89" spans="6:9" ht="18" customHeight="1" x14ac:dyDescent="0.15">
      <c r="F89" s="109"/>
      <c r="G89" s="87"/>
      <c r="H89" s="87"/>
      <c r="I89" s="87"/>
    </row>
    <row r="90" spans="6:9" ht="18" customHeight="1" x14ac:dyDescent="0.15">
      <c r="F90" s="109"/>
      <c r="G90" s="87"/>
      <c r="H90" s="87"/>
      <c r="I90" s="87"/>
    </row>
    <row r="91" spans="6:9" ht="18" customHeight="1" x14ac:dyDescent="0.15">
      <c r="F91" s="109"/>
      <c r="G91" s="87"/>
      <c r="H91" s="87"/>
      <c r="I91" s="87"/>
    </row>
    <row r="92" spans="6:9" ht="18" customHeight="1" x14ac:dyDescent="0.15">
      <c r="F92" s="109"/>
      <c r="G92" s="87"/>
      <c r="H92" s="87"/>
      <c r="I92" s="87"/>
    </row>
    <row r="93" spans="6:9" ht="18" customHeight="1" x14ac:dyDescent="0.15">
      <c r="F93" s="109"/>
      <c r="G93" s="87"/>
      <c r="H93" s="87"/>
      <c r="I93" s="87"/>
    </row>
    <row r="94" spans="6:9" ht="18" customHeight="1" x14ac:dyDescent="0.15">
      <c r="F94" s="109"/>
      <c r="G94" s="87"/>
      <c r="H94" s="87"/>
      <c r="I94" s="87"/>
    </row>
    <row r="95" spans="6:9" ht="18" customHeight="1" x14ac:dyDescent="0.15">
      <c r="F95" s="109"/>
      <c r="G95" s="87"/>
      <c r="H95" s="87"/>
      <c r="I95" s="87"/>
    </row>
    <row r="96" spans="6:9" ht="18" customHeight="1" x14ac:dyDescent="0.15">
      <c r="F96" s="109"/>
      <c r="G96" s="87"/>
      <c r="H96" s="87"/>
      <c r="I96" s="87"/>
    </row>
    <row r="97" spans="6:9" ht="18" customHeight="1" x14ac:dyDescent="0.15">
      <c r="F97" s="109"/>
      <c r="G97" s="87"/>
      <c r="H97" s="87"/>
      <c r="I97" s="87"/>
    </row>
    <row r="98" spans="6:9" ht="18" customHeight="1" x14ac:dyDescent="0.15">
      <c r="F98" s="109"/>
      <c r="G98" s="87"/>
      <c r="H98" s="87"/>
      <c r="I98" s="87"/>
    </row>
    <row r="99" spans="6:9" ht="18" customHeight="1" x14ac:dyDescent="0.15">
      <c r="F99" s="109"/>
      <c r="G99" s="87"/>
      <c r="H99" s="87"/>
      <c r="I99" s="87"/>
    </row>
    <row r="100" spans="6:9" ht="18" customHeight="1" x14ac:dyDescent="0.15">
      <c r="F100" s="109"/>
      <c r="G100" s="87"/>
      <c r="H100" s="87"/>
      <c r="I100" s="87"/>
    </row>
    <row r="101" spans="6:9" ht="18" customHeight="1" x14ac:dyDescent="0.15">
      <c r="F101" s="109"/>
      <c r="G101" s="87"/>
      <c r="H101" s="87"/>
      <c r="I101" s="87"/>
    </row>
    <row r="102" spans="6:9" ht="18" customHeight="1" x14ac:dyDescent="0.15">
      <c r="F102" s="109"/>
      <c r="G102" s="87"/>
      <c r="H102" s="87"/>
      <c r="I102" s="87"/>
    </row>
    <row r="103" spans="6:9" ht="18" customHeight="1" x14ac:dyDescent="0.15">
      <c r="F103" s="109"/>
      <c r="G103" s="87"/>
      <c r="H103" s="87"/>
      <c r="I103" s="87"/>
    </row>
    <row r="104" spans="6:9" ht="18" customHeight="1" x14ac:dyDescent="0.15">
      <c r="F104" s="109"/>
      <c r="G104" s="87"/>
      <c r="H104" s="87"/>
      <c r="I104" s="87"/>
    </row>
    <row r="105" spans="6:9" ht="18" customHeight="1" x14ac:dyDescent="0.15">
      <c r="F105" s="109"/>
      <c r="G105" s="87"/>
      <c r="H105" s="87"/>
      <c r="I105" s="87"/>
    </row>
    <row r="106" spans="6:9" ht="18" customHeight="1" x14ac:dyDescent="0.15">
      <c r="F106" s="109"/>
      <c r="G106" s="87"/>
      <c r="H106" s="87"/>
      <c r="I106" s="87"/>
    </row>
    <row r="107" spans="6:9" ht="18" customHeight="1" x14ac:dyDescent="0.15">
      <c r="F107" s="109"/>
      <c r="G107" s="87"/>
      <c r="H107" s="87"/>
      <c r="I107" s="87"/>
    </row>
    <row r="108" spans="6:9" ht="18" customHeight="1" x14ac:dyDescent="0.15">
      <c r="F108" s="109"/>
      <c r="G108" s="87"/>
      <c r="H108" s="87"/>
      <c r="I108" s="87"/>
    </row>
    <row r="109" spans="6:9" ht="18" customHeight="1" x14ac:dyDescent="0.15">
      <c r="F109" s="109"/>
      <c r="G109" s="87"/>
      <c r="H109" s="87"/>
      <c r="I109" s="87"/>
    </row>
    <row r="110" spans="6:9" ht="18" customHeight="1" x14ac:dyDescent="0.15">
      <c r="F110" s="109"/>
      <c r="G110" s="87"/>
      <c r="H110" s="87"/>
      <c r="I110" s="87"/>
    </row>
    <row r="111" spans="6:9" ht="18" customHeight="1" x14ac:dyDescent="0.15">
      <c r="F111" s="109"/>
      <c r="G111" s="87"/>
      <c r="H111" s="87"/>
      <c r="I111" s="87"/>
    </row>
    <row r="112" spans="6:9" ht="18" customHeight="1" x14ac:dyDescent="0.15">
      <c r="F112" s="109"/>
      <c r="G112" s="87"/>
      <c r="H112" s="87"/>
      <c r="I112" s="87"/>
    </row>
    <row r="113" spans="6:9" ht="18" customHeight="1" x14ac:dyDescent="0.15">
      <c r="F113" s="109"/>
      <c r="G113" s="87"/>
      <c r="H113" s="87"/>
      <c r="I113" s="87"/>
    </row>
    <row r="114" spans="6:9" ht="18" customHeight="1" x14ac:dyDescent="0.15">
      <c r="F114" s="109"/>
      <c r="G114" s="87"/>
      <c r="H114" s="87"/>
      <c r="I114" s="87"/>
    </row>
    <row r="115" spans="6:9" ht="18" customHeight="1" x14ac:dyDescent="0.15">
      <c r="F115" s="109"/>
      <c r="G115" s="87"/>
      <c r="H115" s="87"/>
      <c r="I115" s="87"/>
    </row>
    <row r="116" spans="6:9" ht="18" customHeight="1" x14ac:dyDescent="0.15">
      <c r="F116" s="109"/>
      <c r="G116" s="87"/>
      <c r="H116" s="87"/>
      <c r="I116" s="87"/>
    </row>
    <row r="117" spans="6:9" ht="18" customHeight="1" x14ac:dyDescent="0.15">
      <c r="F117" s="109"/>
      <c r="G117" s="87"/>
      <c r="H117" s="87"/>
      <c r="I117" s="87"/>
    </row>
    <row r="118" spans="6:9" ht="18" customHeight="1" x14ac:dyDescent="0.15">
      <c r="F118" s="109"/>
      <c r="G118" s="87"/>
      <c r="H118" s="87"/>
      <c r="I118" s="87"/>
    </row>
    <row r="119" spans="6:9" ht="18" customHeight="1" x14ac:dyDescent="0.15">
      <c r="F119" s="109"/>
      <c r="G119" s="87"/>
      <c r="H119" s="87"/>
      <c r="I119" s="87"/>
    </row>
    <row r="120" spans="6:9" ht="18" customHeight="1" x14ac:dyDescent="0.15">
      <c r="F120" s="109"/>
      <c r="G120" s="87"/>
      <c r="H120" s="87"/>
      <c r="I120" s="87"/>
    </row>
    <row r="121" spans="6:9" ht="18" customHeight="1" x14ac:dyDescent="0.15">
      <c r="F121" s="109"/>
      <c r="G121" s="87"/>
      <c r="H121" s="87"/>
      <c r="I121" s="87"/>
    </row>
    <row r="122" spans="6:9" ht="18" customHeight="1" x14ac:dyDescent="0.15">
      <c r="F122" s="109"/>
      <c r="G122" s="87"/>
      <c r="H122" s="87"/>
      <c r="I122" s="87"/>
    </row>
    <row r="123" spans="6:9" ht="18" customHeight="1" x14ac:dyDescent="0.15">
      <c r="F123" s="109"/>
      <c r="G123" s="87"/>
      <c r="H123" s="87"/>
      <c r="I123" s="87"/>
    </row>
    <row r="124" spans="6:9" ht="18" customHeight="1" x14ac:dyDescent="0.15">
      <c r="F124" s="109"/>
      <c r="G124" s="87"/>
      <c r="H124" s="87"/>
      <c r="I124" s="87"/>
    </row>
    <row r="125" spans="6:9" ht="18" customHeight="1" x14ac:dyDescent="0.15">
      <c r="F125" s="109"/>
      <c r="G125" s="87"/>
      <c r="H125" s="87"/>
      <c r="I125" s="87"/>
    </row>
    <row r="126" spans="6:9" ht="18" customHeight="1" x14ac:dyDescent="0.15">
      <c r="F126" s="109"/>
      <c r="G126" s="87"/>
      <c r="H126" s="87"/>
      <c r="I126" s="87"/>
    </row>
    <row r="127" spans="6:9" ht="18" customHeight="1" x14ac:dyDescent="0.15">
      <c r="F127" s="109"/>
      <c r="G127" s="87"/>
      <c r="H127" s="87"/>
      <c r="I127" s="87"/>
    </row>
    <row r="128" spans="6:9" ht="18" customHeight="1" x14ac:dyDescent="0.15">
      <c r="F128" s="109"/>
      <c r="G128" s="87"/>
      <c r="H128" s="87"/>
      <c r="I128" s="87"/>
    </row>
    <row r="129" spans="6:9" ht="18" customHeight="1" x14ac:dyDescent="0.15">
      <c r="F129" s="109"/>
      <c r="G129" s="87"/>
      <c r="H129" s="87"/>
      <c r="I129" s="87"/>
    </row>
    <row r="130" spans="6:9" ht="18" customHeight="1" x14ac:dyDescent="0.15">
      <c r="F130" s="109"/>
      <c r="G130" s="87"/>
      <c r="H130" s="87"/>
      <c r="I130" s="87"/>
    </row>
    <row r="131" spans="6:9" ht="18" customHeight="1" x14ac:dyDescent="0.15">
      <c r="F131" s="109"/>
      <c r="G131" s="87"/>
      <c r="H131" s="87"/>
      <c r="I131" s="87"/>
    </row>
    <row r="132" spans="6:9" ht="18" customHeight="1" x14ac:dyDescent="0.15">
      <c r="F132" s="109"/>
      <c r="G132" s="87"/>
      <c r="H132" s="87"/>
      <c r="I132" s="87"/>
    </row>
    <row r="133" spans="6:9" ht="18" customHeight="1" x14ac:dyDescent="0.15">
      <c r="F133" s="109"/>
      <c r="G133" s="87"/>
      <c r="H133" s="87"/>
      <c r="I133" s="87"/>
    </row>
    <row r="134" spans="6:9" ht="18" customHeight="1" x14ac:dyDescent="0.15">
      <c r="F134" s="109"/>
      <c r="G134" s="87"/>
      <c r="H134" s="87"/>
      <c r="I134" s="87"/>
    </row>
    <row r="135" spans="6:9" ht="18" customHeight="1" x14ac:dyDescent="0.15">
      <c r="F135" s="109"/>
      <c r="G135" s="87"/>
      <c r="H135" s="87"/>
      <c r="I135" s="87"/>
    </row>
    <row r="136" spans="6:9" ht="18" customHeight="1" x14ac:dyDescent="0.15">
      <c r="F136" s="109"/>
      <c r="G136" s="87"/>
      <c r="H136" s="87"/>
      <c r="I136" s="87"/>
    </row>
    <row r="137" spans="6:9" ht="18" customHeight="1" x14ac:dyDescent="0.15">
      <c r="F137" s="109"/>
      <c r="G137" s="87"/>
      <c r="H137" s="87"/>
      <c r="I137" s="87"/>
    </row>
    <row r="138" spans="6:9" ht="18" customHeight="1" x14ac:dyDescent="0.15">
      <c r="F138" s="109"/>
      <c r="G138" s="87"/>
      <c r="H138" s="87"/>
      <c r="I138" s="87"/>
    </row>
    <row r="139" spans="6:9" ht="18" customHeight="1" x14ac:dyDescent="0.15">
      <c r="F139" s="109"/>
      <c r="G139" s="87"/>
      <c r="H139" s="87"/>
      <c r="I139" s="87"/>
    </row>
    <row r="140" spans="6:9" ht="18" customHeight="1" x14ac:dyDescent="0.15">
      <c r="F140" s="109"/>
      <c r="G140" s="87"/>
      <c r="H140" s="87"/>
      <c r="I140" s="87"/>
    </row>
    <row r="141" spans="6:9" ht="18" customHeight="1" x14ac:dyDescent="0.15">
      <c r="F141" s="109"/>
      <c r="G141" s="87"/>
      <c r="H141" s="87"/>
      <c r="I141" s="87"/>
    </row>
    <row r="142" spans="6:9" ht="18" customHeight="1" x14ac:dyDescent="0.15">
      <c r="F142" s="109"/>
      <c r="G142" s="87"/>
      <c r="H142" s="87"/>
      <c r="I142" s="87"/>
    </row>
    <row r="143" spans="6:9" ht="18" customHeight="1" x14ac:dyDescent="0.15">
      <c r="F143" s="109"/>
      <c r="G143" s="87"/>
      <c r="H143" s="87"/>
      <c r="I143" s="87"/>
    </row>
    <row r="144" spans="6:9" ht="18" customHeight="1" x14ac:dyDescent="0.15">
      <c r="F144" s="109"/>
      <c r="G144" s="87"/>
      <c r="H144" s="87"/>
      <c r="I144" s="87"/>
    </row>
    <row r="145" spans="6:9" ht="18" customHeight="1" x14ac:dyDescent="0.15">
      <c r="F145" s="109"/>
      <c r="G145" s="87"/>
      <c r="H145" s="87"/>
      <c r="I145" s="87"/>
    </row>
    <row r="146" spans="6:9" ht="18" customHeight="1" x14ac:dyDescent="0.15">
      <c r="F146" s="109"/>
      <c r="G146" s="87"/>
      <c r="H146" s="87"/>
      <c r="I146" s="87"/>
    </row>
    <row r="147" spans="6:9" ht="18" customHeight="1" x14ac:dyDescent="0.15">
      <c r="F147" s="109"/>
      <c r="G147" s="87"/>
      <c r="H147" s="87"/>
      <c r="I147" s="87"/>
    </row>
    <row r="148" spans="6:9" ht="18" customHeight="1" x14ac:dyDescent="0.15">
      <c r="F148" s="109"/>
      <c r="G148" s="87"/>
      <c r="H148" s="87"/>
      <c r="I148" s="87"/>
    </row>
    <row r="149" spans="6:9" ht="18" customHeight="1" x14ac:dyDescent="0.15">
      <c r="F149" s="109"/>
      <c r="G149" s="87"/>
      <c r="H149" s="87"/>
      <c r="I149" s="87"/>
    </row>
    <row r="150" spans="6:9" ht="18" customHeight="1" x14ac:dyDescent="0.15">
      <c r="F150" s="109"/>
      <c r="G150" s="87"/>
      <c r="H150" s="87"/>
      <c r="I150" s="87"/>
    </row>
    <row r="151" spans="6:9" ht="18" customHeight="1" x14ac:dyDescent="0.15">
      <c r="F151" s="109"/>
      <c r="G151" s="87"/>
      <c r="H151" s="87"/>
      <c r="I151" s="87"/>
    </row>
    <row r="152" spans="6:9" ht="18" customHeight="1" x14ac:dyDescent="0.15">
      <c r="F152" s="109"/>
      <c r="G152" s="87"/>
      <c r="H152" s="87"/>
      <c r="I152" s="87"/>
    </row>
    <row r="153" spans="6:9" ht="18" customHeight="1" x14ac:dyDescent="0.15">
      <c r="F153" s="109"/>
      <c r="G153" s="87"/>
      <c r="H153" s="87"/>
      <c r="I153" s="87"/>
    </row>
    <row r="154" spans="6:9" ht="18" customHeight="1" x14ac:dyDescent="0.15">
      <c r="F154" s="109"/>
      <c r="G154" s="87"/>
      <c r="H154" s="87"/>
      <c r="I154" s="87"/>
    </row>
    <row r="155" spans="6:9" ht="18" customHeight="1" x14ac:dyDescent="0.15">
      <c r="F155" s="109"/>
      <c r="G155" s="87"/>
      <c r="H155" s="87"/>
      <c r="I155" s="87"/>
    </row>
    <row r="156" spans="6:9" ht="18" customHeight="1" x14ac:dyDescent="0.15">
      <c r="F156" s="109"/>
      <c r="G156" s="87"/>
      <c r="H156" s="87"/>
      <c r="I156" s="87"/>
    </row>
    <row r="157" spans="6:9" ht="18" customHeight="1" x14ac:dyDescent="0.15">
      <c r="F157" s="109"/>
      <c r="G157" s="87"/>
      <c r="H157" s="87"/>
      <c r="I157" s="87"/>
    </row>
    <row r="158" spans="6:9" ht="18" customHeight="1" x14ac:dyDescent="0.15">
      <c r="F158" s="109"/>
      <c r="G158" s="87"/>
      <c r="H158" s="87"/>
      <c r="I158" s="87"/>
    </row>
    <row r="159" spans="6:9" ht="18" customHeight="1" x14ac:dyDescent="0.15">
      <c r="F159" s="109"/>
      <c r="G159" s="87"/>
      <c r="H159" s="87"/>
      <c r="I159" s="87"/>
    </row>
    <row r="160" spans="6:9" ht="18" customHeight="1" x14ac:dyDescent="0.15">
      <c r="F160" s="109"/>
      <c r="G160" s="87"/>
      <c r="H160" s="87"/>
      <c r="I160" s="87"/>
    </row>
    <row r="161" spans="6:9" ht="18" customHeight="1" x14ac:dyDescent="0.15">
      <c r="F161" s="109"/>
      <c r="G161" s="87"/>
      <c r="H161" s="87"/>
      <c r="I161" s="87"/>
    </row>
    <row r="162" spans="6:9" ht="18" customHeight="1" x14ac:dyDescent="0.15">
      <c r="F162" s="109"/>
      <c r="G162" s="87"/>
      <c r="H162" s="87"/>
      <c r="I162" s="87"/>
    </row>
    <row r="163" spans="6:9" ht="18" customHeight="1" x14ac:dyDescent="0.15">
      <c r="F163" s="109"/>
      <c r="G163" s="87"/>
      <c r="H163" s="87"/>
      <c r="I163" s="87"/>
    </row>
    <row r="164" spans="6:9" ht="18" customHeight="1" x14ac:dyDescent="0.15">
      <c r="F164" s="109"/>
      <c r="G164" s="87"/>
      <c r="H164" s="87"/>
      <c r="I164" s="87"/>
    </row>
    <row r="165" spans="6:9" ht="18" customHeight="1" x14ac:dyDescent="0.15">
      <c r="F165" s="109"/>
      <c r="G165" s="87"/>
      <c r="H165" s="87"/>
      <c r="I165" s="87"/>
    </row>
    <row r="166" spans="6:9" ht="18" customHeight="1" x14ac:dyDescent="0.15">
      <c r="F166" s="109"/>
      <c r="G166" s="87"/>
      <c r="H166" s="87"/>
      <c r="I166" s="87"/>
    </row>
    <row r="167" spans="6:9" ht="18" customHeight="1" x14ac:dyDescent="0.15">
      <c r="F167" s="109"/>
      <c r="G167" s="87"/>
      <c r="H167" s="87"/>
      <c r="I167" s="87"/>
    </row>
    <row r="168" spans="6:9" ht="18" customHeight="1" x14ac:dyDescent="0.15">
      <c r="F168" s="109"/>
      <c r="G168" s="87"/>
      <c r="H168" s="87"/>
      <c r="I168" s="87"/>
    </row>
    <row r="169" spans="6:9" ht="18" customHeight="1" x14ac:dyDescent="0.15">
      <c r="F169" s="109"/>
      <c r="G169" s="87"/>
      <c r="H169" s="87"/>
      <c r="I169" s="87"/>
    </row>
    <row r="170" spans="6:9" ht="18" customHeight="1" x14ac:dyDescent="0.15">
      <c r="F170" s="109"/>
      <c r="G170" s="87"/>
      <c r="H170" s="87"/>
      <c r="I170" s="87"/>
    </row>
    <row r="171" spans="6:9" ht="18" customHeight="1" x14ac:dyDescent="0.15">
      <c r="F171" s="109"/>
      <c r="G171" s="87"/>
      <c r="H171" s="87"/>
      <c r="I171" s="87"/>
    </row>
  </sheetData>
  <sheetProtection sheet="1" objects="1" scenarios="1"/>
  <mergeCells count="23">
    <mergeCell ref="G8:H8"/>
    <mergeCell ref="I1:J1"/>
    <mergeCell ref="J5:J7"/>
    <mergeCell ref="B5:B7"/>
    <mergeCell ref="C5:C7"/>
    <mergeCell ref="E5:E7"/>
    <mergeCell ref="F5:F7"/>
    <mergeCell ref="D5:D7"/>
    <mergeCell ref="G5:I7"/>
    <mergeCell ref="AL10:AO11"/>
    <mergeCell ref="AL2:AL5"/>
    <mergeCell ref="AB2:AB5"/>
    <mergeCell ref="AB6:AB8"/>
    <mergeCell ref="AG2:AG5"/>
    <mergeCell ref="AG6:AG8"/>
    <mergeCell ref="AB10:AB11"/>
    <mergeCell ref="AG10:AG11"/>
    <mergeCell ref="AL6:AM8"/>
    <mergeCell ref="AL13:AO13"/>
    <mergeCell ref="AN14:AO14"/>
    <mergeCell ref="AL15:AL18"/>
    <mergeCell ref="AM15:AM18"/>
    <mergeCell ref="AN15:AO17"/>
  </mergeCells>
  <phoneticPr fontId="1"/>
  <dataValidations count="5">
    <dataValidation type="list" allowBlank="1" showInputMessage="1" showErrorMessage="1" sqref="E9:E48">
      <formula1>隣接空間の種別</formula1>
    </dataValidation>
    <dataValidation type="list" allowBlank="1" showInputMessage="1" showErrorMessage="1" sqref="C9:C48">
      <formula1>方位</formula1>
    </dataValidation>
    <dataValidation type="list" allowBlank="1" showInputMessage="1" showErrorMessage="1" sqref="J9:J48">
      <formula1>日射熱取得</formula1>
    </dataValidation>
    <dataValidation type="list" allowBlank="1" showInputMessage="1" showErrorMessage="1" sqref="D9:D48">
      <formula1>部位の種類</formula1>
    </dataValidation>
    <dataValidation type="decimal" allowBlank="1" showInputMessage="1" showErrorMessage="1" errorTitle="入力エラー" error="正の半角数字を入力してください。" sqref="F9:F48">
      <formula1>0</formula1>
      <formula2>10000</formula2>
    </dataValidation>
  </dataValidations>
  <hyperlinks>
    <hyperlink ref="AB2:AB5" location="'①壁等-木造'!A9" display="戻る"/>
    <hyperlink ref="AG2:AG5" location="'①壁等-木造'!A9" display="戻る"/>
    <hyperlink ref="AL2:AL5" location="'①壁等-木造'!A9" display="戻る"/>
    <hyperlink ref="C5:C7" location="'①壁等-木造'!AC9" display="方位"/>
    <hyperlink ref="D5:D7" location="'①壁等-木造'!AH9" display="部位の種類"/>
    <hyperlink ref="E5:E7" location="'①壁等-木造'!AP9" display="隣接空間の種別"/>
    <hyperlink ref="I1:J1" location="ホーム!C6" display="HOMEへ"/>
  </hyperlinks>
  <pageMargins left="0.70000000000000007" right="0.70000000000000007" top="0.75000000000000011" bottom="0.75000000000000011" header="0.30000000000000004" footer="0.30000000000000004"/>
  <pageSetup paperSize="9" scale="38" orientation="landscape" horizontalDpi="4294967292" verticalDpi="4294967292" r:id="rId1"/>
  <ignoredErrors>
    <ignoredError sqref="H29:H48 I9:I48" emptyCellReference="1"/>
  </ignoredErrors>
  <extLst>
    <ext xmlns:x14="http://schemas.microsoft.com/office/spreadsheetml/2009/9/main" uri="{CCE6A557-97BC-4b89-ADB6-D9C93CAAB3DF}">
      <x14:dataValidations xmlns:xm="http://schemas.microsoft.com/office/excel/2006/main" count="1">
        <x14:dataValidation type="list" allowBlank="1" showInputMessage="1" showErrorMessage="1">
          <x14:formula1>
            <xm:f>data!$CK9:$DD9</xm:f>
          </x14:formula1>
          <xm:sqref>G9:G48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BI244"/>
  <sheetViews>
    <sheetView showRowColHeaders="0" zoomScaleNormal="100" workbookViewId="0">
      <pane ySplit="8" topLeftCell="A12" activePane="bottomLeft" state="frozen"/>
      <selection pane="bottomLeft" activeCell="B5" sqref="B5:B7"/>
    </sheetView>
  </sheetViews>
  <sheetFormatPr defaultColWidth="13" defaultRowHeight="14.25" x14ac:dyDescent="0.15"/>
  <cols>
    <col min="1" max="1" width="1.25" style="87" customWidth="1"/>
    <col min="2" max="2" width="18.5" style="87" customWidth="1"/>
    <col min="3" max="3" width="8.625" style="87" customWidth="1"/>
    <col min="4" max="4" width="8.25" style="109" customWidth="1"/>
    <col min="5" max="5" width="11.875" style="87" customWidth="1"/>
    <col min="6" max="6" width="11.875" style="87" bestFit="1" customWidth="1"/>
    <col min="7" max="7" width="9.625" style="212" customWidth="1"/>
    <col min="8" max="9" width="7.5" style="212" customWidth="1"/>
    <col min="10" max="10" width="9.5" style="212" customWidth="1"/>
    <col min="11" max="11" width="12.5" style="212" customWidth="1"/>
    <col min="12" max="12" width="9.875" style="212" customWidth="1"/>
    <col min="13" max="13" width="12.5" style="212" customWidth="1"/>
    <col min="14" max="14" width="9.875" style="212" customWidth="1"/>
    <col min="15" max="15" width="12.5" style="212" customWidth="1"/>
    <col min="16" max="16" width="9.875" style="212" customWidth="1"/>
    <col min="17" max="17" width="8.5" style="87" customWidth="1"/>
    <col min="18" max="18" width="14.5" style="87" hidden="1" customWidth="1"/>
    <col min="19" max="19" width="3.5" style="87" hidden="1" customWidth="1"/>
    <col min="20" max="26" width="13" style="87"/>
    <col min="27" max="27" width="3.125" style="111" customWidth="1"/>
    <col min="28" max="28" width="62.5" style="111" customWidth="1"/>
    <col min="29" max="29" width="3.125" style="111" customWidth="1"/>
    <col min="30" max="31" width="13" style="87"/>
    <col min="32" max="32" width="3.125" style="111" customWidth="1"/>
    <col min="33" max="33" width="62.5" style="111" customWidth="1"/>
    <col min="34" max="34" width="3.125" style="111" customWidth="1"/>
    <col min="35" max="35" width="13" style="87"/>
    <col min="36" max="36" width="3.125" style="87" customWidth="1"/>
    <col min="37" max="37" width="53" style="111" customWidth="1"/>
    <col min="38" max="38" width="30.125" style="111" customWidth="1"/>
    <col min="39" max="39" width="26.75" style="111" customWidth="1"/>
    <col min="40" max="41" width="15.625" style="111" customWidth="1"/>
    <col min="42" max="42" width="4.5" style="111" customWidth="1"/>
    <col min="43" max="44" width="13" style="87"/>
    <col min="45" max="45" width="3.125" style="111" customWidth="1"/>
    <col min="46" max="49" width="20.625" style="111" customWidth="1"/>
    <col min="50" max="50" width="3.125" style="111" customWidth="1"/>
    <col min="51" max="52" width="13" style="87"/>
    <col min="53" max="53" width="3.125" style="87" customWidth="1"/>
    <col min="54" max="60" width="13" style="87"/>
    <col min="61" max="61" width="3.125" style="87" customWidth="1"/>
    <col min="62" max="16384" width="13" style="87"/>
  </cols>
  <sheetData>
    <row r="1" spans="2:61" ht="17.25" x14ac:dyDescent="0.15">
      <c r="B1" s="213" t="s">
        <v>99</v>
      </c>
      <c r="G1" s="199"/>
      <c r="H1" s="199"/>
      <c r="I1" s="199"/>
      <c r="J1" s="87"/>
      <c r="K1" s="87"/>
      <c r="L1" s="87"/>
      <c r="M1" s="87"/>
      <c r="N1" s="87"/>
      <c r="O1" s="87"/>
      <c r="P1" s="376" t="s">
        <v>582</v>
      </c>
      <c r="Q1" s="376"/>
    </row>
    <row r="2" spans="2:61" ht="3" customHeight="1" x14ac:dyDescent="0.15">
      <c r="G2" s="87"/>
      <c r="H2" s="87"/>
      <c r="I2" s="87"/>
      <c r="J2" s="87"/>
      <c r="K2" s="87"/>
      <c r="L2" s="87"/>
      <c r="M2" s="87"/>
      <c r="N2" s="87"/>
      <c r="O2" s="87"/>
      <c r="P2" s="87"/>
      <c r="AB2" s="371" t="s">
        <v>432</v>
      </c>
      <c r="AG2" s="371" t="s">
        <v>432</v>
      </c>
      <c r="AK2" s="120"/>
      <c r="AL2" s="371" t="s">
        <v>432</v>
      </c>
      <c r="AM2" s="120"/>
      <c r="AN2" s="120"/>
      <c r="AO2" s="120"/>
      <c r="AP2" s="120"/>
      <c r="AS2" s="120"/>
      <c r="AT2" s="371" t="s">
        <v>432</v>
      </c>
      <c r="AU2" s="120"/>
      <c r="AV2" s="120"/>
      <c r="AW2" s="120"/>
      <c r="AX2" s="120"/>
      <c r="BB2" s="371" t="s">
        <v>432</v>
      </c>
    </row>
    <row r="3" spans="2:61" ht="3" customHeight="1" x14ac:dyDescent="0.15">
      <c r="G3" s="87"/>
      <c r="H3" s="87"/>
      <c r="I3" s="87"/>
      <c r="J3" s="87"/>
      <c r="K3" s="87"/>
      <c r="L3" s="87"/>
      <c r="M3" s="87"/>
      <c r="N3" s="87"/>
      <c r="O3" s="87"/>
      <c r="P3" s="87"/>
      <c r="Q3" s="201"/>
      <c r="AB3" s="371"/>
      <c r="AG3" s="371"/>
      <c r="AK3" s="120"/>
      <c r="AL3" s="371"/>
      <c r="AM3" s="120"/>
      <c r="AN3" s="120"/>
      <c r="AO3" s="120"/>
      <c r="AP3" s="120"/>
      <c r="AS3" s="120"/>
      <c r="AT3" s="371"/>
      <c r="AU3" s="120"/>
      <c r="AV3" s="120"/>
      <c r="AW3" s="120"/>
      <c r="AX3" s="120"/>
      <c r="BB3" s="371"/>
    </row>
    <row r="4" spans="2:61" ht="3" customHeight="1" thickBot="1" x14ac:dyDescent="0.2">
      <c r="G4" s="87"/>
      <c r="H4" s="87"/>
      <c r="I4" s="87"/>
      <c r="J4" s="87"/>
      <c r="K4" s="87"/>
      <c r="L4" s="87"/>
      <c r="M4" s="87"/>
      <c r="N4" s="87"/>
      <c r="O4" s="87"/>
      <c r="P4" s="87"/>
      <c r="Q4" s="214"/>
      <c r="AB4" s="371"/>
      <c r="AG4" s="371"/>
      <c r="AK4" s="120"/>
      <c r="AL4" s="371"/>
      <c r="AM4" s="120"/>
      <c r="AN4" s="120"/>
      <c r="AO4" s="120"/>
      <c r="AP4" s="120"/>
      <c r="AS4" s="120"/>
      <c r="AT4" s="371"/>
      <c r="AU4" s="120"/>
      <c r="AV4" s="120"/>
      <c r="AW4" s="120"/>
      <c r="AX4" s="120"/>
      <c r="BB4" s="371"/>
    </row>
    <row r="5" spans="2:61" ht="14.25" customHeight="1" thickBot="1" x14ac:dyDescent="0.2">
      <c r="B5" s="379" t="s">
        <v>0</v>
      </c>
      <c r="C5" s="381" t="s">
        <v>3</v>
      </c>
      <c r="D5" s="383" t="s">
        <v>166</v>
      </c>
      <c r="E5" s="383" t="s">
        <v>21</v>
      </c>
      <c r="F5" s="383" t="s">
        <v>489</v>
      </c>
      <c r="G5" s="385" t="s">
        <v>367</v>
      </c>
      <c r="H5" s="387" t="s">
        <v>615</v>
      </c>
      <c r="I5" s="388"/>
      <c r="J5" s="389"/>
      <c r="K5" s="394" t="s">
        <v>92</v>
      </c>
      <c r="L5" s="395"/>
      <c r="M5" s="395"/>
      <c r="N5" s="395"/>
      <c r="O5" s="395"/>
      <c r="P5" s="396"/>
      <c r="Q5" s="377" t="s">
        <v>57</v>
      </c>
      <c r="AB5" s="371"/>
      <c r="AG5" s="371"/>
      <c r="AK5" s="120"/>
      <c r="AL5" s="371"/>
      <c r="AM5" s="120"/>
      <c r="AN5" s="120"/>
      <c r="AO5" s="120"/>
      <c r="AP5" s="143"/>
      <c r="AS5" s="120"/>
      <c r="AT5" s="371"/>
      <c r="AU5" s="120"/>
      <c r="AV5" s="120"/>
      <c r="AW5" s="120"/>
      <c r="AX5" s="120"/>
      <c r="BB5" s="371"/>
    </row>
    <row r="6" spans="2:61" ht="14.25" customHeight="1" x14ac:dyDescent="0.15">
      <c r="B6" s="380"/>
      <c r="C6" s="382"/>
      <c r="D6" s="384"/>
      <c r="E6" s="384"/>
      <c r="F6" s="384"/>
      <c r="G6" s="386"/>
      <c r="H6" s="390"/>
      <c r="I6" s="391"/>
      <c r="J6" s="392"/>
      <c r="K6" s="397" t="s">
        <v>93</v>
      </c>
      <c r="L6" s="398"/>
      <c r="M6" s="397" t="s">
        <v>94</v>
      </c>
      <c r="N6" s="398"/>
      <c r="O6" s="397" t="s">
        <v>95</v>
      </c>
      <c r="P6" s="399"/>
      <c r="Q6" s="378"/>
      <c r="AA6" s="115"/>
      <c r="AB6" s="372" t="s">
        <v>457</v>
      </c>
      <c r="AC6" s="117"/>
      <c r="AF6" s="115"/>
      <c r="AG6" s="372" t="s">
        <v>468</v>
      </c>
      <c r="AH6" s="117"/>
      <c r="AJ6" s="215"/>
      <c r="AK6" s="116"/>
      <c r="AL6" s="372" t="s">
        <v>433</v>
      </c>
      <c r="AM6" s="372"/>
      <c r="AN6" s="116"/>
      <c r="AO6" s="116"/>
      <c r="AP6" s="117"/>
      <c r="AS6" s="215"/>
      <c r="AT6" s="372" t="s">
        <v>490</v>
      </c>
      <c r="AU6" s="372"/>
      <c r="AV6" s="372"/>
      <c r="AW6" s="372"/>
      <c r="AX6" s="216"/>
      <c r="BA6" s="217"/>
      <c r="BB6" s="372" t="s">
        <v>492</v>
      </c>
      <c r="BC6" s="372"/>
      <c r="BD6" s="372"/>
      <c r="BE6" s="372"/>
      <c r="BF6" s="218"/>
      <c r="BG6" s="218"/>
      <c r="BH6" s="218"/>
      <c r="BI6" s="219"/>
    </row>
    <row r="7" spans="2:61" ht="14.25" customHeight="1" x14ac:dyDescent="0.15">
      <c r="B7" s="380"/>
      <c r="C7" s="382"/>
      <c r="D7" s="384"/>
      <c r="E7" s="384"/>
      <c r="F7" s="384"/>
      <c r="G7" s="386"/>
      <c r="H7" s="390"/>
      <c r="I7" s="391"/>
      <c r="J7" s="392"/>
      <c r="K7" s="158" t="s">
        <v>96</v>
      </c>
      <c r="L7" s="158" t="s">
        <v>98</v>
      </c>
      <c r="M7" s="158" t="s">
        <v>96</v>
      </c>
      <c r="N7" s="158" t="s">
        <v>98</v>
      </c>
      <c r="O7" s="158" t="s">
        <v>96</v>
      </c>
      <c r="P7" s="158" t="s">
        <v>98</v>
      </c>
      <c r="Q7" s="378"/>
      <c r="AA7" s="119"/>
      <c r="AB7" s="373"/>
      <c r="AC7" s="121"/>
      <c r="AF7" s="119"/>
      <c r="AG7" s="373"/>
      <c r="AH7" s="121"/>
      <c r="AJ7" s="220"/>
      <c r="AK7" s="120"/>
      <c r="AL7" s="373"/>
      <c r="AM7" s="373"/>
      <c r="AN7" s="120"/>
      <c r="AO7" s="120"/>
      <c r="AP7" s="121"/>
      <c r="AS7" s="220"/>
      <c r="AT7" s="373"/>
      <c r="AU7" s="373"/>
      <c r="AV7" s="373"/>
      <c r="AW7" s="373"/>
      <c r="AX7" s="221"/>
      <c r="BA7" s="222"/>
      <c r="BB7" s="373"/>
      <c r="BC7" s="373"/>
      <c r="BD7" s="373"/>
      <c r="BE7" s="373"/>
      <c r="BF7" s="201"/>
      <c r="BG7" s="201"/>
      <c r="BH7" s="201"/>
      <c r="BI7" s="223"/>
    </row>
    <row r="8" spans="2:61" s="224" customFormat="1" ht="17.25" customHeight="1" thickBot="1" x14ac:dyDescent="0.2">
      <c r="B8" s="204" t="s">
        <v>7</v>
      </c>
      <c r="C8" s="125" t="s">
        <v>2</v>
      </c>
      <c r="D8" s="125" t="s">
        <v>2</v>
      </c>
      <c r="E8" s="125" t="s">
        <v>2</v>
      </c>
      <c r="F8" s="125" t="s">
        <v>2</v>
      </c>
      <c r="G8" s="205" t="s">
        <v>219</v>
      </c>
      <c r="H8" s="374" t="s">
        <v>446</v>
      </c>
      <c r="I8" s="375"/>
      <c r="J8" s="206" t="s">
        <v>220</v>
      </c>
      <c r="K8" s="205" t="s">
        <v>222</v>
      </c>
      <c r="L8" s="205" t="s">
        <v>97</v>
      </c>
      <c r="M8" s="205" t="s">
        <v>222</v>
      </c>
      <c r="N8" s="205" t="s">
        <v>97</v>
      </c>
      <c r="O8" s="205" t="s">
        <v>222</v>
      </c>
      <c r="P8" s="205" t="s">
        <v>97</v>
      </c>
      <c r="Q8" s="207" t="s">
        <v>2</v>
      </c>
      <c r="AA8" s="119"/>
      <c r="AB8" s="373"/>
      <c r="AC8" s="121"/>
      <c r="AF8" s="119"/>
      <c r="AG8" s="373"/>
      <c r="AH8" s="121"/>
      <c r="AJ8" s="331"/>
      <c r="AK8" s="120"/>
      <c r="AL8" s="373"/>
      <c r="AM8" s="373"/>
      <c r="AN8" s="120"/>
      <c r="AO8" s="120"/>
      <c r="AP8" s="121"/>
      <c r="AS8" s="119"/>
      <c r="AT8" s="373"/>
      <c r="AU8" s="373"/>
      <c r="AV8" s="373"/>
      <c r="AW8" s="373"/>
      <c r="AX8" s="121"/>
      <c r="BA8" s="225"/>
      <c r="BB8" s="226"/>
      <c r="BC8" s="226"/>
      <c r="BD8" s="226"/>
      <c r="BE8" s="226"/>
      <c r="BF8" s="226"/>
      <c r="BG8" s="226"/>
      <c r="BH8" s="226"/>
      <c r="BI8" s="227"/>
    </row>
    <row r="9" spans="2:61" ht="16.5" customHeight="1" x14ac:dyDescent="0.15">
      <c r="B9" s="103"/>
      <c r="C9" s="104"/>
      <c r="D9" s="302"/>
      <c r="E9" s="302"/>
      <c r="F9" s="303"/>
      <c r="G9" s="3"/>
      <c r="H9" s="295"/>
      <c r="I9" s="319" t="str">
        <f t="shared" ref="I9:I28" si="0">HYPERLINK(R9,"入力する")</f>
        <v>入力する</v>
      </c>
      <c r="J9" s="296" t="str">
        <f xml:space="preserve">
IF(H9=data!$AD$4,②計算!$O$6,
IF(H9=data!$AD$5,②計算!$O$26,
IF(H9=data!$AD$6,②計算!$O$46,
IF(H9=data!$AD$7,②計算!$O$66,
IF(H9=data!$AD$8,②計算!$O$86,
IF(H9=data!$AD$9,②計算!$O$106,
IF(H9=data!$AD$10,②計算!$O$126,
IF(H9=data!$AD$11,②計算!$O$146,
IF(H9=data!$AD$12,②計算!$O$166,
IF(H9=data!$AD$13,②計算!$O$186,
IF(H9=data!$AD$14,②計算!$O$206,
IF(H9=data!$AD$15,②計算!$O$226,
IF(H9=data!$AD$16,②計算!$O$246,
IF(H9=data!$AD$17,②計算!$O$266,
IF(H9=data!$AD$18,②計算!$O$286,
IF(H9=data!$AD$19,②計算!$O$306,
IF(H9=data!$AD$20,②計算!$O$326,
IF(H9=data!$AD$21,②計算!$O$346,
IF(H9=data!$AD$22,②計算!$O$366,
IF(H9=data!$AD$23,②計算!$O$386,
""))))))))))))))))))))</f>
        <v/>
      </c>
      <c r="K9" s="105"/>
      <c r="L9" s="105"/>
      <c r="M9" s="105"/>
      <c r="N9" s="105"/>
      <c r="O9" s="105"/>
      <c r="P9" s="105"/>
      <c r="Q9" s="297" t="s">
        <v>67</v>
      </c>
      <c r="R9" s="109" t="str">
        <f>"#②計算!Ｂ"&amp;S9</f>
        <v>#②計算!Ｂ1</v>
      </c>
      <c r="S9" s="109" t="str">
        <f>IF(H9=data!$AD$4,"1",
IF(H9=data!$AD$5,"21",
IF(H9=data!$AD$6,"41",
IF(H9=data!$AD$7,"61",
IF(H9=data!$AD$8,"81",
IF(H9=data!$AD$9,"101",
IF(H9=data!$AD$10,"121",
IF(H9=data!$AD$11,"141",
IF(H9=data!$AD$12,"161",
IF(H9=data!$AD$13,"181",
IF(H9=data!$AD$14,"201",
IF(H9=data!$AD$15,"221",
IF(H9=data!$AD$16,"241",
IF(H9=data!$AD$17,"261",
IF(H9=data!$AD$18,"281",
IF(H9=data!$AD$19,"301",
IF(H9=data!$AD$20,"321",
IF(H9=data!$AD$21,"341",
IF(H9=data!$AD$22,"361",
IF(H9=data!$AD$23,"381",
"1"))))))))))))))))))))</f>
        <v>1</v>
      </c>
      <c r="AA9" s="119"/>
      <c r="AB9" s="120"/>
      <c r="AC9" s="121"/>
      <c r="AF9" s="119"/>
      <c r="AG9" s="120"/>
      <c r="AH9" s="121"/>
      <c r="AJ9" s="220"/>
      <c r="AK9" s="120"/>
      <c r="AL9" s="120"/>
      <c r="AM9" s="120"/>
      <c r="AN9" s="120"/>
      <c r="AO9" s="120"/>
      <c r="AP9" s="121"/>
      <c r="AS9" s="119"/>
      <c r="AT9" s="120"/>
      <c r="AU9" s="120"/>
      <c r="AV9" s="120"/>
      <c r="AW9" s="120"/>
      <c r="AX9" s="121"/>
      <c r="BA9" s="222"/>
      <c r="BB9" s="201"/>
      <c r="BC9" s="201"/>
      <c r="BD9" s="201"/>
      <c r="BE9" s="201"/>
      <c r="BF9" s="201"/>
      <c r="BG9" s="201"/>
      <c r="BH9" s="201"/>
      <c r="BI9" s="223"/>
    </row>
    <row r="10" spans="2:61" ht="16.5" customHeight="1" x14ac:dyDescent="0.15">
      <c r="B10" s="66"/>
      <c r="C10" s="9"/>
      <c r="D10" s="62"/>
      <c r="E10" s="62"/>
      <c r="F10" s="62"/>
      <c r="G10" s="11"/>
      <c r="H10" s="295"/>
      <c r="I10" s="321" t="str">
        <f t="shared" si="0"/>
        <v>入力する</v>
      </c>
      <c r="J10" s="296" t="str">
        <f xml:space="preserve">
IF(H10=data!$AD$4,②計算!$O$6,
IF(H10=data!$AD$5,②計算!$O$26,
IF(H10=data!$AD$6,②計算!$O$46,
IF(H10=data!$AD$7,②計算!$O$66,
IF(H10=data!$AD$8,②計算!$O$86,
IF(H10=data!$AD$9,②計算!$O$106,
IF(H10=data!$AD$10,②計算!$O$126,
IF(H10=data!$AD$11,②計算!$O$146,
IF(H10=data!$AD$12,②計算!$O$166,
IF(H10=data!$AD$13,②計算!$O$186,
IF(H10=data!$AD$14,②計算!$O$206,
IF(H10=data!$AD$15,②計算!$O$226,
IF(H10=data!$AD$16,②計算!$O$246,
IF(H10=data!$AD$17,②計算!$O$266,
IF(H10=data!$AD$18,②計算!$O$286,
IF(H10=data!$AD$19,②計算!$O$306,
IF(H10=data!$AD$20,②計算!$O$326,
IF(H10=data!$AD$21,②計算!$O$346,
IF(H10=data!$AD$22,②計算!$O$366,
IF(H10=data!$AD$23,②計算!$O$386,
""))))))))))))))))))))</f>
        <v/>
      </c>
      <c r="K10" s="22"/>
      <c r="L10" s="22"/>
      <c r="M10" s="22"/>
      <c r="N10" s="22"/>
      <c r="O10" s="22"/>
      <c r="P10" s="22"/>
      <c r="Q10" s="12" t="s">
        <v>67</v>
      </c>
      <c r="R10" s="109" t="str">
        <f t="shared" ref="R10:R28" si="1">"#②計算!Ｂ"&amp;S10</f>
        <v>#②計算!Ｂ1</v>
      </c>
      <c r="S10" s="109" t="str">
        <f>IF(H10=data!$AD$4,"1",
IF(H10=data!$AD$5,"21",
IF(H10=data!$AD$6,"41",
IF(H10=data!$AD$7,"61",
IF(H10=data!$AD$8,"81",
IF(H10=data!$AD$9,"101",
IF(H10=data!$AD$10,"121",
IF(H10=data!$AD$11,"141",
IF(H10=data!$AD$12,"161",
IF(H10=data!$AD$13,"181",
IF(H10=data!$AD$14,"201",
IF(H10=data!$AD$15,"221",
IF(H10=data!$AD$16,"241",
IF(H10=data!$AD$17,"261",
IF(H10=data!$AD$18,"281",
IF(H10=data!$AD$19,"301",
IF(H10=data!$AD$20,"321",
IF(H10=data!$AD$21,"341",
IF(H10=data!$AD$22,"361",
IF(H10=data!$AD$23,"381",
"1"))))))))))))))))))))</f>
        <v>1</v>
      </c>
      <c r="AA10" s="119"/>
      <c r="AB10" s="369" t="s">
        <v>469</v>
      </c>
      <c r="AC10" s="121"/>
      <c r="AF10" s="119"/>
      <c r="AG10" s="369" t="s">
        <v>470</v>
      </c>
      <c r="AH10" s="121"/>
      <c r="AJ10" s="220"/>
      <c r="AK10" s="120"/>
      <c r="AL10" s="369" t="s">
        <v>478</v>
      </c>
      <c r="AM10" s="369"/>
      <c r="AN10" s="369"/>
      <c r="AO10" s="369"/>
      <c r="AP10" s="121"/>
      <c r="AS10" s="119"/>
      <c r="AT10" s="369" t="s">
        <v>491</v>
      </c>
      <c r="AU10" s="369"/>
      <c r="AV10" s="369"/>
      <c r="AW10" s="369"/>
      <c r="AX10" s="121"/>
      <c r="BA10" s="222"/>
      <c r="BB10" s="369" t="s">
        <v>557</v>
      </c>
      <c r="BC10" s="369"/>
      <c r="BD10" s="369"/>
      <c r="BE10" s="369"/>
      <c r="BF10" s="369"/>
      <c r="BG10" s="369"/>
      <c r="BH10" s="201"/>
      <c r="BI10" s="223"/>
    </row>
    <row r="11" spans="2:61" ht="16.5" customHeight="1" x14ac:dyDescent="0.15">
      <c r="B11" s="66"/>
      <c r="C11" s="9"/>
      <c r="D11" s="62"/>
      <c r="E11" s="62"/>
      <c r="F11" s="62"/>
      <c r="G11" s="11"/>
      <c r="H11" s="295"/>
      <c r="I11" s="321" t="str">
        <f t="shared" si="0"/>
        <v>入力する</v>
      </c>
      <c r="J11" s="296" t="str">
        <f xml:space="preserve">
IF(H11=data!$AD$4,②計算!$O$6,
IF(H11=data!$AD$5,②計算!$O$26,
IF(H11=data!$AD$6,②計算!$O$46,
IF(H11=data!$AD$7,②計算!$O$66,
IF(H11=data!$AD$8,②計算!$O$86,
IF(H11=data!$AD$9,②計算!$O$106,
IF(H11=data!$AD$10,②計算!$O$126,
IF(H11=data!$AD$11,②計算!$O$146,
IF(H11=data!$AD$12,②計算!$O$166,
IF(H11=data!$AD$13,②計算!$O$186,
IF(H11=data!$AD$14,②計算!$O$206,
IF(H11=data!$AD$15,②計算!$O$226,
IF(H11=data!$AD$16,②計算!$O$246,
IF(H11=data!$AD$17,②計算!$O$266,
IF(H11=data!$AD$18,②計算!$O$286,
IF(H11=data!$AD$19,②計算!$O$306,
IF(H11=data!$AD$20,②計算!$O$326,
IF(H11=data!$AD$21,②計算!$O$346,
IF(H11=data!$AD$22,②計算!$O$366,
IF(H11=data!$AD$23,②計算!$O$386,
""))))))))))))))))))))</f>
        <v/>
      </c>
      <c r="K11" s="22"/>
      <c r="L11" s="22"/>
      <c r="M11" s="22"/>
      <c r="N11" s="22"/>
      <c r="O11" s="22"/>
      <c r="P11" s="22"/>
      <c r="Q11" s="12" t="s">
        <v>67</v>
      </c>
      <c r="R11" s="109" t="str">
        <f t="shared" si="1"/>
        <v>#②計算!Ｂ1</v>
      </c>
      <c r="S11" s="109" t="str">
        <f>IF(H11=data!$AD$4,"1",
IF(H11=data!$AD$5,"21",
IF(H11=data!$AD$6,"41",
IF(H11=data!$AD$7,"61",
IF(H11=data!$AD$8,"81",
IF(H11=data!$AD$9,"101",
IF(H11=data!$AD$10,"121",
IF(H11=data!$AD$11,"141",
IF(H11=data!$AD$12,"161",
IF(H11=data!$AD$13,"181",
IF(H11=data!$AD$14,"201",
IF(H11=data!$AD$15,"221",
IF(H11=data!$AD$16,"241",
IF(H11=data!$AD$17,"261",
IF(H11=data!$AD$18,"281",
IF(H11=data!$AD$19,"301",
IF(H11=data!$AD$20,"321",
IF(H11=data!$AD$21,"341",
IF(H11=data!$AD$22,"361",
IF(H11=data!$AD$23,"381",
"1"))))))))))))))))))))</f>
        <v>1</v>
      </c>
      <c r="AA11" s="119"/>
      <c r="AB11" s="369"/>
      <c r="AC11" s="121"/>
      <c r="AF11" s="119"/>
      <c r="AG11" s="369"/>
      <c r="AH11" s="121"/>
      <c r="AJ11" s="220"/>
      <c r="AK11" s="120"/>
      <c r="AL11" s="369"/>
      <c r="AM11" s="369"/>
      <c r="AN11" s="369"/>
      <c r="AO11" s="369"/>
      <c r="AP11" s="121"/>
      <c r="AS11" s="119"/>
      <c r="AT11" s="369"/>
      <c r="AU11" s="369"/>
      <c r="AV11" s="369"/>
      <c r="AW11" s="369"/>
      <c r="AX11" s="121"/>
      <c r="BA11" s="222"/>
      <c r="BB11" s="369"/>
      <c r="BC11" s="369"/>
      <c r="BD11" s="369"/>
      <c r="BE11" s="369"/>
      <c r="BF11" s="369"/>
      <c r="BG11" s="369"/>
      <c r="BH11" s="201"/>
      <c r="BI11" s="223"/>
    </row>
    <row r="12" spans="2:61" ht="16.5" customHeight="1" x14ac:dyDescent="0.15">
      <c r="B12" s="66"/>
      <c r="C12" s="9"/>
      <c r="D12" s="62"/>
      <c r="E12" s="62"/>
      <c r="F12" s="62"/>
      <c r="G12" s="11"/>
      <c r="H12" s="295"/>
      <c r="I12" s="321" t="str">
        <f t="shared" si="0"/>
        <v>入力する</v>
      </c>
      <c r="J12" s="296" t="str">
        <f xml:space="preserve">
IF(H12=data!$AD$4,②計算!$O$6,
IF(H12=data!$AD$5,②計算!$O$26,
IF(H12=data!$AD$6,②計算!$O$46,
IF(H12=data!$AD$7,②計算!$O$66,
IF(H12=data!$AD$8,②計算!$O$86,
IF(H12=data!$AD$9,②計算!$O$106,
IF(H12=data!$AD$10,②計算!$O$126,
IF(H12=data!$AD$11,②計算!$O$146,
IF(H12=data!$AD$12,②計算!$O$166,
IF(H12=data!$AD$13,②計算!$O$186,
IF(H12=data!$AD$14,②計算!$O$206,
IF(H12=data!$AD$15,②計算!$O$226,
IF(H12=data!$AD$16,②計算!$O$246,
IF(H12=data!$AD$17,②計算!$O$266,
IF(H12=data!$AD$18,②計算!$O$286,
IF(H12=data!$AD$19,②計算!$O$306,
IF(H12=data!$AD$20,②計算!$O$326,
IF(H12=data!$AD$21,②計算!$O$346,
IF(H12=data!$AD$22,②計算!$O$366,
IF(H12=data!$AD$23,②計算!$O$386,
""))))))))))))))))))))</f>
        <v/>
      </c>
      <c r="K12" s="22"/>
      <c r="L12" s="22"/>
      <c r="M12" s="22"/>
      <c r="N12" s="22"/>
      <c r="O12" s="22"/>
      <c r="P12" s="22"/>
      <c r="Q12" s="12" t="s">
        <v>67</v>
      </c>
      <c r="R12" s="109" t="str">
        <f t="shared" si="1"/>
        <v>#②計算!Ｂ1</v>
      </c>
      <c r="S12" s="109" t="str">
        <f>IF(H12=data!$AD$4,"1",
IF(H12=data!$AD$5,"21",
IF(H12=data!$AD$6,"41",
IF(H12=data!$AD$7,"61",
IF(H12=data!$AD$8,"81",
IF(H12=data!$AD$9,"101",
IF(H12=data!$AD$10,"121",
IF(H12=data!$AD$11,"141",
IF(H12=data!$AD$12,"161",
IF(H12=data!$AD$13,"181",
IF(H12=data!$AD$14,"201",
IF(H12=data!$AD$15,"221",
IF(H12=data!$AD$16,"241",
IF(H12=data!$AD$17,"261",
IF(H12=data!$AD$18,"281",
IF(H12=data!$AD$19,"301",
IF(H12=data!$AD$20,"321",
IF(H12=data!$AD$21,"341",
IF(H12=data!$AD$22,"361",
IF(H12=data!$AD$23,"381",
"1"))))))))))))))))))))</f>
        <v>1</v>
      </c>
      <c r="AA12" s="119"/>
      <c r="AB12" s="120"/>
      <c r="AC12" s="121"/>
      <c r="AF12" s="119"/>
      <c r="AG12" s="120"/>
      <c r="AH12" s="121"/>
      <c r="AJ12" s="220"/>
      <c r="AK12" s="120"/>
      <c r="AL12" s="120"/>
      <c r="AM12" s="120"/>
      <c r="AN12" s="120"/>
      <c r="AO12" s="120"/>
      <c r="AP12" s="121"/>
      <c r="AS12" s="119"/>
      <c r="AT12" s="369"/>
      <c r="AU12" s="369"/>
      <c r="AV12" s="369"/>
      <c r="AW12" s="369"/>
      <c r="AX12" s="121"/>
      <c r="BA12" s="222"/>
      <c r="BB12" s="369"/>
      <c r="BC12" s="369"/>
      <c r="BD12" s="369"/>
      <c r="BE12" s="369"/>
      <c r="BF12" s="369"/>
      <c r="BG12" s="369"/>
      <c r="BH12" s="201"/>
      <c r="BI12" s="223"/>
    </row>
    <row r="13" spans="2:61" ht="16.5" customHeight="1" thickBot="1" x14ac:dyDescent="0.35">
      <c r="B13" s="66"/>
      <c r="C13" s="9"/>
      <c r="D13" s="62"/>
      <c r="E13" s="62"/>
      <c r="F13" s="62"/>
      <c r="G13" s="11"/>
      <c r="H13" s="295"/>
      <c r="I13" s="321" t="str">
        <f t="shared" si="0"/>
        <v>入力する</v>
      </c>
      <c r="J13" s="296" t="str">
        <f xml:space="preserve">
IF(H13=data!$AD$4,②計算!$O$6,
IF(H13=data!$AD$5,②計算!$O$26,
IF(H13=data!$AD$6,②計算!$O$46,
IF(H13=data!$AD$7,②計算!$O$66,
IF(H13=data!$AD$8,②計算!$O$86,
IF(H13=data!$AD$9,②計算!$O$106,
IF(H13=data!$AD$10,②計算!$O$126,
IF(H13=data!$AD$11,②計算!$O$146,
IF(H13=data!$AD$12,②計算!$O$166,
IF(H13=data!$AD$13,②計算!$O$186,
IF(H13=data!$AD$14,②計算!$O$206,
IF(H13=data!$AD$15,②計算!$O$226,
IF(H13=data!$AD$16,②計算!$O$246,
IF(H13=data!$AD$17,②計算!$O$266,
IF(H13=data!$AD$18,②計算!$O$286,
IF(H13=data!$AD$19,②計算!$O$306,
IF(H13=data!$AD$20,②計算!$O$326,
IF(H13=data!$AD$21,②計算!$O$346,
IF(H13=data!$AD$22,②計算!$O$366,
IF(H13=data!$AD$23,②計算!$O$386,
""))))))))))))))))))))</f>
        <v/>
      </c>
      <c r="K13" s="22"/>
      <c r="L13" s="22"/>
      <c r="M13" s="22"/>
      <c r="N13" s="22"/>
      <c r="O13" s="22"/>
      <c r="P13" s="22"/>
      <c r="Q13" s="12" t="s">
        <v>67</v>
      </c>
      <c r="R13" s="109" t="str">
        <f t="shared" si="1"/>
        <v>#②計算!Ｂ1</v>
      </c>
      <c r="S13" s="109" t="str">
        <f>IF(H13=data!$AD$4,"1",
IF(H13=data!$AD$5,"21",
IF(H13=data!$AD$6,"41",
IF(H13=data!$AD$7,"61",
IF(H13=data!$AD$8,"81",
IF(H13=data!$AD$9,"101",
IF(H13=data!$AD$10,"121",
IF(H13=data!$AD$11,"141",
IF(H13=data!$AD$12,"161",
IF(H13=data!$AD$13,"181",
IF(H13=data!$AD$14,"201",
IF(H13=data!$AD$15,"221",
IF(H13=data!$AD$16,"241",
IF(H13=data!$AD$17,"261",
IF(H13=data!$AD$18,"281",
IF(H13=data!$AD$19,"301",
IF(H13=data!$AD$20,"321",
IF(H13=data!$AD$21,"341",
IF(H13=data!$AD$22,"361",
IF(H13=data!$AD$23,"381",
"1"))))))))))))))))))))</f>
        <v>1</v>
      </c>
      <c r="AA13" s="119"/>
      <c r="AB13" s="89" t="s">
        <v>458</v>
      </c>
      <c r="AC13" s="121"/>
      <c r="AF13" s="119"/>
      <c r="AG13" s="89" t="s">
        <v>471</v>
      </c>
      <c r="AH13" s="121"/>
      <c r="AJ13" s="220"/>
      <c r="AK13" s="120"/>
      <c r="AL13" s="359" t="s">
        <v>620</v>
      </c>
      <c r="AM13" s="359"/>
      <c r="AN13" s="359"/>
      <c r="AO13" s="359"/>
      <c r="AP13" s="121"/>
      <c r="AS13" s="119"/>
      <c r="AT13" s="120"/>
      <c r="AU13" s="120"/>
      <c r="AV13" s="120"/>
      <c r="AW13" s="148"/>
      <c r="AX13" s="133"/>
      <c r="BA13" s="222"/>
      <c r="BB13" s="201"/>
      <c r="BC13" s="201"/>
      <c r="BD13" s="201"/>
      <c r="BE13" s="201"/>
      <c r="BF13" s="201"/>
      <c r="BG13" s="201"/>
      <c r="BH13" s="201"/>
      <c r="BI13" s="223"/>
    </row>
    <row r="14" spans="2:61" ht="16.5" customHeight="1" thickBot="1" x14ac:dyDescent="0.2">
      <c r="B14" s="66"/>
      <c r="C14" s="9"/>
      <c r="D14" s="62"/>
      <c r="E14" s="62"/>
      <c r="F14" s="62"/>
      <c r="G14" s="11"/>
      <c r="H14" s="295"/>
      <c r="I14" s="321" t="str">
        <f t="shared" si="0"/>
        <v>入力する</v>
      </c>
      <c r="J14" s="296" t="str">
        <f xml:space="preserve">
IF(H14=data!$AD$4,②計算!$O$6,
IF(H14=data!$AD$5,②計算!$O$26,
IF(H14=data!$AD$6,②計算!$O$46,
IF(H14=data!$AD$7,②計算!$O$66,
IF(H14=data!$AD$8,②計算!$O$86,
IF(H14=data!$AD$9,②計算!$O$106,
IF(H14=data!$AD$10,②計算!$O$126,
IF(H14=data!$AD$11,②計算!$O$146,
IF(H14=data!$AD$12,②計算!$O$166,
IF(H14=data!$AD$13,②計算!$O$186,
IF(H14=data!$AD$14,②計算!$O$206,
IF(H14=data!$AD$15,②計算!$O$226,
IF(H14=data!$AD$16,②計算!$O$246,
IF(H14=data!$AD$17,②計算!$O$266,
IF(H14=data!$AD$18,②計算!$O$286,
IF(H14=data!$AD$19,②計算!$O$306,
IF(H14=data!$AD$20,②計算!$O$326,
IF(H14=data!$AD$21,②計算!$O$346,
IF(H14=data!$AD$22,②計算!$O$366,
IF(H14=data!$AD$23,②計算!$O$386,
""))))))))))))))))))))</f>
        <v/>
      </c>
      <c r="K14" s="22"/>
      <c r="L14" s="22"/>
      <c r="M14" s="22"/>
      <c r="N14" s="22"/>
      <c r="O14" s="22"/>
      <c r="P14" s="22"/>
      <c r="Q14" s="12" t="s">
        <v>67</v>
      </c>
      <c r="R14" s="109" t="str">
        <f t="shared" si="1"/>
        <v>#②計算!Ｂ1</v>
      </c>
      <c r="S14" s="109" t="str">
        <f>IF(H14=data!$AD$4,"1",
IF(H14=data!$AD$5,"21",
IF(H14=data!$AD$6,"41",
IF(H14=data!$AD$7,"61",
IF(H14=data!$AD$8,"81",
IF(H14=data!$AD$9,"101",
IF(H14=data!$AD$10,"121",
IF(H14=data!$AD$11,"141",
IF(H14=data!$AD$12,"161",
IF(H14=data!$AD$13,"181",
IF(H14=data!$AD$14,"201",
IF(H14=data!$AD$15,"221",
IF(H14=data!$AD$16,"241",
IF(H14=data!$AD$17,"261",
IF(H14=data!$AD$18,"281",
IF(H14=data!$AD$19,"301",
IF(H14=data!$AD$20,"321",
IF(H14=data!$AD$21,"341",
IF(H14=data!$AD$22,"361",
IF(H14=data!$AD$23,"381",
"1"))))))))))))))))))))</f>
        <v>1</v>
      </c>
      <c r="AA14" s="119"/>
      <c r="AB14" s="89" t="s">
        <v>459</v>
      </c>
      <c r="AC14" s="121"/>
      <c r="AF14" s="119"/>
      <c r="AG14" s="89" t="s">
        <v>472</v>
      </c>
      <c r="AH14" s="121"/>
      <c r="AJ14" s="220"/>
      <c r="AK14" s="333"/>
      <c r="AL14" s="329" t="s">
        <v>438</v>
      </c>
      <c r="AM14" s="328" t="s">
        <v>439</v>
      </c>
      <c r="AN14" s="360" t="s">
        <v>440</v>
      </c>
      <c r="AO14" s="361"/>
      <c r="AP14" s="121"/>
      <c r="AS14" s="119"/>
      <c r="AT14" s="120"/>
      <c r="AU14" s="393" t="s">
        <v>479</v>
      </c>
      <c r="AV14" s="393"/>
      <c r="AW14" s="120"/>
      <c r="AX14" s="121"/>
      <c r="BA14" s="222"/>
      <c r="BB14" s="201"/>
      <c r="BC14" s="201"/>
      <c r="BD14" s="201"/>
      <c r="BE14" s="201"/>
      <c r="BF14" s="201"/>
      <c r="BG14" s="201"/>
      <c r="BH14" s="201"/>
      <c r="BI14" s="223"/>
    </row>
    <row r="15" spans="2:61" ht="16.5" customHeight="1" thickBot="1" x14ac:dyDescent="0.2">
      <c r="B15" s="66"/>
      <c r="C15" s="9"/>
      <c r="D15" s="62"/>
      <c r="E15" s="62"/>
      <c r="F15" s="62"/>
      <c r="G15" s="11"/>
      <c r="H15" s="295"/>
      <c r="I15" s="321" t="str">
        <f t="shared" si="0"/>
        <v>入力する</v>
      </c>
      <c r="J15" s="296" t="str">
        <f xml:space="preserve">
IF(H15=data!$AD$4,②計算!$O$6,
IF(H15=data!$AD$5,②計算!$O$26,
IF(H15=data!$AD$6,②計算!$O$46,
IF(H15=data!$AD$7,②計算!$O$66,
IF(H15=data!$AD$8,②計算!$O$86,
IF(H15=data!$AD$9,②計算!$O$106,
IF(H15=data!$AD$10,②計算!$O$126,
IF(H15=data!$AD$11,②計算!$O$146,
IF(H15=data!$AD$12,②計算!$O$166,
IF(H15=data!$AD$13,②計算!$O$186,
IF(H15=data!$AD$14,②計算!$O$206,
IF(H15=data!$AD$15,②計算!$O$226,
IF(H15=data!$AD$16,②計算!$O$246,
IF(H15=data!$AD$17,②計算!$O$266,
IF(H15=data!$AD$18,②計算!$O$286,
IF(H15=data!$AD$19,②計算!$O$306,
IF(H15=data!$AD$20,②計算!$O$326,
IF(H15=data!$AD$21,②計算!$O$346,
IF(H15=data!$AD$22,②計算!$O$366,
IF(H15=data!$AD$23,②計算!$O$386,
""))))))))))))))))))))</f>
        <v/>
      </c>
      <c r="K15" s="22"/>
      <c r="L15" s="22"/>
      <c r="M15" s="22"/>
      <c r="N15" s="22"/>
      <c r="O15" s="22"/>
      <c r="P15" s="22"/>
      <c r="Q15" s="12" t="s">
        <v>67</v>
      </c>
      <c r="R15" s="109" t="str">
        <f t="shared" si="1"/>
        <v>#②計算!Ｂ1</v>
      </c>
      <c r="S15" s="109" t="str">
        <f>IF(H15=data!$AD$4,"1",
IF(H15=data!$AD$5,"21",
IF(H15=data!$AD$6,"41",
IF(H15=data!$AD$7,"61",
IF(H15=data!$AD$8,"81",
IF(H15=data!$AD$9,"101",
IF(H15=data!$AD$10,"121",
IF(H15=data!$AD$11,"141",
IF(H15=data!$AD$12,"161",
IF(H15=data!$AD$13,"181",
IF(H15=data!$AD$14,"201",
IF(H15=data!$AD$15,"221",
IF(H15=data!$AD$16,"241",
IF(H15=data!$AD$17,"261",
IF(H15=data!$AD$18,"281",
IF(H15=data!$AD$19,"301",
IF(H15=data!$AD$20,"321",
IF(H15=data!$AD$21,"341",
IF(H15=data!$AD$22,"361",
IF(H15=data!$AD$23,"381",
"1"))))))))))))))))))))</f>
        <v>1</v>
      </c>
      <c r="AA15" s="119"/>
      <c r="AB15" s="89" t="s">
        <v>460</v>
      </c>
      <c r="AC15" s="121"/>
      <c r="AF15" s="119"/>
      <c r="AG15" s="89" t="s">
        <v>473</v>
      </c>
      <c r="AH15" s="121"/>
      <c r="AJ15" s="220"/>
      <c r="AK15" s="334"/>
      <c r="AL15" s="362" t="s">
        <v>441</v>
      </c>
      <c r="AM15" s="362" t="s">
        <v>444</v>
      </c>
      <c r="AN15" s="365" t="s">
        <v>616</v>
      </c>
      <c r="AO15" s="366"/>
      <c r="AP15" s="121"/>
      <c r="AS15" s="119"/>
      <c r="AT15" s="120"/>
      <c r="AU15" s="228" t="s">
        <v>480</v>
      </c>
      <c r="AV15" s="228" t="s">
        <v>365</v>
      </c>
      <c r="AW15" s="120"/>
      <c r="AX15" s="121"/>
      <c r="BA15" s="222"/>
      <c r="BB15" s="201"/>
      <c r="BC15" s="201"/>
      <c r="BD15" s="201"/>
      <c r="BE15" s="201"/>
      <c r="BF15" s="201"/>
      <c r="BG15" s="201"/>
      <c r="BH15" s="201"/>
      <c r="BI15" s="223"/>
    </row>
    <row r="16" spans="2:61" ht="16.5" customHeight="1" thickBot="1" x14ac:dyDescent="0.2">
      <c r="B16" s="66"/>
      <c r="C16" s="9"/>
      <c r="D16" s="62"/>
      <c r="E16" s="62"/>
      <c r="F16" s="62"/>
      <c r="G16" s="11"/>
      <c r="H16" s="295"/>
      <c r="I16" s="321" t="str">
        <f t="shared" si="0"/>
        <v>入力する</v>
      </c>
      <c r="J16" s="296" t="str">
        <f xml:space="preserve">
IF(H16=data!$AD$4,②計算!$O$6,
IF(H16=data!$AD$5,②計算!$O$26,
IF(H16=data!$AD$6,②計算!$O$46,
IF(H16=data!$AD$7,②計算!$O$66,
IF(H16=data!$AD$8,②計算!$O$86,
IF(H16=data!$AD$9,②計算!$O$106,
IF(H16=data!$AD$10,②計算!$O$126,
IF(H16=data!$AD$11,②計算!$O$146,
IF(H16=data!$AD$12,②計算!$O$166,
IF(H16=data!$AD$13,②計算!$O$186,
IF(H16=data!$AD$14,②計算!$O$206,
IF(H16=data!$AD$15,②計算!$O$226,
IF(H16=data!$AD$16,②計算!$O$246,
IF(H16=data!$AD$17,②計算!$O$266,
IF(H16=data!$AD$18,②計算!$O$286,
IF(H16=data!$AD$19,②計算!$O$306,
IF(H16=data!$AD$20,②計算!$O$326,
IF(H16=data!$AD$21,②計算!$O$346,
IF(H16=data!$AD$22,②計算!$O$366,
IF(H16=data!$AD$23,②計算!$O$386,
""))))))))))))))))))))</f>
        <v/>
      </c>
      <c r="K16" s="22"/>
      <c r="L16" s="22"/>
      <c r="M16" s="22"/>
      <c r="N16" s="22"/>
      <c r="O16" s="22"/>
      <c r="P16" s="22"/>
      <c r="Q16" s="12" t="s">
        <v>67</v>
      </c>
      <c r="R16" s="109" t="str">
        <f t="shared" si="1"/>
        <v>#②計算!Ｂ1</v>
      </c>
      <c r="S16" s="109" t="str">
        <f>IF(H16=data!$AD$4,"1",
IF(H16=data!$AD$5,"21",
IF(H16=data!$AD$6,"41",
IF(H16=data!$AD$7,"61",
IF(H16=data!$AD$8,"81",
IF(H16=data!$AD$9,"101",
IF(H16=data!$AD$10,"121",
IF(H16=data!$AD$11,"141",
IF(H16=data!$AD$12,"161",
IF(H16=data!$AD$13,"181",
IF(H16=data!$AD$14,"201",
IF(H16=data!$AD$15,"221",
IF(H16=data!$AD$16,"241",
IF(H16=data!$AD$17,"261",
IF(H16=data!$AD$18,"281",
IF(H16=data!$AD$19,"301",
IF(H16=data!$AD$20,"321",
IF(H16=data!$AD$21,"341",
IF(H16=data!$AD$22,"361",
IF(H16=data!$AD$23,"381",
"1"))))))))))))))))))))</f>
        <v>1</v>
      </c>
      <c r="AA16" s="119"/>
      <c r="AB16" s="89" t="s">
        <v>461</v>
      </c>
      <c r="AC16" s="121"/>
      <c r="AF16" s="119"/>
      <c r="AG16" s="89" t="s">
        <v>474</v>
      </c>
      <c r="AH16" s="121"/>
      <c r="AJ16" s="220"/>
      <c r="AK16" s="334"/>
      <c r="AL16" s="363"/>
      <c r="AM16" s="363"/>
      <c r="AN16" s="367"/>
      <c r="AO16" s="368"/>
      <c r="AP16" s="121"/>
      <c r="AS16" s="119"/>
      <c r="AT16" s="120"/>
      <c r="AU16" s="229" t="s">
        <v>481</v>
      </c>
      <c r="AV16" s="230" t="s">
        <v>482</v>
      </c>
      <c r="AW16" s="120"/>
      <c r="AX16" s="121"/>
      <c r="BA16" s="222"/>
      <c r="BB16" s="201"/>
      <c r="BC16" s="201"/>
      <c r="BD16" s="201"/>
      <c r="BE16" s="201"/>
      <c r="BF16" s="201"/>
      <c r="BG16" s="201"/>
      <c r="BH16" s="201"/>
      <c r="BI16" s="223"/>
    </row>
    <row r="17" spans="2:61" ht="16.5" customHeight="1" thickBot="1" x14ac:dyDescent="0.2">
      <c r="B17" s="66"/>
      <c r="C17" s="9"/>
      <c r="D17" s="62"/>
      <c r="E17" s="62"/>
      <c r="F17" s="62"/>
      <c r="G17" s="11"/>
      <c r="H17" s="295"/>
      <c r="I17" s="321" t="str">
        <f t="shared" si="0"/>
        <v>入力する</v>
      </c>
      <c r="J17" s="296" t="str">
        <f xml:space="preserve">
IF(H17=data!$AD$4,②計算!$O$6,
IF(H17=data!$AD$5,②計算!$O$26,
IF(H17=data!$AD$6,②計算!$O$46,
IF(H17=data!$AD$7,②計算!$O$66,
IF(H17=data!$AD$8,②計算!$O$86,
IF(H17=data!$AD$9,②計算!$O$106,
IF(H17=data!$AD$10,②計算!$O$126,
IF(H17=data!$AD$11,②計算!$O$146,
IF(H17=data!$AD$12,②計算!$O$166,
IF(H17=data!$AD$13,②計算!$O$186,
IF(H17=data!$AD$14,②計算!$O$206,
IF(H17=data!$AD$15,②計算!$O$226,
IF(H17=data!$AD$16,②計算!$O$246,
IF(H17=data!$AD$17,②計算!$O$266,
IF(H17=data!$AD$18,②計算!$O$286,
IF(H17=data!$AD$19,②計算!$O$306,
IF(H17=data!$AD$20,②計算!$O$326,
IF(H17=data!$AD$21,②計算!$O$346,
IF(H17=data!$AD$22,②計算!$O$366,
IF(H17=data!$AD$23,②計算!$O$386,
""))))))))))))))))))))</f>
        <v/>
      </c>
      <c r="K17" s="22"/>
      <c r="L17" s="22"/>
      <c r="M17" s="22"/>
      <c r="N17" s="22"/>
      <c r="O17" s="22"/>
      <c r="P17" s="22"/>
      <c r="Q17" s="12" t="s">
        <v>67</v>
      </c>
      <c r="R17" s="109" t="str">
        <f t="shared" si="1"/>
        <v>#②計算!Ｂ1</v>
      </c>
      <c r="S17" s="109" t="str">
        <f>IF(H17=data!$AD$4,"1",
IF(H17=data!$AD$5,"21",
IF(H17=data!$AD$6,"41",
IF(H17=data!$AD$7,"61",
IF(H17=data!$AD$8,"81",
IF(H17=data!$AD$9,"101",
IF(H17=data!$AD$10,"121",
IF(H17=data!$AD$11,"141",
IF(H17=data!$AD$12,"161",
IF(H17=data!$AD$13,"181",
IF(H17=data!$AD$14,"201",
IF(H17=data!$AD$15,"221",
IF(H17=data!$AD$16,"241",
IF(H17=data!$AD$17,"261",
IF(H17=data!$AD$18,"281",
IF(H17=data!$AD$19,"301",
IF(H17=data!$AD$20,"321",
IF(H17=data!$AD$21,"341",
IF(H17=data!$AD$22,"361",
IF(H17=data!$AD$23,"381",
"1"))))))))))))))))))))</f>
        <v>1</v>
      </c>
      <c r="AA17" s="119"/>
      <c r="AB17" s="89" t="s">
        <v>462</v>
      </c>
      <c r="AC17" s="121"/>
      <c r="AF17" s="119"/>
      <c r="AG17" s="89" t="s">
        <v>475</v>
      </c>
      <c r="AH17" s="121"/>
      <c r="AJ17" s="220"/>
      <c r="AK17" s="334"/>
      <c r="AL17" s="363"/>
      <c r="AM17" s="363"/>
      <c r="AN17" s="367"/>
      <c r="AO17" s="368"/>
      <c r="AP17" s="121"/>
      <c r="AS17" s="119"/>
      <c r="AT17" s="120"/>
      <c r="AU17" s="229">
        <v>0.04</v>
      </c>
      <c r="AV17" s="230" t="s">
        <v>483</v>
      </c>
      <c r="AW17" s="120"/>
      <c r="AX17" s="121"/>
      <c r="BA17" s="222"/>
      <c r="BB17" s="201"/>
      <c r="BC17" s="201"/>
      <c r="BD17" s="201"/>
      <c r="BE17" s="201"/>
      <c r="BF17" s="201"/>
      <c r="BG17" s="201"/>
      <c r="BH17" s="201"/>
      <c r="BI17" s="223"/>
    </row>
    <row r="18" spans="2:61" ht="16.5" customHeight="1" thickBot="1" x14ac:dyDescent="0.2">
      <c r="B18" s="66"/>
      <c r="C18" s="9"/>
      <c r="D18" s="62"/>
      <c r="E18" s="62"/>
      <c r="F18" s="62"/>
      <c r="G18" s="11"/>
      <c r="H18" s="295"/>
      <c r="I18" s="321" t="str">
        <f t="shared" si="0"/>
        <v>入力する</v>
      </c>
      <c r="J18" s="296" t="str">
        <f xml:space="preserve">
IF(H18=data!$AD$4,②計算!$O$6,
IF(H18=data!$AD$5,②計算!$O$26,
IF(H18=data!$AD$6,②計算!$O$46,
IF(H18=data!$AD$7,②計算!$O$66,
IF(H18=data!$AD$8,②計算!$O$86,
IF(H18=data!$AD$9,②計算!$O$106,
IF(H18=data!$AD$10,②計算!$O$126,
IF(H18=data!$AD$11,②計算!$O$146,
IF(H18=data!$AD$12,②計算!$O$166,
IF(H18=data!$AD$13,②計算!$O$186,
IF(H18=data!$AD$14,②計算!$O$206,
IF(H18=data!$AD$15,②計算!$O$226,
IF(H18=data!$AD$16,②計算!$O$246,
IF(H18=data!$AD$17,②計算!$O$266,
IF(H18=data!$AD$18,②計算!$O$286,
IF(H18=data!$AD$19,②計算!$O$306,
IF(H18=data!$AD$20,②計算!$O$326,
IF(H18=data!$AD$21,②計算!$O$346,
IF(H18=data!$AD$22,②計算!$O$366,
IF(H18=data!$AD$23,②計算!$O$386,
""))))))))))))))))))))</f>
        <v/>
      </c>
      <c r="K18" s="22"/>
      <c r="L18" s="22"/>
      <c r="M18" s="22"/>
      <c r="N18" s="22"/>
      <c r="O18" s="22"/>
      <c r="P18" s="22"/>
      <c r="Q18" s="12" t="s">
        <v>67</v>
      </c>
      <c r="R18" s="109" t="str">
        <f t="shared" si="1"/>
        <v>#②計算!Ｂ1</v>
      </c>
      <c r="S18" s="109" t="str">
        <f>IF(H18=data!$AD$4,"1",
IF(H18=data!$AD$5,"21",
IF(H18=data!$AD$6,"41",
IF(H18=data!$AD$7,"61",
IF(H18=data!$AD$8,"81",
IF(H18=data!$AD$9,"101",
IF(H18=data!$AD$10,"121",
IF(H18=data!$AD$11,"141",
IF(H18=data!$AD$12,"161",
IF(H18=data!$AD$13,"181",
IF(H18=data!$AD$14,"201",
IF(H18=data!$AD$15,"221",
IF(H18=data!$AD$16,"241",
IF(H18=data!$AD$17,"261",
IF(H18=data!$AD$18,"281",
IF(H18=data!$AD$19,"301",
IF(H18=data!$AD$20,"321",
IF(H18=data!$AD$21,"341",
IF(H18=data!$AD$22,"361",
IF(H18=data!$AD$23,"381",
"1"))))))))))))))))))))</f>
        <v>1</v>
      </c>
      <c r="AA18" s="119"/>
      <c r="AB18" s="89" t="s">
        <v>463</v>
      </c>
      <c r="AC18" s="121"/>
      <c r="AF18" s="119"/>
      <c r="AG18" s="89" t="s">
        <v>476</v>
      </c>
      <c r="AH18" s="121"/>
      <c r="AJ18" s="220"/>
      <c r="AK18" s="335"/>
      <c r="AL18" s="364"/>
      <c r="AM18" s="364"/>
      <c r="AN18" s="329" t="s">
        <v>442</v>
      </c>
      <c r="AO18" s="328" t="s">
        <v>443</v>
      </c>
      <c r="AP18" s="121"/>
      <c r="AS18" s="119"/>
      <c r="AT18" s="120"/>
      <c r="AU18" s="229" t="s">
        <v>484</v>
      </c>
      <c r="AV18" s="230" t="s">
        <v>485</v>
      </c>
      <c r="AW18" s="120"/>
      <c r="AX18" s="121"/>
      <c r="BA18" s="222"/>
      <c r="BB18" s="201"/>
      <c r="BC18" s="201"/>
      <c r="BD18" s="201"/>
      <c r="BE18" s="201"/>
      <c r="BF18" s="201"/>
      <c r="BG18" s="201"/>
      <c r="BH18" s="201"/>
      <c r="BI18" s="223"/>
    </row>
    <row r="19" spans="2:61" ht="16.5" customHeight="1" thickBot="1" x14ac:dyDescent="0.35">
      <c r="B19" s="66"/>
      <c r="C19" s="9"/>
      <c r="D19" s="62"/>
      <c r="E19" s="62"/>
      <c r="F19" s="62"/>
      <c r="G19" s="11"/>
      <c r="H19" s="295"/>
      <c r="I19" s="321" t="str">
        <f t="shared" si="0"/>
        <v>入力する</v>
      </c>
      <c r="J19" s="296" t="str">
        <f xml:space="preserve">
IF(H19=data!$AD$4,②計算!$O$6,
IF(H19=data!$AD$5,②計算!$O$26,
IF(H19=data!$AD$6,②計算!$O$46,
IF(H19=data!$AD$7,②計算!$O$66,
IF(H19=data!$AD$8,②計算!$O$86,
IF(H19=data!$AD$9,②計算!$O$106,
IF(H19=data!$AD$10,②計算!$O$126,
IF(H19=data!$AD$11,②計算!$O$146,
IF(H19=data!$AD$12,②計算!$O$166,
IF(H19=data!$AD$13,②計算!$O$186,
IF(H19=data!$AD$14,②計算!$O$206,
IF(H19=data!$AD$15,②計算!$O$226,
IF(H19=data!$AD$16,②計算!$O$246,
IF(H19=data!$AD$17,②計算!$O$266,
IF(H19=data!$AD$18,②計算!$O$286,
IF(H19=data!$AD$19,②計算!$O$306,
IF(H19=data!$AD$20,②計算!$O$326,
IF(H19=data!$AD$21,②計算!$O$346,
IF(H19=data!$AD$22,②計算!$O$366,
IF(H19=data!$AD$23,②計算!$O$386,
""))))))))))))))))))))</f>
        <v/>
      </c>
      <c r="K19" s="22"/>
      <c r="L19" s="22"/>
      <c r="M19" s="22"/>
      <c r="N19" s="22"/>
      <c r="O19" s="22"/>
      <c r="P19" s="22"/>
      <c r="Q19" s="12" t="s">
        <v>67</v>
      </c>
      <c r="R19" s="109" t="str">
        <f t="shared" si="1"/>
        <v>#②計算!Ｂ1</v>
      </c>
      <c r="S19" s="109" t="str">
        <f>IF(H19=data!$AD$4,"1",
IF(H19=data!$AD$5,"21",
IF(H19=data!$AD$6,"41",
IF(H19=data!$AD$7,"61",
IF(H19=data!$AD$8,"81",
IF(H19=data!$AD$9,"101",
IF(H19=data!$AD$10,"121",
IF(H19=data!$AD$11,"141",
IF(H19=data!$AD$12,"161",
IF(H19=data!$AD$13,"181",
IF(H19=data!$AD$14,"201",
IF(H19=data!$AD$15,"221",
IF(H19=data!$AD$16,"241",
IF(H19=data!$AD$17,"261",
IF(H19=data!$AD$18,"281",
IF(H19=data!$AD$19,"301",
IF(H19=data!$AD$20,"321",
IF(H19=data!$AD$21,"341",
IF(H19=data!$AD$22,"361",
IF(H19=data!$AD$23,"381",
"1"))))))))))))))))))))</f>
        <v>1</v>
      </c>
      <c r="AA19" s="119"/>
      <c r="AB19" s="89" t="s">
        <v>464</v>
      </c>
      <c r="AC19" s="121"/>
      <c r="AF19" s="119"/>
      <c r="AG19" s="89" t="s">
        <v>477</v>
      </c>
      <c r="AH19" s="121"/>
      <c r="AJ19" s="220"/>
      <c r="AK19" s="338" t="s">
        <v>618</v>
      </c>
      <c r="AL19" s="141">
        <v>1</v>
      </c>
      <c r="AM19" s="141">
        <v>0.7</v>
      </c>
      <c r="AN19" s="141">
        <v>0.05</v>
      </c>
      <c r="AO19" s="141">
        <v>0.15</v>
      </c>
      <c r="AP19" s="121"/>
      <c r="AS19" s="119"/>
      <c r="AT19" s="120"/>
      <c r="AU19" s="229">
        <v>0.04</v>
      </c>
      <c r="AV19" s="230" t="s">
        <v>486</v>
      </c>
      <c r="AW19" s="120"/>
      <c r="AX19" s="121"/>
      <c r="BA19" s="222"/>
      <c r="BB19" s="201"/>
      <c r="BC19" s="201"/>
      <c r="BD19" s="201"/>
      <c r="BE19" s="201"/>
      <c r="BF19" s="201"/>
      <c r="BG19" s="201"/>
      <c r="BH19" s="201"/>
      <c r="BI19" s="223"/>
    </row>
    <row r="20" spans="2:61" ht="16.5" customHeight="1" thickBot="1" x14ac:dyDescent="0.2">
      <c r="B20" s="66"/>
      <c r="C20" s="9"/>
      <c r="D20" s="62"/>
      <c r="E20" s="62"/>
      <c r="F20" s="62"/>
      <c r="G20" s="11"/>
      <c r="H20" s="295"/>
      <c r="I20" s="321" t="str">
        <f t="shared" si="0"/>
        <v>入力する</v>
      </c>
      <c r="J20" s="296" t="str">
        <f xml:space="preserve">
IF(H20=data!$AD$4,②計算!$O$6,
IF(H20=data!$AD$5,②計算!$O$26,
IF(H20=data!$AD$6,②計算!$O$46,
IF(H20=data!$AD$7,②計算!$O$66,
IF(H20=data!$AD$8,②計算!$O$86,
IF(H20=data!$AD$9,②計算!$O$106,
IF(H20=data!$AD$10,②計算!$O$126,
IF(H20=data!$AD$11,②計算!$O$146,
IF(H20=data!$AD$12,②計算!$O$166,
IF(H20=data!$AD$13,②計算!$O$186,
IF(H20=data!$AD$14,②計算!$O$206,
IF(H20=data!$AD$15,②計算!$O$226,
IF(H20=data!$AD$16,②計算!$O$246,
IF(H20=data!$AD$17,②計算!$O$266,
IF(H20=data!$AD$18,②計算!$O$286,
IF(H20=data!$AD$19,②計算!$O$306,
IF(H20=data!$AD$20,②計算!$O$326,
IF(H20=data!$AD$21,②計算!$O$346,
IF(H20=data!$AD$22,②計算!$O$366,
IF(H20=data!$AD$23,②計算!$O$386,
""))))))))))))))))))))</f>
        <v/>
      </c>
      <c r="K20" s="22"/>
      <c r="L20" s="22"/>
      <c r="M20" s="22"/>
      <c r="N20" s="22"/>
      <c r="O20" s="22"/>
      <c r="P20" s="22"/>
      <c r="Q20" s="12" t="s">
        <v>67</v>
      </c>
      <c r="R20" s="109" t="str">
        <f t="shared" si="1"/>
        <v>#②計算!Ｂ1</v>
      </c>
      <c r="S20" s="109" t="str">
        <f>IF(H20=data!$AD$4,"1",
IF(H20=data!$AD$5,"21",
IF(H20=data!$AD$6,"41",
IF(H20=data!$AD$7,"61",
IF(H20=data!$AD$8,"81",
IF(H20=data!$AD$9,"101",
IF(H20=data!$AD$10,"121",
IF(H20=data!$AD$11,"141",
IF(H20=data!$AD$12,"161",
IF(H20=data!$AD$13,"181",
IF(H20=data!$AD$14,"201",
IF(H20=data!$AD$15,"221",
IF(H20=data!$AD$16,"241",
IF(H20=data!$AD$17,"261",
IF(H20=data!$AD$18,"281",
IF(H20=data!$AD$19,"301",
IF(H20=data!$AD$20,"321",
IF(H20=data!$AD$21,"341",
IF(H20=data!$AD$22,"361",
IF(H20=data!$AD$23,"381",
"1"))))))))))))))))))))</f>
        <v>1</v>
      </c>
      <c r="AA20" s="119"/>
      <c r="AB20" s="89" t="s">
        <v>465</v>
      </c>
      <c r="AC20" s="121"/>
      <c r="AF20" s="119"/>
      <c r="AG20" s="89"/>
      <c r="AH20" s="121"/>
      <c r="AJ20" s="220"/>
      <c r="AK20" s="228" t="s">
        <v>617</v>
      </c>
      <c r="AL20" s="336">
        <v>1</v>
      </c>
      <c r="AM20" s="337">
        <v>0.7</v>
      </c>
      <c r="AN20" s="337">
        <v>0</v>
      </c>
      <c r="AO20" s="337">
        <v>0</v>
      </c>
      <c r="AP20" s="121"/>
      <c r="AS20" s="119"/>
      <c r="AT20" s="120"/>
      <c r="AU20" s="229">
        <v>0.04</v>
      </c>
      <c r="AV20" s="230" t="s">
        <v>487</v>
      </c>
      <c r="AW20" s="120"/>
      <c r="AX20" s="121"/>
      <c r="BA20" s="222"/>
      <c r="BB20" s="201"/>
      <c r="BC20" s="201"/>
      <c r="BD20" s="201"/>
      <c r="BE20" s="201"/>
      <c r="BF20" s="201"/>
      <c r="BG20" s="201"/>
      <c r="BH20" s="201"/>
      <c r="BI20" s="223"/>
    </row>
    <row r="21" spans="2:61" ht="16.5" customHeight="1" x14ac:dyDescent="0.15">
      <c r="B21" s="66"/>
      <c r="C21" s="9"/>
      <c r="D21" s="62"/>
      <c r="E21" s="62"/>
      <c r="F21" s="62"/>
      <c r="G21" s="11"/>
      <c r="H21" s="295"/>
      <c r="I21" s="321" t="str">
        <f t="shared" si="0"/>
        <v>入力する</v>
      </c>
      <c r="J21" s="296" t="str">
        <f xml:space="preserve">
IF(H21=data!$AD$4,②計算!$O$6,
IF(H21=data!$AD$5,②計算!$O$26,
IF(H21=data!$AD$6,②計算!$O$46,
IF(H21=data!$AD$7,②計算!$O$66,
IF(H21=data!$AD$8,②計算!$O$86,
IF(H21=data!$AD$9,②計算!$O$106,
IF(H21=data!$AD$10,②計算!$O$126,
IF(H21=data!$AD$11,②計算!$O$146,
IF(H21=data!$AD$12,②計算!$O$166,
IF(H21=data!$AD$13,②計算!$O$186,
IF(H21=data!$AD$14,②計算!$O$206,
IF(H21=data!$AD$15,②計算!$O$226,
IF(H21=data!$AD$16,②計算!$O$246,
IF(H21=data!$AD$17,②計算!$O$266,
IF(H21=data!$AD$18,②計算!$O$286,
IF(H21=data!$AD$19,②計算!$O$306,
IF(H21=data!$AD$20,②計算!$O$326,
IF(H21=data!$AD$21,②計算!$O$346,
IF(H21=data!$AD$22,②計算!$O$366,
IF(H21=data!$AD$23,②計算!$O$386,
""))))))))))))))))))))</f>
        <v/>
      </c>
      <c r="K21" s="22"/>
      <c r="L21" s="22"/>
      <c r="M21" s="22"/>
      <c r="N21" s="22"/>
      <c r="O21" s="22"/>
      <c r="P21" s="22"/>
      <c r="Q21" s="12" t="s">
        <v>67</v>
      </c>
      <c r="R21" s="109" t="str">
        <f t="shared" si="1"/>
        <v>#②計算!Ｂ1</v>
      </c>
      <c r="S21" s="109" t="str">
        <f>IF(H21=data!$AD$4,"1",
IF(H21=data!$AD$5,"21",
IF(H21=data!$AD$6,"41",
IF(H21=data!$AD$7,"61",
IF(H21=data!$AD$8,"81",
IF(H21=data!$AD$9,"101",
IF(H21=data!$AD$10,"121",
IF(H21=data!$AD$11,"141",
IF(H21=data!$AD$12,"161",
IF(H21=data!$AD$13,"181",
IF(H21=data!$AD$14,"201",
IF(H21=data!$AD$15,"221",
IF(H21=data!$AD$16,"241",
IF(H21=data!$AD$17,"261",
IF(H21=data!$AD$18,"281",
IF(H21=data!$AD$19,"301",
IF(H21=data!$AD$20,"321",
IF(H21=data!$AD$21,"341",
IF(H21=data!$AD$22,"361",
IF(H21=data!$AD$23,"381",
"1"))))))))))))))))))))</f>
        <v>1</v>
      </c>
      <c r="AA21" s="119"/>
      <c r="AB21" s="89" t="s">
        <v>466</v>
      </c>
      <c r="AC21" s="121"/>
      <c r="AF21" s="116"/>
      <c r="AG21" s="210"/>
      <c r="AH21" s="116"/>
      <c r="AJ21" s="220"/>
      <c r="AK21" s="120"/>
      <c r="AL21" s="120"/>
      <c r="AM21" s="120"/>
      <c r="AN21" s="120"/>
      <c r="AO21" s="120"/>
      <c r="AP21" s="121"/>
      <c r="AS21" s="119"/>
      <c r="AT21" s="120"/>
      <c r="AU21" s="120"/>
      <c r="AV21" s="231" t="s">
        <v>488</v>
      </c>
      <c r="AW21" s="120"/>
      <c r="AX21" s="121"/>
      <c r="BA21" s="222"/>
      <c r="BB21" s="201"/>
      <c r="BC21" s="201"/>
      <c r="BD21" s="201"/>
      <c r="BE21" s="201"/>
      <c r="BF21" s="201"/>
      <c r="BG21" s="201"/>
      <c r="BH21" s="201"/>
      <c r="BI21" s="223"/>
    </row>
    <row r="22" spans="2:61" ht="16.5" customHeight="1" thickBot="1" x14ac:dyDescent="0.2">
      <c r="B22" s="66"/>
      <c r="C22" s="9"/>
      <c r="D22" s="62"/>
      <c r="E22" s="62"/>
      <c r="F22" s="62"/>
      <c r="G22" s="11"/>
      <c r="H22" s="295"/>
      <c r="I22" s="321" t="str">
        <f t="shared" si="0"/>
        <v>入力する</v>
      </c>
      <c r="J22" s="296" t="str">
        <f xml:space="preserve">
IF(H22=data!$AD$4,②計算!$O$6,
IF(H22=data!$AD$5,②計算!$O$26,
IF(H22=data!$AD$6,②計算!$O$46,
IF(H22=data!$AD$7,②計算!$O$66,
IF(H22=data!$AD$8,②計算!$O$86,
IF(H22=data!$AD$9,②計算!$O$106,
IF(H22=data!$AD$10,②計算!$O$126,
IF(H22=data!$AD$11,②計算!$O$146,
IF(H22=data!$AD$12,②計算!$O$166,
IF(H22=data!$AD$13,②計算!$O$186,
IF(H22=data!$AD$14,②計算!$O$206,
IF(H22=data!$AD$15,②計算!$O$226,
IF(H22=data!$AD$16,②計算!$O$246,
IF(H22=data!$AD$17,②計算!$O$266,
IF(H22=data!$AD$18,②計算!$O$286,
IF(H22=data!$AD$19,②計算!$O$306,
IF(H22=data!$AD$20,②計算!$O$326,
IF(H22=data!$AD$21,②計算!$O$346,
IF(H22=data!$AD$22,②計算!$O$366,
IF(H22=data!$AD$23,②計算!$O$386,
""))))))))))))))))))))</f>
        <v/>
      </c>
      <c r="K22" s="22"/>
      <c r="L22" s="22"/>
      <c r="M22" s="22"/>
      <c r="N22" s="22"/>
      <c r="O22" s="22"/>
      <c r="P22" s="22"/>
      <c r="Q22" s="12" t="s">
        <v>67</v>
      </c>
      <c r="R22" s="109" t="str">
        <f t="shared" si="1"/>
        <v>#②計算!Ｂ1</v>
      </c>
      <c r="S22" s="109" t="str">
        <f>IF(H22=data!$AD$4,"1",
IF(H22=data!$AD$5,"21",
IF(H22=data!$AD$6,"41",
IF(H22=data!$AD$7,"61",
IF(H22=data!$AD$8,"81",
IF(H22=data!$AD$9,"101",
IF(H22=data!$AD$10,"121",
IF(H22=data!$AD$11,"141",
IF(H22=data!$AD$12,"161",
IF(H22=data!$AD$13,"181",
IF(H22=data!$AD$14,"201",
IF(H22=data!$AD$15,"221",
IF(H22=data!$AD$16,"241",
IF(H22=data!$AD$17,"261",
IF(H22=data!$AD$18,"281",
IF(H22=data!$AD$19,"301",
IF(H22=data!$AD$20,"321",
IF(H22=data!$AD$21,"341",
IF(H22=data!$AD$22,"361",
IF(H22=data!$AD$23,"381",
"1"))))))))))))))))))))</f>
        <v>1</v>
      </c>
      <c r="AA22" s="119"/>
      <c r="AB22" s="89" t="s">
        <v>467</v>
      </c>
      <c r="AC22" s="121"/>
      <c r="AF22" s="120"/>
      <c r="AG22" s="89"/>
      <c r="AH22" s="120"/>
      <c r="AJ22" s="220"/>
      <c r="AK22" s="330" t="s">
        <v>619</v>
      </c>
      <c r="AL22" s="330"/>
      <c r="AM22" s="120"/>
      <c r="AN22" s="120"/>
      <c r="AO22" s="120"/>
      <c r="AP22" s="121"/>
      <c r="AS22" s="142"/>
      <c r="AT22" s="143"/>
      <c r="AU22" s="143"/>
      <c r="AV22" s="143"/>
      <c r="AW22" s="143"/>
      <c r="AX22" s="144"/>
      <c r="BA22" s="222"/>
      <c r="BB22" s="201"/>
      <c r="BC22" s="201"/>
      <c r="BD22" s="201"/>
      <c r="BE22" s="201"/>
      <c r="BF22" s="201"/>
      <c r="BG22" s="201"/>
      <c r="BH22" s="201"/>
      <c r="BI22" s="223"/>
    </row>
    <row r="23" spans="2:61" ht="16.5" customHeight="1" thickBot="1" x14ac:dyDescent="0.2">
      <c r="B23" s="66"/>
      <c r="C23" s="9"/>
      <c r="D23" s="62"/>
      <c r="E23" s="62"/>
      <c r="F23" s="62"/>
      <c r="G23" s="11"/>
      <c r="H23" s="295"/>
      <c r="I23" s="321" t="str">
        <f t="shared" si="0"/>
        <v>入力する</v>
      </c>
      <c r="J23" s="296" t="str">
        <f xml:space="preserve">
IF(H23=data!$AD$4,②計算!$O$6,
IF(H23=data!$AD$5,②計算!$O$26,
IF(H23=data!$AD$6,②計算!$O$46,
IF(H23=data!$AD$7,②計算!$O$66,
IF(H23=data!$AD$8,②計算!$O$86,
IF(H23=data!$AD$9,②計算!$O$106,
IF(H23=data!$AD$10,②計算!$O$126,
IF(H23=data!$AD$11,②計算!$O$146,
IF(H23=data!$AD$12,②計算!$O$166,
IF(H23=data!$AD$13,②計算!$O$186,
IF(H23=data!$AD$14,②計算!$O$206,
IF(H23=data!$AD$15,②計算!$O$226,
IF(H23=data!$AD$16,②計算!$O$246,
IF(H23=data!$AD$17,②計算!$O$266,
IF(H23=data!$AD$18,②計算!$O$286,
IF(H23=data!$AD$19,②計算!$O$306,
IF(H23=data!$AD$20,②計算!$O$326,
IF(H23=data!$AD$21,②計算!$O$346,
IF(H23=data!$AD$22,②計算!$O$366,
IF(H23=data!$AD$23,②計算!$O$386,
""))))))))))))))))))))</f>
        <v/>
      </c>
      <c r="K23" s="22"/>
      <c r="L23" s="22"/>
      <c r="M23" s="22"/>
      <c r="N23" s="22"/>
      <c r="O23" s="22"/>
      <c r="P23" s="22"/>
      <c r="Q23" s="12" t="s">
        <v>67</v>
      </c>
      <c r="R23" s="109" t="str">
        <f t="shared" si="1"/>
        <v>#②計算!Ｂ1</v>
      </c>
      <c r="S23" s="109" t="str">
        <f>IF(H23=data!$AD$4,"1",
IF(H23=data!$AD$5,"21",
IF(H23=data!$AD$6,"41",
IF(H23=data!$AD$7,"61",
IF(H23=data!$AD$8,"81",
IF(H23=data!$AD$9,"101",
IF(H23=data!$AD$10,"121",
IF(H23=data!$AD$11,"141",
IF(H23=data!$AD$12,"161",
IF(H23=data!$AD$13,"181",
IF(H23=data!$AD$14,"201",
IF(H23=data!$AD$15,"221",
IF(H23=data!$AD$16,"241",
IF(H23=data!$AD$17,"261",
IF(H23=data!$AD$18,"281",
IF(H23=data!$AD$19,"301",
IF(H23=data!$AD$20,"321",
IF(H23=data!$AD$21,"341",
IF(H23=data!$AD$22,"361",
IF(H23=data!$AD$23,"381",
"1"))))))))))))))))))))</f>
        <v>1</v>
      </c>
      <c r="AA23" s="142"/>
      <c r="AB23" s="143"/>
      <c r="AC23" s="144"/>
      <c r="AF23" s="120"/>
      <c r="AG23" s="120"/>
      <c r="AH23" s="120"/>
      <c r="AJ23" s="332"/>
      <c r="AK23" s="143"/>
      <c r="AL23" s="143"/>
      <c r="AM23" s="143"/>
      <c r="AN23" s="143"/>
      <c r="AO23" s="143"/>
      <c r="AP23" s="144"/>
      <c r="BA23" s="222"/>
      <c r="BB23" s="201"/>
      <c r="BC23" s="201"/>
      <c r="BD23" s="201"/>
      <c r="BE23" s="201"/>
      <c r="BF23" s="201"/>
      <c r="BG23" s="201"/>
      <c r="BH23" s="201"/>
      <c r="BI23" s="223"/>
    </row>
    <row r="24" spans="2:61" ht="16.5" customHeight="1" x14ac:dyDescent="0.15">
      <c r="B24" s="66"/>
      <c r="C24" s="9"/>
      <c r="D24" s="62"/>
      <c r="E24" s="62"/>
      <c r="F24" s="62"/>
      <c r="G24" s="11"/>
      <c r="H24" s="295"/>
      <c r="I24" s="321" t="str">
        <f t="shared" si="0"/>
        <v>入力する</v>
      </c>
      <c r="J24" s="296" t="str">
        <f xml:space="preserve">
IF(H24=data!$AD$4,②計算!$O$6,
IF(H24=data!$AD$5,②計算!$O$26,
IF(H24=data!$AD$6,②計算!$O$46,
IF(H24=data!$AD$7,②計算!$O$66,
IF(H24=data!$AD$8,②計算!$O$86,
IF(H24=data!$AD$9,②計算!$O$106,
IF(H24=data!$AD$10,②計算!$O$126,
IF(H24=data!$AD$11,②計算!$O$146,
IF(H24=data!$AD$12,②計算!$O$166,
IF(H24=data!$AD$13,②計算!$O$186,
IF(H24=data!$AD$14,②計算!$O$206,
IF(H24=data!$AD$15,②計算!$O$226,
IF(H24=data!$AD$16,②計算!$O$246,
IF(H24=data!$AD$17,②計算!$O$266,
IF(H24=data!$AD$18,②計算!$O$286,
IF(H24=data!$AD$19,②計算!$O$306,
IF(H24=data!$AD$20,②計算!$O$326,
IF(H24=data!$AD$21,②計算!$O$346,
IF(H24=data!$AD$22,②計算!$O$366,
IF(H24=data!$AD$23,②計算!$O$386,
""))))))))))))))))))))</f>
        <v/>
      </c>
      <c r="K24" s="22"/>
      <c r="L24" s="22"/>
      <c r="M24" s="22"/>
      <c r="N24" s="22"/>
      <c r="O24" s="22"/>
      <c r="P24" s="22"/>
      <c r="Q24" s="12" t="s">
        <v>67</v>
      </c>
      <c r="R24" s="109" t="str">
        <f t="shared" si="1"/>
        <v>#②計算!Ｂ1</v>
      </c>
      <c r="S24" s="109" t="str">
        <f>IF(H24=data!$AD$4,"1",
IF(H24=data!$AD$5,"21",
IF(H24=data!$AD$6,"41",
IF(H24=data!$AD$7,"61",
IF(H24=data!$AD$8,"81",
IF(H24=data!$AD$9,"101",
IF(H24=data!$AD$10,"121",
IF(H24=data!$AD$11,"141",
IF(H24=data!$AD$12,"161",
IF(H24=data!$AD$13,"181",
IF(H24=data!$AD$14,"201",
IF(H24=data!$AD$15,"221",
IF(H24=data!$AD$16,"241",
IF(H24=data!$AD$17,"261",
IF(H24=data!$AD$18,"281",
IF(H24=data!$AD$19,"301",
IF(H24=data!$AD$20,"321",
IF(H24=data!$AD$21,"341",
IF(H24=data!$AD$22,"361",
IF(H24=data!$AD$23,"381",
"1"))))))))))))))))))))</f>
        <v>1</v>
      </c>
      <c r="BA24" s="222"/>
      <c r="BB24" s="201"/>
      <c r="BC24" s="201"/>
      <c r="BD24" s="201"/>
      <c r="BE24" s="201"/>
      <c r="BF24" s="201"/>
      <c r="BG24" s="201"/>
      <c r="BH24" s="201"/>
      <c r="BI24" s="223"/>
    </row>
    <row r="25" spans="2:61" ht="16.5" customHeight="1" x14ac:dyDescent="0.15">
      <c r="B25" s="66"/>
      <c r="C25" s="9"/>
      <c r="D25" s="62"/>
      <c r="E25" s="62"/>
      <c r="F25" s="62"/>
      <c r="G25" s="11"/>
      <c r="H25" s="295"/>
      <c r="I25" s="321" t="str">
        <f t="shared" si="0"/>
        <v>入力する</v>
      </c>
      <c r="J25" s="296" t="str">
        <f xml:space="preserve">
IF(H25=data!$AD$4,②計算!$O$6,
IF(H25=data!$AD$5,②計算!$O$26,
IF(H25=data!$AD$6,②計算!$O$46,
IF(H25=data!$AD$7,②計算!$O$66,
IF(H25=data!$AD$8,②計算!$O$86,
IF(H25=data!$AD$9,②計算!$O$106,
IF(H25=data!$AD$10,②計算!$O$126,
IF(H25=data!$AD$11,②計算!$O$146,
IF(H25=data!$AD$12,②計算!$O$166,
IF(H25=data!$AD$13,②計算!$O$186,
IF(H25=data!$AD$14,②計算!$O$206,
IF(H25=data!$AD$15,②計算!$O$226,
IF(H25=data!$AD$16,②計算!$O$246,
IF(H25=data!$AD$17,②計算!$O$266,
IF(H25=data!$AD$18,②計算!$O$286,
IF(H25=data!$AD$19,②計算!$O$306,
IF(H25=data!$AD$20,②計算!$O$326,
IF(H25=data!$AD$21,②計算!$O$346,
IF(H25=data!$AD$22,②計算!$O$366,
IF(H25=data!$AD$23,②計算!$O$386,
""))))))))))))))))))))</f>
        <v/>
      </c>
      <c r="K25" s="22"/>
      <c r="L25" s="22"/>
      <c r="M25" s="22"/>
      <c r="N25" s="22"/>
      <c r="O25" s="22"/>
      <c r="P25" s="22"/>
      <c r="Q25" s="12" t="s">
        <v>67</v>
      </c>
      <c r="R25" s="109" t="str">
        <f t="shared" si="1"/>
        <v>#②計算!Ｂ1</v>
      </c>
      <c r="S25" s="109" t="str">
        <f>IF(H25=data!$AD$4,"1",
IF(H25=data!$AD$5,"21",
IF(H25=data!$AD$6,"41",
IF(H25=data!$AD$7,"61",
IF(H25=data!$AD$8,"81",
IF(H25=data!$AD$9,"101",
IF(H25=data!$AD$10,"121",
IF(H25=data!$AD$11,"141",
IF(H25=data!$AD$12,"161",
IF(H25=data!$AD$13,"181",
IF(H25=data!$AD$14,"201",
IF(H25=data!$AD$15,"221",
IF(H25=data!$AD$16,"241",
IF(H25=data!$AD$17,"261",
IF(H25=data!$AD$18,"281",
IF(H25=data!$AD$19,"301",
IF(H25=data!$AD$20,"321",
IF(H25=data!$AD$21,"341",
IF(H25=data!$AD$22,"361",
IF(H25=data!$AD$23,"381",
"1"))))))))))))))))))))</f>
        <v>1</v>
      </c>
      <c r="BA25" s="222"/>
      <c r="BB25" s="201"/>
      <c r="BC25" s="201"/>
      <c r="BD25" s="201"/>
      <c r="BE25" s="201"/>
      <c r="BF25" s="201"/>
      <c r="BG25" s="201"/>
      <c r="BH25" s="201"/>
      <c r="BI25" s="223"/>
    </row>
    <row r="26" spans="2:61" ht="16.5" customHeight="1" x14ac:dyDescent="0.15">
      <c r="B26" s="66"/>
      <c r="C26" s="9"/>
      <c r="D26" s="62"/>
      <c r="E26" s="62"/>
      <c r="F26" s="62"/>
      <c r="G26" s="11"/>
      <c r="H26" s="295"/>
      <c r="I26" s="321" t="str">
        <f t="shared" si="0"/>
        <v>入力する</v>
      </c>
      <c r="J26" s="296" t="str">
        <f xml:space="preserve">
IF(H26=data!$AD$4,②計算!$O$6,
IF(H26=data!$AD$5,②計算!$O$26,
IF(H26=data!$AD$6,②計算!$O$46,
IF(H26=data!$AD$7,②計算!$O$66,
IF(H26=data!$AD$8,②計算!$O$86,
IF(H26=data!$AD$9,②計算!$O$106,
IF(H26=data!$AD$10,②計算!$O$126,
IF(H26=data!$AD$11,②計算!$O$146,
IF(H26=data!$AD$12,②計算!$O$166,
IF(H26=data!$AD$13,②計算!$O$186,
IF(H26=data!$AD$14,②計算!$O$206,
IF(H26=data!$AD$15,②計算!$O$226,
IF(H26=data!$AD$16,②計算!$O$246,
IF(H26=data!$AD$17,②計算!$O$266,
IF(H26=data!$AD$18,②計算!$O$286,
IF(H26=data!$AD$19,②計算!$O$306,
IF(H26=data!$AD$20,②計算!$O$326,
IF(H26=data!$AD$21,②計算!$O$346,
IF(H26=data!$AD$22,②計算!$O$366,
IF(H26=data!$AD$23,②計算!$O$386,
""))))))))))))))))))))</f>
        <v/>
      </c>
      <c r="K26" s="22"/>
      <c r="L26" s="22"/>
      <c r="M26" s="22"/>
      <c r="N26" s="22"/>
      <c r="O26" s="22"/>
      <c r="P26" s="22"/>
      <c r="Q26" s="12" t="s">
        <v>67</v>
      </c>
      <c r="R26" s="109" t="str">
        <f t="shared" si="1"/>
        <v>#②計算!Ｂ1</v>
      </c>
      <c r="S26" s="109" t="str">
        <f>IF(H26=data!$AD$4,"1",
IF(H26=data!$AD$5,"21",
IF(H26=data!$AD$6,"41",
IF(H26=data!$AD$7,"61",
IF(H26=data!$AD$8,"81",
IF(H26=data!$AD$9,"101",
IF(H26=data!$AD$10,"121",
IF(H26=data!$AD$11,"141",
IF(H26=data!$AD$12,"161",
IF(H26=data!$AD$13,"181",
IF(H26=data!$AD$14,"201",
IF(H26=data!$AD$15,"221",
IF(H26=data!$AD$16,"241",
IF(H26=data!$AD$17,"261",
IF(H26=data!$AD$18,"281",
IF(H26=data!$AD$19,"301",
IF(H26=data!$AD$20,"321",
IF(H26=data!$AD$21,"341",
IF(H26=data!$AD$22,"361",
IF(H26=data!$AD$23,"381",
"1"))))))))))))))))))))</f>
        <v>1</v>
      </c>
      <c r="BA26" s="222"/>
      <c r="BB26" s="201"/>
      <c r="BC26" s="201"/>
      <c r="BD26" s="201"/>
      <c r="BE26" s="201"/>
      <c r="BF26" s="201"/>
      <c r="BG26" s="201"/>
      <c r="BH26" s="201"/>
      <c r="BI26" s="223"/>
    </row>
    <row r="27" spans="2:61" ht="16.5" customHeight="1" x14ac:dyDescent="0.15">
      <c r="B27" s="66"/>
      <c r="C27" s="9"/>
      <c r="D27" s="62"/>
      <c r="E27" s="62"/>
      <c r="F27" s="62"/>
      <c r="G27" s="11"/>
      <c r="H27" s="295"/>
      <c r="I27" s="321" t="str">
        <f t="shared" si="0"/>
        <v>入力する</v>
      </c>
      <c r="J27" s="296" t="str">
        <f xml:space="preserve">
IF(H27=data!$AD$4,②計算!$O$6,
IF(H27=data!$AD$5,②計算!$O$26,
IF(H27=data!$AD$6,②計算!$O$46,
IF(H27=data!$AD$7,②計算!$O$66,
IF(H27=data!$AD$8,②計算!$O$86,
IF(H27=data!$AD$9,②計算!$O$106,
IF(H27=data!$AD$10,②計算!$O$126,
IF(H27=data!$AD$11,②計算!$O$146,
IF(H27=data!$AD$12,②計算!$O$166,
IF(H27=data!$AD$13,②計算!$O$186,
IF(H27=data!$AD$14,②計算!$O$206,
IF(H27=data!$AD$15,②計算!$O$226,
IF(H27=data!$AD$16,②計算!$O$246,
IF(H27=data!$AD$17,②計算!$O$266,
IF(H27=data!$AD$18,②計算!$O$286,
IF(H27=data!$AD$19,②計算!$O$306,
IF(H27=data!$AD$20,②計算!$O$326,
IF(H27=data!$AD$21,②計算!$O$346,
IF(H27=data!$AD$22,②計算!$O$366,
IF(H27=data!$AD$23,②計算!$O$386,
""))))))))))))))))))))</f>
        <v/>
      </c>
      <c r="K27" s="22"/>
      <c r="L27" s="22"/>
      <c r="M27" s="22"/>
      <c r="N27" s="22"/>
      <c r="O27" s="22"/>
      <c r="P27" s="22"/>
      <c r="Q27" s="12" t="s">
        <v>67</v>
      </c>
      <c r="R27" s="109" t="str">
        <f t="shared" si="1"/>
        <v>#②計算!Ｂ1</v>
      </c>
      <c r="S27" s="109" t="str">
        <f>IF(H27=data!$AD$4,"1",
IF(H27=data!$AD$5,"21",
IF(H27=data!$AD$6,"41",
IF(H27=data!$AD$7,"61",
IF(H27=data!$AD$8,"81",
IF(H27=data!$AD$9,"101",
IF(H27=data!$AD$10,"121",
IF(H27=data!$AD$11,"141",
IF(H27=data!$AD$12,"161",
IF(H27=data!$AD$13,"181",
IF(H27=data!$AD$14,"201",
IF(H27=data!$AD$15,"221",
IF(H27=data!$AD$16,"241",
IF(H27=data!$AD$17,"261",
IF(H27=data!$AD$18,"281",
IF(H27=data!$AD$19,"301",
IF(H27=data!$AD$20,"321",
IF(H27=data!$AD$21,"341",
IF(H27=data!$AD$22,"361",
IF(H27=data!$AD$23,"381",
"1"))))))))))))))))))))</f>
        <v>1</v>
      </c>
      <c r="AT27" s="232"/>
      <c r="BA27" s="222"/>
      <c r="BB27" s="201"/>
      <c r="BC27" s="201"/>
      <c r="BD27" s="201"/>
      <c r="BE27" s="201"/>
      <c r="BF27" s="201"/>
      <c r="BG27" s="201"/>
      <c r="BH27" s="201"/>
      <c r="BI27" s="223"/>
    </row>
    <row r="28" spans="2:61" ht="16.5" customHeight="1" x14ac:dyDescent="0.15">
      <c r="B28" s="304"/>
      <c r="C28" s="299"/>
      <c r="D28" s="305"/>
      <c r="E28" s="305"/>
      <c r="F28" s="305"/>
      <c r="G28" s="300"/>
      <c r="H28" s="295"/>
      <c r="I28" s="322" t="str">
        <f t="shared" si="0"/>
        <v>入力する</v>
      </c>
      <c r="J28" s="296" t="str">
        <f xml:space="preserve">
IF(H28=data!$AD$4,②計算!$O$6,
IF(H28=data!$AD$5,②計算!$O$26,
IF(H28=data!$AD$6,②計算!$O$46,
IF(H28=data!$AD$7,②計算!$O$66,
IF(H28=data!$AD$8,②計算!$O$86,
IF(H28=data!$AD$9,②計算!$O$106,
IF(H28=data!$AD$10,②計算!$O$126,
IF(H28=data!$AD$11,②計算!$O$146,
IF(H28=data!$AD$12,②計算!$O$166,
IF(H28=data!$AD$13,②計算!$O$186,
IF(H28=data!$AD$14,②計算!$O$206,
IF(H28=data!$AD$15,②計算!$O$226,
IF(H28=data!$AD$16,②計算!$O$246,
IF(H28=data!$AD$17,②計算!$O$266,
IF(H28=data!$AD$18,②計算!$O$286,
IF(H28=data!$AD$19,②計算!$O$306,
IF(H28=data!$AD$20,②計算!$O$326,
IF(H28=data!$AD$21,②計算!$O$346,
IF(H28=data!$AD$22,②計算!$O$366,
IF(H28=data!$AD$23,②計算!$O$386,
""))))))))))))))))))))</f>
        <v/>
      </c>
      <c r="K28" s="306"/>
      <c r="L28" s="306"/>
      <c r="M28" s="306"/>
      <c r="N28" s="306"/>
      <c r="O28" s="306"/>
      <c r="P28" s="306"/>
      <c r="Q28" s="301" t="s">
        <v>67</v>
      </c>
      <c r="R28" s="109" t="str">
        <f t="shared" si="1"/>
        <v>#②計算!Ｂ1</v>
      </c>
      <c r="S28" s="109" t="str">
        <f>IF(H28=data!$AD$4,"1",
IF(H28=data!$AD$5,"21",
IF(H28=data!$AD$6,"41",
IF(H28=data!$AD$7,"61",
IF(H28=data!$AD$8,"81",
IF(H28=data!$AD$9,"101",
IF(H28=data!$AD$10,"121",
IF(H28=data!$AD$11,"141",
IF(H28=data!$AD$12,"161",
IF(H28=data!$AD$13,"181",
IF(H28=data!$AD$14,"201",
IF(H28=data!$AD$15,"221",
IF(H28=data!$AD$16,"241",
IF(H28=data!$AD$17,"261",
IF(H28=data!$AD$18,"281",
IF(H28=data!$AD$19,"301",
IF(H28=data!$AD$20,"321",
IF(H28=data!$AD$21,"341",
IF(H28=data!$AD$22,"361",
IF(H28=data!$AD$23,"381",
"1"))))))))))))))))))))</f>
        <v>1</v>
      </c>
      <c r="AT28" s="233"/>
      <c r="BA28" s="222"/>
      <c r="BB28" s="201"/>
      <c r="BC28" s="201"/>
      <c r="BD28" s="201"/>
      <c r="BE28" s="201"/>
      <c r="BF28" s="201"/>
      <c r="BG28" s="201"/>
      <c r="BH28" s="201"/>
      <c r="BI28" s="223"/>
    </row>
    <row r="29" spans="2:61" ht="16.5" customHeight="1" x14ac:dyDescent="0.15">
      <c r="B29" s="66"/>
      <c r="C29" s="9"/>
      <c r="D29" s="62"/>
      <c r="E29" s="62"/>
      <c r="F29" s="62"/>
      <c r="G29" s="11"/>
      <c r="H29" s="295"/>
      <c r="I29" s="321" t="str">
        <f t="shared" ref="I29:I48" si="2">HYPERLINK(R29,"入力する")</f>
        <v>入力する</v>
      </c>
      <c r="J29" s="296" t="str">
        <f xml:space="preserve">
IF(H29=data!$AD$4,②計算!$O$6,
IF(H29=data!$AD$5,②計算!$O$26,
IF(H29=data!$AD$6,②計算!$O$46,
IF(H29=data!$AD$7,②計算!$O$66,
IF(H29=data!$AD$8,②計算!$O$86,
IF(H29=data!$AD$9,②計算!$O$106,
IF(H29=data!$AD$10,②計算!$O$126,
IF(H29=data!$AD$11,②計算!$O$146,
IF(H29=data!$AD$12,②計算!$O$166,
IF(H29=data!$AD$13,②計算!$O$186,
IF(H29=data!$AD$14,②計算!$O$206,
IF(H29=data!$AD$15,②計算!$O$226,
IF(H29=data!$AD$16,②計算!$O$246,
IF(H29=data!$AD$17,②計算!$O$266,
IF(H29=data!$AD$18,②計算!$O$286,
IF(H29=data!$AD$19,②計算!$O$306,
IF(H29=data!$AD$20,②計算!$O$326,
IF(H29=data!$AD$21,②計算!$O$346,
IF(H29=data!$AD$22,②計算!$O$366,
IF(H29=data!$AD$23,②計算!$O$386,
""))))))))))))))))))))</f>
        <v/>
      </c>
      <c r="K29" s="22"/>
      <c r="L29" s="22"/>
      <c r="M29" s="22"/>
      <c r="N29" s="22"/>
      <c r="O29" s="22"/>
      <c r="P29" s="22"/>
      <c r="Q29" s="12" t="s">
        <v>67</v>
      </c>
      <c r="R29" s="109" t="str">
        <f t="shared" ref="R29:R48" si="3">"#②計算!Ｂ"&amp;S29</f>
        <v>#②計算!Ｂ1</v>
      </c>
      <c r="S29" s="109" t="str">
        <f>IF(H29=data!$AD$4,"1",
IF(H29=data!$AD$5,"21",
IF(H29=data!$AD$6,"41",
IF(H29=data!$AD$7,"61",
IF(H29=data!$AD$8,"81",
IF(H29=data!$AD$9,"101",
IF(H29=data!$AD$10,"121",
IF(H29=data!$AD$11,"141",
IF(H29=data!$AD$12,"161",
IF(H29=data!$AD$13,"181",
IF(H29=data!$AD$14,"201",
IF(H29=data!$AD$15,"221",
IF(H29=data!$AD$16,"241",
IF(H29=data!$AD$17,"261",
IF(H29=data!$AD$18,"281",
IF(H29=data!$AD$19,"301",
IF(H29=data!$AD$20,"321",
IF(H29=data!$AD$21,"341",
IF(H29=data!$AD$22,"361",
IF(H29=data!$AD$23,"381",
"1"))))))))))))))))))))</f>
        <v>1</v>
      </c>
      <c r="BA29" s="222"/>
      <c r="BB29" s="201"/>
      <c r="BC29" s="201"/>
      <c r="BD29" s="201"/>
      <c r="BE29" s="201"/>
      <c r="BF29" s="201"/>
      <c r="BG29" s="201"/>
      <c r="BH29" s="201"/>
      <c r="BI29" s="223"/>
    </row>
    <row r="30" spans="2:61" ht="16.5" customHeight="1" x14ac:dyDescent="0.15">
      <c r="B30" s="66"/>
      <c r="C30" s="9"/>
      <c r="D30" s="62"/>
      <c r="E30" s="62"/>
      <c r="F30" s="62"/>
      <c r="G30" s="11"/>
      <c r="H30" s="295"/>
      <c r="I30" s="321" t="str">
        <f t="shared" si="2"/>
        <v>入力する</v>
      </c>
      <c r="J30" s="296" t="str">
        <f xml:space="preserve">
IF(H30=data!$AD$4,②計算!$O$6,
IF(H30=data!$AD$5,②計算!$O$26,
IF(H30=data!$AD$6,②計算!$O$46,
IF(H30=data!$AD$7,②計算!$O$66,
IF(H30=data!$AD$8,②計算!$O$86,
IF(H30=data!$AD$9,②計算!$O$106,
IF(H30=data!$AD$10,②計算!$O$126,
IF(H30=data!$AD$11,②計算!$O$146,
IF(H30=data!$AD$12,②計算!$O$166,
IF(H30=data!$AD$13,②計算!$O$186,
IF(H30=data!$AD$14,②計算!$O$206,
IF(H30=data!$AD$15,②計算!$O$226,
IF(H30=data!$AD$16,②計算!$O$246,
IF(H30=data!$AD$17,②計算!$O$266,
IF(H30=data!$AD$18,②計算!$O$286,
IF(H30=data!$AD$19,②計算!$O$306,
IF(H30=data!$AD$20,②計算!$O$326,
IF(H30=data!$AD$21,②計算!$O$346,
IF(H30=data!$AD$22,②計算!$O$366,
IF(H30=data!$AD$23,②計算!$O$386,
""))))))))))))))))))))</f>
        <v/>
      </c>
      <c r="K30" s="22"/>
      <c r="L30" s="22"/>
      <c r="M30" s="22"/>
      <c r="N30" s="22"/>
      <c r="O30" s="22"/>
      <c r="P30" s="22"/>
      <c r="Q30" s="12" t="s">
        <v>67</v>
      </c>
      <c r="R30" s="109" t="str">
        <f t="shared" si="3"/>
        <v>#②計算!Ｂ1</v>
      </c>
      <c r="S30" s="109" t="str">
        <f>IF(H30=data!$AD$4,"1",
IF(H30=data!$AD$5,"21",
IF(H30=data!$AD$6,"41",
IF(H30=data!$AD$7,"61",
IF(H30=data!$AD$8,"81",
IF(H30=data!$AD$9,"101",
IF(H30=data!$AD$10,"121",
IF(H30=data!$AD$11,"141",
IF(H30=data!$AD$12,"161",
IF(H30=data!$AD$13,"181",
IF(H30=data!$AD$14,"201",
IF(H30=data!$AD$15,"221",
IF(H30=data!$AD$16,"241",
IF(H30=data!$AD$17,"261",
IF(H30=data!$AD$18,"281",
IF(H30=data!$AD$19,"301",
IF(H30=data!$AD$20,"321",
IF(H30=data!$AD$21,"341",
IF(H30=data!$AD$22,"361",
IF(H30=data!$AD$23,"381",
"1"))))))))))))))))))))</f>
        <v>1</v>
      </c>
      <c r="BA30" s="222"/>
      <c r="BB30" s="201"/>
      <c r="BC30" s="201"/>
      <c r="BD30" s="201"/>
      <c r="BE30" s="201"/>
      <c r="BF30" s="201"/>
      <c r="BG30" s="201"/>
      <c r="BH30" s="201"/>
      <c r="BI30" s="223"/>
    </row>
    <row r="31" spans="2:61" ht="16.5" customHeight="1" x14ac:dyDescent="0.15">
      <c r="B31" s="66"/>
      <c r="C31" s="9"/>
      <c r="D31" s="62"/>
      <c r="E31" s="62"/>
      <c r="F31" s="62"/>
      <c r="G31" s="11"/>
      <c r="H31" s="295"/>
      <c r="I31" s="321" t="str">
        <f t="shared" si="2"/>
        <v>入力する</v>
      </c>
      <c r="J31" s="296" t="str">
        <f xml:space="preserve">
IF(H31=data!$AD$4,②計算!$O$6,
IF(H31=data!$AD$5,②計算!$O$26,
IF(H31=data!$AD$6,②計算!$O$46,
IF(H31=data!$AD$7,②計算!$O$66,
IF(H31=data!$AD$8,②計算!$O$86,
IF(H31=data!$AD$9,②計算!$O$106,
IF(H31=data!$AD$10,②計算!$O$126,
IF(H31=data!$AD$11,②計算!$O$146,
IF(H31=data!$AD$12,②計算!$O$166,
IF(H31=data!$AD$13,②計算!$O$186,
IF(H31=data!$AD$14,②計算!$O$206,
IF(H31=data!$AD$15,②計算!$O$226,
IF(H31=data!$AD$16,②計算!$O$246,
IF(H31=data!$AD$17,②計算!$O$266,
IF(H31=data!$AD$18,②計算!$O$286,
IF(H31=data!$AD$19,②計算!$O$306,
IF(H31=data!$AD$20,②計算!$O$326,
IF(H31=data!$AD$21,②計算!$O$346,
IF(H31=data!$AD$22,②計算!$O$366,
IF(H31=data!$AD$23,②計算!$O$386,
""))))))))))))))))))))</f>
        <v/>
      </c>
      <c r="K31" s="22"/>
      <c r="L31" s="22"/>
      <c r="M31" s="22"/>
      <c r="N31" s="22"/>
      <c r="O31" s="22"/>
      <c r="P31" s="22"/>
      <c r="Q31" s="12" t="s">
        <v>67</v>
      </c>
      <c r="R31" s="109" t="str">
        <f t="shared" si="3"/>
        <v>#②計算!Ｂ1</v>
      </c>
      <c r="S31" s="109" t="str">
        <f>IF(H31=data!$AD$4,"1",
IF(H31=data!$AD$5,"21",
IF(H31=data!$AD$6,"41",
IF(H31=data!$AD$7,"61",
IF(H31=data!$AD$8,"81",
IF(H31=data!$AD$9,"101",
IF(H31=data!$AD$10,"121",
IF(H31=data!$AD$11,"141",
IF(H31=data!$AD$12,"161",
IF(H31=data!$AD$13,"181",
IF(H31=data!$AD$14,"201",
IF(H31=data!$AD$15,"221",
IF(H31=data!$AD$16,"241",
IF(H31=data!$AD$17,"261",
IF(H31=data!$AD$18,"281",
IF(H31=data!$AD$19,"301",
IF(H31=data!$AD$20,"321",
IF(H31=data!$AD$21,"341",
IF(H31=data!$AD$22,"361",
IF(H31=data!$AD$23,"381",
"1"))))))))))))))))))))</f>
        <v>1</v>
      </c>
      <c r="BA31" s="222"/>
      <c r="BB31" s="201"/>
      <c r="BC31" s="201"/>
      <c r="BD31" s="201"/>
      <c r="BE31" s="201"/>
      <c r="BF31" s="201"/>
      <c r="BG31" s="201"/>
      <c r="BH31" s="201"/>
      <c r="BI31" s="223"/>
    </row>
    <row r="32" spans="2:61" ht="16.5" customHeight="1" x14ac:dyDescent="0.15">
      <c r="B32" s="66"/>
      <c r="C32" s="9"/>
      <c r="D32" s="62"/>
      <c r="E32" s="62"/>
      <c r="F32" s="62"/>
      <c r="G32" s="11"/>
      <c r="H32" s="295"/>
      <c r="I32" s="321" t="str">
        <f t="shared" si="2"/>
        <v>入力する</v>
      </c>
      <c r="J32" s="296" t="str">
        <f xml:space="preserve">
IF(H32=data!$AD$4,②計算!$O$6,
IF(H32=data!$AD$5,②計算!$O$26,
IF(H32=data!$AD$6,②計算!$O$46,
IF(H32=data!$AD$7,②計算!$O$66,
IF(H32=data!$AD$8,②計算!$O$86,
IF(H32=data!$AD$9,②計算!$O$106,
IF(H32=data!$AD$10,②計算!$O$126,
IF(H32=data!$AD$11,②計算!$O$146,
IF(H32=data!$AD$12,②計算!$O$166,
IF(H32=data!$AD$13,②計算!$O$186,
IF(H32=data!$AD$14,②計算!$O$206,
IF(H32=data!$AD$15,②計算!$O$226,
IF(H32=data!$AD$16,②計算!$O$246,
IF(H32=data!$AD$17,②計算!$O$266,
IF(H32=data!$AD$18,②計算!$O$286,
IF(H32=data!$AD$19,②計算!$O$306,
IF(H32=data!$AD$20,②計算!$O$326,
IF(H32=data!$AD$21,②計算!$O$346,
IF(H32=data!$AD$22,②計算!$O$366,
IF(H32=data!$AD$23,②計算!$O$386,
""))))))))))))))))))))</f>
        <v/>
      </c>
      <c r="K32" s="22"/>
      <c r="L32" s="22"/>
      <c r="M32" s="22"/>
      <c r="N32" s="22"/>
      <c r="O32" s="22"/>
      <c r="P32" s="22"/>
      <c r="Q32" s="12" t="s">
        <v>67</v>
      </c>
      <c r="R32" s="109" t="str">
        <f t="shared" si="3"/>
        <v>#②計算!Ｂ1</v>
      </c>
      <c r="S32" s="109" t="str">
        <f>IF(H32=data!$AD$4,"1",
IF(H32=data!$AD$5,"21",
IF(H32=data!$AD$6,"41",
IF(H32=data!$AD$7,"61",
IF(H32=data!$AD$8,"81",
IF(H32=data!$AD$9,"101",
IF(H32=data!$AD$10,"121",
IF(H32=data!$AD$11,"141",
IF(H32=data!$AD$12,"161",
IF(H32=data!$AD$13,"181",
IF(H32=data!$AD$14,"201",
IF(H32=data!$AD$15,"221",
IF(H32=data!$AD$16,"241",
IF(H32=data!$AD$17,"261",
IF(H32=data!$AD$18,"281",
IF(H32=data!$AD$19,"301",
IF(H32=data!$AD$20,"321",
IF(H32=data!$AD$21,"341",
IF(H32=data!$AD$22,"361",
IF(H32=data!$AD$23,"381",
"1"))))))))))))))))))))</f>
        <v>1</v>
      </c>
      <c r="AT32" s="232"/>
      <c r="BA32" s="222"/>
      <c r="BB32" s="201"/>
      <c r="BC32" s="201"/>
      <c r="BD32" s="201"/>
      <c r="BE32" s="201"/>
      <c r="BF32" s="201"/>
      <c r="BG32" s="201"/>
      <c r="BH32" s="201"/>
      <c r="BI32" s="223"/>
    </row>
    <row r="33" spans="2:61" ht="16.5" customHeight="1" x14ac:dyDescent="0.15">
      <c r="B33" s="304"/>
      <c r="C33" s="299"/>
      <c r="D33" s="305"/>
      <c r="E33" s="305"/>
      <c r="F33" s="305"/>
      <c r="G33" s="300"/>
      <c r="H33" s="295"/>
      <c r="I33" s="322" t="str">
        <f t="shared" si="2"/>
        <v>入力する</v>
      </c>
      <c r="J33" s="296" t="str">
        <f xml:space="preserve">
IF(H33=data!$AD$4,②計算!$O$6,
IF(H33=data!$AD$5,②計算!$O$26,
IF(H33=data!$AD$6,②計算!$O$46,
IF(H33=data!$AD$7,②計算!$O$66,
IF(H33=data!$AD$8,②計算!$O$86,
IF(H33=data!$AD$9,②計算!$O$106,
IF(H33=data!$AD$10,②計算!$O$126,
IF(H33=data!$AD$11,②計算!$O$146,
IF(H33=data!$AD$12,②計算!$O$166,
IF(H33=data!$AD$13,②計算!$O$186,
IF(H33=data!$AD$14,②計算!$O$206,
IF(H33=data!$AD$15,②計算!$O$226,
IF(H33=data!$AD$16,②計算!$O$246,
IF(H33=data!$AD$17,②計算!$O$266,
IF(H33=data!$AD$18,②計算!$O$286,
IF(H33=data!$AD$19,②計算!$O$306,
IF(H33=data!$AD$20,②計算!$O$326,
IF(H33=data!$AD$21,②計算!$O$346,
IF(H33=data!$AD$22,②計算!$O$366,
IF(H33=data!$AD$23,②計算!$O$386,
""))))))))))))))))))))</f>
        <v/>
      </c>
      <c r="K33" s="306"/>
      <c r="L33" s="306"/>
      <c r="M33" s="306"/>
      <c r="N33" s="306"/>
      <c r="O33" s="306"/>
      <c r="P33" s="306"/>
      <c r="Q33" s="301" t="s">
        <v>67</v>
      </c>
      <c r="R33" s="109" t="str">
        <f t="shared" si="3"/>
        <v>#②計算!Ｂ1</v>
      </c>
      <c r="S33" s="109" t="str">
        <f>IF(H33=data!$AD$4,"1",
IF(H33=data!$AD$5,"21",
IF(H33=data!$AD$6,"41",
IF(H33=data!$AD$7,"61",
IF(H33=data!$AD$8,"81",
IF(H33=data!$AD$9,"101",
IF(H33=data!$AD$10,"121",
IF(H33=data!$AD$11,"141",
IF(H33=data!$AD$12,"161",
IF(H33=data!$AD$13,"181",
IF(H33=data!$AD$14,"201",
IF(H33=data!$AD$15,"221",
IF(H33=data!$AD$16,"241",
IF(H33=data!$AD$17,"261",
IF(H33=data!$AD$18,"281",
IF(H33=data!$AD$19,"301",
IF(H33=data!$AD$20,"321",
IF(H33=data!$AD$21,"341",
IF(H33=data!$AD$22,"361",
IF(H33=data!$AD$23,"381",
"1"))))))))))))))))))))</f>
        <v>1</v>
      </c>
      <c r="AT33" s="233"/>
      <c r="BA33" s="222"/>
      <c r="BB33" s="201"/>
      <c r="BC33" s="201"/>
      <c r="BD33" s="201"/>
      <c r="BE33" s="201"/>
      <c r="BF33" s="201"/>
      <c r="BG33" s="201"/>
      <c r="BH33" s="201"/>
      <c r="BI33" s="223"/>
    </row>
    <row r="34" spans="2:61" ht="16.5" customHeight="1" x14ac:dyDescent="0.15">
      <c r="B34" s="66"/>
      <c r="C34" s="9"/>
      <c r="D34" s="62"/>
      <c r="E34" s="62"/>
      <c r="F34" s="62"/>
      <c r="G34" s="11"/>
      <c r="H34" s="295"/>
      <c r="I34" s="321" t="str">
        <f t="shared" si="2"/>
        <v>入力する</v>
      </c>
      <c r="J34" s="296" t="str">
        <f xml:space="preserve">
IF(H34=data!$AD$4,②計算!$O$6,
IF(H34=data!$AD$5,②計算!$O$26,
IF(H34=data!$AD$6,②計算!$O$46,
IF(H34=data!$AD$7,②計算!$O$66,
IF(H34=data!$AD$8,②計算!$O$86,
IF(H34=data!$AD$9,②計算!$O$106,
IF(H34=data!$AD$10,②計算!$O$126,
IF(H34=data!$AD$11,②計算!$O$146,
IF(H34=data!$AD$12,②計算!$O$166,
IF(H34=data!$AD$13,②計算!$O$186,
IF(H34=data!$AD$14,②計算!$O$206,
IF(H34=data!$AD$15,②計算!$O$226,
IF(H34=data!$AD$16,②計算!$O$246,
IF(H34=data!$AD$17,②計算!$O$266,
IF(H34=data!$AD$18,②計算!$O$286,
IF(H34=data!$AD$19,②計算!$O$306,
IF(H34=data!$AD$20,②計算!$O$326,
IF(H34=data!$AD$21,②計算!$O$346,
IF(H34=data!$AD$22,②計算!$O$366,
IF(H34=data!$AD$23,②計算!$O$386,
""))))))))))))))))))))</f>
        <v/>
      </c>
      <c r="K34" s="22"/>
      <c r="L34" s="22"/>
      <c r="M34" s="22"/>
      <c r="N34" s="22"/>
      <c r="O34" s="22"/>
      <c r="P34" s="22"/>
      <c r="Q34" s="12" t="s">
        <v>67</v>
      </c>
      <c r="R34" s="109" t="str">
        <f t="shared" si="3"/>
        <v>#②計算!Ｂ1</v>
      </c>
      <c r="S34" s="109" t="str">
        <f>IF(H34=data!$AD$4,"1",
IF(H34=data!$AD$5,"21",
IF(H34=data!$AD$6,"41",
IF(H34=data!$AD$7,"61",
IF(H34=data!$AD$8,"81",
IF(H34=data!$AD$9,"101",
IF(H34=data!$AD$10,"121",
IF(H34=data!$AD$11,"141",
IF(H34=data!$AD$12,"161",
IF(H34=data!$AD$13,"181",
IF(H34=data!$AD$14,"201",
IF(H34=data!$AD$15,"221",
IF(H34=data!$AD$16,"241",
IF(H34=data!$AD$17,"261",
IF(H34=data!$AD$18,"281",
IF(H34=data!$AD$19,"301",
IF(H34=data!$AD$20,"321",
IF(H34=data!$AD$21,"341",
IF(H34=data!$AD$22,"361",
IF(H34=data!$AD$23,"381",
"1"))))))))))))))))))))</f>
        <v>1</v>
      </c>
      <c r="BA34" s="222"/>
      <c r="BB34" s="201"/>
      <c r="BC34" s="201"/>
      <c r="BD34" s="201"/>
      <c r="BE34" s="201"/>
      <c r="BF34" s="201"/>
      <c r="BG34" s="201"/>
      <c r="BH34" s="201"/>
      <c r="BI34" s="223"/>
    </row>
    <row r="35" spans="2:61" ht="16.5" customHeight="1" x14ac:dyDescent="0.15">
      <c r="B35" s="66"/>
      <c r="C35" s="9"/>
      <c r="D35" s="62"/>
      <c r="E35" s="62"/>
      <c r="F35" s="62"/>
      <c r="G35" s="11"/>
      <c r="H35" s="295"/>
      <c r="I35" s="321" t="str">
        <f t="shared" si="2"/>
        <v>入力する</v>
      </c>
      <c r="J35" s="296" t="str">
        <f xml:space="preserve">
IF(H35=data!$AD$4,②計算!$O$6,
IF(H35=data!$AD$5,②計算!$O$26,
IF(H35=data!$AD$6,②計算!$O$46,
IF(H35=data!$AD$7,②計算!$O$66,
IF(H35=data!$AD$8,②計算!$O$86,
IF(H35=data!$AD$9,②計算!$O$106,
IF(H35=data!$AD$10,②計算!$O$126,
IF(H35=data!$AD$11,②計算!$O$146,
IF(H35=data!$AD$12,②計算!$O$166,
IF(H35=data!$AD$13,②計算!$O$186,
IF(H35=data!$AD$14,②計算!$O$206,
IF(H35=data!$AD$15,②計算!$O$226,
IF(H35=data!$AD$16,②計算!$O$246,
IF(H35=data!$AD$17,②計算!$O$266,
IF(H35=data!$AD$18,②計算!$O$286,
IF(H35=data!$AD$19,②計算!$O$306,
IF(H35=data!$AD$20,②計算!$O$326,
IF(H35=data!$AD$21,②計算!$O$346,
IF(H35=data!$AD$22,②計算!$O$366,
IF(H35=data!$AD$23,②計算!$O$386,
""))))))))))))))))))))</f>
        <v/>
      </c>
      <c r="K35" s="22"/>
      <c r="L35" s="22"/>
      <c r="M35" s="22"/>
      <c r="N35" s="22"/>
      <c r="O35" s="22"/>
      <c r="P35" s="22"/>
      <c r="Q35" s="12" t="s">
        <v>67</v>
      </c>
      <c r="R35" s="109" t="str">
        <f t="shared" si="3"/>
        <v>#②計算!Ｂ1</v>
      </c>
      <c r="S35" s="109" t="str">
        <f>IF(H35=data!$AD$4,"1",
IF(H35=data!$AD$5,"21",
IF(H35=data!$AD$6,"41",
IF(H35=data!$AD$7,"61",
IF(H35=data!$AD$8,"81",
IF(H35=data!$AD$9,"101",
IF(H35=data!$AD$10,"121",
IF(H35=data!$AD$11,"141",
IF(H35=data!$AD$12,"161",
IF(H35=data!$AD$13,"181",
IF(H35=data!$AD$14,"201",
IF(H35=data!$AD$15,"221",
IF(H35=data!$AD$16,"241",
IF(H35=data!$AD$17,"261",
IF(H35=data!$AD$18,"281",
IF(H35=data!$AD$19,"301",
IF(H35=data!$AD$20,"321",
IF(H35=data!$AD$21,"341",
IF(H35=data!$AD$22,"361",
IF(H35=data!$AD$23,"381",
"1"))))))))))))))))))))</f>
        <v>1</v>
      </c>
      <c r="BA35" s="222"/>
      <c r="BB35" s="201"/>
      <c r="BC35" s="201"/>
      <c r="BD35" s="201"/>
      <c r="BE35" s="201"/>
      <c r="BF35" s="201"/>
      <c r="BG35" s="201"/>
      <c r="BH35" s="201"/>
      <c r="BI35" s="223"/>
    </row>
    <row r="36" spans="2:61" ht="16.5" customHeight="1" x14ac:dyDescent="0.15">
      <c r="B36" s="66"/>
      <c r="C36" s="9"/>
      <c r="D36" s="62"/>
      <c r="E36" s="62"/>
      <c r="F36" s="62"/>
      <c r="G36" s="11"/>
      <c r="H36" s="295"/>
      <c r="I36" s="321" t="str">
        <f t="shared" si="2"/>
        <v>入力する</v>
      </c>
      <c r="J36" s="296" t="str">
        <f xml:space="preserve">
IF(H36=data!$AD$4,②計算!$O$6,
IF(H36=data!$AD$5,②計算!$O$26,
IF(H36=data!$AD$6,②計算!$O$46,
IF(H36=data!$AD$7,②計算!$O$66,
IF(H36=data!$AD$8,②計算!$O$86,
IF(H36=data!$AD$9,②計算!$O$106,
IF(H36=data!$AD$10,②計算!$O$126,
IF(H36=data!$AD$11,②計算!$O$146,
IF(H36=data!$AD$12,②計算!$O$166,
IF(H36=data!$AD$13,②計算!$O$186,
IF(H36=data!$AD$14,②計算!$O$206,
IF(H36=data!$AD$15,②計算!$O$226,
IF(H36=data!$AD$16,②計算!$O$246,
IF(H36=data!$AD$17,②計算!$O$266,
IF(H36=data!$AD$18,②計算!$O$286,
IF(H36=data!$AD$19,②計算!$O$306,
IF(H36=data!$AD$20,②計算!$O$326,
IF(H36=data!$AD$21,②計算!$O$346,
IF(H36=data!$AD$22,②計算!$O$366,
IF(H36=data!$AD$23,②計算!$O$386,
""))))))))))))))))))))</f>
        <v/>
      </c>
      <c r="K36" s="22"/>
      <c r="L36" s="22"/>
      <c r="M36" s="22"/>
      <c r="N36" s="22"/>
      <c r="O36" s="22"/>
      <c r="P36" s="22"/>
      <c r="Q36" s="12" t="s">
        <v>67</v>
      </c>
      <c r="R36" s="109" t="str">
        <f t="shared" si="3"/>
        <v>#②計算!Ｂ1</v>
      </c>
      <c r="S36" s="109" t="str">
        <f>IF(H36=data!$AD$4,"1",
IF(H36=data!$AD$5,"21",
IF(H36=data!$AD$6,"41",
IF(H36=data!$AD$7,"61",
IF(H36=data!$AD$8,"81",
IF(H36=data!$AD$9,"101",
IF(H36=data!$AD$10,"121",
IF(H36=data!$AD$11,"141",
IF(H36=data!$AD$12,"161",
IF(H36=data!$AD$13,"181",
IF(H36=data!$AD$14,"201",
IF(H36=data!$AD$15,"221",
IF(H36=data!$AD$16,"241",
IF(H36=data!$AD$17,"261",
IF(H36=data!$AD$18,"281",
IF(H36=data!$AD$19,"301",
IF(H36=data!$AD$20,"321",
IF(H36=data!$AD$21,"341",
IF(H36=data!$AD$22,"361",
IF(H36=data!$AD$23,"381",
"1"))))))))))))))))))))</f>
        <v>1</v>
      </c>
      <c r="BA36" s="222"/>
      <c r="BB36" s="201"/>
      <c r="BC36" s="201"/>
      <c r="BD36" s="201"/>
      <c r="BE36" s="201"/>
      <c r="BF36" s="201"/>
      <c r="BG36" s="201"/>
      <c r="BH36" s="201"/>
      <c r="BI36" s="223"/>
    </row>
    <row r="37" spans="2:61" ht="16.5" customHeight="1" x14ac:dyDescent="0.15">
      <c r="B37" s="66"/>
      <c r="C37" s="9"/>
      <c r="D37" s="62"/>
      <c r="E37" s="62"/>
      <c r="F37" s="62"/>
      <c r="G37" s="11"/>
      <c r="H37" s="295"/>
      <c r="I37" s="321" t="str">
        <f t="shared" si="2"/>
        <v>入力する</v>
      </c>
      <c r="J37" s="296" t="str">
        <f xml:space="preserve">
IF(H37=data!$AD$4,②計算!$O$6,
IF(H37=data!$AD$5,②計算!$O$26,
IF(H37=data!$AD$6,②計算!$O$46,
IF(H37=data!$AD$7,②計算!$O$66,
IF(H37=data!$AD$8,②計算!$O$86,
IF(H37=data!$AD$9,②計算!$O$106,
IF(H37=data!$AD$10,②計算!$O$126,
IF(H37=data!$AD$11,②計算!$O$146,
IF(H37=data!$AD$12,②計算!$O$166,
IF(H37=data!$AD$13,②計算!$O$186,
IF(H37=data!$AD$14,②計算!$O$206,
IF(H37=data!$AD$15,②計算!$O$226,
IF(H37=data!$AD$16,②計算!$O$246,
IF(H37=data!$AD$17,②計算!$O$266,
IF(H37=data!$AD$18,②計算!$O$286,
IF(H37=data!$AD$19,②計算!$O$306,
IF(H37=data!$AD$20,②計算!$O$326,
IF(H37=data!$AD$21,②計算!$O$346,
IF(H37=data!$AD$22,②計算!$O$366,
IF(H37=data!$AD$23,②計算!$O$386,
""))))))))))))))))))))</f>
        <v/>
      </c>
      <c r="K37" s="22"/>
      <c r="L37" s="22"/>
      <c r="M37" s="22"/>
      <c r="N37" s="22"/>
      <c r="O37" s="22"/>
      <c r="P37" s="22"/>
      <c r="Q37" s="12" t="s">
        <v>67</v>
      </c>
      <c r="R37" s="109" t="str">
        <f t="shared" si="3"/>
        <v>#②計算!Ｂ1</v>
      </c>
      <c r="S37" s="109" t="str">
        <f>IF(H37=data!$AD$4,"1",
IF(H37=data!$AD$5,"21",
IF(H37=data!$AD$6,"41",
IF(H37=data!$AD$7,"61",
IF(H37=data!$AD$8,"81",
IF(H37=data!$AD$9,"101",
IF(H37=data!$AD$10,"121",
IF(H37=data!$AD$11,"141",
IF(H37=data!$AD$12,"161",
IF(H37=data!$AD$13,"181",
IF(H37=data!$AD$14,"201",
IF(H37=data!$AD$15,"221",
IF(H37=data!$AD$16,"241",
IF(H37=data!$AD$17,"261",
IF(H37=data!$AD$18,"281",
IF(H37=data!$AD$19,"301",
IF(H37=data!$AD$20,"321",
IF(H37=data!$AD$21,"341",
IF(H37=data!$AD$22,"361",
IF(H37=data!$AD$23,"381",
"1"))))))))))))))))))))</f>
        <v>1</v>
      </c>
      <c r="AT37" s="232"/>
      <c r="BA37" s="222"/>
      <c r="BB37" s="201"/>
      <c r="BC37" s="201"/>
      <c r="BD37" s="201"/>
      <c r="BE37" s="201"/>
      <c r="BF37" s="201"/>
      <c r="BG37" s="201"/>
      <c r="BH37" s="201"/>
      <c r="BI37" s="223"/>
    </row>
    <row r="38" spans="2:61" ht="16.5" customHeight="1" x14ac:dyDescent="0.15">
      <c r="B38" s="304"/>
      <c r="C38" s="299"/>
      <c r="D38" s="305"/>
      <c r="E38" s="305"/>
      <c r="F38" s="305"/>
      <c r="G38" s="300"/>
      <c r="H38" s="295"/>
      <c r="I38" s="322" t="str">
        <f t="shared" si="2"/>
        <v>入力する</v>
      </c>
      <c r="J38" s="296" t="str">
        <f xml:space="preserve">
IF(H38=data!$AD$4,②計算!$O$6,
IF(H38=data!$AD$5,②計算!$O$26,
IF(H38=data!$AD$6,②計算!$O$46,
IF(H38=data!$AD$7,②計算!$O$66,
IF(H38=data!$AD$8,②計算!$O$86,
IF(H38=data!$AD$9,②計算!$O$106,
IF(H38=data!$AD$10,②計算!$O$126,
IF(H38=data!$AD$11,②計算!$O$146,
IF(H38=data!$AD$12,②計算!$O$166,
IF(H38=data!$AD$13,②計算!$O$186,
IF(H38=data!$AD$14,②計算!$O$206,
IF(H38=data!$AD$15,②計算!$O$226,
IF(H38=data!$AD$16,②計算!$O$246,
IF(H38=data!$AD$17,②計算!$O$266,
IF(H38=data!$AD$18,②計算!$O$286,
IF(H38=data!$AD$19,②計算!$O$306,
IF(H38=data!$AD$20,②計算!$O$326,
IF(H38=data!$AD$21,②計算!$O$346,
IF(H38=data!$AD$22,②計算!$O$366,
IF(H38=data!$AD$23,②計算!$O$386,
""))))))))))))))))))))</f>
        <v/>
      </c>
      <c r="K38" s="306"/>
      <c r="L38" s="306"/>
      <c r="M38" s="306"/>
      <c r="N38" s="306"/>
      <c r="O38" s="306"/>
      <c r="P38" s="306"/>
      <c r="Q38" s="301" t="s">
        <v>67</v>
      </c>
      <c r="R38" s="109" t="str">
        <f t="shared" si="3"/>
        <v>#②計算!Ｂ1</v>
      </c>
      <c r="S38" s="109" t="str">
        <f>IF(H38=data!$AD$4,"1",
IF(H38=data!$AD$5,"21",
IF(H38=data!$AD$6,"41",
IF(H38=data!$AD$7,"61",
IF(H38=data!$AD$8,"81",
IF(H38=data!$AD$9,"101",
IF(H38=data!$AD$10,"121",
IF(H38=data!$AD$11,"141",
IF(H38=data!$AD$12,"161",
IF(H38=data!$AD$13,"181",
IF(H38=data!$AD$14,"201",
IF(H38=data!$AD$15,"221",
IF(H38=data!$AD$16,"241",
IF(H38=data!$AD$17,"261",
IF(H38=data!$AD$18,"281",
IF(H38=data!$AD$19,"301",
IF(H38=data!$AD$20,"321",
IF(H38=data!$AD$21,"341",
IF(H38=data!$AD$22,"361",
IF(H38=data!$AD$23,"381",
"1"))))))))))))))))))))</f>
        <v>1</v>
      </c>
      <c r="AT38" s="233"/>
      <c r="BA38" s="222"/>
      <c r="BB38" s="201"/>
      <c r="BC38" s="201"/>
      <c r="BD38" s="201"/>
      <c r="BE38" s="201"/>
      <c r="BF38" s="201"/>
      <c r="BG38" s="201"/>
      <c r="BH38" s="201"/>
      <c r="BI38" s="223"/>
    </row>
    <row r="39" spans="2:61" ht="16.5" customHeight="1" x14ac:dyDescent="0.15">
      <c r="B39" s="66"/>
      <c r="C39" s="9"/>
      <c r="D39" s="62"/>
      <c r="E39" s="62"/>
      <c r="F39" s="62"/>
      <c r="G39" s="11"/>
      <c r="H39" s="295"/>
      <c r="I39" s="321" t="str">
        <f t="shared" si="2"/>
        <v>入力する</v>
      </c>
      <c r="J39" s="296" t="str">
        <f xml:space="preserve">
IF(H39=data!$AD$4,②計算!$O$6,
IF(H39=data!$AD$5,②計算!$O$26,
IF(H39=data!$AD$6,②計算!$O$46,
IF(H39=data!$AD$7,②計算!$O$66,
IF(H39=data!$AD$8,②計算!$O$86,
IF(H39=data!$AD$9,②計算!$O$106,
IF(H39=data!$AD$10,②計算!$O$126,
IF(H39=data!$AD$11,②計算!$O$146,
IF(H39=data!$AD$12,②計算!$O$166,
IF(H39=data!$AD$13,②計算!$O$186,
IF(H39=data!$AD$14,②計算!$O$206,
IF(H39=data!$AD$15,②計算!$O$226,
IF(H39=data!$AD$16,②計算!$O$246,
IF(H39=data!$AD$17,②計算!$O$266,
IF(H39=data!$AD$18,②計算!$O$286,
IF(H39=data!$AD$19,②計算!$O$306,
IF(H39=data!$AD$20,②計算!$O$326,
IF(H39=data!$AD$21,②計算!$O$346,
IF(H39=data!$AD$22,②計算!$O$366,
IF(H39=data!$AD$23,②計算!$O$386,
""))))))))))))))))))))</f>
        <v/>
      </c>
      <c r="K39" s="22"/>
      <c r="L39" s="22"/>
      <c r="M39" s="22"/>
      <c r="N39" s="22"/>
      <c r="O39" s="22"/>
      <c r="P39" s="22"/>
      <c r="Q39" s="12" t="s">
        <v>67</v>
      </c>
      <c r="R39" s="109" t="str">
        <f t="shared" si="3"/>
        <v>#②計算!Ｂ1</v>
      </c>
      <c r="S39" s="109" t="str">
        <f>IF(H39=data!$AD$4,"1",
IF(H39=data!$AD$5,"21",
IF(H39=data!$AD$6,"41",
IF(H39=data!$AD$7,"61",
IF(H39=data!$AD$8,"81",
IF(H39=data!$AD$9,"101",
IF(H39=data!$AD$10,"121",
IF(H39=data!$AD$11,"141",
IF(H39=data!$AD$12,"161",
IF(H39=data!$AD$13,"181",
IF(H39=data!$AD$14,"201",
IF(H39=data!$AD$15,"221",
IF(H39=data!$AD$16,"241",
IF(H39=data!$AD$17,"261",
IF(H39=data!$AD$18,"281",
IF(H39=data!$AD$19,"301",
IF(H39=data!$AD$20,"321",
IF(H39=data!$AD$21,"341",
IF(H39=data!$AD$22,"361",
IF(H39=data!$AD$23,"381",
"1"))))))))))))))))))))</f>
        <v>1</v>
      </c>
      <c r="BA39" s="222"/>
      <c r="BB39" s="201"/>
      <c r="BC39" s="201"/>
      <c r="BD39" s="201"/>
      <c r="BE39" s="201"/>
      <c r="BF39" s="201"/>
      <c r="BG39" s="201"/>
      <c r="BH39" s="201"/>
      <c r="BI39" s="223"/>
    </row>
    <row r="40" spans="2:61" ht="16.5" customHeight="1" x14ac:dyDescent="0.15">
      <c r="B40" s="66"/>
      <c r="C40" s="9"/>
      <c r="D40" s="62"/>
      <c r="E40" s="62"/>
      <c r="F40" s="62"/>
      <c r="G40" s="11"/>
      <c r="H40" s="295"/>
      <c r="I40" s="321" t="str">
        <f t="shared" si="2"/>
        <v>入力する</v>
      </c>
      <c r="J40" s="296" t="str">
        <f xml:space="preserve">
IF(H40=data!$AD$4,②計算!$O$6,
IF(H40=data!$AD$5,②計算!$O$26,
IF(H40=data!$AD$6,②計算!$O$46,
IF(H40=data!$AD$7,②計算!$O$66,
IF(H40=data!$AD$8,②計算!$O$86,
IF(H40=data!$AD$9,②計算!$O$106,
IF(H40=data!$AD$10,②計算!$O$126,
IF(H40=data!$AD$11,②計算!$O$146,
IF(H40=data!$AD$12,②計算!$O$166,
IF(H40=data!$AD$13,②計算!$O$186,
IF(H40=data!$AD$14,②計算!$O$206,
IF(H40=data!$AD$15,②計算!$O$226,
IF(H40=data!$AD$16,②計算!$O$246,
IF(H40=data!$AD$17,②計算!$O$266,
IF(H40=data!$AD$18,②計算!$O$286,
IF(H40=data!$AD$19,②計算!$O$306,
IF(H40=data!$AD$20,②計算!$O$326,
IF(H40=data!$AD$21,②計算!$O$346,
IF(H40=data!$AD$22,②計算!$O$366,
IF(H40=data!$AD$23,②計算!$O$386,
""))))))))))))))))))))</f>
        <v/>
      </c>
      <c r="K40" s="22"/>
      <c r="L40" s="22"/>
      <c r="M40" s="22"/>
      <c r="N40" s="22"/>
      <c r="O40" s="22"/>
      <c r="P40" s="22"/>
      <c r="Q40" s="12" t="s">
        <v>67</v>
      </c>
      <c r="R40" s="109" t="str">
        <f t="shared" si="3"/>
        <v>#②計算!Ｂ1</v>
      </c>
      <c r="S40" s="109" t="str">
        <f>IF(H40=data!$AD$4,"1",
IF(H40=data!$AD$5,"21",
IF(H40=data!$AD$6,"41",
IF(H40=data!$AD$7,"61",
IF(H40=data!$AD$8,"81",
IF(H40=data!$AD$9,"101",
IF(H40=data!$AD$10,"121",
IF(H40=data!$AD$11,"141",
IF(H40=data!$AD$12,"161",
IF(H40=data!$AD$13,"181",
IF(H40=data!$AD$14,"201",
IF(H40=data!$AD$15,"221",
IF(H40=data!$AD$16,"241",
IF(H40=data!$AD$17,"261",
IF(H40=data!$AD$18,"281",
IF(H40=data!$AD$19,"301",
IF(H40=data!$AD$20,"321",
IF(H40=data!$AD$21,"341",
IF(H40=data!$AD$22,"361",
IF(H40=data!$AD$23,"381",
"1"))))))))))))))))))))</f>
        <v>1</v>
      </c>
      <c r="BA40" s="222"/>
      <c r="BB40" s="201"/>
      <c r="BC40" s="201"/>
      <c r="BD40" s="201"/>
      <c r="BE40" s="201"/>
      <c r="BF40" s="201"/>
      <c r="BG40" s="201"/>
      <c r="BH40" s="201"/>
      <c r="BI40" s="223"/>
    </row>
    <row r="41" spans="2:61" ht="16.5" customHeight="1" x14ac:dyDescent="0.15">
      <c r="B41" s="66"/>
      <c r="C41" s="9"/>
      <c r="D41" s="62"/>
      <c r="E41" s="62"/>
      <c r="F41" s="62"/>
      <c r="G41" s="11"/>
      <c r="H41" s="295"/>
      <c r="I41" s="321" t="str">
        <f t="shared" si="2"/>
        <v>入力する</v>
      </c>
      <c r="J41" s="296" t="str">
        <f xml:space="preserve">
IF(H41=data!$AD$4,②計算!$O$6,
IF(H41=data!$AD$5,②計算!$O$26,
IF(H41=data!$AD$6,②計算!$O$46,
IF(H41=data!$AD$7,②計算!$O$66,
IF(H41=data!$AD$8,②計算!$O$86,
IF(H41=data!$AD$9,②計算!$O$106,
IF(H41=data!$AD$10,②計算!$O$126,
IF(H41=data!$AD$11,②計算!$O$146,
IF(H41=data!$AD$12,②計算!$O$166,
IF(H41=data!$AD$13,②計算!$O$186,
IF(H41=data!$AD$14,②計算!$O$206,
IF(H41=data!$AD$15,②計算!$O$226,
IF(H41=data!$AD$16,②計算!$O$246,
IF(H41=data!$AD$17,②計算!$O$266,
IF(H41=data!$AD$18,②計算!$O$286,
IF(H41=data!$AD$19,②計算!$O$306,
IF(H41=data!$AD$20,②計算!$O$326,
IF(H41=data!$AD$21,②計算!$O$346,
IF(H41=data!$AD$22,②計算!$O$366,
IF(H41=data!$AD$23,②計算!$O$386,
""))))))))))))))))))))</f>
        <v/>
      </c>
      <c r="K41" s="22"/>
      <c r="L41" s="22"/>
      <c r="M41" s="22"/>
      <c r="N41" s="22"/>
      <c r="O41" s="22"/>
      <c r="P41" s="22"/>
      <c r="Q41" s="12" t="s">
        <v>67</v>
      </c>
      <c r="R41" s="109" t="str">
        <f t="shared" si="3"/>
        <v>#②計算!Ｂ1</v>
      </c>
      <c r="S41" s="109" t="str">
        <f>IF(H41=data!$AD$4,"1",
IF(H41=data!$AD$5,"21",
IF(H41=data!$AD$6,"41",
IF(H41=data!$AD$7,"61",
IF(H41=data!$AD$8,"81",
IF(H41=data!$AD$9,"101",
IF(H41=data!$AD$10,"121",
IF(H41=data!$AD$11,"141",
IF(H41=data!$AD$12,"161",
IF(H41=data!$AD$13,"181",
IF(H41=data!$AD$14,"201",
IF(H41=data!$AD$15,"221",
IF(H41=data!$AD$16,"241",
IF(H41=data!$AD$17,"261",
IF(H41=data!$AD$18,"281",
IF(H41=data!$AD$19,"301",
IF(H41=data!$AD$20,"321",
IF(H41=data!$AD$21,"341",
IF(H41=data!$AD$22,"361",
IF(H41=data!$AD$23,"381",
"1"))))))))))))))))))))</f>
        <v>1</v>
      </c>
      <c r="BA41" s="222"/>
      <c r="BB41" s="201"/>
      <c r="BC41" s="201"/>
      <c r="BD41" s="201"/>
      <c r="BE41" s="201"/>
      <c r="BF41" s="201"/>
      <c r="BG41" s="201"/>
      <c r="BH41" s="201"/>
      <c r="BI41" s="223"/>
    </row>
    <row r="42" spans="2:61" ht="16.5" customHeight="1" x14ac:dyDescent="0.15">
      <c r="B42" s="66"/>
      <c r="C42" s="9"/>
      <c r="D42" s="62"/>
      <c r="E42" s="62"/>
      <c r="F42" s="62"/>
      <c r="G42" s="11"/>
      <c r="H42" s="295"/>
      <c r="I42" s="321" t="str">
        <f t="shared" si="2"/>
        <v>入力する</v>
      </c>
      <c r="J42" s="296" t="str">
        <f xml:space="preserve">
IF(H42=data!$AD$4,②計算!$O$6,
IF(H42=data!$AD$5,②計算!$O$26,
IF(H42=data!$AD$6,②計算!$O$46,
IF(H42=data!$AD$7,②計算!$O$66,
IF(H42=data!$AD$8,②計算!$O$86,
IF(H42=data!$AD$9,②計算!$O$106,
IF(H42=data!$AD$10,②計算!$O$126,
IF(H42=data!$AD$11,②計算!$O$146,
IF(H42=data!$AD$12,②計算!$O$166,
IF(H42=data!$AD$13,②計算!$O$186,
IF(H42=data!$AD$14,②計算!$O$206,
IF(H42=data!$AD$15,②計算!$O$226,
IF(H42=data!$AD$16,②計算!$O$246,
IF(H42=data!$AD$17,②計算!$O$266,
IF(H42=data!$AD$18,②計算!$O$286,
IF(H42=data!$AD$19,②計算!$O$306,
IF(H42=data!$AD$20,②計算!$O$326,
IF(H42=data!$AD$21,②計算!$O$346,
IF(H42=data!$AD$22,②計算!$O$366,
IF(H42=data!$AD$23,②計算!$O$386,
""))))))))))))))))))))</f>
        <v/>
      </c>
      <c r="K42" s="22"/>
      <c r="L42" s="22"/>
      <c r="M42" s="22"/>
      <c r="N42" s="22"/>
      <c r="O42" s="22"/>
      <c r="P42" s="22"/>
      <c r="Q42" s="12" t="s">
        <v>67</v>
      </c>
      <c r="R42" s="109" t="str">
        <f t="shared" si="3"/>
        <v>#②計算!Ｂ1</v>
      </c>
      <c r="S42" s="109" t="str">
        <f>IF(H42=data!$AD$4,"1",
IF(H42=data!$AD$5,"21",
IF(H42=data!$AD$6,"41",
IF(H42=data!$AD$7,"61",
IF(H42=data!$AD$8,"81",
IF(H42=data!$AD$9,"101",
IF(H42=data!$AD$10,"121",
IF(H42=data!$AD$11,"141",
IF(H42=data!$AD$12,"161",
IF(H42=data!$AD$13,"181",
IF(H42=data!$AD$14,"201",
IF(H42=data!$AD$15,"221",
IF(H42=data!$AD$16,"241",
IF(H42=data!$AD$17,"261",
IF(H42=data!$AD$18,"281",
IF(H42=data!$AD$19,"301",
IF(H42=data!$AD$20,"321",
IF(H42=data!$AD$21,"341",
IF(H42=data!$AD$22,"361",
IF(H42=data!$AD$23,"381",
"1"))))))))))))))))))))</f>
        <v>1</v>
      </c>
      <c r="AT42" s="232"/>
      <c r="BA42" s="222"/>
      <c r="BB42" s="201"/>
      <c r="BC42" s="201"/>
      <c r="BD42" s="201"/>
      <c r="BE42" s="201"/>
      <c r="BF42" s="201"/>
      <c r="BG42" s="201"/>
      <c r="BH42" s="201"/>
      <c r="BI42" s="223"/>
    </row>
    <row r="43" spans="2:61" ht="16.5" customHeight="1" x14ac:dyDescent="0.15">
      <c r="B43" s="304"/>
      <c r="C43" s="299"/>
      <c r="D43" s="305"/>
      <c r="E43" s="305"/>
      <c r="F43" s="305"/>
      <c r="G43" s="300"/>
      <c r="H43" s="295"/>
      <c r="I43" s="322" t="str">
        <f t="shared" si="2"/>
        <v>入力する</v>
      </c>
      <c r="J43" s="296" t="str">
        <f xml:space="preserve">
IF(H43=data!$AD$4,②計算!$O$6,
IF(H43=data!$AD$5,②計算!$O$26,
IF(H43=data!$AD$6,②計算!$O$46,
IF(H43=data!$AD$7,②計算!$O$66,
IF(H43=data!$AD$8,②計算!$O$86,
IF(H43=data!$AD$9,②計算!$O$106,
IF(H43=data!$AD$10,②計算!$O$126,
IF(H43=data!$AD$11,②計算!$O$146,
IF(H43=data!$AD$12,②計算!$O$166,
IF(H43=data!$AD$13,②計算!$O$186,
IF(H43=data!$AD$14,②計算!$O$206,
IF(H43=data!$AD$15,②計算!$O$226,
IF(H43=data!$AD$16,②計算!$O$246,
IF(H43=data!$AD$17,②計算!$O$266,
IF(H43=data!$AD$18,②計算!$O$286,
IF(H43=data!$AD$19,②計算!$O$306,
IF(H43=data!$AD$20,②計算!$O$326,
IF(H43=data!$AD$21,②計算!$O$346,
IF(H43=data!$AD$22,②計算!$O$366,
IF(H43=data!$AD$23,②計算!$O$386,
""))))))))))))))))))))</f>
        <v/>
      </c>
      <c r="K43" s="306"/>
      <c r="L43" s="306"/>
      <c r="M43" s="306"/>
      <c r="N43" s="306"/>
      <c r="O43" s="306"/>
      <c r="P43" s="306"/>
      <c r="Q43" s="301" t="s">
        <v>67</v>
      </c>
      <c r="R43" s="109" t="str">
        <f t="shared" si="3"/>
        <v>#②計算!Ｂ1</v>
      </c>
      <c r="S43" s="109" t="str">
        <f>IF(H43=data!$AD$4,"1",
IF(H43=data!$AD$5,"21",
IF(H43=data!$AD$6,"41",
IF(H43=data!$AD$7,"61",
IF(H43=data!$AD$8,"81",
IF(H43=data!$AD$9,"101",
IF(H43=data!$AD$10,"121",
IF(H43=data!$AD$11,"141",
IF(H43=data!$AD$12,"161",
IF(H43=data!$AD$13,"181",
IF(H43=data!$AD$14,"201",
IF(H43=data!$AD$15,"221",
IF(H43=data!$AD$16,"241",
IF(H43=data!$AD$17,"261",
IF(H43=data!$AD$18,"281",
IF(H43=data!$AD$19,"301",
IF(H43=data!$AD$20,"321",
IF(H43=data!$AD$21,"341",
IF(H43=data!$AD$22,"361",
IF(H43=data!$AD$23,"381",
"1"))))))))))))))))))))</f>
        <v>1</v>
      </c>
      <c r="AT43" s="233"/>
      <c r="BA43" s="222"/>
      <c r="BB43" s="201"/>
      <c r="BC43" s="201"/>
      <c r="BD43" s="201"/>
      <c r="BE43" s="201"/>
      <c r="BF43" s="201"/>
      <c r="BG43" s="201"/>
      <c r="BH43" s="201"/>
      <c r="BI43" s="223"/>
    </row>
    <row r="44" spans="2:61" ht="16.5" customHeight="1" x14ac:dyDescent="0.15">
      <c r="B44" s="66"/>
      <c r="C44" s="9"/>
      <c r="D44" s="62"/>
      <c r="E44" s="62"/>
      <c r="F44" s="62"/>
      <c r="G44" s="11"/>
      <c r="H44" s="295"/>
      <c r="I44" s="321" t="str">
        <f t="shared" si="2"/>
        <v>入力する</v>
      </c>
      <c r="J44" s="296" t="str">
        <f xml:space="preserve">
IF(H44=data!$AD$4,②計算!$O$6,
IF(H44=data!$AD$5,②計算!$O$26,
IF(H44=data!$AD$6,②計算!$O$46,
IF(H44=data!$AD$7,②計算!$O$66,
IF(H44=data!$AD$8,②計算!$O$86,
IF(H44=data!$AD$9,②計算!$O$106,
IF(H44=data!$AD$10,②計算!$O$126,
IF(H44=data!$AD$11,②計算!$O$146,
IF(H44=data!$AD$12,②計算!$O$166,
IF(H44=data!$AD$13,②計算!$O$186,
IF(H44=data!$AD$14,②計算!$O$206,
IF(H44=data!$AD$15,②計算!$O$226,
IF(H44=data!$AD$16,②計算!$O$246,
IF(H44=data!$AD$17,②計算!$O$266,
IF(H44=data!$AD$18,②計算!$O$286,
IF(H44=data!$AD$19,②計算!$O$306,
IF(H44=data!$AD$20,②計算!$O$326,
IF(H44=data!$AD$21,②計算!$O$346,
IF(H44=data!$AD$22,②計算!$O$366,
IF(H44=data!$AD$23,②計算!$O$386,
""))))))))))))))))))))</f>
        <v/>
      </c>
      <c r="K44" s="22"/>
      <c r="L44" s="22"/>
      <c r="M44" s="22"/>
      <c r="N44" s="22"/>
      <c r="O44" s="22"/>
      <c r="P44" s="22"/>
      <c r="Q44" s="12" t="s">
        <v>67</v>
      </c>
      <c r="R44" s="109" t="str">
        <f t="shared" si="3"/>
        <v>#②計算!Ｂ1</v>
      </c>
      <c r="S44" s="109" t="str">
        <f>IF(H44=data!$AD$4,"1",
IF(H44=data!$AD$5,"21",
IF(H44=data!$AD$6,"41",
IF(H44=data!$AD$7,"61",
IF(H44=data!$AD$8,"81",
IF(H44=data!$AD$9,"101",
IF(H44=data!$AD$10,"121",
IF(H44=data!$AD$11,"141",
IF(H44=data!$AD$12,"161",
IF(H44=data!$AD$13,"181",
IF(H44=data!$AD$14,"201",
IF(H44=data!$AD$15,"221",
IF(H44=data!$AD$16,"241",
IF(H44=data!$AD$17,"261",
IF(H44=data!$AD$18,"281",
IF(H44=data!$AD$19,"301",
IF(H44=data!$AD$20,"321",
IF(H44=data!$AD$21,"341",
IF(H44=data!$AD$22,"361",
IF(H44=data!$AD$23,"381",
"1"))))))))))))))))))))</f>
        <v>1</v>
      </c>
      <c r="BA44" s="222"/>
      <c r="BB44" s="201"/>
      <c r="BC44" s="201"/>
      <c r="BD44" s="201"/>
      <c r="BE44" s="201"/>
      <c r="BF44" s="201"/>
      <c r="BG44" s="201"/>
      <c r="BH44" s="201"/>
      <c r="BI44" s="223"/>
    </row>
    <row r="45" spans="2:61" ht="16.5" customHeight="1" x14ac:dyDescent="0.15">
      <c r="B45" s="66"/>
      <c r="C45" s="9"/>
      <c r="D45" s="62"/>
      <c r="E45" s="62"/>
      <c r="F45" s="62"/>
      <c r="G45" s="11"/>
      <c r="H45" s="295"/>
      <c r="I45" s="321" t="str">
        <f t="shared" si="2"/>
        <v>入力する</v>
      </c>
      <c r="J45" s="296" t="str">
        <f xml:space="preserve">
IF(H45=data!$AD$4,②計算!$O$6,
IF(H45=data!$AD$5,②計算!$O$26,
IF(H45=data!$AD$6,②計算!$O$46,
IF(H45=data!$AD$7,②計算!$O$66,
IF(H45=data!$AD$8,②計算!$O$86,
IF(H45=data!$AD$9,②計算!$O$106,
IF(H45=data!$AD$10,②計算!$O$126,
IF(H45=data!$AD$11,②計算!$O$146,
IF(H45=data!$AD$12,②計算!$O$166,
IF(H45=data!$AD$13,②計算!$O$186,
IF(H45=data!$AD$14,②計算!$O$206,
IF(H45=data!$AD$15,②計算!$O$226,
IF(H45=data!$AD$16,②計算!$O$246,
IF(H45=data!$AD$17,②計算!$O$266,
IF(H45=data!$AD$18,②計算!$O$286,
IF(H45=data!$AD$19,②計算!$O$306,
IF(H45=data!$AD$20,②計算!$O$326,
IF(H45=data!$AD$21,②計算!$O$346,
IF(H45=data!$AD$22,②計算!$O$366,
IF(H45=data!$AD$23,②計算!$O$386,
""))))))))))))))))))))</f>
        <v/>
      </c>
      <c r="K45" s="22"/>
      <c r="L45" s="22"/>
      <c r="M45" s="22"/>
      <c r="N45" s="22"/>
      <c r="O45" s="22"/>
      <c r="P45" s="22"/>
      <c r="Q45" s="12" t="s">
        <v>67</v>
      </c>
      <c r="R45" s="109" t="str">
        <f t="shared" si="3"/>
        <v>#②計算!Ｂ1</v>
      </c>
      <c r="S45" s="109" t="str">
        <f>IF(H45=data!$AD$4,"1",
IF(H45=data!$AD$5,"21",
IF(H45=data!$AD$6,"41",
IF(H45=data!$AD$7,"61",
IF(H45=data!$AD$8,"81",
IF(H45=data!$AD$9,"101",
IF(H45=data!$AD$10,"121",
IF(H45=data!$AD$11,"141",
IF(H45=data!$AD$12,"161",
IF(H45=data!$AD$13,"181",
IF(H45=data!$AD$14,"201",
IF(H45=data!$AD$15,"221",
IF(H45=data!$AD$16,"241",
IF(H45=data!$AD$17,"261",
IF(H45=data!$AD$18,"281",
IF(H45=data!$AD$19,"301",
IF(H45=data!$AD$20,"321",
IF(H45=data!$AD$21,"341",
IF(H45=data!$AD$22,"361",
IF(H45=data!$AD$23,"381",
"1"))))))))))))))))))))</f>
        <v>1</v>
      </c>
      <c r="BA45" s="222"/>
      <c r="BB45" s="201"/>
      <c r="BC45" s="201"/>
      <c r="BD45" s="201"/>
      <c r="BE45" s="201"/>
      <c r="BF45" s="201"/>
      <c r="BG45" s="201"/>
      <c r="BH45" s="201"/>
      <c r="BI45" s="223"/>
    </row>
    <row r="46" spans="2:61" ht="16.5" customHeight="1" x14ac:dyDescent="0.15">
      <c r="B46" s="66"/>
      <c r="C46" s="9"/>
      <c r="D46" s="62"/>
      <c r="E46" s="62"/>
      <c r="F46" s="62"/>
      <c r="G46" s="11"/>
      <c r="H46" s="295"/>
      <c r="I46" s="321" t="str">
        <f t="shared" si="2"/>
        <v>入力する</v>
      </c>
      <c r="J46" s="296" t="str">
        <f xml:space="preserve">
IF(H46=data!$AD$4,②計算!$O$6,
IF(H46=data!$AD$5,②計算!$O$26,
IF(H46=data!$AD$6,②計算!$O$46,
IF(H46=data!$AD$7,②計算!$O$66,
IF(H46=data!$AD$8,②計算!$O$86,
IF(H46=data!$AD$9,②計算!$O$106,
IF(H46=data!$AD$10,②計算!$O$126,
IF(H46=data!$AD$11,②計算!$O$146,
IF(H46=data!$AD$12,②計算!$O$166,
IF(H46=data!$AD$13,②計算!$O$186,
IF(H46=data!$AD$14,②計算!$O$206,
IF(H46=data!$AD$15,②計算!$O$226,
IF(H46=data!$AD$16,②計算!$O$246,
IF(H46=data!$AD$17,②計算!$O$266,
IF(H46=data!$AD$18,②計算!$O$286,
IF(H46=data!$AD$19,②計算!$O$306,
IF(H46=data!$AD$20,②計算!$O$326,
IF(H46=data!$AD$21,②計算!$O$346,
IF(H46=data!$AD$22,②計算!$O$366,
IF(H46=data!$AD$23,②計算!$O$386,
""))))))))))))))))))))</f>
        <v/>
      </c>
      <c r="K46" s="22"/>
      <c r="L46" s="22"/>
      <c r="M46" s="22"/>
      <c r="N46" s="22"/>
      <c r="O46" s="22"/>
      <c r="P46" s="22"/>
      <c r="Q46" s="12" t="s">
        <v>67</v>
      </c>
      <c r="R46" s="109" t="str">
        <f t="shared" si="3"/>
        <v>#②計算!Ｂ1</v>
      </c>
      <c r="S46" s="109" t="str">
        <f>IF(H46=data!$AD$4,"1",
IF(H46=data!$AD$5,"21",
IF(H46=data!$AD$6,"41",
IF(H46=data!$AD$7,"61",
IF(H46=data!$AD$8,"81",
IF(H46=data!$AD$9,"101",
IF(H46=data!$AD$10,"121",
IF(H46=data!$AD$11,"141",
IF(H46=data!$AD$12,"161",
IF(H46=data!$AD$13,"181",
IF(H46=data!$AD$14,"201",
IF(H46=data!$AD$15,"221",
IF(H46=data!$AD$16,"241",
IF(H46=data!$AD$17,"261",
IF(H46=data!$AD$18,"281",
IF(H46=data!$AD$19,"301",
IF(H46=data!$AD$20,"321",
IF(H46=data!$AD$21,"341",
IF(H46=data!$AD$22,"361",
IF(H46=data!$AD$23,"381",
"1"))))))))))))))))))))</f>
        <v>1</v>
      </c>
      <c r="BA46" s="222"/>
      <c r="BB46" s="201"/>
      <c r="BC46" s="201"/>
      <c r="BD46" s="201"/>
      <c r="BE46" s="201"/>
      <c r="BF46" s="201"/>
      <c r="BG46" s="201"/>
      <c r="BH46" s="201"/>
      <c r="BI46" s="223"/>
    </row>
    <row r="47" spans="2:61" ht="16.5" customHeight="1" x14ac:dyDescent="0.15">
      <c r="B47" s="66"/>
      <c r="C47" s="9"/>
      <c r="D47" s="62"/>
      <c r="E47" s="62"/>
      <c r="F47" s="62"/>
      <c r="G47" s="11"/>
      <c r="H47" s="295"/>
      <c r="I47" s="321" t="str">
        <f t="shared" si="2"/>
        <v>入力する</v>
      </c>
      <c r="J47" s="296" t="str">
        <f xml:space="preserve">
IF(H47=data!$AD$4,②計算!$O$6,
IF(H47=data!$AD$5,②計算!$O$26,
IF(H47=data!$AD$6,②計算!$O$46,
IF(H47=data!$AD$7,②計算!$O$66,
IF(H47=data!$AD$8,②計算!$O$86,
IF(H47=data!$AD$9,②計算!$O$106,
IF(H47=data!$AD$10,②計算!$O$126,
IF(H47=data!$AD$11,②計算!$O$146,
IF(H47=data!$AD$12,②計算!$O$166,
IF(H47=data!$AD$13,②計算!$O$186,
IF(H47=data!$AD$14,②計算!$O$206,
IF(H47=data!$AD$15,②計算!$O$226,
IF(H47=data!$AD$16,②計算!$O$246,
IF(H47=data!$AD$17,②計算!$O$266,
IF(H47=data!$AD$18,②計算!$O$286,
IF(H47=data!$AD$19,②計算!$O$306,
IF(H47=data!$AD$20,②計算!$O$326,
IF(H47=data!$AD$21,②計算!$O$346,
IF(H47=data!$AD$22,②計算!$O$366,
IF(H47=data!$AD$23,②計算!$O$386,
""))))))))))))))))))))</f>
        <v/>
      </c>
      <c r="K47" s="22"/>
      <c r="L47" s="22"/>
      <c r="M47" s="22"/>
      <c r="N47" s="22"/>
      <c r="O47" s="22"/>
      <c r="P47" s="22"/>
      <c r="Q47" s="12" t="s">
        <v>67</v>
      </c>
      <c r="R47" s="109" t="str">
        <f t="shared" si="3"/>
        <v>#②計算!Ｂ1</v>
      </c>
      <c r="S47" s="109" t="str">
        <f>IF(H47=data!$AD$4,"1",
IF(H47=data!$AD$5,"21",
IF(H47=data!$AD$6,"41",
IF(H47=data!$AD$7,"61",
IF(H47=data!$AD$8,"81",
IF(H47=data!$AD$9,"101",
IF(H47=data!$AD$10,"121",
IF(H47=data!$AD$11,"141",
IF(H47=data!$AD$12,"161",
IF(H47=data!$AD$13,"181",
IF(H47=data!$AD$14,"201",
IF(H47=data!$AD$15,"221",
IF(H47=data!$AD$16,"241",
IF(H47=data!$AD$17,"261",
IF(H47=data!$AD$18,"281",
IF(H47=data!$AD$19,"301",
IF(H47=data!$AD$20,"321",
IF(H47=data!$AD$21,"341",
IF(H47=data!$AD$22,"361",
IF(H47=data!$AD$23,"381",
"1"))))))))))))))))))))</f>
        <v>1</v>
      </c>
      <c r="AT47" s="232"/>
      <c r="BA47" s="222"/>
      <c r="BB47" s="201"/>
      <c r="BC47" s="201"/>
      <c r="BD47" s="201"/>
      <c r="BE47" s="201"/>
      <c r="BF47" s="201"/>
      <c r="BG47" s="201"/>
      <c r="BH47" s="201"/>
      <c r="BI47" s="223"/>
    </row>
    <row r="48" spans="2:61" ht="16.5" customHeight="1" thickBot="1" x14ac:dyDescent="0.2">
      <c r="B48" s="304"/>
      <c r="C48" s="299"/>
      <c r="D48" s="305"/>
      <c r="E48" s="305"/>
      <c r="F48" s="305"/>
      <c r="G48" s="300"/>
      <c r="H48" s="344"/>
      <c r="I48" s="322" t="str">
        <f t="shared" si="2"/>
        <v>入力する</v>
      </c>
      <c r="J48" s="345" t="str">
        <f xml:space="preserve">
IF(H48=data!$AD$4,②計算!$O$6,
IF(H48=data!$AD$5,②計算!$O$26,
IF(H48=data!$AD$6,②計算!$O$46,
IF(H48=data!$AD$7,②計算!$O$66,
IF(H48=data!$AD$8,②計算!$O$86,
IF(H48=data!$AD$9,②計算!$O$106,
IF(H48=data!$AD$10,②計算!$O$126,
IF(H48=data!$AD$11,②計算!$O$146,
IF(H48=data!$AD$12,②計算!$O$166,
IF(H48=data!$AD$13,②計算!$O$186,
IF(H48=data!$AD$14,②計算!$O$206,
IF(H48=data!$AD$15,②計算!$O$226,
IF(H48=data!$AD$16,②計算!$O$246,
IF(H48=data!$AD$17,②計算!$O$266,
IF(H48=data!$AD$18,②計算!$O$286,
IF(H48=data!$AD$19,②計算!$O$306,
IF(H48=data!$AD$20,②計算!$O$326,
IF(H48=data!$AD$21,②計算!$O$346,
IF(H48=data!$AD$22,②計算!$O$366,
IF(H48=data!$AD$23,②計算!$O$386,
""))))))))))))))))))))</f>
        <v/>
      </c>
      <c r="K48" s="306"/>
      <c r="L48" s="306"/>
      <c r="M48" s="306"/>
      <c r="N48" s="306"/>
      <c r="O48" s="306"/>
      <c r="P48" s="306"/>
      <c r="Q48" s="301" t="s">
        <v>67</v>
      </c>
      <c r="R48" s="109" t="str">
        <f t="shared" si="3"/>
        <v>#②計算!Ｂ1</v>
      </c>
      <c r="S48" s="109" t="str">
        <f>IF(H48=data!$AD$4,"1",
IF(H48=data!$AD$5,"21",
IF(H48=data!$AD$6,"41",
IF(H48=data!$AD$7,"61",
IF(H48=data!$AD$8,"81",
IF(H48=data!$AD$9,"101",
IF(H48=data!$AD$10,"121",
IF(H48=data!$AD$11,"141",
IF(H48=data!$AD$12,"161",
IF(H48=data!$AD$13,"181",
IF(H48=data!$AD$14,"201",
IF(H48=data!$AD$15,"221",
IF(H48=data!$AD$16,"241",
IF(H48=data!$AD$17,"261",
IF(H48=data!$AD$18,"281",
IF(H48=data!$AD$19,"301",
IF(H48=data!$AD$20,"321",
IF(H48=data!$AD$21,"341",
IF(H48=data!$AD$22,"361",
IF(H48=data!$AD$23,"381",
"1"))))))))))))))))))))</f>
        <v>1</v>
      </c>
      <c r="AT48" s="233"/>
      <c r="BA48" s="222"/>
      <c r="BB48" s="201"/>
      <c r="BC48" s="201"/>
      <c r="BD48" s="201"/>
      <c r="BE48" s="201"/>
      <c r="BF48" s="201"/>
      <c r="BG48" s="201"/>
      <c r="BH48" s="201"/>
      <c r="BI48" s="223"/>
    </row>
    <row r="49" spans="2:61" x14ac:dyDescent="0.15">
      <c r="B49" s="346"/>
      <c r="C49" s="346"/>
      <c r="D49" s="347"/>
      <c r="E49" s="346"/>
      <c r="F49" s="346"/>
      <c r="G49" s="346"/>
      <c r="H49" s="346"/>
      <c r="I49" s="346"/>
      <c r="J49" s="346"/>
      <c r="K49" s="346"/>
      <c r="L49" s="346"/>
      <c r="M49" s="346"/>
      <c r="N49" s="346"/>
      <c r="O49" s="346"/>
      <c r="P49" s="346"/>
      <c r="Q49" s="346"/>
      <c r="BA49" s="222"/>
      <c r="BB49" s="201"/>
      <c r="BC49" s="201"/>
      <c r="BD49" s="201"/>
      <c r="BE49" s="201"/>
      <c r="BF49" s="201"/>
      <c r="BG49" s="201"/>
      <c r="BH49" s="201"/>
      <c r="BI49" s="223"/>
    </row>
    <row r="50" spans="2:61" x14ac:dyDescent="0.15">
      <c r="G50" s="87"/>
      <c r="H50" s="87"/>
      <c r="I50" s="87"/>
      <c r="J50" s="87"/>
      <c r="K50" s="87"/>
      <c r="L50" s="87"/>
      <c r="M50" s="87"/>
      <c r="N50" s="87"/>
      <c r="O50" s="87"/>
      <c r="P50" s="87"/>
      <c r="BA50" s="222"/>
      <c r="BB50" s="201"/>
      <c r="BC50" s="201"/>
      <c r="BD50" s="201"/>
      <c r="BE50" s="201"/>
      <c r="BF50" s="201"/>
      <c r="BG50" s="201"/>
      <c r="BH50" s="201"/>
      <c r="BI50" s="223"/>
    </row>
    <row r="51" spans="2:61" x14ac:dyDescent="0.15">
      <c r="G51" s="87"/>
      <c r="H51" s="87"/>
      <c r="I51" s="87"/>
      <c r="J51" s="87"/>
      <c r="K51" s="87"/>
      <c r="L51" s="87"/>
      <c r="M51" s="87"/>
      <c r="N51" s="87"/>
      <c r="O51" s="87"/>
      <c r="P51" s="87"/>
      <c r="BA51" s="222"/>
      <c r="BB51" s="201"/>
      <c r="BC51" s="201"/>
      <c r="BD51" s="201"/>
      <c r="BE51" s="201"/>
      <c r="BF51" s="201"/>
      <c r="BG51" s="201"/>
      <c r="BH51" s="201"/>
      <c r="BI51" s="223"/>
    </row>
    <row r="52" spans="2:61" x14ac:dyDescent="0.15">
      <c r="G52" s="87"/>
      <c r="H52" s="87"/>
      <c r="I52" s="87"/>
      <c r="J52" s="87"/>
      <c r="K52" s="87"/>
      <c r="L52" s="87"/>
      <c r="M52" s="87"/>
      <c r="N52" s="87"/>
      <c r="O52" s="87"/>
      <c r="P52" s="87"/>
      <c r="BA52" s="222"/>
      <c r="BB52" s="201"/>
      <c r="BC52" s="201"/>
      <c r="BD52" s="201"/>
      <c r="BE52" s="201"/>
      <c r="BF52" s="201"/>
      <c r="BG52" s="201"/>
      <c r="BH52" s="201"/>
      <c r="BI52" s="223"/>
    </row>
    <row r="53" spans="2:61" x14ac:dyDescent="0.15">
      <c r="G53" s="87"/>
      <c r="H53" s="87"/>
      <c r="I53" s="87"/>
      <c r="J53" s="87"/>
      <c r="K53" s="87"/>
      <c r="L53" s="87"/>
      <c r="M53" s="87"/>
      <c r="N53" s="87"/>
      <c r="O53" s="87"/>
      <c r="P53" s="87"/>
      <c r="BA53" s="222"/>
      <c r="BB53" s="201"/>
      <c r="BC53" s="201"/>
      <c r="BD53" s="201"/>
      <c r="BE53" s="201"/>
      <c r="BF53" s="201"/>
      <c r="BG53" s="201"/>
      <c r="BH53" s="201"/>
      <c r="BI53" s="223"/>
    </row>
    <row r="54" spans="2:61" x14ac:dyDescent="0.15">
      <c r="G54" s="87"/>
      <c r="H54" s="87"/>
      <c r="I54" s="87"/>
      <c r="J54" s="87"/>
      <c r="K54" s="87"/>
      <c r="L54" s="87"/>
      <c r="M54" s="87"/>
      <c r="N54" s="87"/>
      <c r="O54" s="87"/>
      <c r="P54" s="87"/>
      <c r="BA54" s="222"/>
      <c r="BB54" s="201"/>
      <c r="BC54" s="201"/>
      <c r="BD54" s="201"/>
      <c r="BE54" s="201"/>
      <c r="BF54" s="201"/>
      <c r="BG54" s="201"/>
      <c r="BH54" s="201"/>
      <c r="BI54" s="223"/>
    </row>
    <row r="55" spans="2:61" x14ac:dyDescent="0.15">
      <c r="G55" s="87"/>
      <c r="H55" s="87"/>
      <c r="I55" s="87"/>
      <c r="J55" s="87"/>
      <c r="K55" s="87"/>
      <c r="L55" s="87"/>
      <c r="M55" s="87"/>
      <c r="N55" s="87"/>
      <c r="O55" s="87"/>
      <c r="P55" s="87"/>
      <c r="BA55" s="222"/>
      <c r="BB55" s="201"/>
      <c r="BC55" s="201"/>
      <c r="BD55" s="201"/>
      <c r="BE55" s="201"/>
      <c r="BF55" s="201"/>
      <c r="BG55" s="201"/>
      <c r="BH55" s="201"/>
      <c r="BI55" s="223"/>
    </row>
    <row r="56" spans="2:61" x14ac:dyDescent="0.15">
      <c r="G56" s="87"/>
      <c r="H56" s="87"/>
      <c r="I56" s="87"/>
      <c r="J56" s="87"/>
      <c r="K56" s="87"/>
      <c r="L56" s="87"/>
      <c r="M56" s="87"/>
      <c r="N56" s="87"/>
      <c r="O56" s="87"/>
      <c r="P56" s="87"/>
      <c r="BA56" s="222"/>
      <c r="BB56" s="201"/>
      <c r="BC56" s="201"/>
      <c r="BD56" s="201"/>
      <c r="BE56" s="201"/>
      <c r="BF56" s="201"/>
      <c r="BG56" s="201"/>
      <c r="BH56" s="201"/>
      <c r="BI56" s="223"/>
    </row>
    <row r="57" spans="2:61" x14ac:dyDescent="0.15">
      <c r="G57" s="87"/>
      <c r="H57" s="87"/>
      <c r="I57" s="87"/>
      <c r="J57" s="87"/>
      <c r="K57" s="87"/>
      <c r="L57" s="87"/>
      <c r="M57" s="87"/>
      <c r="N57" s="87"/>
      <c r="O57" s="87"/>
      <c r="P57" s="87"/>
      <c r="BA57" s="222"/>
      <c r="BB57" s="201"/>
      <c r="BC57" s="201"/>
      <c r="BD57" s="201"/>
      <c r="BE57" s="201"/>
      <c r="BF57" s="201"/>
      <c r="BG57" s="201"/>
      <c r="BH57" s="201"/>
      <c r="BI57" s="223"/>
    </row>
    <row r="58" spans="2:61" x14ac:dyDescent="0.15">
      <c r="G58" s="87"/>
      <c r="H58" s="87"/>
      <c r="I58" s="87"/>
      <c r="J58" s="87"/>
      <c r="K58" s="87"/>
      <c r="L58" s="87"/>
      <c r="M58" s="87"/>
      <c r="N58" s="87"/>
      <c r="O58" s="87"/>
      <c r="P58" s="87"/>
      <c r="BA58" s="222"/>
      <c r="BB58" s="201"/>
      <c r="BC58" s="201"/>
      <c r="BD58" s="201"/>
      <c r="BE58" s="201"/>
      <c r="BF58" s="201"/>
      <c r="BG58" s="201"/>
      <c r="BH58" s="201"/>
      <c r="BI58" s="223"/>
    </row>
    <row r="59" spans="2:61" x14ac:dyDescent="0.15">
      <c r="G59" s="87"/>
      <c r="H59" s="87"/>
      <c r="I59" s="87"/>
      <c r="J59" s="87"/>
      <c r="K59" s="87"/>
      <c r="L59" s="87"/>
      <c r="M59" s="87"/>
      <c r="N59" s="87"/>
      <c r="O59" s="87"/>
      <c r="P59" s="87"/>
      <c r="BA59" s="222"/>
      <c r="BB59" s="201"/>
      <c r="BC59" s="201"/>
      <c r="BD59" s="201"/>
      <c r="BE59" s="201"/>
      <c r="BF59" s="201"/>
      <c r="BG59" s="201"/>
      <c r="BH59" s="201"/>
      <c r="BI59" s="223"/>
    </row>
    <row r="60" spans="2:61" x14ac:dyDescent="0.15">
      <c r="G60" s="87"/>
      <c r="H60" s="87"/>
      <c r="I60" s="87"/>
      <c r="J60" s="87"/>
      <c r="K60" s="87"/>
      <c r="L60" s="87"/>
      <c r="M60" s="87"/>
      <c r="N60" s="87"/>
      <c r="O60" s="87"/>
      <c r="P60" s="87"/>
      <c r="BA60" s="222"/>
      <c r="BB60" s="201"/>
      <c r="BC60" s="201"/>
      <c r="BD60" s="201"/>
      <c r="BE60" s="201"/>
      <c r="BF60" s="201"/>
      <c r="BG60" s="201"/>
      <c r="BH60" s="201"/>
      <c r="BI60" s="223"/>
    </row>
    <row r="61" spans="2:61" x14ac:dyDescent="0.15">
      <c r="G61" s="87"/>
      <c r="H61" s="87"/>
      <c r="I61" s="87"/>
      <c r="J61" s="87"/>
      <c r="K61" s="87"/>
      <c r="L61" s="87"/>
      <c r="M61" s="87"/>
      <c r="N61" s="87"/>
      <c r="O61" s="87"/>
      <c r="P61" s="87"/>
      <c r="BA61" s="222"/>
      <c r="BB61" s="201"/>
      <c r="BC61" s="201"/>
      <c r="BD61" s="201"/>
      <c r="BE61" s="201"/>
      <c r="BF61" s="201"/>
      <c r="BG61" s="201"/>
      <c r="BH61" s="201"/>
      <c r="BI61" s="223"/>
    </row>
    <row r="62" spans="2:61" x14ac:dyDescent="0.15">
      <c r="G62" s="87"/>
      <c r="H62" s="87"/>
      <c r="I62" s="87"/>
      <c r="J62" s="87"/>
      <c r="K62" s="87"/>
      <c r="L62" s="87"/>
      <c r="M62" s="87"/>
      <c r="N62" s="87"/>
      <c r="O62" s="87"/>
      <c r="P62" s="87"/>
      <c r="BA62" s="222"/>
      <c r="BB62" s="201"/>
      <c r="BC62" s="201"/>
      <c r="BD62" s="201"/>
      <c r="BE62" s="201"/>
      <c r="BF62" s="201"/>
      <c r="BG62" s="201"/>
      <c r="BH62" s="201"/>
      <c r="BI62" s="223"/>
    </row>
    <row r="63" spans="2:61" x14ac:dyDescent="0.15">
      <c r="G63" s="87"/>
      <c r="H63" s="87"/>
      <c r="I63" s="87"/>
      <c r="J63" s="87"/>
      <c r="K63" s="87"/>
      <c r="L63" s="87"/>
      <c r="M63" s="87"/>
      <c r="N63" s="87"/>
      <c r="O63" s="87"/>
      <c r="P63" s="87"/>
      <c r="BA63" s="222"/>
      <c r="BB63" s="201"/>
      <c r="BC63" s="201"/>
      <c r="BD63" s="201"/>
      <c r="BE63" s="201"/>
      <c r="BF63" s="201"/>
      <c r="BG63" s="201"/>
      <c r="BH63" s="201"/>
      <c r="BI63" s="223"/>
    </row>
    <row r="64" spans="2:61" x14ac:dyDescent="0.15">
      <c r="G64" s="87"/>
      <c r="H64" s="87"/>
      <c r="I64" s="87"/>
      <c r="J64" s="87"/>
      <c r="K64" s="87"/>
      <c r="L64" s="87"/>
      <c r="M64" s="87"/>
      <c r="N64" s="87"/>
      <c r="O64" s="87"/>
      <c r="P64" s="87"/>
      <c r="BA64" s="222"/>
      <c r="BB64" s="201"/>
      <c r="BC64" s="201"/>
      <c r="BD64" s="201"/>
      <c r="BE64" s="201"/>
      <c r="BF64" s="201"/>
      <c r="BG64" s="201"/>
      <c r="BH64" s="201"/>
      <c r="BI64" s="223"/>
    </row>
    <row r="65" spans="7:61" x14ac:dyDescent="0.15">
      <c r="G65" s="87"/>
      <c r="H65" s="87"/>
      <c r="I65" s="87"/>
      <c r="J65" s="87"/>
      <c r="K65" s="87"/>
      <c r="L65" s="87"/>
      <c r="M65" s="87"/>
      <c r="N65" s="87"/>
      <c r="O65" s="87"/>
      <c r="P65" s="87"/>
      <c r="BA65" s="222"/>
      <c r="BB65" s="201"/>
      <c r="BC65" s="201"/>
      <c r="BD65" s="201"/>
      <c r="BE65" s="201"/>
      <c r="BF65" s="201"/>
      <c r="BG65" s="201"/>
      <c r="BH65" s="201"/>
      <c r="BI65" s="223"/>
    </row>
    <row r="66" spans="7:61" x14ac:dyDescent="0.15">
      <c r="G66" s="87"/>
      <c r="H66" s="87"/>
      <c r="I66" s="87"/>
      <c r="J66" s="87"/>
      <c r="K66" s="87"/>
      <c r="L66" s="87"/>
      <c r="M66" s="87"/>
      <c r="N66" s="87"/>
      <c r="O66" s="87"/>
      <c r="P66" s="87"/>
      <c r="BA66" s="222"/>
      <c r="BB66" s="201"/>
      <c r="BC66" s="201"/>
      <c r="BD66" s="201"/>
      <c r="BE66" s="201"/>
      <c r="BF66" s="201"/>
      <c r="BG66" s="201"/>
      <c r="BH66" s="201"/>
      <c r="BI66" s="223"/>
    </row>
    <row r="67" spans="7:61" x14ac:dyDescent="0.15">
      <c r="G67" s="87"/>
      <c r="H67" s="87"/>
      <c r="I67" s="87"/>
      <c r="J67" s="87"/>
      <c r="K67" s="87"/>
      <c r="L67" s="87"/>
      <c r="M67" s="87"/>
      <c r="N67" s="87"/>
      <c r="O67" s="87"/>
      <c r="P67" s="87"/>
      <c r="BA67" s="222"/>
      <c r="BB67" s="201"/>
      <c r="BC67" s="201"/>
      <c r="BD67" s="201"/>
      <c r="BE67" s="201"/>
      <c r="BF67" s="201"/>
      <c r="BG67" s="201"/>
      <c r="BH67" s="201"/>
      <c r="BI67" s="223"/>
    </row>
    <row r="68" spans="7:61" x14ac:dyDescent="0.15">
      <c r="G68" s="87"/>
      <c r="H68" s="87"/>
      <c r="I68" s="87"/>
      <c r="J68" s="87"/>
      <c r="K68" s="87"/>
      <c r="L68" s="87"/>
      <c r="M68" s="87"/>
      <c r="N68" s="87"/>
      <c r="O68" s="87"/>
      <c r="P68" s="87"/>
      <c r="BA68" s="222"/>
      <c r="BB68" s="201"/>
      <c r="BC68" s="201"/>
      <c r="BD68" s="201"/>
      <c r="BE68" s="201"/>
      <c r="BF68" s="201"/>
      <c r="BG68" s="201"/>
      <c r="BH68" s="201"/>
      <c r="BI68" s="223"/>
    </row>
    <row r="69" spans="7:61" x14ac:dyDescent="0.15">
      <c r="G69" s="87"/>
      <c r="H69" s="87"/>
      <c r="I69" s="87"/>
      <c r="J69" s="87"/>
      <c r="K69" s="87"/>
      <c r="L69" s="87"/>
      <c r="M69" s="87"/>
      <c r="N69" s="87"/>
      <c r="O69" s="87"/>
      <c r="P69" s="87"/>
      <c r="BA69" s="222"/>
      <c r="BB69" s="201"/>
      <c r="BC69" s="201"/>
      <c r="BD69" s="201"/>
      <c r="BE69" s="201"/>
      <c r="BF69" s="201"/>
      <c r="BG69" s="201"/>
      <c r="BH69" s="201"/>
      <c r="BI69" s="223"/>
    </row>
    <row r="70" spans="7:61" x14ac:dyDescent="0.15">
      <c r="G70" s="87"/>
      <c r="H70" s="87"/>
      <c r="I70" s="87"/>
      <c r="J70" s="87"/>
      <c r="K70" s="87"/>
      <c r="L70" s="87"/>
      <c r="M70" s="87"/>
      <c r="N70" s="87"/>
      <c r="O70" s="87"/>
      <c r="P70" s="87"/>
      <c r="BA70" s="222"/>
      <c r="BB70" s="201"/>
      <c r="BC70" s="201"/>
      <c r="BD70" s="201"/>
      <c r="BE70" s="201"/>
      <c r="BF70" s="201"/>
      <c r="BG70" s="201"/>
      <c r="BH70" s="201"/>
      <c r="BI70" s="223"/>
    </row>
    <row r="71" spans="7:61" x14ac:dyDescent="0.15">
      <c r="G71" s="87"/>
      <c r="H71" s="87"/>
      <c r="I71" s="87"/>
      <c r="J71" s="87"/>
      <c r="K71" s="87"/>
      <c r="L71" s="87"/>
      <c r="M71" s="87"/>
      <c r="N71" s="87"/>
      <c r="O71" s="87"/>
      <c r="P71" s="87"/>
      <c r="BA71" s="222"/>
      <c r="BB71" s="201"/>
      <c r="BC71" s="201"/>
      <c r="BD71" s="201"/>
      <c r="BE71" s="201"/>
      <c r="BF71" s="201"/>
      <c r="BG71" s="201"/>
      <c r="BH71" s="201"/>
      <c r="BI71" s="223"/>
    </row>
    <row r="72" spans="7:61" x14ac:dyDescent="0.15">
      <c r="G72" s="87"/>
      <c r="H72" s="87"/>
      <c r="I72" s="87"/>
      <c r="J72" s="87"/>
      <c r="K72" s="87"/>
      <c r="L72" s="87"/>
      <c r="M72" s="87"/>
      <c r="N72" s="87"/>
      <c r="O72" s="87"/>
      <c r="P72" s="87"/>
      <c r="BA72" s="222"/>
      <c r="BB72" s="201"/>
      <c r="BC72" s="201"/>
      <c r="BD72" s="201"/>
      <c r="BE72" s="201"/>
      <c r="BF72" s="201"/>
      <c r="BG72" s="201"/>
      <c r="BH72" s="201"/>
      <c r="BI72" s="223"/>
    </row>
    <row r="73" spans="7:61" x14ac:dyDescent="0.15">
      <c r="G73" s="87"/>
      <c r="H73" s="87"/>
      <c r="I73" s="87"/>
      <c r="J73" s="87"/>
      <c r="K73" s="87"/>
      <c r="L73" s="87"/>
      <c r="M73" s="87"/>
      <c r="N73" s="87"/>
      <c r="O73" s="87"/>
      <c r="P73" s="87"/>
      <c r="BA73" s="222"/>
      <c r="BB73" s="201"/>
      <c r="BC73" s="201"/>
      <c r="BD73" s="201"/>
      <c r="BE73" s="201"/>
      <c r="BF73" s="201"/>
      <c r="BG73" s="201"/>
      <c r="BH73" s="201"/>
      <c r="BI73" s="223"/>
    </row>
    <row r="74" spans="7:61" x14ac:dyDescent="0.15">
      <c r="G74" s="87"/>
      <c r="H74" s="87"/>
      <c r="I74" s="87"/>
      <c r="J74" s="87"/>
      <c r="K74" s="87"/>
      <c r="L74" s="87"/>
      <c r="M74" s="87"/>
      <c r="N74" s="87"/>
      <c r="O74" s="87"/>
      <c r="P74" s="87"/>
      <c r="BA74" s="222"/>
      <c r="BB74" s="201"/>
      <c r="BC74" s="201"/>
      <c r="BD74" s="201"/>
      <c r="BE74" s="201"/>
      <c r="BF74" s="201"/>
      <c r="BG74" s="201"/>
      <c r="BH74" s="201"/>
      <c r="BI74" s="223"/>
    </row>
    <row r="75" spans="7:61" x14ac:dyDescent="0.15">
      <c r="G75" s="87"/>
      <c r="H75" s="87"/>
      <c r="I75" s="87"/>
      <c r="J75" s="87"/>
      <c r="K75" s="87"/>
      <c r="L75" s="87"/>
      <c r="M75" s="87"/>
      <c r="N75" s="87"/>
      <c r="O75" s="87"/>
      <c r="P75" s="87"/>
      <c r="BA75" s="222"/>
      <c r="BB75" s="201"/>
      <c r="BC75" s="201"/>
      <c r="BD75" s="201"/>
      <c r="BE75" s="201"/>
      <c r="BF75" s="201"/>
      <c r="BG75" s="201"/>
      <c r="BH75" s="201"/>
      <c r="BI75" s="223"/>
    </row>
    <row r="76" spans="7:61" x14ac:dyDescent="0.15">
      <c r="G76" s="87"/>
      <c r="H76" s="87"/>
      <c r="I76" s="87"/>
      <c r="J76" s="87"/>
      <c r="K76" s="87"/>
      <c r="L76" s="87"/>
      <c r="M76" s="87"/>
      <c r="N76" s="87"/>
      <c r="O76" s="87"/>
      <c r="P76" s="87"/>
      <c r="BA76" s="222"/>
      <c r="BB76" s="201"/>
      <c r="BC76" s="201"/>
      <c r="BD76" s="201"/>
      <c r="BE76" s="201"/>
      <c r="BF76" s="201"/>
      <c r="BG76" s="201"/>
      <c r="BH76" s="201"/>
      <c r="BI76" s="223"/>
    </row>
    <row r="77" spans="7:61" x14ac:dyDescent="0.15">
      <c r="G77" s="87"/>
      <c r="H77" s="87"/>
      <c r="I77" s="87"/>
      <c r="J77" s="87"/>
      <c r="K77" s="87"/>
      <c r="L77" s="87"/>
      <c r="M77" s="87"/>
      <c r="N77" s="87"/>
      <c r="O77" s="87"/>
      <c r="P77" s="87"/>
      <c r="BA77" s="222"/>
      <c r="BB77" s="201"/>
      <c r="BC77" s="201"/>
      <c r="BD77" s="201"/>
      <c r="BE77" s="201"/>
      <c r="BF77" s="201"/>
      <c r="BG77" s="201"/>
      <c r="BH77" s="201"/>
      <c r="BI77" s="223"/>
    </row>
    <row r="78" spans="7:61" x14ac:dyDescent="0.15">
      <c r="G78" s="87"/>
      <c r="H78" s="87"/>
      <c r="I78" s="87"/>
      <c r="J78" s="87"/>
      <c r="K78" s="87"/>
      <c r="L78" s="87"/>
      <c r="M78" s="87"/>
      <c r="N78" s="87"/>
      <c r="O78" s="87"/>
      <c r="P78" s="87"/>
      <c r="BA78" s="222"/>
      <c r="BB78" s="201"/>
      <c r="BC78" s="201"/>
      <c r="BD78" s="201"/>
      <c r="BE78" s="201"/>
      <c r="BF78" s="201"/>
      <c r="BG78" s="201"/>
      <c r="BH78" s="201"/>
      <c r="BI78" s="223"/>
    </row>
    <row r="79" spans="7:61" x14ac:dyDescent="0.15">
      <c r="G79" s="87"/>
      <c r="H79" s="87"/>
      <c r="I79" s="87"/>
      <c r="J79" s="87"/>
      <c r="K79" s="87"/>
      <c r="L79" s="87"/>
      <c r="M79" s="87"/>
      <c r="N79" s="87"/>
      <c r="O79" s="87"/>
      <c r="P79" s="87"/>
      <c r="BA79" s="222"/>
      <c r="BB79" s="201"/>
      <c r="BC79" s="201"/>
      <c r="BD79" s="201"/>
      <c r="BE79" s="201"/>
      <c r="BF79" s="201"/>
      <c r="BG79" s="201"/>
      <c r="BH79" s="201"/>
      <c r="BI79" s="223"/>
    </row>
    <row r="80" spans="7:61" x14ac:dyDescent="0.15">
      <c r="G80" s="87"/>
      <c r="H80" s="87"/>
      <c r="I80" s="87"/>
      <c r="J80" s="87"/>
      <c r="K80" s="87"/>
      <c r="L80" s="87"/>
      <c r="M80" s="87"/>
      <c r="N80" s="87"/>
      <c r="O80" s="87"/>
      <c r="P80" s="87"/>
      <c r="BA80" s="222"/>
      <c r="BB80" s="201"/>
      <c r="BC80" s="201"/>
      <c r="BD80" s="201"/>
      <c r="BE80" s="201"/>
      <c r="BF80" s="201"/>
      <c r="BG80" s="201"/>
      <c r="BH80" s="201"/>
      <c r="BI80" s="223"/>
    </row>
    <row r="81" spans="7:61" x14ac:dyDescent="0.15">
      <c r="G81" s="87"/>
      <c r="H81" s="87"/>
      <c r="I81" s="87"/>
      <c r="J81" s="87"/>
      <c r="K81" s="87"/>
      <c r="L81" s="87"/>
      <c r="M81" s="87"/>
      <c r="N81" s="87"/>
      <c r="O81" s="87"/>
      <c r="P81" s="87"/>
      <c r="BA81" s="222"/>
      <c r="BB81" s="201"/>
      <c r="BC81" s="201"/>
      <c r="BD81" s="201"/>
      <c r="BE81" s="201"/>
      <c r="BF81" s="201"/>
      <c r="BG81" s="201"/>
      <c r="BH81" s="201"/>
      <c r="BI81" s="223"/>
    </row>
    <row r="82" spans="7:61" x14ac:dyDescent="0.15">
      <c r="G82" s="87"/>
      <c r="H82" s="87"/>
      <c r="I82" s="87"/>
      <c r="J82" s="87"/>
      <c r="K82" s="87"/>
      <c r="L82" s="87"/>
      <c r="M82" s="87"/>
      <c r="N82" s="87"/>
      <c r="O82" s="87"/>
      <c r="P82" s="87"/>
      <c r="BA82" s="222"/>
      <c r="BB82" s="201"/>
      <c r="BC82" s="201"/>
      <c r="BD82" s="201"/>
      <c r="BE82" s="201"/>
      <c r="BF82" s="201"/>
      <c r="BG82" s="201"/>
      <c r="BH82" s="201"/>
      <c r="BI82" s="223"/>
    </row>
    <row r="83" spans="7:61" x14ac:dyDescent="0.15">
      <c r="G83" s="87"/>
      <c r="H83" s="87"/>
      <c r="I83" s="87"/>
      <c r="J83" s="87"/>
      <c r="K83" s="87"/>
      <c r="L83" s="87"/>
      <c r="M83" s="87"/>
      <c r="N83" s="87"/>
      <c r="O83" s="87"/>
      <c r="P83" s="87"/>
      <c r="BA83" s="222"/>
      <c r="BB83" s="201"/>
      <c r="BC83" s="201"/>
      <c r="BD83" s="201"/>
      <c r="BE83" s="201"/>
      <c r="BF83" s="201"/>
      <c r="BG83" s="201"/>
      <c r="BH83" s="201"/>
      <c r="BI83" s="223"/>
    </row>
    <row r="84" spans="7:61" x14ac:dyDescent="0.15">
      <c r="G84" s="87"/>
      <c r="H84" s="87"/>
      <c r="I84" s="87"/>
      <c r="J84" s="87"/>
      <c r="K84" s="87"/>
      <c r="L84" s="87"/>
      <c r="M84" s="87"/>
      <c r="N84" s="87"/>
      <c r="O84" s="87"/>
      <c r="P84" s="87"/>
      <c r="BA84" s="222"/>
      <c r="BB84" s="201"/>
      <c r="BC84" s="201"/>
      <c r="BD84" s="201"/>
      <c r="BE84" s="201"/>
      <c r="BF84" s="201"/>
      <c r="BG84" s="201"/>
      <c r="BH84" s="201"/>
      <c r="BI84" s="223"/>
    </row>
    <row r="85" spans="7:61" x14ac:dyDescent="0.15">
      <c r="G85" s="87"/>
      <c r="H85" s="87"/>
      <c r="I85" s="87"/>
      <c r="J85" s="87"/>
      <c r="K85" s="87"/>
      <c r="L85" s="87"/>
      <c r="M85" s="87"/>
      <c r="N85" s="87"/>
      <c r="O85" s="87"/>
      <c r="P85" s="87"/>
      <c r="BA85" s="222"/>
      <c r="BB85" s="201"/>
      <c r="BC85" s="201"/>
      <c r="BD85" s="201"/>
      <c r="BE85" s="201"/>
      <c r="BF85" s="201"/>
      <c r="BG85" s="201"/>
      <c r="BH85" s="201"/>
      <c r="BI85" s="223"/>
    </row>
    <row r="86" spans="7:61" x14ac:dyDescent="0.15">
      <c r="G86" s="87"/>
      <c r="H86" s="87"/>
      <c r="I86" s="87"/>
      <c r="J86" s="87"/>
      <c r="K86" s="87"/>
      <c r="L86" s="87"/>
      <c r="M86" s="87"/>
      <c r="N86" s="87"/>
      <c r="O86" s="87"/>
      <c r="P86" s="87"/>
      <c r="BA86" s="222"/>
      <c r="BB86" s="201"/>
      <c r="BC86" s="201"/>
      <c r="BD86" s="201"/>
      <c r="BE86" s="201"/>
      <c r="BF86" s="201"/>
      <c r="BG86" s="201"/>
      <c r="BH86" s="201"/>
      <c r="BI86" s="223"/>
    </row>
    <row r="87" spans="7:61" x14ac:dyDescent="0.15">
      <c r="G87" s="87"/>
      <c r="H87" s="87"/>
      <c r="I87" s="87"/>
      <c r="J87" s="87"/>
      <c r="K87" s="87"/>
      <c r="L87" s="87"/>
      <c r="M87" s="87"/>
      <c r="N87" s="87"/>
      <c r="O87" s="87"/>
      <c r="P87" s="87"/>
      <c r="BA87" s="222"/>
      <c r="BB87" s="201"/>
      <c r="BC87" s="201"/>
      <c r="BD87" s="201"/>
      <c r="BE87" s="201"/>
      <c r="BF87" s="201"/>
      <c r="BG87" s="201"/>
      <c r="BH87" s="201"/>
      <c r="BI87" s="223"/>
    </row>
    <row r="88" spans="7:61" x14ac:dyDescent="0.15">
      <c r="G88" s="87"/>
      <c r="H88" s="87"/>
      <c r="I88" s="87"/>
      <c r="J88" s="87"/>
      <c r="K88" s="87"/>
      <c r="L88" s="87"/>
      <c r="M88" s="87"/>
      <c r="N88" s="87"/>
      <c r="O88" s="87"/>
      <c r="P88" s="87"/>
      <c r="BA88" s="222"/>
      <c r="BB88" s="201"/>
      <c r="BC88" s="201"/>
      <c r="BD88" s="201"/>
      <c r="BE88" s="201"/>
      <c r="BF88" s="201"/>
      <c r="BG88" s="201"/>
      <c r="BH88" s="201"/>
      <c r="BI88" s="223"/>
    </row>
    <row r="89" spans="7:61" x14ac:dyDescent="0.15">
      <c r="G89" s="87"/>
      <c r="H89" s="87"/>
      <c r="I89" s="87"/>
      <c r="J89" s="87"/>
      <c r="K89" s="87"/>
      <c r="L89" s="87"/>
      <c r="M89" s="87"/>
      <c r="N89" s="87"/>
      <c r="O89" s="87"/>
      <c r="P89" s="87"/>
      <c r="BA89" s="222"/>
      <c r="BB89" s="201"/>
      <c r="BC89" s="201"/>
      <c r="BD89" s="201"/>
      <c r="BE89" s="201"/>
      <c r="BF89" s="201"/>
      <c r="BG89" s="201"/>
      <c r="BH89" s="201"/>
      <c r="BI89" s="223"/>
    </row>
    <row r="90" spans="7:61" x14ac:dyDescent="0.15">
      <c r="G90" s="87"/>
      <c r="H90" s="87"/>
      <c r="I90" s="87"/>
      <c r="J90" s="87"/>
      <c r="K90" s="87"/>
      <c r="L90" s="87"/>
      <c r="M90" s="87"/>
      <c r="N90" s="87"/>
      <c r="O90" s="87"/>
      <c r="P90" s="87"/>
      <c r="BA90" s="222"/>
      <c r="BB90" s="201"/>
      <c r="BC90" s="201"/>
      <c r="BD90" s="201"/>
      <c r="BE90" s="201"/>
      <c r="BF90" s="201"/>
      <c r="BG90" s="201"/>
      <c r="BH90" s="201"/>
      <c r="BI90" s="223"/>
    </row>
    <row r="91" spans="7:61" x14ac:dyDescent="0.15">
      <c r="G91" s="87"/>
      <c r="H91" s="87"/>
      <c r="I91" s="87"/>
      <c r="J91" s="87"/>
      <c r="K91" s="87"/>
      <c r="L91" s="87"/>
      <c r="M91" s="87"/>
      <c r="N91" s="87"/>
      <c r="O91" s="87"/>
      <c r="P91" s="87"/>
      <c r="BA91" s="222"/>
      <c r="BB91" s="201"/>
      <c r="BC91" s="201"/>
      <c r="BD91" s="201"/>
      <c r="BE91" s="201"/>
      <c r="BF91" s="201"/>
      <c r="BG91" s="201"/>
      <c r="BH91" s="201"/>
      <c r="BI91" s="223"/>
    </row>
    <row r="92" spans="7:61" x14ac:dyDescent="0.15">
      <c r="G92" s="87"/>
      <c r="H92" s="87"/>
      <c r="I92" s="87"/>
      <c r="J92" s="87"/>
      <c r="K92" s="87"/>
      <c r="L92" s="87"/>
      <c r="M92" s="87"/>
      <c r="N92" s="87"/>
      <c r="O92" s="87"/>
      <c r="P92" s="87"/>
      <c r="BA92" s="222"/>
      <c r="BB92" s="201"/>
      <c r="BC92" s="201"/>
      <c r="BD92" s="201"/>
      <c r="BE92" s="201"/>
      <c r="BF92" s="201"/>
      <c r="BG92" s="201"/>
      <c r="BH92" s="201"/>
      <c r="BI92" s="223"/>
    </row>
    <row r="93" spans="7:61" x14ac:dyDescent="0.15">
      <c r="G93" s="87"/>
      <c r="H93" s="87"/>
      <c r="I93" s="87"/>
      <c r="J93" s="87"/>
      <c r="K93" s="87"/>
      <c r="L93" s="87"/>
      <c r="M93" s="87"/>
      <c r="N93" s="87"/>
      <c r="O93" s="87"/>
      <c r="P93" s="87"/>
      <c r="BA93" s="222"/>
      <c r="BB93" s="201"/>
      <c r="BC93" s="201"/>
      <c r="BD93" s="201"/>
      <c r="BE93" s="201"/>
      <c r="BF93" s="201"/>
      <c r="BG93" s="201"/>
      <c r="BH93" s="201"/>
      <c r="BI93" s="223"/>
    </row>
    <row r="94" spans="7:61" x14ac:dyDescent="0.15">
      <c r="G94" s="87"/>
      <c r="H94" s="87"/>
      <c r="I94" s="87"/>
      <c r="J94" s="87"/>
      <c r="K94" s="87"/>
      <c r="L94" s="87"/>
      <c r="M94" s="87"/>
      <c r="N94" s="87"/>
      <c r="O94" s="87"/>
      <c r="P94" s="87"/>
      <c r="BA94" s="222"/>
      <c r="BB94" s="201"/>
      <c r="BC94" s="201"/>
      <c r="BD94" s="201"/>
      <c r="BE94" s="201"/>
      <c r="BF94" s="201"/>
      <c r="BG94" s="201"/>
      <c r="BH94" s="201"/>
      <c r="BI94" s="223"/>
    </row>
    <row r="95" spans="7:61" x14ac:dyDescent="0.15">
      <c r="G95" s="87"/>
      <c r="H95" s="87"/>
      <c r="I95" s="87"/>
      <c r="J95" s="87"/>
      <c r="K95" s="87"/>
      <c r="L95" s="87"/>
      <c r="M95" s="87"/>
      <c r="N95" s="87"/>
      <c r="O95" s="87"/>
      <c r="P95" s="87"/>
      <c r="BA95" s="222"/>
      <c r="BB95" s="201"/>
      <c r="BC95" s="201"/>
      <c r="BD95" s="201"/>
      <c r="BE95" s="201"/>
      <c r="BF95" s="201"/>
      <c r="BG95" s="201"/>
      <c r="BH95" s="201"/>
      <c r="BI95" s="223"/>
    </row>
    <row r="96" spans="7:61" x14ac:dyDescent="0.15">
      <c r="G96" s="87"/>
      <c r="H96" s="87"/>
      <c r="I96" s="87"/>
      <c r="J96" s="87"/>
      <c r="K96" s="87"/>
      <c r="L96" s="87"/>
      <c r="M96" s="87"/>
      <c r="N96" s="87"/>
      <c r="O96" s="87"/>
      <c r="P96" s="87"/>
      <c r="BA96" s="222"/>
      <c r="BB96" s="201"/>
      <c r="BC96" s="201"/>
      <c r="BD96" s="201"/>
      <c r="BE96" s="201"/>
      <c r="BF96" s="201"/>
      <c r="BG96" s="201"/>
      <c r="BH96" s="201"/>
      <c r="BI96" s="223"/>
    </row>
    <row r="97" spans="7:61" x14ac:dyDescent="0.15">
      <c r="G97" s="87"/>
      <c r="H97" s="87"/>
      <c r="I97" s="87"/>
      <c r="J97" s="87"/>
      <c r="K97" s="87"/>
      <c r="L97" s="87"/>
      <c r="M97" s="87"/>
      <c r="N97" s="87"/>
      <c r="O97" s="87"/>
      <c r="P97" s="87"/>
      <c r="BA97" s="222"/>
      <c r="BB97" s="201"/>
      <c r="BC97" s="201"/>
      <c r="BD97" s="201"/>
      <c r="BE97" s="201"/>
      <c r="BF97" s="201"/>
      <c r="BG97" s="201"/>
      <c r="BH97" s="201"/>
      <c r="BI97" s="223"/>
    </row>
    <row r="98" spans="7:61" x14ac:dyDescent="0.15">
      <c r="G98" s="87"/>
      <c r="H98" s="87"/>
      <c r="I98" s="87"/>
      <c r="J98" s="87"/>
      <c r="K98" s="87"/>
      <c r="L98" s="87"/>
      <c r="M98" s="87"/>
      <c r="N98" s="87"/>
      <c r="O98" s="87"/>
      <c r="P98" s="87"/>
      <c r="BA98" s="222"/>
      <c r="BB98" s="201"/>
      <c r="BC98" s="201"/>
      <c r="BD98" s="201"/>
      <c r="BE98" s="201"/>
      <c r="BF98" s="201"/>
      <c r="BG98" s="201"/>
      <c r="BH98" s="201"/>
      <c r="BI98" s="223"/>
    </row>
    <row r="99" spans="7:61" x14ac:dyDescent="0.15">
      <c r="G99" s="87"/>
      <c r="H99" s="87"/>
      <c r="I99" s="87"/>
      <c r="J99" s="87"/>
      <c r="K99" s="87"/>
      <c r="L99" s="87"/>
      <c r="M99" s="87"/>
      <c r="N99" s="87"/>
      <c r="O99" s="87"/>
      <c r="P99" s="87"/>
      <c r="BA99" s="222"/>
      <c r="BB99" s="201"/>
      <c r="BC99" s="201"/>
      <c r="BD99" s="201"/>
      <c r="BE99" s="201"/>
      <c r="BF99" s="201"/>
      <c r="BG99" s="201"/>
      <c r="BH99" s="201"/>
      <c r="BI99" s="223"/>
    </row>
    <row r="100" spans="7:61" x14ac:dyDescent="0.15">
      <c r="G100" s="87"/>
      <c r="H100" s="87"/>
      <c r="I100" s="87"/>
      <c r="J100" s="87"/>
      <c r="K100" s="87"/>
      <c r="L100" s="87"/>
      <c r="M100" s="87"/>
      <c r="N100" s="87"/>
      <c r="O100" s="87"/>
      <c r="P100" s="87"/>
      <c r="BA100" s="222"/>
      <c r="BB100" s="201"/>
      <c r="BC100" s="201"/>
      <c r="BD100" s="201"/>
      <c r="BE100" s="201"/>
      <c r="BF100" s="201"/>
      <c r="BG100" s="201"/>
      <c r="BH100" s="201"/>
      <c r="BI100" s="223"/>
    </row>
    <row r="101" spans="7:61" x14ac:dyDescent="0.15">
      <c r="G101" s="87"/>
      <c r="H101" s="87"/>
      <c r="I101" s="87"/>
      <c r="J101" s="87"/>
      <c r="K101" s="87"/>
      <c r="L101" s="87"/>
      <c r="M101" s="87"/>
      <c r="N101" s="87"/>
      <c r="O101" s="87"/>
      <c r="P101" s="87"/>
      <c r="BA101" s="222"/>
      <c r="BB101" s="201"/>
      <c r="BC101" s="201"/>
      <c r="BD101" s="201"/>
      <c r="BE101" s="201"/>
      <c r="BF101" s="201"/>
      <c r="BG101" s="201"/>
      <c r="BH101" s="201"/>
      <c r="BI101" s="223"/>
    </row>
    <row r="102" spans="7:61" x14ac:dyDescent="0.15">
      <c r="G102" s="87"/>
      <c r="H102" s="87"/>
      <c r="I102" s="87"/>
      <c r="J102" s="87"/>
      <c r="K102" s="87"/>
      <c r="L102" s="87"/>
      <c r="M102" s="87"/>
      <c r="N102" s="87"/>
      <c r="O102" s="87"/>
      <c r="P102" s="87"/>
      <c r="BA102" s="222"/>
      <c r="BB102" s="201"/>
      <c r="BC102" s="201"/>
      <c r="BD102" s="201"/>
      <c r="BE102" s="201"/>
      <c r="BF102" s="201"/>
      <c r="BG102" s="201"/>
      <c r="BH102" s="201"/>
      <c r="BI102" s="223"/>
    </row>
    <row r="103" spans="7:61" x14ac:dyDescent="0.15">
      <c r="G103" s="87"/>
      <c r="H103" s="87"/>
      <c r="I103" s="87"/>
      <c r="J103" s="87"/>
      <c r="K103" s="87"/>
      <c r="L103" s="87"/>
      <c r="M103" s="87"/>
      <c r="N103" s="87"/>
      <c r="O103" s="87"/>
      <c r="P103" s="87"/>
      <c r="BA103" s="222"/>
      <c r="BB103" s="201"/>
      <c r="BC103" s="201"/>
      <c r="BD103" s="201"/>
      <c r="BE103" s="201"/>
      <c r="BF103" s="201"/>
      <c r="BG103" s="201"/>
      <c r="BH103" s="201"/>
      <c r="BI103" s="223"/>
    </row>
    <row r="104" spans="7:61" x14ac:dyDescent="0.15">
      <c r="G104" s="87"/>
      <c r="H104" s="87"/>
      <c r="I104" s="87"/>
      <c r="J104" s="87"/>
      <c r="K104" s="87"/>
      <c r="L104" s="87"/>
      <c r="M104" s="87"/>
      <c r="N104" s="87"/>
      <c r="O104" s="87"/>
      <c r="P104" s="87"/>
      <c r="BA104" s="222"/>
      <c r="BB104" s="201"/>
      <c r="BC104" s="201"/>
      <c r="BD104" s="201"/>
      <c r="BE104" s="201"/>
      <c r="BF104" s="201"/>
      <c r="BG104" s="201"/>
      <c r="BH104" s="201"/>
      <c r="BI104" s="223"/>
    </row>
    <row r="105" spans="7:61" x14ac:dyDescent="0.15">
      <c r="G105" s="87"/>
      <c r="H105" s="87"/>
      <c r="I105" s="87"/>
      <c r="J105" s="87"/>
      <c r="K105" s="87"/>
      <c r="L105" s="87"/>
      <c r="M105" s="87"/>
      <c r="N105" s="87"/>
      <c r="O105" s="87"/>
      <c r="P105" s="87"/>
      <c r="BA105" s="222"/>
      <c r="BB105" s="201"/>
      <c r="BC105" s="201"/>
      <c r="BD105" s="201"/>
      <c r="BE105" s="201"/>
      <c r="BF105" s="201"/>
      <c r="BG105" s="201"/>
      <c r="BH105" s="201"/>
      <c r="BI105" s="223"/>
    </row>
    <row r="106" spans="7:61" x14ac:dyDescent="0.15">
      <c r="G106" s="87"/>
      <c r="H106" s="87"/>
      <c r="I106" s="87"/>
      <c r="J106" s="87"/>
      <c r="K106" s="87"/>
      <c r="L106" s="87"/>
      <c r="M106" s="87"/>
      <c r="N106" s="87"/>
      <c r="O106" s="87"/>
      <c r="P106" s="87"/>
      <c r="BA106" s="222"/>
      <c r="BB106" s="201"/>
      <c r="BC106" s="201"/>
      <c r="BD106" s="201"/>
      <c r="BE106" s="201"/>
      <c r="BF106" s="201"/>
      <c r="BG106" s="201"/>
      <c r="BH106" s="201"/>
      <c r="BI106" s="223"/>
    </row>
    <row r="107" spans="7:61" x14ac:dyDescent="0.15">
      <c r="G107" s="87"/>
      <c r="H107" s="87"/>
      <c r="I107" s="87"/>
      <c r="J107" s="87"/>
      <c r="K107" s="87"/>
      <c r="L107" s="87"/>
      <c r="M107" s="87"/>
      <c r="N107" s="87"/>
      <c r="O107" s="87"/>
      <c r="P107" s="87"/>
      <c r="BA107" s="222"/>
      <c r="BB107" s="201"/>
      <c r="BC107" s="201"/>
      <c r="BD107" s="201"/>
      <c r="BE107" s="201"/>
      <c r="BF107" s="201"/>
      <c r="BG107" s="201"/>
      <c r="BH107" s="201"/>
      <c r="BI107" s="223"/>
    </row>
    <row r="108" spans="7:61" x14ac:dyDescent="0.15">
      <c r="G108" s="87"/>
      <c r="H108" s="87"/>
      <c r="I108" s="87"/>
      <c r="J108" s="87"/>
      <c r="K108" s="87"/>
      <c r="L108" s="87"/>
      <c r="M108" s="87"/>
      <c r="N108" s="87"/>
      <c r="O108" s="87"/>
      <c r="P108" s="87"/>
      <c r="BA108" s="222"/>
      <c r="BB108" s="201"/>
      <c r="BC108" s="201"/>
      <c r="BD108" s="201"/>
      <c r="BE108" s="201"/>
      <c r="BF108" s="201"/>
      <c r="BG108" s="201"/>
      <c r="BH108" s="201"/>
      <c r="BI108" s="223"/>
    </row>
    <row r="109" spans="7:61" x14ac:dyDescent="0.15">
      <c r="G109" s="87"/>
      <c r="H109" s="87"/>
      <c r="I109" s="87"/>
      <c r="J109" s="87"/>
      <c r="K109" s="87"/>
      <c r="L109" s="87"/>
      <c r="M109" s="87"/>
      <c r="N109" s="87"/>
      <c r="O109" s="87"/>
      <c r="P109" s="87"/>
      <c r="BA109" s="222"/>
      <c r="BB109" s="201"/>
      <c r="BC109" s="201"/>
      <c r="BD109" s="201"/>
      <c r="BE109" s="201"/>
      <c r="BF109" s="201"/>
      <c r="BG109" s="201"/>
      <c r="BH109" s="201"/>
      <c r="BI109" s="223"/>
    </row>
    <row r="110" spans="7:61" x14ac:dyDescent="0.15">
      <c r="G110" s="87"/>
      <c r="H110" s="87"/>
      <c r="I110" s="87"/>
      <c r="J110" s="87"/>
      <c r="K110" s="87"/>
      <c r="L110" s="87"/>
      <c r="M110" s="87"/>
      <c r="N110" s="87"/>
      <c r="O110" s="87"/>
      <c r="P110" s="87"/>
      <c r="BA110" s="222"/>
      <c r="BB110" s="201"/>
      <c r="BC110" s="201"/>
      <c r="BD110" s="201"/>
      <c r="BE110" s="201"/>
      <c r="BF110" s="201"/>
      <c r="BG110" s="201"/>
      <c r="BH110" s="201"/>
      <c r="BI110" s="223"/>
    </row>
    <row r="111" spans="7:61" x14ac:dyDescent="0.15">
      <c r="G111" s="87"/>
      <c r="H111" s="87"/>
      <c r="I111" s="87"/>
      <c r="J111" s="87"/>
      <c r="K111" s="87"/>
      <c r="L111" s="87"/>
      <c r="M111" s="87"/>
      <c r="N111" s="87"/>
      <c r="O111" s="87"/>
      <c r="P111" s="87"/>
      <c r="BA111" s="222"/>
      <c r="BB111" s="201"/>
      <c r="BC111" s="201"/>
      <c r="BD111" s="201"/>
      <c r="BE111" s="201"/>
      <c r="BF111" s="201"/>
      <c r="BG111" s="201"/>
      <c r="BH111" s="201"/>
      <c r="BI111" s="223"/>
    </row>
    <row r="112" spans="7:61" x14ac:dyDescent="0.15">
      <c r="G112" s="87"/>
      <c r="H112" s="87"/>
      <c r="I112" s="87"/>
      <c r="J112" s="87"/>
      <c r="K112" s="87"/>
      <c r="L112" s="87"/>
      <c r="M112" s="87"/>
      <c r="N112" s="87"/>
      <c r="O112" s="87"/>
      <c r="P112" s="87"/>
      <c r="BA112" s="222"/>
      <c r="BB112" s="201"/>
      <c r="BC112" s="201"/>
      <c r="BD112" s="201"/>
      <c r="BE112" s="201"/>
      <c r="BF112" s="201"/>
      <c r="BG112" s="201"/>
      <c r="BH112" s="201"/>
      <c r="BI112" s="223"/>
    </row>
    <row r="113" spans="7:61" x14ac:dyDescent="0.15">
      <c r="G113" s="87"/>
      <c r="H113" s="87"/>
      <c r="I113" s="87"/>
      <c r="J113" s="87"/>
      <c r="K113" s="87"/>
      <c r="L113" s="87"/>
      <c r="M113" s="87"/>
      <c r="N113" s="87"/>
      <c r="O113" s="87"/>
      <c r="P113" s="87"/>
      <c r="BA113" s="222"/>
      <c r="BB113" s="201"/>
      <c r="BC113" s="201"/>
      <c r="BD113" s="201"/>
      <c r="BE113" s="201"/>
      <c r="BF113" s="201"/>
      <c r="BG113" s="201"/>
      <c r="BH113" s="201"/>
      <c r="BI113" s="223"/>
    </row>
    <row r="114" spans="7:61" x14ac:dyDescent="0.15">
      <c r="G114" s="87"/>
      <c r="H114" s="87"/>
      <c r="I114" s="87"/>
      <c r="J114" s="87"/>
      <c r="K114" s="87"/>
      <c r="L114" s="87"/>
      <c r="M114" s="87"/>
      <c r="N114" s="87"/>
      <c r="O114" s="87"/>
      <c r="P114" s="87"/>
      <c r="BA114" s="222"/>
      <c r="BB114" s="201"/>
      <c r="BC114" s="201"/>
      <c r="BD114" s="201"/>
      <c r="BE114" s="201"/>
      <c r="BF114" s="201"/>
      <c r="BG114" s="201"/>
      <c r="BH114" s="201"/>
      <c r="BI114" s="223"/>
    </row>
    <row r="115" spans="7:61" x14ac:dyDescent="0.15">
      <c r="G115" s="87"/>
      <c r="H115" s="87"/>
      <c r="I115" s="87"/>
      <c r="J115" s="87"/>
      <c r="K115" s="87"/>
      <c r="L115" s="87"/>
      <c r="M115" s="87"/>
      <c r="N115" s="87"/>
      <c r="O115" s="87"/>
      <c r="P115" s="87"/>
      <c r="BA115" s="222"/>
      <c r="BB115" s="201"/>
      <c r="BC115" s="201"/>
      <c r="BD115" s="201"/>
      <c r="BE115" s="201"/>
      <c r="BF115" s="201"/>
      <c r="BG115" s="201"/>
      <c r="BH115" s="201"/>
      <c r="BI115" s="223"/>
    </row>
    <row r="116" spans="7:61" x14ac:dyDescent="0.15">
      <c r="G116" s="87"/>
      <c r="H116" s="87"/>
      <c r="I116" s="87"/>
      <c r="J116" s="87"/>
      <c r="K116" s="87"/>
      <c r="L116" s="87"/>
      <c r="M116" s="87"/>
      <c r="N116" s="87"/>
      <c r="O116" s="87"/>
      <c r="P116" s="87"/>
      <c r="BA116" s="222"/>
      <c r="BB116" s="201"/>
      <c r="BC116" s="201"/>
      <c r="BD116" s="201"/>
      <c r="BE116" s="201"/>
      <c r="BF116" s="201"/>
      <c r="BG116" s="201"/>
      <c r="BH116" s="201"/>
      <c r="BI116" s="223"/>
    </row>
    <row r="117" spans="7:61" x14ac:dyDescent="0.15">
      <c r="G117" s="87"/>
      <c r="H117" s="87"/>
      <c r="I117" s="87"/>
      <c r="J117" s="87"/>
      <c r="K117" s="87"/>
      <c r="L117" s="87"/>
      <c r="M117" s="87"/>
      <c r="N117" s="87"/>
      <c r="O117" s="87"/>
      <c r="P117" s="87"/>
      <c r="BA117" s="222"/>
      <c r="BB117" s="201"/>
      <c r="BC117" s="201"/>
      <c r="BD117" s="201"/>
      <c r="BE117" s="201"/>
      <c r="BF117" s="201"/>
      <c r="BG117" s="201"/>
      <c r="BH117" s="201"/>
      <c r="BI117" s="223"/>
    </row>
    <row r="118" spans="7:61" x14ac:dyDescent="0.15">
      <c r="G118" s="87"/>
      <c r="H118" s="87"/>
      <c r="I118" s="87"/>
      <c r="J118" s="87"/>
      <c r="K118" s="87"/>
      <c r="L118" s="87"/>
      <c r="M118" s="87"/>
      <c r="N118" s="87"/>
      <c r="O118" s="87"/>
      <c r="P118" s="87"/>
      <c r="BA118" s="222"/>
      <c r="BB118" s="201"/>
      <c r="BC118" s="201"/>
      <c r="BD118" s="201"/>
      <c r="BE118" s="201"/>
      <c r="BF118" s="201"/>
      <c r="BG118" s="201"/>
      <c r="BH118" s="201"/>
      <c r="BI118" s="223"/>
    </row>
    <row r="119" spans="7:61" x14ac:dyDescent="0.15">
      <c r="G119" s="87"/>
      <c r="H119" s="87"/>
      <c r="I119" s="87"/>
      <c r="J119" s="87"/>
      <c r="K119" s="87"/>
      <c r="L119" s="87"/>
      <c r="M119" s="87"/>
      <c r="N119" s="87"/>
      <c r="O119" s="87"/>
      <c r="P119" s="87"/>
      <c r="BA119" s="222"/>
      <c r="BB119" s="201"/>
      <c r="BC119" s="201"/>
      <c r="BD119" s="201"/>
      <c r="BE119" s="201"/>
      <c r="BF119" s="201"/>
      <c r="BG119" s="201"/>
      <c r="BH119" s="201"/>
      <c r="BI119" s="223"/>
    </row>
    <row r="120" spans="7:61" x14ac:dyDescent="0.15">
      <c r="G120" s="87"/>
      <c r="H120" s="87"/>
      <c r="I120" s="87"/>
      <c r="J120" s="87"/>
      <c r="K120" s="87"/>
      <c r="L120" s="87"/>
      <c r="M120" s="87"/>
      <c r="N120" s="87"/>
      <c r="O120" s="87"/>
      <c r="P120" s="87"/>
      <c r="BA120" s="222"/>
      <c r="BB120" s="201"/>
      <c r="BC120" s="201"/>
      <c r="BD120" s="201"/>
      <c r="BE120" s="201"/>
      <c r="BF120" s="201"/>
      <c r="BG120" s="201"/>
      <c r="BH120" s="201"/>
      <c r="BI120" s="223"/>
    </row>
    <row r="121" spans="7:61" x14ac:dyDescent="0.15">
      <c r="G121" s="87"/>
      <c r="H121" s="87"/>
      <c r="I121" s="87"/>
      <c r="J121" s="87"/>
      <c r="K121" s="87"/>
      <c r="L121" s="87"/>
      <c r="M121" s="87"/>
      <c r="N121" s="87"/>
      <c r="O121" s="87"/>
      <c r="P121" s="87"/>
      <c r="BA121" s="222"/>
      <c r="BB121" s="201"/>
      <c r="BC121" s="201"/>
      <c r="BD121" s="201"/>
      <c r="BE121" s="201"/>
      <c r="BF121" s="201"/>
      <c r="BG121" s="201"/>
      <c r="BH121" s="201"/>
      <c r="BI121" s="223"/>
    </row>
    <row r="122" spans="7:61" x14ac:dyDescent="0.15">
      <c r="G122" s="87"/>
      <c r="H122" s="87"/>
      <c r="I122" s="87"/>
      <c r="J122" s="87"/>
      <c r="K122" s="87"/>
      <c r="L122" s="87"/>
      <c r="M122" s="87"/>
      <c r="N122" s="87"/>
      <c r="O122" s="87"/>
      <c r="P122" s="87"/>
      <c r="BA122" s="222"/>
      <c r="BB122" s="201"/>
      <c r="BC122" s="201"/>
      <c r="BD122" s="201"/>
      <c r="BE122" s="201"/>
      <c r="BF122" s="201"/>
      <c r="BG122" s="201"/>
      <c r="BH122" s="201"/>
      <c r="BI122" s="223"/>
    </row>
    <row r="123" spans="7:61" x14ac:dyDescent="0.15">
      <c r="G123" s="87"/>
      <c r="H123" s="87"/>
      <c r="I123" s="87"/>
      <c r="J123" s="87"/>
      <c r="K123" s="87"/>
      <c r="L123" s="87"/>
      <c r="M123" s="87"/>
      <c r="N123" s="87"/>
      <c r="O123" s="87"/>
      <c r="P123" s="87"/>
      <c r="BA123" s="222"/>
      <c r="BB123" s="201"/>
      <c r="BC123" s="201"/>
      <c r="BD123" s="201"/>
      <c r="BE123" s="201"/>
      <c r="BF123" s="201"/>
      <c r="BG123" s="201"/>
      <c r="BH123" s="201"/>
      <c r="BI123" s="223"/>
    </row>
    <row r="124" spans="7:61" x14ac:dyDescent="0.15">
      <c r="G124" s="87"/>
      <c r="H124" s="87"/>
      <c r="I124" s="87"/>
      <c r="J124" s="87"/>
      <c r="K124" s="87"/>
      <c r="L124" s="87"/>
      <c r="M124" s="87"/>
      <c r="N124" s="87"/>
      <c r="O124" s="87"/>
      <c r="P124" s="87"/>
      <c r="BA124" s="222"/>
      <c r="BB124" s="201"/>
      <c r="BC124" s="201"/>
      <c r="BD124" s="201"/>
      <c r="BE124" s="201"/>
      <c r="BF124" s="201"/>
      <c r="BG124" s="201"/>
      <c r="BH124" s="201"/>
      <c r="BI124" s="223"/>
    </row>
    <row r="125" spans="7:61" x14ac:dyDescent="0.15">
      <c r="G125" s="87"/>
      <c r="H125" s="87"/>
      <c r="I125" s="87"/>
      <c r="J125" s="87"/>
      <c r="K125" s="87"/>
      <c r="L125" s="87"/>
      <c r="M125" s="87"/>
      <c r="N125" s="87"/>
      <c r="O125" s="87"/>
      <c r="P125" s="87"/>
      <c r="BA125" s="222"/>
      <c r="BB125" s="201"/>
      <c r="BC125" s="201"/>
      <c r="BD125" s="201"/>
      <c r="BE125" s="201"/>
      <c r="BF125" s="201"/>
      <c r="BG125" s="201"/>
      <c r="BH125" s="201"/>
      <c r="BI125" s="223"/>
    </row>
    <row r="126" spans="7:61" x14ac:dyDescent="0.15">
      <c r="G126" s="87"/>
      <c r="H126" s="87"/>
      <c r="I126" s="87"/>
      <c r="J126" s="87"/>
      <c r="K126" s="87"/>
      <c r="L126" s="87"/>
      <c r="M126" s="87"/>
      <c r="N126" s="87"/>
      <c r="O126" s="87"/>
      <c r="P126" s="87"/>
      <c r="BA126" s="222"/>
      <c r="BB126" s="201"/>
      <c r="BC126" s="201"/>
      <c r="BD126" s="201"/>
      <c r="BE126" s="201"/>
      <c r="BF126" s="201"/>
      <c r="BG126" s="201"/>
      <c r="BH126" s="201"/>
      <c r="BI126" s="223"/>
    </row>
    <row r="127" spans="7:61" x14ac:dyDescent="0.15">
      <c r="G127" s="87"/>
      <c r="H127" s="87"/>
      <c r="I127" s="87"/>
      <c r="J127" s="87"/>
      <c r="K127" s="87"/>
      <c r="L127" s="87"/>
      <c r="M127" s="87"/>
      <c r="N127" s="87"/>
      <c r="O127" s="87"/>
      <c r="P127" s="87"/>
      <c r="BA127" s="222"/>
      <c r="BB127" s="201"/>
      <c r="BC127" s="201"/>
      <c r="BD127" s="201"/>
      <c r="BE127" s="201"/>
      <c r="BF127" s="201"/>
      <c r="BG127" s="201"/>
      <c r="BH127" s="201"/>
      <c r="BI127" s="223"/>
    </row>
    <row r="128" spans="7:61" x14ac:dyDescent="0.15">
      <c r="G128" s="87"/>
      <c r="H128" s="87"/>
      <c r="I128" s="87"/>
      <c r="J128" s="87"/>
      <c r="K128" s="87"/>
      <c r="L128" s="87"/>
      <c r="M128" s="87"/>
      <c r="N128" s="87"/>
      <c r="O128" s="87"/>
      <c r="P128" s="87"/>
      <c r="BA128" s="222"/>
      <c r="BB128" s="201"/>
      <c r="BC128" s="201"/>
      <c r="BD128" s="201"/>
      <c r="BE128" s="201"/>
      <c r="BF128" s="201"/>
      <c r="BG128" s="201"/>
      <c r="BH128" s="201"/>
      <c r="BI128" s="223"/>
    </row>
    <row r="129" spans="7:61" x14ac:dyDescent="0.15">
      <c r="G129" s="87"/>
      <c r="H129" s="87"/>
      <c r="I129" s="87"/>
      <c r="J129" s="87"/>
      <c r="K129" s="87"/>
      <c r="L129" s="87"/>
      <c r="M129" s="87"/>
      <c r="N129" s="87"/>
      <c r="O129" s="87"/>
      <c r="P129" s="87"/>
      <c r="BA129" s="222"/>
      <c r="BB129" s="201"/>
      <c r="BC129" s="201"/>
      <c r="BD129" s="201"/>
      <c r="BE129" s="201"/>
      <c r="BF129" s="201"/>
      <c r="BG129" s="201"/>
      <c r="BH129" s="201"/>
      <c r="BI129" s="223"/>
    </row>
    <row r="130" spans="7:61" x14ac:dyDescent="0.15">
      <c r="G130" s="87"/>
      <c r="H130" s="87"/>
      <c r="I130" s="87"/>
      <c r="J130" s="87"/>
      <c r="K130" s="87"/>
      <c r="L130" s="87"/>
      <c r="M130" s="87"/>
      <c r="N130" s="87"/>
      <c r="O130" s="87"/>
      <c r="P130" s="87"/>
      <c r="BA130" s="222"/>
      <c r="BB130" s="201"/>
      <c r="BC130" s="201"/>
      <c r="BD130" s="201"/>
      <c r="BE130" s="201"/>
      <c r="BF130" s="201"/>
      <c r="BG130" s="201"/>
      <c r="BH130" s="201"/>
      <c r="BI130" s="223"/>
    </row>
    <row r="131" spans="7:61" x14ac:dyDescent="0.15">
      <c r="G131" s="87"/>
      <c r="H131" s="87"/>
      <c r="I131" s="87"/>
      <c r="J131" s="87"/>
      <c r="K131" s="87"/>
      <c r="L131" s="87"/>
      <c r="M131" s="87"/>
      <c r="N131" s="87"/>
      <c r="O131" s="87"/>
      <c r="P131" s="87"/>
      <c r="BA131" s="222"/>
      <c r="BB131" s="201"/>
      <c r="BC131" s="201"/>
      <c r="BD131" s="201"/>
      <c r="BE131" s="201"/>
      <c r="BF131" s="201"/>
      <c r="BG131" s="201"/>
      <c r="BH131" s="201"/>
      <c r="BI131" s="223"/>
    </row>
    <row r="132" spans="7:61" x14ac:dyDescent="0.15">
      <c r="G132" s="87"/>
      <c r="H132" s="87"/>
      <c r="I132" s="87"/>
      <c r="J132" s="87"/>
      <c r="K132" s="87"/>
      <c r="L132" s="87"/>
      <c r="M132" s="87"/>
      <c r="N132" s="87"/>
      <c r="O132" s="87"/>
      <c r="P132" s="87"/>
      <c r="BA132" s="222"/>
      <c r="BB132" s="201"/>
      <c r="BC132" s="201"/>
      <c r="BD132" s="201"/>
      <c r="BE132" s="201"/>
      <c r="BF132" s="201"/>
      <c r="BG132" s="201"/>
      <c r="BH132" s="201"/>
      <c r="BI132" s="223"/>
    </row>
    <row r="133" spans="7:61" x14ac:dyDescent="0.15">
      <c r="G133" s="87"/>
      <c r="H133" s="87"/>
      <c r="I133" s="87"/>
      <c r="J133" s="87"/>
      <c r="K133" s="87"/>
      <c r="L133" s="87"/>
      <c r="M133" s="87"/>
      <c r="N133" s="87"/>
      <c r="O133" s="87"/>
      <c r="P133" s="87"/>
      <c r="BA133" s="222"/>
      <c r="BB133" s="201"/>
      <c r="BC133" s="201"/>
      <c r="BD133" s="201"/>
      <c r="BE133" s="201"/>
      <c r="BF133" s="201"/>
      <c r="BG133" s="201"/>
      <c r="BH133" s="201"/>
      <c r="BI133" s="223"/>
    </row>
    <row r="134" spans="7:61" x14ac:dyDescent="0.15">
      <c r="G134" s="87"/>
      <c r="H134" s="87"/>
      <c r="I134" s="87"/>
      <c r="J134" s="87"/>
      <c r="K134" s="87"/>
      <c r="L134" s="87"/>
      <c r="M134" s="87"/>
      <c r="N134" s="87"/>
      <c r="O134" s="87"/>
      <c r="P134" s="87"/>
      <c r="BA134" s="222"/>
      <c r="BB134" s="201"/>
      <c r="BC134" s="201"/>
      <c r="BD134" s="201"/>
      <c r="BE134" s="201"/>
      <c r="BF134" s="201"/>
      <c r="BG134" s="201"/>
      <c r="BH134" s="201"/>
      <c r="BI134" s="223"/>
    </row>
    <row r="135" spans="7:61" x14ac:dyDescent="0.15">
      <c r="G135" s="87"/>
      <c r="H135" s="87"/>
      <c r="I135" s="87"/>
      <c r="J135" s="87"/>
      <c r="K135" s="87"/>
      <c r="L135" s="87"/>
      <c r="M135" s="87"/>
      <c r="N135" s="87"/>
      <c r="O135" s="87"/>
      <c r="P135" s="87"/>
      <c r="BA135" s="222"/>
      <c r="BB135" s="201"/>
      <c r="BC135" s="201"/>
      <c r="BD135" s="201"/>
      <c r="BE135" s="201"/>
      <c r="BF135" s="201"/>
      <c r="BG135" s="201"/>
      <c r="BH135" s="201"/>
      <c r="BI135" s="223"/>
    </row>
    <row r="136" spans="7:61" x14ac:dyDescent="0.15">
      <c r="G136" s="87"/>
      <c r="H136" s="87"/>
      <c r="I136" s="87"/>
      <c r="J136" s="87"/>
      <c r="K136" s="87"/>
      <c r="L136" s="87"/>
      <c r="M136" s="87"/>
      <c r="N136" s="87"/>
      <c r="O136" s="87"/>
      <c r="P136" s="87"/>
      <c r="BA136" s="222"/>
      <c r="BB136" s="201"/>
      <c r="BC136" s="201"/>
      <c r="BD136" s="201"/>
      <c r="BE136" s="201"/>
      <c r="BF136" s="201"/>
      <c r="BG136" s="201"/>
      <c r="BH136" s="201"/>
      <c r="BI136" s="223"/>
    </row>
    <row r="137" spans="7:61" x14ac:dyDescent="0.15">
      <c r="G137" s="87"/>
      <c r="H137" s="87"/>
      <c r="I137" s="87"/>
      <c r="J137" s="87"/>
      <c r="K137" s="87"/>
      <c r="L137" s="87"/>
      <c r="M137" s="87"/>
      <c r="N137" s="87"/>
      <c r="O137" s="87"/>
      <c r="P137" s="87"/>
      <c r="BA137" s="222"/>
      <c r="BB137" s="201"/>
      <c r="BC137" s="201"/>
      <c r="BD137" s="201"/>
      <c r="BE137" s="201"/>
      <c r="BF137" s="201"/>
      <c r="BG137" s="201"/>
      <c r="BH137" s="201"/>
      <c r="BI137" s="223"/>
    </row>
    <row r="138" spans="7:61" x14ac:dyDescent="0.15">
      <c r="G138" s="87"/>
      <c r="H138" s="87"/>
      <c r="I138" s="87"/>
      <c r="J138" s="87"/>
      <c r="K138" s="87"/>
      <c r="L138" s="87"/>
      <c r="M138" s="87"/>
      <c r="N138" s="87"/>
      <c r="O138" s="87"/>
      <c r="P138" s="87"/>
      <c r="BA138" s="222"/>
      <c r="BB138" s="201"/>
      <c r="BC138" s="201"/>
      <c r="BD138" s="201"/>
      <c r="BE138" s="201"/>
      <c r="BF138" s="201"/>
      <c r="BG138" s="201"/>
      <c r="BH138" s="201"/>
      <c r="BI138" s="223"/>
    </row>
    <row r="139" spans="7:61" x14ac:dyDescent="0.15">
      <c r="G139" s="87"/>
      <c r="H139" s="87"/>
      <c r="I139" s="87"/>
      <c r="J139" s="87"/>
      <c r="K139" s="87"/>
      <c r="L139" s="87"/>
      <c r="M139" s="87"/>
      <c r="N139" s="87"/>
      <c r="O139" s="87"/>
      <c r="P139" s="87"/>
      <c r="BA139" s="222"/>
      <c r="BB139" s="201"/>
      <c r="BC139" s="201"/>
      <c r="BD139" s="201"/>
      <c r="BE139" s="201"/>
      <c r="BF139" s="201"/>
      <c r="BG139" s="201"/>
      <c r="BH139" s="201"/>
      <c r="BI139" s="223"/>
    </row>
    <row r="140" spans="7:61" x14ac:dyDescent="0.15">
      <c r="G140" s="87"/>
      <c r="H140" s="87"/>
      <c r="I140" s="87"/>
      <c r="J140" s="87"/>
      <c r="K140" s="87"/>
      <c r="L140" s="87"/>
      <c r="M140" s="87"/>
      <c r="N140" s="87"/>
      <c r="O140" s="87"/>
      <c r="P140" s="87"/>
      <c r="BA140" s="222"/>
      <c r="BB140" s="201"/>
      <c r="BC140" s="201"/>
      <c r="BD140" s="201"/>
      <c r="BE140" s="201"/>
      <c r="BF140" s="201"/>
      <c r="BG140" s="201"/>
      <c r="BH140" s="201"/>
      <c r="BI140" s="223"/>
    </row>
    <row r="141" spans="7:61" x14ac:dyDescent="0.15">
      <c r="G141" s="87"/>
      <c r="H141" s="87"/>
      <c r="I141" s="87"/>
      <c r="J141" s="87"/>
      <c r="K141" s="87"/>
      <c r="L141" s="87"/>
      <c r="M141" s="87"/>
      <c r="N141" s="87"/>
      <c r="O141" s="87"/>
      <c r="P141" s="87"/>
      <c r="BA141" s="222"/>
      <c r="BB141" s="201"/>
      <c r="BC141" s="201"/>
      <c r="BD141" s="201"/>
      <c r="BE141" s="201"/>
      <c r="BF141" s="201"/>
      <c r="BG141" s="201"/>
      <c r="BH141" s="201"/>
      <c r="BI141" s="223"/>
    </row>
    <row r="142" spans="7:61" x14ac:dyDescent="0.15">
      <c r="G142" s="87"/>
      <c r="H142" s="87"/>
      <c r="I142" s="87"/>
      <c r="J142" s="87"/>
      <c r="K142" s="87"/>
      <c r="L142" s="87"/>
      <c r="M142" s="87"/>
      <c r="N142" s="87"/>
      <c r="O142" s="87"/>
      <c r="P142" s="87"/>
      <c r="BA142" s="222"/>
      <c r="BB142" s="201"/>
      <c r="BC142" s="201"/>
      <c r="BD142" s="201"/>
      <c r="BE142" s="201"/>
      <c r="BF142" s="201"/>
      <c r="BG142" s="201"/>
      <c r="BH142" s="201"/>
      <c r="BI142" s="223"/>
    </row>
    <row r="143" spans="7:61" x14ac:dyDescent="0.15">
      <c r="G143" s="87"/>
      <c r="H143" s="87"/>
      <c r="I143" s="87"/>
      <c r="J143" s="87"/>
      <c r="K143" s="87"/>
      <c r="L143" s="87"/>
      <c r="M143" s="87"/>
      <c r="N143" s="87"/>
      <c r="O143" s="87"/>
      <c r="P143" s="87"/>
      <c r="BA143" s="222"/>
      <c r="BB143" s="201"/>
      <c r="BC143" s="201"/>
      <c r="BD143" s="201"/>
      <c r="BE143" s="201"/>
      <c r="BF143" s="201"/>
      <c r="BG143" s="201"/>
      <c r="BH143" s="201"/>
      <c r="BI143" s="223"/>
    </row>
    <row r="144" spans="7:61" x14ac:dyDescent="0.15">
      <c r="G144" s="87"/>
      <c r="H144" s="87"/>
      <c r="I144" s="87"/>
      <c r="J144" s="87"/>
      <c r="K144" s="87"/>
      <c r="L144" s="87"/>
      <c r="M144" s="87"/>
      <c r="N144" s="87"/>
      <c r="O144" s="87"/>
      <c r="P144" s="87"/>
      <c r="BA144" s="222"/>
      <c r="BB144" s="201"/>
      <c r="BC144" s="201"/>
      <c r="BD144" s="201"/>
      <c r="BE144" s="201"/>
      <c r="BF144" s="201"/>
      <c r="BG144" s="201"/>
      <c r="BH144" s="201"/>
      <c r="BI144" s="223"/>
    </row>
    <row r="145" spans="7:61" x14ac:dyDescent="0.15">
      <c r="G145" s="87"/>
      <c r="H145" s="87"/>
      <c r="I145" s="87"/>
      <c r="J145" s="87"/>
      <c r="K145" s="87"/>
      <c r="L145" s="87"/>
      <c r="M145" s="87"/>
      <c r="N145" s="87"/>
      <c r="O145" s="87"/>
      <c r="P145" s="87"/>
      <c r="BA145" s="222"/>
      <c r="BB145" s="201"/>
      <c r="BC145" s="201"/>
      <c r="BD145" s="201"/>
      <c r="BE145" s="201"/>
      <c r="BF145" s="201"/>
      <c r="BG145" s="201"/>
      <c r="BH145" s="201"/>
      <c r="BI145" s="223"/>
    </row>
    <row r="146" spans="7:61" x14ac:dyDescent="0.15">
      <c r="G146" s="87"/>
      <c r="H146" s="87"/>
      <c r="I146" s="87"/>
      <c r="J146" s="87"/>
      <c r="K146" s="87"/>
      <c r="L146" s="87"/>
      <c r="M146" s="87"/>
      <c r="N146" s="87"/>
      <c r="O146" s="87"/>
      <c r="P146" s="87"/>
      <c r="BA146" s="222"/>
      <c r="BB146" s="201"/>
      <c r="BC146" s="201"/>
      <c r="BD146" s="201"/>
      <c r="BE146" s="201"/>
      <c r="BF146" s="201"/>
      <c r="BG146" s="201"/>
      <c r="BH146" s="201"/>
      <c r="BI146" s="223"/>
    </row>
    <row r="147" spans="7:61" x14ac:dyDescent="0.15">
      <c r="G147" s="87"/>
      <c r="H147" s="87"/>
      <c r="I147" s="87"/>
      <c r="J147" s="87"/>
      <c r="K147" s="87"/>
      <c r="L147" s="87"/>
      <c r="M147" s="87"/>
      <c r="N147" s="87"/>
      <c r="O147" s="87"/>
      <c r="P147" s="87"/>
      <c r="BA147" s="222"/>
      <c r="BB147" s="201"/>
      <c r="BC147" s="201"/>
      <c r="BD147" s="201"/>
      <c r="BE147" s="201"/>
      <c r="BF147" s="201"/>
      <c r="BG147" s="201"/>
      <c r="BH147" s="201"/>
      <c r="BI147" s="223"/>
    </row>
    <row r="148" spans="7:61" x14ac:dyDescent="0.15">
      <c r="G148" s="87"/>
      <c r="H148" s="87"/>
      <c r="I148" s="87"/>
      <c r="J148" s="87"/>
      <c r="K148" s="87"/>
      <c r="L148" s="87"/>
      <c r="M148" s="87"/>
      <c r="N148" s="87"/>
      <c r="O148" s="87"/>
      <c r="P148" s="87"/>
      <c r="BA148" s="222"/>
      <c r="BB148" s="201"/>
      <c r="BC148" s="201"/>
      <c r="BD148" s="201"/>
      <c r="BE148" s="201"/>
      <c r="BF148" s="201"/>
      <c r="BG148" s="201"/>
      <c r="BH148" s="201"/>
      <c r="BI148" s="223"/>
    </row>
    <row r="149" spans="7:61" x14ac:dyDescent="0.15">
      <c r="G149" s="87"/>
      <c r="H149" s="87"/>
      <c r="I149" s="87"/>
      <c r="J149" s="87"/>
      <c r="K149" s="87"/>
      <c r="L149" s="87"/>
      <c r="M149" s="87"/>
      <c r="N149" s="87"/>
      <c r="O149" s="87"/>
      <c r="P149" s="87"/>
      <c r="BA149" s="222"/>
      <c r="BB149" s="201"/>
      <c r="BC149" s="201"/>
      <c r="BD149" s="201"/>
      <c r="BE149" s="201"/>
      <c r="BF149" s="201"/>
      <c r="BG149" s="201"/>
      <c r="BH149" s="201"/>
      <c r="BI149" s="223"/>
    </row>
    <row r="150" spans="7:61" x14ac:dyDescent="0.15">
      <c r="G150" s="87"/>
      <c r="H150" s="87"/>
      <c r="I150" s="87"/>
      <c r="J150" s="87"/>
      <c r="K150" s="87"/>
      <c r="L150" s="87"/>
      <c r="M150" s="87"/>
      <c r="N150" s="87"/>
      <c r="O150" s="87"/>
      <c r="P150" s="87"/>
      <c r="BA150" s="222"/>
      <c r="BB150" s="201"/>
      <c r="BC150" s="201"/>
      <c r="BD150" s="201"/>
      <c r="BE150" s="201"/>
      <c r="BF150" s="201"/>
      <c r="BG150" s="201"/>
      <c r="BH150" s="201"/>
      <c r="BI150" s="223"/>
    </row>
    <row r="151" spans="7:61" x14ac:dyDescent="0.15">
      <c r="G151" s="87"/>
      <c r="H151" s="87"/>
      <c r="I151" s="87"/>
      <c r="J151" s="87"/>
      <c r="K151" s="87"/>
      <c r="L151" s="87"/>
      <c r="M151" s="87"/>
      <c r="N151" s="87"/>
      <c r="O151" s="87"/>
      <c r="P151" s="87"/>
      <c r="BA151" s="222"/>
      <c r="BB151" s="201"/>
      <c r="BC151" s="201"/>
      <c r="BD151" s="201"/>
      <c r="BE151" s="201"/>
      <c r="BF151" s="201"/>
      <c r="BG151" s="201"/>
      <c r="BH151" s="201"/>
      <c r="BI151" s="223"/>
    </row>
    <row r="152" spans="7:61" x14ac:dyDescent="0.15">
      <c r="G152" s="87"/>
      <c r="H152" s="87"/>
      <c r="I152" s="87"/>
      <c r="J152" s="87"/>
      <c r="K152" s="87"/>
      <c r="L152" s="87"/>
      <c r="M152" s="87"/>
      <c r="N152" s="87"/>
      <c r="O152" s="87"/>
      <c r="P152" s="87"/>
      <c r="BA152" s="222"/>
      <c r="BB152" s="201"/>
      <c r="BC152" s="201"/>
      <c r="BD152" s="201"/>
      <c r="BE152" s="201"/>
      <c r="BF152" s="201"/>
      <c r="BG152" s="201"/>
      <c r="BH152" s="201"/>
      <c r="BI152" s="223"/>
    </row>
    <row r="153" spans="7:61" x14ac:dyDescent="0.15">
      <c r="G153" s="87"/>
      <c r="H153" s="87"/>
      <c r="I153" s="87"/>
      <c r="J153" s="87"/>
      <c r="K153" s="87"/>
      <c r="L153" s="87"/>
      <c r="M153" s="87"/>
      <c r="N153" s="87"/>
      <c r="O153" s="87"/>
      <c r="P153" s="87"/>
      <c r="BA153" s="222"/>
      <c r="BB153" s="201"/>
      <c r="BC153" s="201"/>
      <c r="BD153" s="201"/>
      <c r="BE153" s="201"/>
      <c r="BF153" s="201"/>
      <c r="BG153" s="201"/>
      <c r="BH153" s="201"/>
      <c r="BI153" s="223"/>
    </row>
    <row r="154" spans="7:61" x14ac:dyDescent="0.15">
      <c r="G154" s="87"/>
      <c r="H154" s="87"/>
      <c r="I154" s="87"/>
      <c r="J154" s="87"/>
      <c r="K154" s="87"/>
      <c r="L154" s="87"/>
      <c r="M154" s="87"/>
      <c r="N154" s="87"/>
      <c r="O154" s="87"/>
      <c r="P154" s="87"/>
      <c r="BA154" s="222"/>
      <c r="BB154" s="201"/>
      <c r="BC154" s="201"/>
      <c r="BD154" s="201"/>
      <c r="BE154" s="201"/>
      <c r="BF154" s="201"/>
      <c r="BG154" s="201"/>
      <c r="BH154" s="201"/>
      <c r="BI154" s="223"/>
    </row>
    <row r="155" spans="7:61" x14ac:dyDescent="0.15">
      <c r="G155" s="87"/>
      <c r="H155" s="87"/>
      <c r="I155" s="87"/>
      <c r="J155" s="87"/>
      <c r="K155" s="87"/>
      <c r="L155" s="87"/>
      <c r="M155" s="87"/>
      <c r="N155" s="87"/>
      <c r="O155" s="87"/>
      <c r="P155" s="87"/>
      <c r="BA155" s="222"/>
      <c r="BB155" s="201"/>
      <c r="BC155" s="201"/>
      <c r="BD155" s="201"/>
      <c r="BE155" s="201"/>
      <c r="BF155" s="201"/>
      <c r="BG155" s="201"/>
      <c r="BH155" s="201"/>
      <c r="BI155" s="223"/>
    </row>
    <row r="156" spans="7:61" x14ac:dyDescent="0.15">
      <c r="G156" s="87"/>
      <c r="H156" s="87"/>
      <c r="I156" s="87"/>
      <c r="J156" s="87"/>
      <c r="K156" s="87"/>
      <c r="L156" s="87"/>
      <c r="M156" s="87"/>
      <c r="N156" s="87"/>
      <c r="O156" s="87"/>
      <c r="P156" s="87"/>
      <c r="BA156" s="222"/>
      <c r="BB156" s="201"/>
      <c r="BC156" s="201"/>
      <c r="BD156" s="201"/>
      <c r="BE156" s="201"/>
      <c r="BF156" s="201"/>
      <c r="BG156" s="201"/>
      <c r="BH156" s="201"/>
      <c r="BI156" s="223"/>
    </row>
    <row r="157" spans="7:61" x14ac:dyDescent="0.15">
      <c r="G157" s="87"/>
      <c r="H157" s="87"/>
      <c r="I157" s="87"/>
      <c r="J157" s="87"/>
      <c r="K157" s="87"/>
      <c r="L157" s="87"/>
      <c r="M157" s="87"/>
      <c r="N157" s="87"/>
      <c r="O157" s="87"/>
      <c r="P157" s="87"/>
      <c r="BA157" s="222"/>
      <c r="BB157" s="201"/>
      <c r="BC157" s="201"/>
      <c r="BD157" s="201"/>
      <c r="BE157" s="201"/>
      <c r="BF157" s="201"/>
      <c r="BG157" s="201"/>
      <c r="BH157" s="201"/>
      <c r="BI157" s="223"/>
    </row>
    <row r="158" spans="7:61" x14ac:dyDescent="0.15">
      <c r="G158" s="87"/>
      <c r="H158" s="87"/>
      <c r="I158" s="87"/>
      <c r="J158" s="87"/>
      <c r="K158" s="87"/>
      <c r="L158" s="87"/>
      <c r="M158" s="87"/>
      <c r="N158" s="87"/>
      <c r="O158" s="87"/>
      <c r="P158" s="87"/>
      <c r="BA158" s="222"/>
      <c r="BB158" s="201"/>
      <c r="BC158" s="201"/>
      <c r="BD158" s="201"/>
      <c r="BE158" s="201"/>
      <c r="BF158" s="201"/>
      <c r="BG158" s="201"/>
      <c r="BH158" s="201"/>
      <c r="BI158" s="223"/>
    </row>
    <row r="159" spans="7:61" x14ac:dyDescent="0.15">
      <c r="G159" s="87"/>
      <c r="H159" s="87"/>
      <c r="I159" s="87"/>
      <c r="J159" s="87"/>
      <c r="K159" s="87"/>
      <c r="L159" s="87"/>
      <c r="M159" s="87"/>
      <c r="N159" s="87"/>
      <c r="O159" s="87"/>
      <c r="P159" s="87"/>
      <c r="BA159" s="222"/>
      <c r="BB159" s="201"/>
      <c r="BC159" s="201"/>
      <c r="BD159" s="201"/>
      <c r="BE159" s="201"/>
      <c r="BF159" s="201"/>
      <c r="BG159" s="201"/>
      <c r="BH159" s="201"/>
      <c r="BI159" s="223"/>
    </row>
    <row r="160" spans="7:61" x14ac:dyDescent="0.15">
      <c r="G160" s="87"/>
      <c r="H160" s="87"/>
      <c r="I160" s="87"/>
      <c r="J160" s="87"/>
      <c r="K160" s="87"/>
      <c r="L160" s="87"/>
      <c r="M160" s="87"/>
      <c r="N160" s="87"/>
      <c r="O160" s="87"/>
      <c r="P160" s="87"/>
      <c r="BA160" s="222"/>
      <c r="BB160" s="201"/>
      <c r="BC160" s="201"/>
      <c r="BD160" s="201"/>
      <c r="BE160" s="201"/>
      <c r="BF160" s="201"/>
      <c r="BG160" s="201"/>
      <c r="BH160" s="201"/>
      <c r="BI160" s="223"/>
    </row>
    <row r="161" spans="7:61" x14ac:dyDescent="0.15">
      <c r="G161" s="87"/>
      <c r="H161" s="87"/>
      <c r="I161" s="87"/>
      <c r="J161" s="87"/>
      <c r="K161" s="87"/>
      <c r="L161" s="87"/>
      <c r="M161" s="87"/>
      <c r="N161" s="87"/>
      <c r="O161" s="87"/>
      <c r="P161" s="87"/>
      <c r="BA161" s="222"/>
      <c r="BB161" s="201"/>
      <c r="BC161" s="201"/>
      <c r="BD161" s="201"/>
      <c r="BE161" s="201"/>
      <c r="BF161" s="201"/>
      <c r="BG161" s="201"/>
      <c r="BH161" s="201"/>
      <c r="BI161" s="223"/>
    </row>
    <row r="162" spans="7:61" x14ac:dyDescent="0.15">
      <c r="G162" s="87"/>
      <c r="H162" s="87"/>
      <c r="I162" s="87"/>
      <c r="J162" s="87"/>
      <c r="K162" s="87"/>
      <c r="L162" s="87"/>
      <c r="M162" s="87"/>
      <c r="N162" s="87"/>
      <c r="O162" s="87"/>
      <c r="P162" s="87"/>
      <c r="BA162" s="222"/>
      <c r="BB162" s="201"/>
      <c r="BC162" s="201"/>
      <c r="BD162" s="201"/>
      <c r="BE162" s="201"/>
      <c r="BF162" s="201"/>
      <c r="BG162" s="201"/>
      <c r="BH162" s="201"/>
      <c r="BI162" s="223"/>
    </row>
    <row r="163" spans="7:61" x14ac:dyDescent="0.15">
      <c r="G163" s="87"/>
      <c r="H163" s="87"/>
      <c r="I163" s="87"/>
      <c r="J163" s="87"/>
      <c r="K163" s="87"/>
      <c r="L163" s="87"/>
      <c r="M163" s="87"/>
      <c r="N163" s="87"/>
      <c r="O163" s="87"/>
      <c r="P163" s="87"/>
      <c r="BA163" s="222"/>
      <c r="BB163" s="201"/>
      <c r="BC163" s="201"/>
      <c r="BD163" s="201"/>
      <c r="BE163" s="201"/>
      <c r="BF163" s="201"/>
      <c r="BG163" s="201"/>
      <c r="BH163" s="201"/>
      <c r="BI163" s="223"/>
    </row>
    <row r="164" spans="7:61" x14ac:dyDescent="0.15">
      <c r="G164" s="87"/>
      <c r="H164" s="87"/>
      <c r="I164" s="87"/>
      <c r="J164" s="87"/>
      <c r="K164" s="87"/>
      <c r="L164" s="87"/>
      <c r="M164" s="87"/>
      <c r="N164" s="87"/>
      <c r="O164" s="87"/>
      <c r="P164" s="87"/>
      <c r="BA164" s="222"/>
      <c r="BB164" s="201"/>
      <c r="BC164" s="201"/>
      <c r="BD164" s="201"/>
      <c r="BE164" s="201"/>
      <c r="BF164" s="201"/>
      <c r="BG164" s="201"/>
      <c r="BH164" s="201"/>
      <c r="BI164" s="223"/>
    </row>
    <row r="165" spans="7:61" x14ac:dyDescent="0.15">
      <c r="G165" s="87"/>
      <c r="H165" s="87"/>
      <c r="I165" s="87"/>
      <c r="J165" s="87"/>
      <c r="K165" s="87"/>
      <c r="L165" s="87"/>
      <c r="M165" s="87"/>
      <c r="N165" s="87"/>
      <c r="O165" s="87"/>
      <c r="P165" s="87"/>
      <c r="BA165" s="222"/>
      <c r="BB165" s="201"/>
      <c r="BC165" s="201"/>
      <c r="BD165" s="201"/>
      <c r="BE165" s="201"/>
      <c r="BF165" s="201"/>
      <c r="BG165" s="201"/>
      <c r="BH165" s="201"/>
      <c r="BI165" s="223"/>
    </row>
    <row r="166" spans="7:61" x14ac:dyDescent="0.15">
      <c r="G166" s="87"/>
      <c r="H166" s="87"/>
      <c r="I166" s="87"/>
      <c r="J166" s="87"/>
      <c r="K166" s="87"/>
      <c r="L166" s="87"/>
      <c r="M166" s="87"/>
      <c r="N166" s="87"/>
      <c r="O166" s="87"/>
      <c r="P166" s="87"/>
      <c r="BA166" s="222"/>
      <c r="BB166" s="201"/>
      <c r="BC166" s="201"/>
      <c r="BD166" s="201"/>
      <c r="BE166" s="201"/>
      <c r="BF166" s="201"/>
      <c r="BG166" s="201"/>
      <c r="BH166" s="201"/>
      <c r="BI166" s="223"/>
    </row>
    <row r="167" spans="7:61" x14ac:dyDescent="0.15">
      <c r="G167" s="87"/>
      <c r="H167" s="87"/>
      <c r="I167" s="87"/>
      <c r="J167" s="87"/>
      <c r="K167" s="87"/>
      <c r="L167" s="87"/>
      <c r="M167" s="87"/>
      <c r="N167" s="87"/>
      <c r="O167" s="87"/>
      <c r="P167" s="87"/>
      <c r="BA167" s="222"/>
      <c r="BB167" s="201"/>
      <c r="BC167" s="201"/>
      <c r="BD167" s="201"/>
      <c r="BE167" s="201"/>
      <c r="BF167" s="201"/>
      <c r="BG167" s="201"/>
      <c r="BH167" s="201"/>
      <c r="BI167" s="223"/>
    </row>
    <row r="168" spans="7:61" x14ac:dyDescent="0.15">
      <c r="G168" s="87"/>
      <c r="H168" s="87"/>
      <c r="I168" s="87"/>
      <c r="J168" s="87"/>
      <c r="K168" s="87"/>
      <c r="L168" s="87"/>
      <c r="M168" s="87"/>
      <c r="N168" s="87"/>
      <c r="O168" s="87"/>
      <c r="P168" s="87"/>
      <c r="BA168" s="222"/>
      <c r="BB168" s="201"/>
      <c r="BC168" s="201"/>
      <c r="BD168" s="201"/>
      <c r="BE168" s="201"/>
      <c r="BF168" s="201"/>
      <c r="BG168" s="201"/>
      <c r="BH168" s="201"/>
      <c r="BI168" s="223"/>
    </row>
    <row r="169" spans="7:61" x14ac:dyDescent="0.15">
      <c r="G169" s="87"/>
      <c r="H169" s="87"/>
      <c r="I169" s="87"/>
      <c r="J169" s="87"/>
      <c r="K169" s="87"/>
      <c r="L169" s="87"/>
      <c r="M169" s="87"/>
      <c r="N169" s="87"/>
      <c r="O169" s="87"/>
      <c r="P169" s="87"/>
      <c r="BA169" s="222"/>
      <c r="BB169" s="201"/>
      <c r="BC169" s="201"/>
      <c r="BD169" s="201"/>
      <c r="BE169" s="201"/>
      <c r="BF169" s="201"/>
      <c r="BG169" s="201"/>
      <c r="BH169" s="201"/>
      <c r="BI169" s="223"/>
    </row>
    <row r="170" spans="7:61" x14ac:dyDescent="0.15">
      <c r="G170" s="87"/>
      <c r="H170" s="87"/>
      <c r="I170" s="87"/>
      <c r="J170" s="87"/>
      <c r="K170" s="87"/>
      <c r="L170" s="87"/>
      <c r="M170" s="87"/>
      <c r="N170" s="87"/>
      <c r="O170" s="87"/>
      <c r="P170" s="87"/>
      <c r="BA170" s="222"/>
      <c r="BB170" s="201"/>
      <c r="BC170" s="201"/>
      <c r="BD170" s="201"/>
      <c r="BE170" s="201"/>
      <c r="BF170" s="201"/>
      <c r="BG170" s="201"/>
      <c r="BH170" s="201"/>
      <c r="BI170" s="223"/>
    </row>
    <row r="171" spans="7:61" x14ac:dyDescent="0.15">
      <c r="G171" s="87"/>
      <c r="H171" s="87"/>
      <c r="I171" s="87"/>
      <c r="J171" s="87"/>
      <c r="K171" s="87"/>
      <c r="L171" s="87"/>
      <c r="M171" s="87"/>
      <c r="N171" s="87"/>
      <c r="O171" s="87"/>
      <c r="P171" s="87"/>
      <c r="BA171" s="222"/>
      <c r="BB171" s="201"/>
      <c r="BC171" s="201"/>
      <c r="BD171" s="201"/>
      <c r="BE171" s="201"/>
      <c r="BF171" s="201"/>
      <c r="BG171" s="201"/>
      <c r="BH171" s="201"/>
      <c r="BI171" s="223"/>
    </row>
    <row r="172" spans="7:61" x14ac:dyDescent="0.15">
      <c r="G172" s="87"/>
      <c r="H172" s="87"/>
      <c r="I172" s="87"/>
      <c r="J172" s="87"/>
      <c r="K172" s="87"/>
      <c r="L172" s="87"/>
      <c r="M172" s="87"/>
      <c r="N172" s="87"/>
      <c r="O172" s="87"/>
      <c r="P172" s="87"/>
      <c r="BA172" s="222"/>
      <c r="BB172" s="201"/>
      <c r="BC172" s="201"/>
      <c r="BD172" s="201"/>
      <c r="BE172" s="201"/>
      <c r="BF172" s="201"/>
      <c r="BG172" s="201"/>
      <c r="BH172" s="201"/>
      <c r="BI172" s="223"/>
    </row>
    <row r="173" spans="7:61" x14ac:dyDescent="0.15">
      <c r="G173" s="87"/>
      <c r="H173" s="87"/>
      <c r="I173" s="87"/>
      <c r="J173" s="87"/>
      <c r="K173" s="87"/>
      <c r="L173" s="87"/>
      <c r="M173" s="87"/>
      <c r="N173" s="87"/>
      <c r="O173" s="87"/>
      <c r="P173" s="87"/>
      <c r="BA173" s="222"/>
      <c r="BB173" s="201"/>
      <c r="BC173" s="201"/>
      <c r="BD173" s="201"/>
      <c r="BE173" s="201"/>
      <c r="BF173" s="201"/>
      <c r="BG173" s="201"/>
      <c r="BH173" s="201"/>
      <c r="BI173" s="223"/>
    </row>
    <row r="174" spans="7:61" x14ac:dyDescent="0.15">
      <c r="G174" s="87"/>
      <c r="H174" s="87"/>
      <c r="I174" s="87"/>
      <c r="J174" s="87"/>
      <c r="K174" s="87"/>
      <c r="L174" s="87"/>
      <c r="M174" s="87"/>
      <c r="N174" s="87"/>
      <c r="O174" s="87"/>
      <c r="P174" s="87"/>
      <c r="BA174" s="222"/>
      <c r="BB174" s="201"/>
      <c r="BC174" s="201"/>
      <c r="BD174" s="201"/>
      <c r="BE174" s="201"/>
      <c r="BF174" s="201"/>
      <c r="BG174" s="201"/>
      <c r="BH174" s="201"/>
      <c r="BI174" s="223"/>
    </row>
    <row r="175" spans="7:61" x14ac:dyDescent="0.15">
      <c r="G175" s="87"/>
      <c r="H175" s="87"/>
      <c r="I175" s="87"/>
      <c r="J175" s="87"/>
      <c r="K175" s="87"/>
      <c r="L175" s="87"/>
      <c r="M175" s="87"/>
      <c r="N175" s="87"/>
      <c r="O175" s="87"/>
      <c r="P175" s="87"/>
      <c r="BA175" s="222"/>
      <c r="BB175" s="201"/>
      <c r="BC175" s="201"/>
      <c r="BD175" s="201"/>
      <c r="BE175" s="201"/>
      <c r="BF175" s="201"/>
      <c r="BG175" s="201"/>
      <c r="BH175" s="201"/>
      <c r="BI175" s="223"/>
    </row>
    <row r="176" spans="7:61" x14ac:dyDescent="0.15">
      <c r="BA176" s="222"/>
      <c r="BB176" s="201"/>
      <c r="BC176" s="201"/>
      <c r="BD176" s="201"/>
      <c r="BE176" s="201"/>
      <c r="BF176" s="201"/>
      <c r="BG176" s="201"/>
      <c r="BH176" s="201"/>
      <c r="BI176" s="223"/>
    </row>
    <row r="177" spans="53:61" x14ac:dyDescent="0.15">
      <c r="BA177" s="222"/>
      <c r="BB177" s="201"/>
      <c r="BC177" s="201"/>
      <c r="BD177" s="201"/>
      <c r="BE177" s="201"/>
      <c r="BF177" s="201"/>
      <c r="BG177" s="201"/>
      <c r="BH177" s="201"/>
      <c r="BI177" s="223"/>
    </row>
    <row r="178" spans="53:61" x14ac:dyDescent="0.15">
      <c r="BA178" s="222"/>
      <c r="BB178" s="201"/>
      <c r="BC178" s="201"/>
      <c r="BD178" s="201"/>
      <c r="BE178" s="201"/>
      <c r="BF178" s="201"/>
      <c r="BG178" s="201"/>
      <c r="BH178" s="201"/>
      <c r="BI178" s="223"/>
    </row>
    <row r="179" spans="53:61" x14ac:dyDescent="0.15">
      <c r="BA179" s="222"/>
      <c r="BB179" s="201"/>
      <c r="BC179" s="201"/>
      <c r="BD179" s="201"/>
      <c r="BE179" s="201"/>
      <c r="BF179" s="201"/>
      <c r="BG179" s="201"/>
      <c r="BH179" s="201"/>
      <c r="BI179" s="223"/>
    </row>
    <row r="180" spans="53:61" x14ac:dyDescent="0.15">
      <c r="BA180" s="222"/>
      <c r="BB180" s="201"/>
      <c r="BC180" s="201"/>
      <c r="BD180" s="201"/>
      <c r="BE180" s="201"/>
      <c r="BF180" s="201"/>
      <c r="BG180" s="201"/>
      <c r="BH180" s="201"/>
      <c r="BI180" s="223"/>
    </row>
    <row r="181" spans="53:61" x14ac:dyDescent="0.15">
      <c r="BA181" s="222"/>
      <c r="BB181" s="201"/>
      <c r="BC181" s="201"/>
      <c r="BD181" s="201"/>
      <c r="BE181" s="201"/>
      <c r="BF181" s="201"/>
      <c r="BG181" s="201"/>
      <c r="BH181" s="201"/>
      <c r="BI181" s="223"/>
    </row>
    <row r="182" spans="53:61" x14ac:dyDescent="0.15">
      <c r="BA182" s="222"/>
      <c r="BB182" s="201"/>
      <c r="BC182" s="201"/>
      <c r="BD182" s="201"/>
      <c r="BE182" s="201"/>
      <c r="BF182" s="201"/>
      <c r="BG182" s="201"/>
      <c r="BH182" s="201"/>
      <c r="BI182" s="223"/>
    </row>
    <row r="183" spans="53:61" x14ac:dyDescent="0.15">
      <c r="BA183" s="222"/>
      <c r="BB183" s="201"/>
      <c r="BC183" s="201"/>
      <c r="BD183" s="201"/>
      <c r="BE183" s="201"/>
      <c r="BF183" s="201"/>
      <c r="BG183" s="201"/>
      <c r="BH183" s="201"/>
      <c r="BI183" s="223"/>
    </row>
    <row r="184" spans="53:61" x14ac:dyDescent="0.15">
      <c r="BA184" s="222"/>
      <c r="BB184" s="201"/>
      <c r="BC184" s="201"/>
      <c r="BD184" s="201"/>
      <c r="BE184" s="201"/>
      <c r="BF184" s="201"/>
      <c r="BG184" s="201"/>
      <c r="BH184" s="201"/>
      <c r="BI184" s="223"/>
    </row>
    <row r="185" spans="53:61" x14ac:dyDescent="0.15">
      <c r="BA185" s="222"/>
      <c r="BB185" s="201"/>
      <c r="BC185" s="201"/>
      <c r="BD185" s="201"/>
      <c r="BE185" s="201"/>
      <c r="BF185" s="201"/>
      <c r="BG185" s="201"/>
      <c r="BH185" s="201"/>
      <c r="BI185" s="223"/>
    </row>
    <row r="186" spans="53:61" x14ac:dyDescent="0.15">
      <c r="BA186" s="222"/>
      <c r="BB186" s="201"/>
      <c r="BC186" s="201"/>
      <c r="BD186" s="201"/>
      <c r="BE186" s="201"/>
      <c r="BF186" s="201"/>
      <c r="BG186" s="201"/>
      <c r="BH186" s="201"/>
      <c r="BI186" s="223"/>
    </row>
    <row r="187" spans="53:61" x14ac:dyDescent="0.15">
      <c r="BA187" s="222"/>
      <c r="BB187" s="201"/>
      <c r="BC187" s="201"/>
      <c r="BD187" s="201"/>
      <c r="BE187" s="201"/>
      <c r="BF187" s="201"/>
      <c r="BG187" s="201"/>
      <c r="BH187" s="201"/>
      <c r="BI187" s="223"/>
    </row>
    <row r="188" spans="53:61" x14ac:dyDescent="0.15">
      <c r="BA188" s="222"/>
      <c r="BB188" s="201"/>
      <c r="BC188" s="201"/>
      <c r="BD188" s="201"/>
      <c r="BE188" s="201"/>
      <c r="BF188" s="201"/>
      <c r="BG188" s="201"/>
      <c r="BH188" s="201"/>
      <c r="BI188" s="223"/>
    </row>
    <row r="189" spans="53:61" x14ac:dyDescent="0.15">
      <c r="BA189" s="222"/>
      <c r="BB189" s="201"/>
      <c r="BC189" s="201"/>
      <c r="BD189" s="201"/>
      <c r="BE189" s="201"/>
      <c r="BF189" s="201"/>
      <c r="BG189" s="201"/>
      <c r="BH189" s="201"/>
      <c r="BI189" s="223"/>
    </row>
    <row r="190" spans="53:61" x14ac:dyDescent="0.15">
      <c r="BA190" s="222"/>
      <c r="BB190" s="201"/>
      <c r="BC190" s="201"/>
      <c r="BD190" s="201"/>
      <c r="BE190" s="201"/>
      <c r="BF190" s="201"/>
      <c r="BG190" s="201"/>
      <c r="BH190" s="201"/>
      <c r="BI190" s="223"/>
    </row>
    <row r="191" spans="53:61" x14ac:dyDescent="0.15">
      <c r="BA191" s="222"/>
      <c r="BB191" s="201"/>
      <c r="BC191" s="201"/>
      <c r="BD191" s="201"/>
      <c r="BE191" s="201"/>
      <c r="BF191" s="201"/>
      <c r="BG191" s="201"/>
      <c r="BH191" s="201"/>
      <c r="BI191" s="223"/>
    </row>
    <row r="192" spans="53:61" x14ac:dyDescent="0.15">
      <c r="BA192" s="222"/>
      <c r="BB192" s="201"/>
      <c r="BC192" s="201"/>
      <c r="BD192" s="201"/>
      <c r="BE192" s="201"/>
      <c r="BF192" s="201"/>
      <c r="BG192" s="201"/>
      <c r="BH192" s="201"/>
      <c r="BI192" s="223"/>
    </row>
    <row r="193" spans="53:61" x14ac:dyDescent="0.15">
      <c r="BA193" s="222"/>
      <c r="BB193" s="201"/>
      <c r="BC193" s="201"/>
      <c r="BD193" s="201"/>
      <c r="BE193" s="201"/>
      <c r="BF193" s="201"/>
      <c r="BG193" s="201"/>
      <c r="BH193" s="201"/>
      <c r="BI193" s="223"/>
    </row>
    <row r="194" spans="53:61" x14ac:dyDescent="0.15">
      <c r="BA194" s="222"/>
      <c r="BB194" s="201"/>
      <c r="BC194" s="201"/>
      <c r="BD194" s="201"/>
      <c r="BE194" s="201"/>
      <c r="BF194" s="201"/>
      <c r="BG194" s="201"/>
      <c r="BH194" s="201"/>
      <c r="BI194" s="223"/>
    </row>
    <row r="195" spans="53:61" x14ac:dyDescent="0.15">
      <c r="BA195" s="222"/>
      <c r="BB195" s="201"/>
      <c r="BC195" s="201"/>
      <c r="BD195" s="201"/>
      <c r="BE195" s="201"/>
      <c r="BF195" s="201"/>
      <c r="BG195" s="201"/>
      <c r="BH195" s="201"/>
      <c r="BI195" s="223"/>
    </row>
    <row r="196" spans="53:61" x14ac:dyDescent="0.15">
      <c r="BA196" s="222"/>
      <c r="BB196" s="201"/>
      <c r="BC196" s="201"/>
      <c r="BD196" s="201"/>
      <c r="BE196" s="201"/>
      <c r="BF196" s="201"/>
      <c r="BG196" s="201"/>
      <c r="BH196" s="201"/>
      <c r="BI196" s="223"/>
    </row>
    <row r="197" spans="53:61" x14ac:dyDescent="0.15">
      <c r="BA197" s="222"/>
      <c r="BB197" s="201"/>
      <c r="BC197" s="201"/>
      <c r="BD197" s="201"/>
      <c r="BE197" s="201"/>
      <c r="BF197" s="201"/>
      <c r="BG197" s="201"/>
      <c r="BH197" s="201"/>
      <c r="BI197" s="223"/>
    </row>
    <row r="198" spans="53:61" x14ac:dyDescent="0.15">
      <c r="BA198" s="222"/>
      <c r="BB198" s="201"/>
      <c r="BC198" s="201"/>
      <c r="BD198" s="201"/>
      <c r="BE198" s="201"/>
      <c r="BF198" s="201"/>
      <c r="BG198" s="201"/>
      <c r="BH198" s="201"/>
      <c r="BI198" s="223"/>
    </row>
    <row r="199" spans="53:61" x14ac:dyDescent="0.15">
      <c r="BA199" s="222"/>
      <c r="BB199" s="201"/>
      <c r="BC199" s="201"/>
      <c r="BD199" s="201"/>
      <c r="BE199" s="201"/>
      <c r="BF199" s="201"/>
      <c r="BG199" s="201"/>
      <c r="BH199" s="201"/>
      <c r="BI199" s="223"/>
    </row>
    <row r="200" spans="53:61" x14ac:dyDescent="0.15">
      <c r="BA200" s="222"/>
      <c r="BB200" s="201"/>
      <c r="BC200" s="201"/>
      <c r="BD200" s="201"/>
      <c r="BE200" s="201"/>
      <c r="BF200" s="201"/>
      <c r="BG200" s="201"/>
      <c r="BH200" s="201"/>
      <c r="BI200" s="223"/>
    </row>
    <row r="201" spans="53:61" x14ac:dyDescent="0.15">
      <c r="BA201" s="222"/>
      <c r="BB201" s="201"/>
      <c r="BC201" s="201"/>
      <c r="BD201" s="201"/>
      <c r="BE201" s="201"/>
      <c r="BF201" s="201"/>
      <c r="BG201" s="201"/>
      <c r="BH201" s="201"/>
      <c r="BI201" s="223"/>
    </row>
    <row r="202" spans="53:61" x14ac:dyDescent="0.15">
      <c r="BA202" s="222"/>
      <c r="BB202" s="201"/>
      <c r="BC202" s="201"/>
      <c r="BD202" s="201"/>
      <c r="BE202" s="201"/>
      <c r="BF202" s="201"/>
      <c r="BG202" s="201"/>
      <c r="BH202" s="201"/>
      <c r="BI202" s="223"/>
    </row>
    <row r="203" spans="53:61" x14ac:dyDescent="0.15">
      <c r="BA203" s="222"/>
      <c r="BB203" s="201"/>
      <c r="BC203" s="201"/>
      <c r="BD203" s="201"/>
      <c r="BE203" s="201"/>
      <c r="BF203" s="201"/>
      <c r="BG203" s="201"/>
      <c r="BH203" s="201"/>
      <c r="BI203" s="223"/>
    </row>
    <row r="204" spans="53:61" x14ac:dyDescent="0.15">
      <c r="BA204" s="222"/>
      <c r="BB204" s="201"/>
      <c r="BC204" s="201"/>
      <c r="BD204" s="201"/>
      <c r="BE204" s="201"/>
      <c r="BF204" s="201"/>
      <c r="BG204" s="201"/>
      <c r="BH204" s="201"/>
      <c r="BI204" s="223"/>
    </row>
    <row r="205" spans="53:61" x14ac:dyDescent="0.15">
      <c r="BA205" s="222"/>
      <c r="BB205" s="201"/>
      <c r="BC205" s="201"/>
      <c r="BD205" s="201"/>
      <c r="BE205" s="201"/>
      <c r="BF205" s="201"/>
      <c r="BG205" s="201"/>
      <c r="BH205" s="201"/>
      <c r="BI205" s="223"/>
    </row>
    <row r="206" spans="53:61" x14ac:dyDescent="0.15">
      <c r="BA206" s="222"/>
      <c r="BB206" s="201"/>
      <c r="BC206" s="201"/>
      <c r="BD206" s="201"/>
      <c r="BE206" s="201"/>
      <c r="BF206" s="201"/>
      <c r="BG206" s="201"/>
      <c r="BH206" s="201"/>
      <c r="BI206" s="223"/>
    </row>
    <row r="207" spans="53:61" x14ac:dyDescent="0.15">
      <c r="BA207" s="222"/>
      <c r="BB207" s="201"/>
      <c r="BC207" s="201"/>
      <c r="BD207" s="201"/>
      <c r="BE207" s="201"/>
      <c r="BF207" s="201"/>
      <c r="BG207" s="201"/>
      <c r="BH207" s="201"/>
      <c r="BI207" s="223"/>
    </row>
    <row r="208" spans="53:61" x14ac:dyDescent="0.15">
      <c r="BA208" s="222"/>
      <c r="BB208" s="201"/>
      <c r="BC208" s="201"/>
      <c r="BD208" s="201"/>
      <c r="BE208" s="201"/>
      <c r="BF208" s="201"/>
      <c r="BG208" s="201"/>
      <c r="BH208" s="201"/>
      <c r="BI208" s="223"/>
    </row>
    <row r="209" spans="53:61" x14ac:dyDescent="0.15">
      <c r="BA209" s="222"/>
      <c r="BB209" s="201"/>
      <c r="BC209" s="201"/>
      <c r="BD209" s="201"/>
      <c r="BE209" s="201"/>
      <c r="BF209" s="201"/>
      <c r="BG209" s="201"/>
      <c r="BH209" s="201"/>
      <c r="BI209" s="223"/>
    </row>
    <row r="210" spans="53:61" x14ac:dyDescent="0.15">
      <c r="BA210" s="222"/>
      <c r="BB210" s="201"/>
      <c r="BC210" s="201"/>
      <c r="BD210" s="201"/>
      <c r="BE210" s="201"/>
      <c r="BF210" s="201"/>
      <c r="BG210" s="201"/>
      <c r="BH210" s="201"/>
      <c r="BI210" s="223"/>
    </row>
    <row r="211" spans="53:61" x14ac:dyDescent="0.15">
      <c r="BA211" s="222"/>
      <c r="BB211" s="339" t="s">
        <v>621</v>
      </c>
      <c r="BC211" s="201"/>
      <c r="BD211" s="201"/>
      <c r="BE211" s="201"/>
      <c r="BF211" s="201"/>
      <c r="BG211" s="201"/>
      <c r="BH211" s="201"/>
      <c r="BI211" s="223"/>
    </row>
    <row r="212" spans="53:61" x14ac:dyDescent="0.15">
      <c r="BA212" s="222"/>
      <c r="BB212" s="201"/>
      <c r="BC212" s="201"/>
      <c r="BD212" s="201"/>
      <c r="BE212" s="201"/>
      <c r="BF212" s="201"/>
      <c r="BG212" s="201"/>
      <c r="BH212" s="201"/>
      <c r="BI212" s="223"/>
    </row>
    <row r="213" spans="53:61" x14ac:dyDescent="0.15">
      <c r="BA213" s="222"/>
      <c r="BB213" s="201"/>
      <c r="BC213" s="201"/>
      <c r="BD213" s="201"/>
      <c r="BE213" s="201"/>
      <c r="BF213" s="201"/>
      <c r="BG213" s="201"/>
      <c r="BH213" s="201"/>
      <c r="BI213" s="223"/>
    </row>
    <row r="214" spans="53:61" x14ac:dyDescent="0.15">
      <c r="BA214" s="222"/>
      <c r="BB214" s="201"/>
      <c r="BC214" s="201"/>
      <c r="BD214" s="201"/>
      <c r="BE214" s="201"/>
      <c r="BF214" s="201"/>
      <c r="BG214" s="201"/>
      <c r="BH214" s="201"/>
      <c r="BI214" s="223"/>
    </row>
    <row r="215" spans="53:61" x14ac:dyDescent="0.15">
      <c r="BA215" s="222"/>
      <c r="BB215" s="201"/>
      <c r="BC215" s="201"/>
      <c r="BD215" s="201"/>
      <c r="BE215" s="201"/>
      <c r="BF215" s="201"/>
      <c r="BG215" s="201"/>
      <c r="BH215" s="201"/>
      <c r="BI215" s="223"/>
    </row>
    <row r="216" spans="53:61" x14ac:dyDescent="0.15">
      <c r="BA216" s="222"/>
      <c r="BB216" s="201"/>
      <c r="BC216" s="201"/>
      <c r="BD216" s="201"/>
      <c r="BE216" s="201"/>
      <c r="BF216" s="201"/>
      <c r="BG216" s="201"/>
      <c r="BH216" s="201"/>
      <c r="BI216" s="223"/>
    </row>
    <row r="217" spans="53:61" x14ac:dyDescent="0.15">
      <c r="BA217" s="222"/>
      <c r="BB217" s="201"/>
      <c r="BC217" s="201"/>
      <c r="BD217" s="201"/>
      <c r="BE217" s="201"/>
      <c r="BF217" s="201"/>
      <c r="BG217" s="201"/>
      <c r="BH217" s="201"/>
      <c r="BI217" s="223"/>
    </row>
    <row r="218" spans="53:61" x14ac:dyDescent="0.15">
      <c r="BA218" s="222"/>
      <c r="BB218" s="201"/>
      <c r="BC218" s="201"/>
      <c r="BD218" s="201"/>
      <c r="BE218" s="201"/>
      <c r="BF218" s="201"/>
      <c r="BG218" s="201"/>
      <c r="BH218" s="201"/>
      <c r="BI218" s="223"/>
    </row>
    <row r="219" spans="53:61" x14ac:dyDescent="0.15">
      <c r="BA219" s="222"/>
      <c r="BB219" s="201"/>
      <c r="BC219" s="201"/>
      <c r="BD219" s="201"/>
      <c r="BE219" s="201"/>
      <c r="BF219" s="201"/>
      <c r="BG219" s="201"/>
      <c r="BH219" s="201"/>
      <c r="BI219" s="223"/>
    </row>
    <row r="220" spans="53:61" x14ac:dyDescent="0.15">
      <c r="BA220" s="222"/>
      <c r="BB220" s="201"/>
      <c r="BC220" s="201"/>
      <c r="BD220" s="201"/>
      <c r="BE220" s="201"/>
      <c r="BF220" s="201"/>
      <c r="BG220" s="201"/>
      <c r="BH220" s="201"/>
      <c r="BI220" s="223"/>
    </row>
    <row r="221" spans="53:61" x14ac:dyDescent="0.15">
      <c r="BA221" s="222"/>
      <c r="BB221" s="339"/>
      <c r="BC221" s="201"/>
      <c r="BD221" s="201"/>
      <c r="BE221" s="201"/>
      <c r="BF221" s="201"/>
      <c r="BG221" s="201"/>
      <c r="BH221" s="201"/>
      <c r="BI221" s="223"/>
    </row>
    <row r="222" spans="53:61" x14ac:dyDescent="0.15">
      <c r="BA222" s="222"/>
      <c r="BB222" s="201"/>
      <c r="BC222" s="201"/>
      <c r="BD222" s="201"/>
      <c r="BE222" s="201"/>
      <c r="BF222" s="201"/>
      <c r="BG222" s="201"/>
      <c r="BH222" s="201"/>
      <c r="BI222" s="223"/>
    </row>
    <row r="223" spans="53:61" x14ac:dyDescent="0.15">
      <c r="BA223" s="222"/>
      <c r="BB223" s="339" t="s">
        <v>622</v>
      </c>
      <c r="BC223" s="201"/>
      <c r="BD223" s="201"/>
      <c r="BE223" s="201"/>
      <c r="BF223" s="201"/>
      <c r="BG223" s="201"/>
      <c r="BH223" s="201"/>
      <c r="BI223" s="223"/>
    </row>
    <row r="224" spans="53:61" x14ac:dyDescent="0.15">
      <c r="BA224" s="222"/>
      <c r="BB224" s="201"/>
      <c r="BC224" s="201"/>
      <c r="BD224" s="201"/>
      <c r="BE224" s="201"/>
      <c r="BF224" s="201"/>
      <c r="BG224" s="201"/>
      <c r="BH224" s="201"/>
      <c r="BI224" s="223"/>
    </row>
    <row r="225" spans="53:61" x14ac:dyDescent="0.15">
      <c r="BA225" s="222"/>
      <c r="BB225" s="201"/>
      <c r="BC225" s="201"/>
      <c r="BD225" s="201"/>
      <c r="BE225" s="201"/>
      <c r="BF225" s="201"/>
      <c r="BG225" s="201"/>
      <c r="BH225" s="201"/>
      <c r="BI225" s="223"/>
    </row>
    <row r="226" spans="53:61" x14ac:dyDescent="0.15">
      <c r="BA226" s="222"/>
      <c r="BB226" s="201"/>
      <c r="BC226" s="201"/>
      <c r="BD226" s="201"/>
      <c r="BE226" s="201"/>
      <c r="BF226" s="201"/>
      <c r="BG226" s="201"/>
      <c r="BH226" s="201"/>
      <c r="BI226" s="223"/>
    </row>
    <row r="227" spans="53:61" x14ac:dyDescent="0.15">
      <c r="BA227" s="222"/>
      <c r="BB227" s="201"/>
      <c r="BC227" s="201"/>
      <c r="BD227" s="201"/>
      <c r="BE227" s="201"/>
      <c r="BF227" s="201"/>
      <c r="BG227" s="201"/>
      <c r="BH227" s="201"/>
      <c r="BI227" s="223"/>
    </row>
    <row r="228" spans="53:61" x14ac:dyDescent="0.15">
      <c r="BA228" s="222"/>
      <c r="BB228" s="201"/>
      <c r="BC228" s="201"/>
      <c r="BD228" s="201"/>
      <c r="BE228" s="201"/>
      <c r="BF228" s="201"/>
      <c r="BG228" s="201"/>
      <c r="BH228" s="201"/>
      <c r="BI228" s="223"/>
    </row>
    <row r="229" spans="53:61" x14ac:dyDescent="0.15">
      <c r="BA229" s="222"/>
      <c r="BB229" s="201"/>
      <c r="BC229" s="201"/>
      <c r="BD229" s="201"/>
      <c r="BE229" s="201"/>
      <c r="BF229" s="201"/>
      <c r="BG229" s="201"/>
      <c r="BH229" s="201"/>
      <c r="BI229" s="223"/>
    </row>
    <row r="230" spans="53:61" x14ac:dyDescent="0.15">
      <c r="BA230" s="222"/>
      <c r="BB230" s="201"/>
      <c r="BC230" s="201"/>
      <c r="BD230" s="201"/>
      <c r="BE230" s="201"/>
      <c r="BF230" s="201"/>
      <c r="BG230" s="201"/>
      <c r="BH230" s="201"/>
      <c r="BI230" s="223"/>
    </row>
    <row r="231" spans="53:61" x14ac:dyDescent="0.15">
      <c r="BA231" s="222"/>
      <c r="BB231" s="201"/>
      <c r="BC231" s="201"/>
      <c r="BD231" s="201"/>
      <c r="BE231" s="201"/>
      <c r="BF231" s="201"/>
      <c r="BG231" s="201"/>
      <c r="BH231" s="201"/>
      <c r="BI231" s="223"/>
    </row>
    <row r="232" spans="53:61" x14ac:dyDescent="0.15">
      <c r="BA232" s="222"/>
      <c r="BB232" s="201"/>
      <c r="BC232" s="201"/>
      <c r="BD232" s="201"/>
      <c r="BE232" s="201"/>
      <c r="BF232" s="201"/>
      <c r="BG232" s="201"/>
      <c r="BH232" s="201"/>
      <c r="BI232" s="223"/>
    </row>
    <row r="233" spans="53:61" x14ac:dyDescent="0.15">
      <c r="BA233" s="222"/>
      <c r="BB233" s="201"/>
      <c r="BC233" s="201"/>
      <c r="BD233" s="201"/>
      <c r="BE233" s="201"/>
      <c r="BF233" s="201"/>
      <c r="BG233" s="201"/>
      <c r="BH233" s="201"/>
      <c r="BI233" s="223"/>
    </row>
    <row r="234" spans="53:61" x14ac:dyDescent="0.15">
      <c r="BA234" s="222"/>
      <c r="BB234" s="201"/>
      <c r="BC234" s="201"/>
      <c r="BD234" s="201"/>
      <c r="BE234" s="201"/>
      <c r="BF234" s="201"/>
      <c r="BG234" s="201"/>
      <c r="BH234" s="201"/>
      <c r="BI234" s="223"/>
    </row>
    <row r="235" spans="53:61" x14ac:dyDescent="0.15">
      <c r="BA235" s="222"/>
      <c r="BB235" s="201"/>
      <c r="BC235" s="201"/>
      <c r="BD235" s="201"/>
      <c r="BE235" s="201"/>
      <c r="BF235" s="201"/>
      <c r="BG235" s="201"/>
      <c r="BH235" s="201"/>
      <c r="BI235" s="223"/>
    </row>
    <row r="236" spans="53:61" x14ac:dyDescent="0.15">
      <c r="BA236" s="222"/>
      <c r="BB236" s="201"/>
      <c r="BC236" s="201"/>
      <c r="BD236" s="201"/>
      <c r="BE236" s="201"/>
      <c r="BF236" s="201"/>
      <c r="BG236" s="201"/>
      <c r="BH236" s="201"/>
      <c r="BI236" s="223"/>
    </row>
    <row r="237" spans="53:61" x14ac:dyDescent="0.15">
      <c r="BA237" s="222"/>
      <c r="BB237" s="201"/>
      <c r="BC237" s="201"/>
      <c r="BD237" s="201"/>
      <c r="BE237" s="201"/>
      <c r="BF237" s="201"/>
      <c r="BG237" s="201"/>
      <c r="BH237" s="201"/>
      <c r="BI237" s="223"/>
    </row>
    <row r="238" spans="53:61" x14ac:dyDescent="0.15">
      <c r="BA238" s="222"/>
      <c r="BB238" s="201"/>
      <c r="BC238" s="201"/>
      <c r="BD238" s="201"/>
      <c r="BE238" s="201"/>
      <c r="BF238" s="201"/>
      <c r="BG238" s="201"/>
      <c r="BH238" s="201"/>
      <c r="BI238" s="223"/>
    </row>
    <row r="239" spans="53:61" x14ac:dyDescent="0.15">
      <c r="BA239" s="222"/>
      <c r="BB239" s="201"/>
      <c r="BC239" s="201"/>
      <c r="BD239" s="201"/>
      <c r="BE239" s="201"/>
      <c r="BF239" s="201"/>
      <c r="BG239" s="201"/>
      <c r="BH239" s="201"/>
      <c r="BI239" s="223"/>
    </row>
    <row r="240" spans="53:61" x14ac:dyDescent="0.15">
      <c r="BA240" s="222"/>
      <c r="BB240" s="201"/>
      <c r="BC240" s="201"/>
      <c r="BD240" s="201"/>
      <c r="BE240" s="201"/>
      <c r="BF240" s="201"/>
      <c r="BG240" s="201"/>
      <c r="BH240" s="201"/>
      <c r="BI240" s="223"/>
    </row>
    <row r="241" spans="53:61" x14ac:dyDescent="0.15">
      <c r="BA241" s="222"/>
      <c r="BB241" s="201"/>
      <c r="BC241" s="201"/>
      <c r="BD241" s="201"/>
      <c r="BE241" s="201"/>
      <c r="BF241" s="201"/>
      <c r="BG241" s="201"/>
      <c r="BH241" s="201"/>
      <c r="BI241" s="223"/>
    </row>
    <row r="242" spans="53:61" x14ac:dyDescent="0.15">
      <c r="BA242" s="222"/>
      <c r="BB242" s="340" t="s">
        <v>623</v>
      </c>
      <c r="BC242" s="201"/>
      <c r="BD242" s="201"/>
      <c r="BE242" s="201"/>
      <c r="BF242" s="201"/>
      <c r="BG242" s="201"/>
      <c r="BH242" s="201"/>
      <c r="BI242" s="223"/>
    </row>
    <row r="243" spans="53:61" x14ac:dyDescent="0.15">
      <c r="BA243" s="222"/>
      <c r="BB243" s="340" t="s">
        <v>624</v>
      </c>
      <c r="BC243" s="201"/>
      <c r="BD243" s="201"/>
      <c r="BE243" s="201"/>
      <c r="BF243" s="201"/>
      <c r="BG243" s="201"/>
      <c r="BH243" s="201"/>
      <c r="BI243" s="223"/>
    </row>
    <row r="244" spans="53:61" ht="15" thickBot="1" x14ac:dyDescent="0.2">
      <c r="BA244" s="235"/>
      <c r="BB244" s="236"/>
      <c r="BC244" s="236"/>
      <c r="BD244" s="236"/>
      <c r="BE244" s="236"/>
      <c r="BF244" s="236"/>
      <c r="BG244" s="236"/>
      <c r="BH244" s="236"/>
      <c r="BI244" s="237"/>
    </row>
  </sheetData>
  <sheetProtection sheet="1" objects="1" scenarios="1"/>
  <mergeCells count="35">
    <mergeCell ref="P1:Q1"/>
    <mergeCell ref="BB6:BE7"/>
    <mergeCell ref="BB10:BG12"/>
    <mergeCell ref="BB2:BB5"/>
    <mergeCell ref="AL6:AM8"/>
    <mergeCell ref="AT6:AW8"/>
    <mergeCell ref="Q5:Q7"/>
    <mergeCell ref="K5:P5"/>
    <mergeCell ref="K6:L6"/>
    <mergeCell ref="M6:N6"/>
    <mergeCell ref="O6:P6"/>
    <mergeCell ref="H8:I8"/>
    <mergeCell ref="B5:B7"/>
    <mergeCell ref="C5:C7"/>
    <mergeCell ref="E5:E7"/>
    <mergeCell ref="G5:G7"/>
    <mergeCell ref="H5:J7"/>
    <mergeCell ref="D5:D7"/>
    <mergeCell ref="F5:F7"/>
    <mergeCell ref="AL15:AL18"/>
    <mergeCell ref="AM15:AM18"/>
    <mergeCell ref="AN15:AO17"/>
    <mergeCell ref="AB2:AB5"/>
    <mergeCell ref="AB6:AB8"/>
    <mergeCell ref="AB10:AB11"/>
    <mergeCell ref="AG2:AG5"/>
    <mergeCell ref="AG6:AG8"/>
    <mergeCell ref="AG10:AG11"/>
    <mergeCell ref="AU14:AV14"/>
    <mergeCell ref="AT2:AT5"/>
    <mergeCell ref="AT10:AW12"/>
    <mergeCell ref="AL2:AL5"/>
    <mergeCell ref="AL10:AO11"/>
    <mergeCell ref="AL13:AO13"/>
    <mergeCell ref="AN14:AO14"/>
  </mergeCells>
  <phoneticPr fontId="1"/>
  <dataValidations count="8">
    <dataValidation type="list" allowBlank="1" showInputMessage="1" showErrorMessage="1" sqref="C9:C48">
      <formula1>方位</formula1>
    </dataValidation>
    <dataValidation type="list" allowBlank="1" showInputMessage="1" showErrorMessage="1" sqref="Q9:Q48">
      <formula1>日射熱取得</formula1>
    </dataValidation>
    <dataValidation type="list" allowBlank="1" showInputMessage="1" showErrorMessage="1" sqref="E9:E48">
      <formula1>隣接空間の種別</formula1>
    </dataValidation>
    <dataValidation type="list" allowBlank="1" showInputMessage="1" showErrorMessage="1" sqref="D9:D48">
      <formula1>部位の種類</formula1>
    </dataValidation>
    <dataValidation type="decimal" allowBlank="1" showInputMessage="1" showErrorMessage="1" errorTitle="入力エラー" error="正の半角数字を入力してください。" sqref="G9:G48">
      <formula1>0</formula1>
      <formula2>10000</formula2>
    </dataValidation>
    <dataValidation type="decimal" allowBlank="1" showInputMessage="1" showErrorMessage="1" errorTitle="入力エラー" error="正の半角数字を入力してください。" sqref="L9:L48 N9:N48 P9:P48">
      <formula1>0</formula1>
      <formula2>1000</formula2>
    </dataValidation>
    <dataValidation type="decimal" allowBlank="1" showInputMessage="1" showErrorMessage="1" errorTitle="入力エラー" error="正の半角数字を入力してください。" sqref="K9:K48 M9:M48 O9:O48">
      <formula1>0</formula1>
      <formula2>10</formula2>
    </dataValidation>
    <dataValidation type="list" allowBlank="1" showInputMessage="1" showErrorMessage="1" sqref="F9:F48">
      <formula1>外気側</formula1>
    </dataValidation>
  </dataValidations>
  <hyperlinks>
    <hyperlink ref="AB2:AB5" location="'②壁等-RC造'!A9" display="戻る"/>
    <hyperlink ref="AG2:AG5" location="'②壁等-RC造'!A9" display="戻る"/>
    <hyperlink ref="AL2:AL5" location="'②壁等-RC造'!A9" display="戻る"/>
    <hyperlink ref="AT2:AT5" location="'②壁等-RC造'!A9" display="戻る"/>
    <hyperlink ref="C5:C7" location="'②壁等-RC造'!AC9" display="方位"/>
    <hyperlink ref="D5:D7" location="'②壁等-RC造'!AH9" display="部位の種類"/>
    <hyperlink ref="E5:E7" location="'②壁等-RC造'!AP9" display="隣接空間の種別"/>
    <hyperlink ref="F5:F7" location="'②壁等-RC造'!AX9" display="'②壁等-RC造'!AX9"/>
    <hyperlink ref="BB2:BB5" location="'②壁等-RC造'!A9" display="戻る"/>
    <hyperlink ref="K5:P5" location="'②壁等-RC造'!BI9" display="熱橋の入力"/>
    <hyperlink ref="P1:Q1" location="ホーム!C6" display="HOMEへ"/>
  </hyperlinks>
  <pageMargins left="0.7" right="0.7" top="0.75" bottom="0.75" header="0.3" footer="0.3"/>
  <ignoredErrors>
    <ignoredError sqref="J9:J48" emptyCellReference="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data!$DH9:$EA9</xm:f>
          </x14:formula1>
          <xm:sqref>H9:H48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BM225"/>
  <sheetViews>
    <sheetView showRowColHeaders="0" zoomScale="85" zoomScaleNormal="85" workbookViewId="0">
      <pane ySplit="8" topLeftCell="A9" activePane="bottomLeft" state="frozen"/>
      <selection pane="bottomLeft" activeCell="B4" sqref="B4:B7"/>
    </sheetView>
  </sheetViews>
  <sheetFormatPr defaultColWidth="13" defaultRowHeight="14.25" x14ac:dyDescent="0.15"/>
  <cols>
    <col min="1" max="1" width="1.25" style="109" customWidth="1"/>
    <col min="2" max="2" width="14.25" style="109" customWidth="1"/>
    <col min="3" max="3" width="8.25" style="109" customWidth="1"/>
    <col min="4" max="4" width="8.125" style="109" customWidth="1"/>
    <col min="5" max="5" width="11.875" style="109" customWidth="1"/>
    <col min="6" max="6" width="11.875" style="87" bestFit="1" customWidth="1"/>
    <col min="7" max="7" width="9.625" style="211" customWidth="1"/>
    <col min="8" max="9" width="7.5" style="212" customWidth="1"/>
    <col min="10" max="10" width="9.5" style="212" customWidth="1"/>
    <col min="11" max="11" width="16.25" style="211" customWidth="1"/>
    <col min="12" max="12" width="6.25" style="211" customWidth="1"/>
    <col min="13" max="14" width="15" style="211" customWidth="1"/>
    <col min="15" max="15" width="6.25" style="211" customWidth="1"/>
    <col min="16" max="17" width="15" style="211" customWidth="1"/>
    <col min="18" max="18" width="6.25" style="211" customWidth="1"/>
    <col min="19" max="20" width="15" style="211" customWidth="1"/>
    <col min="21" max="21" width="7.875" style="109" customWidth="1"/>
    <col min="22" max="22" width="16.625" style="109" hidden="1" customWidth="1"/>
    <col min="23" max="23" width="6.375" style="109" hidden="1" customWidth="1"/>
    <col min="24" max="29" width="13" style="109"/>
    <col min="30" max="30" width="13" style="109" customWidth="1"/>
    <col min="31" max="31" width="3.125" style="111" customWidth="1"/>
    <col min="32" max="32" width="62.5" style="111" customWidth="1"/>
    <col min="33" max="33" width="3.125" style="111" customWidth="1"/>
    <col min="34" max="35" width="13" style="87"/>
    <col min="36" max="36" width="3.125" style="111" customWidth="1"/>
    <col min="37" max="37" width="62.5" style="111" customWidth="1"/>
    <col min="38" max="38" width="3.125" style="111" customWidth="1"/>
    <col min="39" max="39" width="13" style="87"/>
    <col min="40" max="40" width="3.125" style="87" customWidth="1"/>
    <col min="41" max="41" width="53.25" style="111" customWidth="1"/>
    <col min="42" max="42" width="30.125" style="111" customWidth="1"/>
    <col min="43" max="43" width="26.75" style="111" customWidth="1"/>
    <col min="44" max="45" width="15.625" style="111" customWidth="1"/>
    <col min="46" max="46" width="4.5" style="111" customWidth="1"/>
    <col min="47" max="48" width="13" style="87"/>
    <col min="49" max="49" width="3.125" style="111" customWidth="1"/>
    <col min="50" max="53" width="20.625" style="111" customWidth="1"/>
    <col min="54" max="54" width="3.125" style="111" customWidth="1"/>
    <col min="55" max="56" width="13" style="109"/>
    <col min="57" max="57" width="3.125" style="87" customWidth="1"/>
    <col min="58" max="63" width="13" style="87"/>
    <col min="64" max="64" width="3.125" style="87" customWidth="1"/>
    <col min="65" max="16384" width="13" style="109"/>
  </cols>
  <sheetData>
    <row r="1" spans="2:65" ht="17.25" x14ac:dyDescent="0.15">
      <c r="B1" s="110" t="s">
        <v>100</v>
      </c>
      <c r="G1" s="110"/>
      <c r="H1" s="199"/>
      <c r="I1" s="199"/>
      <c r="J1" s="87"/>
      <c r="K1" s="109"/>
      <c r="L1" s="109"/>
      <c r="M1" s="109"/>
      <c r="N1" s="109"/>
      <c r="O1" s="109"/>
      <c r="P1" s="109"/>
      <c r="Q1" s="109"/>
      <c r="R1" s="109"/>
      <c r="S1" s="376" t="s">
        <v>582</v>
      </c>
      <c r="T1" s="376"/>
      <c r="U1" s="376"/>
    </row>
    <row r="2" spans="2:65" ht="3" customHeight="1" x14ac:dyDescent="0.15">
      <c r="G2" s="109"/>
      <c r="H2" s="87"/>
      <c r="I2" s="87"/>
      <c r="J2" s="87"/>
      <c r="K2" s="109"/>
      <c r="L2" s="109"/>
      <c r="M2" s="109"/>
      <c r="N2" s="109"/>
      <c r="O2" s="109"/>
      <c r="P2" s="109"/>
      <c r="Q2" s="109"/>
      <c r="R2" s="109"/>
      <c r="S2" s="109"/>
      <c r="T2" s="109"/>
      <c r="AF2" s="371" t="s">
        <v>432</v>
      </c>
      <c r="AK2" s="371" t="s">
        <v>432</v>
      </c>
      <c r="AO2" s="120"/>
      <c r="AP2" s="371" t="s">
        <v>432</v>
      </c>
      <c r="AQ2" s="120"/>
      <c r="AR2" s="120"/>
      <c r="AS2" s="120"/>
      <c r="AT2" s="120"/>
      <c r="AW2" s="120"/>
      <c r="AX2" s="371" t="s">
        <v>432</v>
      </c>
      <c r="AY2" s="120"/>
      <c r="AZ2" s="120"/>
      <c r="BA2" s="120"/>
      <c r="BB2" s="120"/>
      <c r="BF2" s="371" t="s">
        <v>432</v>
      </c>
    </row>
    <row r="3" spans="2:65" ht="3" customHeight="1" thickBot="1" x14ac:dyDescent="0.2">
      <c r="G3" s="109"/>
      <c r="H3" s="87"/>
      <c r="I3" s="87"/>
      <c r="J3" s="87"/>
      <c r="K3" s="109"/>
      <c r="L3" s="109"/>
      <c r="M3" s="109"/>
      <c r="N3" s="109"/>
      <c r="O3" s="109"/>
      <c r="P3" s="109"/>
      <c r="Q3" s="109"/>
      <c r="R3" s="109"/>
      <c r="S3" s="109"/>
      <c r="T3" s="109"/>
      <c r="U3" s="203"/>
      <c r="AF3" s="371"/>
      <c r="AK3" s="371"/>
      <c r="AO3" s="120"/>
      <c r="AP3" s="371"/>
      <c r="AQ3" s="120"/>
      <c r="AR3" s="120"/>
      <c r="AS3" s="120"/>
      <c r="AT3" s="120"/>
      <c r="AW3" s="120"/>
      <c r="AX3" s="371"/>
      <c r="AY3" s="120"/>
      <c r="AZ3" s="120"/>
      <c r="BA3" s="120"/>
      <c r="BB3" s="120"/>
      <c r="BF3" s="371"/>
    </row>
    <row r="4" spans="2:65" ht="14.25" customHeight="1" x14ac:dyDescent="0.15">
      <c r="B4" s="379" t="s">
        <v>0</v>
      </c>
      <c r="C4" s="381" t="s">
        <v>3</v>
      </c>
      <c r="D4" s="383" t="s">
        <v>166</v>
      </c>
      <c r="E4" s="383" t="s">
        <v>21</v>
      </c>
      <c r="F4" s="383" t="s">
        <v>366</v>
      </c>
      <c r="G4" s="385" t="s">
        <v>367</v>
      </c>
      <c r="H4" s="387" t="s">
        <v>615</v>
      </c>
      <c r="I4" s="388"/>
      <c r="J4" s="389"/>
      <c r="K4" s="410" t="s">
        <v>92</v>
      </c>
      <c r="L4" s="411"/>
      <c r="M4" s="411"/>
      <c r="N4" s="411"/>
      <c r="O4" s="411"/>
      <c r="P4" s="411"/>
      <c r="Q4" s="411"/>
      <c r="R4" s="411"/>
      <c r="S4" s="411"/>
      <c r="T4" s="412"/>
      <c r="U4" s="377" t="s">
        <v>57</v>
      </c>
      <c r="AF4" s="371"/>
      <c r="AK4" s="371"/>
      <c r="AO4" s="120"/>
      <c r="AP4" s="371"/>
      <c r="AQ4" s="120"/>
      <c r="AR4" s="120"/>
      <c r="AS4" s="120"/>
      <c r="AT4" s="120"/>
      <c r="AW4" s="120"/>
      <c r="AX4" s="371"/>
      <c r="AY4" s="120"/>
      <c r="AZ4" s="120"/>
      <c r="BA4" s="120"/>
      <c r="BB4" s="120"/>
      <c r="BF4" s="371"/>
    </row>
    <row r="5" spans="2:65" ht="14.25" customHeight="1" thickBot="1" x14ac:dyDescent="0.2">
      <c r="B5" s="380"/>
      <c r="C5" s="382"/>
      <c r="D5" s="384"/>
      <c r="E5" s="384"/>
      <c r="F5" s="384"/>
      <c r="G5" s="386"/>
      <c r="H5" s="390"/>
      <c r="I5" s="391"/>
      <c r="J5" s="392"/>
      <c r="K5" s="386" t="s">
        <v>101</v>
      </c>
      <c r="L5" s="407" t="s">
        <v>93</v>
      </c>
      <c r="M5" s="408"/>
      <c r="N5" s="409"/>
      <c r="O5" s="407" t="s">
        <v>94</v>
      </c>
      <c r="P5" s="408"/>
      <c r="Q5" s="409"/>
      <c r="R5" s="407" t="s">
        <v>95</v>
      </c>
      <c r="S5" s="408"/>
      <c r="T5" s="409"/>
      <c r="U5" s="378"/>
      <c r="AF5" s="371"/>
      <c r="AK5" s="371"/>
      <c r="AO5" s="120"/>
      <c r="AP5" s="371"/>
      <c r="AQ5" s="120"/>
      <c r="AR5" s="120"/>
      <c r="AS5" s="120"/>
      <c r="AT5" s="143"/>
      <c r="AW5" s="120"/>
      <c r="AX5" s="371"/>
      <c r="AY5" s="120"/>
      <c r="AZ5" s="120"/>
      <c r="BA5" s="120"/>
      <c r="BB5" s="120"/>
      <c r="BF5" s="371"/>
    </row>
    <row r="6" spans="2:65" ht="14.25" customHeight="1" x14ac:dyDescent="0.15">
      <c r="B6" s="380"/>
      <c r="C6" s="382"/>
      <c r="D6" s="384"/>
      <c r="E6" s="384"/>
      <c r="F6" s="384"/>
      <c r="G6" s="386"/>
      <c r="H6" s="390"/>
      <c r="I6" s="391"/>
      <c r="J6" s="392"/>
      <c r="K6" s="386"/>
      <c r="L6" s="402" t="s">
        <v>103</v>
      </c>
      <c r="M6" s="400" t="s">
        <v>104</v>
      </c>
      <c r="N6" s="400" t="s">
        <v>611</v>
      </c>
      <c r="O6" s="402" t="s">
        <v>103</v>
      </c>
      <c r="P6" s="400" t="s">
        <v>104</v>
      </c>
      <c r="Q6" s="400" t="s">
        <v>611</v>
      </c>
      <c r="R6" s="402" t="s">
        <v>103</v>
      </c>
      <c r="S6" s="400" t="s">
        <v>104</v>
      </c>
      <c r="T6" s="400" t="s">
        <v>611</v>
      </c>
      <c r="U6" s="378"/>
      <c r="AE6" s="115"/>
      <c r="AF6" s="372" t="s">
        <v>457</v>
      </c>
      <c r="AG6" s="117"/>
      <c r="AJ6" s="115"/>
      <c r="AK6" s="372" t="s">
        <v>468</v>
      </c>
      <c r="AL6" s="117"/>
      <c r="AN6" s="215"/>
      <c r="AO6" s="116"/>
      <c r="AP6" s="372" t="s">
        <v>433</v>
      </c>
      <c r="AQ6" s="372"/>
      <c r="AR6" s="116"/>
      <c r="AS6" s="116"/>
      <c r="AT6" s="117"/>
      <c r="AW6" s="215"/>
      <c r="AX6" s="372" t="s">
        <v>490</v>
      </c>
      <c r="AY6" s="372"/>
      <c r="AZ6" s="372"/>
      <c r="BA6" s="372"/>
      <c r="BB6" s="216"/>
      <c r="BE6" s="217"/>
      <c r="BF6" s="372" t="s">
        <v>492</v>
      </c>
      <c r="BG6" s="372"/>
      <c r="BH6" s="372"/>
      <c r="BI6" s="372"/>
      <c r="BJ6" s="218"/>
      <c r="BK6" s="218"/>
      <c r="BL6" s="219"/>
    </row>
    <row r="7" spans="2:65" ht="14.25" customHeight="1" x14ac:dyDescent="0.15">
      <c r="B7" s="380"/>
      <c r="C7" s="382"/>
      <c r="D7" s="384"/>
      <c r="E7" s="384"/>
      <c r="F7" s="384"/>
      <c r="G7" s="238"/>
      <c r="H7" s="404"/>
      <c r="I7" s="405"/>
      <c r="J7" s="406"/>
      <c r="K7" s="386"/>
      <c r="L7" s="386"/>
      <c r="M7" s="401"/>
      <c r="N7" s="401"/>
      <c r="O7" s="386"/>
      <c r="P7" s="401"/>
      <c r="Q7" s="401"/>
      <c r="R7" s="386"/>
      <c r="S7" s="401"/>
      <c r="T7" s="401"/>
      <c r="U7" s="239"/>
      <c r="AE7" s="119"/>
      <c r="AF7" s="373"/>
      <c r="AG7" s="121"/>
      <c r="AJ7" s="119"/>
      <c r="AK7" s="373"/>
      <c r="AL7" s="121"/>
      <c r="AN7" s="220"/>
      <c r="AO7" s="120"/>
      <c r="AP7" s="373"/>
      <c r="AQ7" s="373"/>
      <c r="AR7" s="120"/>
      <c r="AS7" s="120"/>
      <c r="AT7" s="121"/>
      <c r="AW7" s="220"/>
      <c r="AX7" s="373"/>
      <c r="AY7" s="373"/>
      <c r="AZ7" s="373"/>
      <c r="BA7" s="373"/>
      <c r="BB7" s="221"/>
      <c r="BE7" s="222"/>
      <c r="BF7" s="373"/>
      <c r="BG7" s="373"/>
      <c r="BH7" s="373"/>
      <c r="BI7" s="373"/>
      <c r="BJ7" s="201"/>
      <c r="BK7" s="201"/>
      <c r="BL7" s="223"/>
    </row>
    <row r="8" spans="2:65" ht="17.25" customHeight="1" thickBot="1" x14ac:dyDescent="0.2">
      <c r="B8" s="204"/>
      <c r="C8" s="125" t="s">
        <v>2</v>
      </c>
      <c r="D8" s="125" t="s">
        <v>2</v>
      </c>
      <c r="E8" s="125" t="s">
        <v>2</v>
      </c>
      <c r="F8" s="125" t="s">
        <v>2</v>
      </c>
      <c r="G8" s="205" t="s">
        <v>219</v>
      </c>
      <c r="H8" s="374" t="s">
        <v>446</v>
      </c>
      <c r="I8" s="375"/>
      <c r="J8" s="206" t="s">
        <v>220</v>
      </c>
      <c r="K8" s="205" t="s">
        <v>221</v>
      </c>
      <c r="L8" s="125" t="s">
        <v>2</v>
      </c>
      <c r="M8" s="205" t="s">
        <v>625</v>
      </c>
      <c r="N8" s="205" t="s">
        <v>128</v>
      </c>
      <c r="O8" s="125" t="s">
        <v>2</v>
      </c>
      <c r="P8" s="205" t="s">
        <v>625</v>
      </c>
      <c r="Q8" s="205" t="s">
        <v>128</v>
      </c>
      <c r="R8" s="125" t="s">
        <v>2</v>
      </c>
      <c r="S8" s="205" t="s">
        <v>625</v>
      </c>
      <c r="T8" s="205" t="s">
        <v>128</v>
      </c>
      <c r="U8" s="207" t="s">
        <v>2</v>
      </c>
      <c r="AE8" s="119"/>
      <c r="AF8" s="373"/>
      <c r="AG8" s="121"/>
      <c r="AH8" s="224"/>
      <c r="AI8" s="224"/>
      <c r="AJ8" s="119"/>
      <c r="AK8" s="373"/>
      <c r="AL8" s="121"/>
      <c r="AM8" s="224"/>
      <c r="AN8" s="331"/>
      <c r="AO8" s="120"/>
      <c r="AP8" s="373"/>
      <c r="AQ8" s="373"/>
      <c r="AR8" s="120"/>
      <c r="AS8" s="120"/>
      <c r="AT8" s="121"/>
      <c r="AU8" s="224"/>
      <c r="AV8" s="224"/>
      <c r="AW8" s="119"/>
      <c r="AX8" s="373"/>
      <c r="AY8" s="373"/>
      <c r="AZ8" s="373"/>
      <c r="BA8" s="373"/>
      <c r="BB8" s="121"/>
      <c r="BE8" s="225"/>
      <c r="BF8" s="226"/>
      <c r="BG8" s="226"/>
      <c r="BH8" s="226"/>
      <c r="BI8" s="226"/>
      <c r="BJ8" s="226"/>
      <c r="BK8" s="226"/>
      <c r="BL8" s="227"/>
    </row>
    <row r="9" spans="2:65" ht="17.25" customHeight="1" x14ac:dyDescent="0.15">
      <c r="B9" s="308"/>
      <c r="C9" s="104"/>
      <c r="D9" s="309"/>
      <c r="E9" s="309"/>
      <c r="F9" s="303"/>
      <c r="G9" s="3"/>
      <c r="H9" s="295"/>
      <c r="I9" s="319" t="str">
        <f t="shared" ref="I9:I28" si="0">HYPERLINK(V9,"入力する")</f>
        <v>入力する</v>
      </c>
      <c r="J9" s="296" t="str">
        <f xml:space="preserve">
IF(H9=data!$AE$4,③計算!$O$6,
IF(H9=data!$AE$5,③計算!$O$26,
IF(H9=data!$AE$6,③計算!$O$46,
IF(H9=data!$AE$7,③計算!$O$66,
IF(H9=data!$AE$8,③計算!$O$86,
IF(H9=data!$AE$9,③計算!$O$106,
IF(H9=data!$AE$10,③計算!$O$126,
IF(H9=data!$AE$11,③計算!$O$146,
IF(H9=data!$AE$12,③計算!$O$166,
IF(H9=data!$AE$13,③計算!$O$186,
IF(H9=data!$AE$14,③計算!$O$206,
IF(H9=data!$AE$15,③計算!$O$226,
IF(H9=data!$AE$16,③計算!$O$246,
IF(H9=data!$AE$17,③計算!$O$266,
IF(H9=data!$AE$18,③計算!$O$286,
IF(H9=data!$AE$19,③計算!$O$306,
IF(H9=data!$AE$20,③計算!$O$326,
IF(H9=data!$AE$21,③計算!$O$346,
IF(H9=data!$AE$22,③計算!$O$366,
IF(H9=data!$AE$23,③計算!$O$386,
""))))))))))))))))))))</f>
        <v/>
      </c>
      <c r="K9" s="5"/>
      <c r="L9" s="105"/>
      <c r="M9" s="310"/>
      <c r="N9" s="323"/>
      <c r="O9" s="105"/>
      <c r="P9" s="310"/>
      <c r="Q9" s="323"/>
      <c r="R9" s="105"/>
      <c r="S9" s="310"/>
      <c r="T9" s="323"/>
      <c r="U9" s="297" t="s">
        <v>67</v>
      </c>
      <c r="V9" s="109" t="str">
        <f>"#③計算!B"&amp;W9</f>
        <v>#③計算!B1</v>
      </c>
      <c r="W9" s="109" t="str">
        <f>IF(H9=data!$AE$4,"1",
IF(H9=data!$AE$5,"21",
IF(H9=data!$AE$6,"41",
IF(H9=data!$AE$7,"61",
IF(H9=data!$AE$8,"81",
IF(H9=data!$AE$9,"101",
IF(H9=data!$AE$10,"121",
IF(H9=data!$AE$11,"141",
IF(H9=data!$AE$12,"161",
IF(H9=data!$AE$13,"181",
IF(H9=data!$AE$14,"201",
IF(H9=data!$AE$15,"221",
IF(H9=data!$AE$16,"241",
IF(H9=data!$AE$17,"261",
IF(H9=data!$AE$18,"281",
IF(H9=data!$AE$19,"301",
IF(H9=data!$AE$20,"321",
IF(H9=data!$AE$21,"341",
IF(H9=data!$AE$22,"361",
IF(H9=data!$AE$23,"381","1"))))))))))))))))))))</f>
        <v>1</v>
      </c>
      <c r="AE9" s="119"/>
      <c r="AF9" s="120"/>
      <c r="AG9" s="121"/>
      <c r="AJ9" s="119"/>
      <c r="AK9" s="120"/>
      <c r="AL9" s="121"/>
      <c r="AN9" s="220"/>
      <c r="AO9" s="120"/>
      <c r="AP9" s="120"/>
      <c r="AQ9" s="120"/>
      <c r="AR9" s="120"/>
      <c r="AS9" s="120"/>
      <c r="AT9" s="121"/>
      <c r="AW9" s="119"/>
      <c r="AX9" s="120"/>
      <c r="AY9" s="120"/>
      <c r="AZ9" s="120"/>
      <c r="BA9" s="120"/>
      <c r="BB9" s="121"/>
      <c r="BE9" s="222"/>
      <c r="BF9" s="201"/>
      <c r="BG9" s="201"/>
      <c r="BH9" s="201"/>
      <c r="BI9" s="201"/>
      <c r="BJ9" s="201"/>
      <c r="BK9" s="201"/>
      <c r="BL9" s="223"/>
    </row>
    <row r="10" spans="2:65" ht="17.25" customHeight="1" x14ac:dyDescent="0.15">
      <c r="B10" s="65"/>
      <c r="C10" s="9"/>
      <c r="D10" s="63"/>
      <c r="E10" s="64"/>
      <c r="F10" s="62"/>
      <c r="G10" s="11"/>
      <c r="H10" s="295"/>
      <c r="I10" s="321" t="str">
        <f t="shared" si="0"/>
        <v>入力する</v>
      </c>
      <c r="J10" s="296" t="str">
        <f xml:space="preserve">
IF(H10=data!$AE$4,③計算!$O$6,
IF(H10=data!$AE$5,③計算!$O$26,
IF(H10=data!$AE$6,③計算!$O$46,
IF(H10=data!$AE$7,③計算!$O$66,
IF(H10=data!$AE$8,③計算!$O$86,
IF(H10=data!$AE$9,③計算!$O$106,
IF(H10=data!$AE$10,③計算!$O$126,
IF(H10=data!$AE$11,③計算!$O$146,
IF(H10=data!$AE$12,③計算!$O$166,
IF(H10=data!$AE$13,③計算!$O$186,
IF(H10=data!$AE$14,③計算!$O$206,
IF(H10=data!$AE$15,③計算!$O$226,
IF(H10=data!$AE$16,③計算!$O$246,
IF(H10=data!$AE$17,③計算!$O$266,
IF(H10=data!$AE$18,③計算!$O$286,
IF(H10=data!$AE$19,③計算!$O$306,
IF(H10=data!$AE$20,③計算!$O$326,
IF(H10=data!$AE$21,③計算!$O$346,
IF(H10=data!$AE$22,③計算!$O$366,
IF(H10=data!$AE$23,③計算!$O$386,
""))))))))))))))))))))</f>
        <v/>
      </c>
      <c r="K10" s="13"/>
      <c r="L10" s="22"/>
      <c r="M10" s="68"/>
      <c r="N10" s="324"/>
      <c r="O10" s="22"/>
      <c r="P10" s="68"/>
      <c r="Q10" s="324"/>
      <c r="R10" s="22"/>
      <c r="S10" s="68"/>
      <c r="T10" s="324"/>
      <c r="U10" s="12" t="s">
        <v>67</v>
      </c>
      <c r="V10" s="109" t="str">
        <f t="shared" ref="V10:V28" si="1">"#③計算!B"&amp;W10</f>
        <v>#③計算!B1</v>
      </c>
      <c r="W10" s="109" t="str">
        <f>IF(H10=data!$AE$4,"1",
IF(H10=data!$AE$5,"21",
IF(H10=data!$AE$6,"41",
IF(H10=data!$AE$7,"61",
IF(H10=data!$AE$8,"81",
IF(H10=data!$AE$9,"101",
IF(H10=data!$AE$10,"121",
IF(H10=data!$AE$11,"141",
IF(H10=data!$AE$12,"161",
IF(H10=data!$AE$13,"181",
IF(H10=data!$AE$14,"201",
IF(H10=data!$AE$15,"221",
IF(H10=data!$AE$16,"241",
IF(H10=data!$AE$17,"261",
IF(H10=data!$AE$18,"281",
IF(H10=data!$AE$19,"301",
IF(H10=data!$AE$20,"321",
IF(H10=data!$AE$21,"341",
IF(H10=data!$AE$22,"361",
IF(H10=data!$AE$23,"381","1"))))))))))))))))))))</f>
        <v>1</v>
      </c>
      <c r="AE10" s="119"/>
      <c r="AF10" s="369" t="s">
        <v>469</v>
      </c>
      <c r="AG10" s="121"/>
      <c r="AJ10" s="119"/>
      <c r="AK10" s="369" t="s">
        <v>470</v>
      </c>
      <c r="AL10" s="121"/>
      <c r="AN10" s="220"/>
      <c r="AO10" s="120"/>
      <c r="AP10" s="369" t="s">
        <v>478</v>
      </c>
      <c r="AQ10" s="369"/>
      <c r="AR10" s="369"/>
      <c r="AS10" s="369"/>
      <c r="AT10" s="121"/>
      <c r="AW10" s="119"/>
      <c r="AX10" s="369" t="s">
        <v>491</v>
      </c>
      <c r="AY10" s="369"/>
      <c r="AZ10" s="369"/>
      <c r="BA10" s="369"/>
      <c r="BB10" s="121"/>
      <c r="BE10" s="222"/>
      <c r="BF10" s="369" t="s">
        <v>558</v>
      </c>
      <c r="BG10" s="369"/>
      <c r="BH10" s="369"/>
      <c r="BI10" s="369"/>
      <c r="BJ10" s="369"/>
      <c r="BK10" s="369"/>
      <c r="BL10" s="223"/>
    </row>
    <row r="11" spans="2:65" ht="17.25" customHeight="1" x14ac:dyDescent="0.15">
      <c r="B11" s="65"/>
      <c r="C11" s="9"/>
      <c r="D11" s="63"/>
      <c r="E11" s="64"/>
      <c r="F11" s="62"/>
      <c r="G11" s="11"/>
      <c r="H11" s="295"/>
      <c r="I11" s="321" t="str">
        <f t="shared" si="0"/>
        <v>入力する</v>
      </c>
      <c r="J11" s="296" t="str">
        <f xml:space="preserve">
IF(H11=data!$AE$4,③計算!$O$6,
IF(H11=data!$AE$5,③計算!$O$26,
IF(H11=data!$AE$6,③計算!$O$46,
IF(H11=data!$AE$7,③計算!$O$66,
IF(H11=data!$AE$8,③計算!$O$86,
IF(H11=data!$AE$9,③計算!$O$106,
IF(H11=data!$AE$10,③計算!$O$126,
IF(H11=data!$AE$11,③計算!$O$146,
IF(H11=data!$AE$12,③計算!$O$166,
IF(H11=data!$AE$13,③計算!$O$186,
IF(H11=data!$AE$14,③計算!$O$206,
IF(H11=data!$AE$15,③計算!$O$226,
IF(H11=data!$AE$16,③計算!$O$246,
IF(H11=data!$AE$17,③計算!$O$266,
IF(H11=data!$AE$18,③計算!$O$286,
IF(H11=data!$AE$19,③計算!$O$306,
IF(H11=data!$AE$20,③計算!$O$326,
IF(H11=data!$AE$21,③計算!$O$346,
IF(H11=data!$AE$22,③計算!$O$366,
IF(H11=data!$AE$23,③計算!$O$386,
""))))))))))))))))))))</f>
        <v/>
      </c>
      <c r="K11" s="13"/>
      <c r="L11" s="22"/>
      <c r="M11" s="68"/>
      <c r="N11" s="324"/>
      <c r="O11" s="22"/>
      <c r="P11" s="68"/>
      <c r="Q11" s="324"/>
      <c r="R11" s="22"/>
      <c r="S11" s="68"/>
      <c r="T11" s="324"/>
      <c r="U11" s="12" t="s">
        <v>67</v>
      </c>
      <c r="V11" s="109" t="str">
        <f t="shared" si="1"/>
        <v>#③計算!B1</v>
      </c>
      <c r="W11" s="109" t="str">
        <f>IF(H11=data!$AE$4,"1",
IF(H11=data!$AE$5,"21",
IF(H11=data!$AE$6,"41",
IF(H11=data!$AE$7,"61",
IF(H11=data!$AE$8,"81",
IF(H11=data!$AE$9,"101",
IF(H11=data!$AE$10,"121",
IF(H11=data!$AE$11,"141",
IF(H11=data!$AE$12,"161",
IF(H11=data!$AE$13,"181",
IF(H11=data!$AE$14,"201",
IF(H11=data!$AE$15,"221",
IF(H11=data!$AE$16,"241",
IF(H11=data!$AE$17,"261",
IF(H11=data!$AE$18,"281",
IF(H11=data!$AE$19,"301",
IF(H11=data!$AE$20,"321",
IF(H11=data!$AE$21,"341",
IF(H11=data!$AE$22,"361",
IF(H11=data!$AE$23,"381","1"))))))))))))))))))))</f>
        <v>1</v>
      </c>
      <c r="AE11" s="119"/>
      <c r="AF11" s="369"/>
      <c r="AG11" s="121"/>
      <c r="AJ11" s="119"/>
      <c r="AK11" s="369"/>
      <c r="AL11" s="121"/>
      <c r="AN11" s="220"/>
      <c r="AO11" s="120"/>
      <c r="AP11" s="369"/>
      <c r="AQ11" s="369"/>
      <c r="AR11" s="369"/>
      <c r="AS11" s="369"/>
      <c r="AT11" s="121"/>
      <c r="AW11" s="119"/>
      <c r="AX11" s="369"/>
      <c r="AY11" s="369"/>
      <c r="AZ11" s="369"/>
      <c r="BA11" s="369"/>
      <c r="BB11" s="121"/>
      <c r="BE11" s="222"/>
      <c r="BF11" s="369"/>
      <c r="BG11" s="369"/>
      <c r="BH11" s="369"/>
      <c r="BI11" s="369"/>
      <c r="BJ11" s="369"/>
      <c r="BK11" s="369"/>
      <c r="BL11" s="223"/>
    </row>
    <row r="12" spans="2:65" ht="17.25" customHeight="1" thickBot="1" x14ac:dyDescent="0.2">
      <c r="B12" s="65"/>
      <c r="C12" s="9"/>
      <c r="D12" s="63"/>
      <c r="E12" s="64"/>
      <c r="F12" s="62"/>
      <c r="G12" s="11"/>
      <c r="H12" s="295"/>
      <c r="I12" s="321" t="str">
        <f t="shared" si="0"/>
        <v>入力する</v>
      </c>
      <c r="J12" s="296" t="str">
        <f xml:space="preserve">
IF(H12=data!$AE$4,③計算!$O$6,
IF(H12=data!$AE$5,③計算!$O$26,
IF(H12=data!$AE$6,③計算!$O$46,
IF(H12=data!$AE$7,③計算!$O$66,
IF(H12=data!$AE$8,③計算!$O$86,
IF(H12=data!$AE$9,③計算!$O$106,
IF(H12=data!$AE$10,③計算!$O$126,
IF(H12=data!$AE$11,③計算!$O$146,
IF(H12=data!$AE$12,③計算!$O$166,
IF(H12=data!$AE$13,③計算!$O$186,
IF(H12=data!$AE$14,③計算!$O$206,
IF(H12=data!$AE$15,③計算!$O$226,
IF(H12=data!$AE$16,③計算!$O$246,
IF(H12=data!$AE$17,③計算!$O$266,
IF(H12=data!$AE$18,③計算!$O$286,
IF(H12=data!$AE$19,③計算!$O$306,
IF(H12=data!$AE$20,③計算!$O$326,
IF(H12=data!$AE$21,③計算!$O$346,
IF(H12=data!$AE$22,③計算!$O$366,
IF(H12=data!$AE$23,③計算!$O$386,
""))))))))))))))))))))</f>
        <v/>
      </c>
      <c r="K12" s="13"/>
      <c r="L12" s="22"/>
      <c r="M12" s="68"/>
      <c r="N12" s="324"/>
      <c r="O12" s="22"/>
      <c r="P12" s="68"/>
      <c r="Q12" s="324"/>
      <c r="R12" s="22"/>
      <c r="S12" s="68"/>
      <c r="T12" s="324"/>
      <c r="U12" s="12" t="s">
        <v>67</v>
      </c>
      <c r="V12" s="109" t="str">
        <f t="shared" si="1"/>
        <v>#③計算!B1</v>
      </c>
      <c r="W12" s="109" t="str">
        <f>IF(H12=data!$AE$4,"1",
IF(H12=data!$AE$5,"21",
IF(H12=data!$AE$6,"41",
IF(H12=data!$AE$7,"61",
IF(H12=data!$AE$8,"81",
IF(H12=data!$AE$9,"101",
IF(H12=data!$AE$10,"121",
IF(H12=data!$AE$11,"141",
IF(H12=data!$AE$12,"161",
IF(H12=data!$AE$13,"181",
IF(H12=data!$AE$14,"201",
IF(H12=data!$AE$15,"221",
IF(H12=data!$AE$16,"241",
IF(H12=data!$AE$17,"261",
IF(H12=data!$AE$18,"281",
IF(H12=data!$AE$19,"301",
IF(H12=data!$AE$20,"321",
IF(H12=data!$AE$21,"341",
IF(H12=data!$AE$22,"361",
IF(H12=data!$AE$23,"381","1"))))))))))))))))))))</f>
        <v>1</v>
      </c>
      <c r="AE12" s="119"/>
      <c r="AF12" s="120"/>
      <c r="AG12" s="121"/>
      <c r="AJ12" s="119"/>
      <c r="AK12" s="120"/>
      <c r="AL12" s="121"/>
      <c r="AN12" s="220"/>
      <c r="AO12" s="120"/>
      <c r="AP12" s="120"/>
      <c r="AQ12" s="120"/>
      <c r="AR12" s="120"/>
      <c r="AS12" s="120"/>
      <c r="AT12" s="121"/>
      <c r="AW12" s="119"/>
      <c r="AX12" s="369"/>
      <c r="AY12" s="369"/>
      <c r="AZ12" s="369"/>
      <c r="BA12" s="369"/>
      <c r="BB12" s="121"/>
      <c r="BE12" s="235"/>
      <c r="BF12" s="403"/>
      <c r="BG12" s="403"/>
      <c r="BH12" s="403"/>
      <c r="BI12" s="403"/>
      <c r="BJ12" s="403"/>
      <c r="BK12" s="403"/>
      <c r="BL12" s="237"/>
    </row>
    <row r="13" spans="2:65" ht="17.25" customHeight="1" thickBot="1" x14ac:dyDescent="0.35">
      <c r="B13" s="65"/>
      <c r="C13" s="9"/>
      <c r="D13" s="63"/>
      <c r="E13" s="64"/>
      <c r="F13" s="62"/>
      <c r="G13" s="11"/>
      <c r="H13" s="295"/>
      <c r="I13" s="321" t="str">
        <f t="shared" si="0"/>
        <v>入力する</v>
      </c>
      <c r="J13" s="296" t="str">
        <f xml:space="preserve">
IF(H13=data!$AE$4,③計算!$O$6,
IF(H13=data!$AE$5,③計算!$O$26,
IF(H13=data!$AE$6,③計算!$O$46,
IF(H13=data!$AE$7,③計算!$O$66,
IF(H13=data!$AE$8,③計算!$O$86,
IF(H13=data!$AE$9,③計算!$O$106,
IF(H13=data!$AE$10,③計算!$O$126,
IF(H13=data!$AE$11,③計算!$O$146,
IF(H13=data!$AE$12,③計算!$O$166,
IF(H13=data!$AE$13,③計算!$O$186,
IF(H13=data!$AE$14,③計算!$O$206,
IF(H13=data!$AE$15,③計算!$O$226,
IF(H13=data!$AE$16,③計算!$O$246,
IF(H13=data!$AE$17,③計算!$O$266,
IF(H13=data!$AE$18,③計算!$O$286,
IF(H13=data!$AE$19,③計算!$O$306,
IF(H13=data!$AE$20,③計算!$O$326,
IF(H13=data!$AE$21,③計算!$O$346,
IF(H13=data!$AE$22,③計算!$O$366,
IF(H13=data!$AE$23,③計算!$O$386,
""))))))))))))))))))))</f>
        <v/>
      </c>
      <c r="K13" s="13"/>
      <c r="L13" s="22"/>
      <c r="M13" s="68"/>
      <c r="N13" s="324"/>
      <c r="O13" s="22"/>
      <c r="P13" s="68"/>
      <c r="Q13" s="324"/>
      <c r="R13" s="22"/>
      <c r="S13" s="68"/>
      <c r="T13" s="324"/>
      <c r="U13" s="12" t="s">
        <v>67</v>
      </c>
      <c r="V13" s="109" t="str">
        <f t="shared" si="1"/>
        <v>#③計算!B1</v>
      </c>
      <c r="W13" s="109" t="str">
        <f>IF(H13=data!$AE$4,"1",
IF(H13=data!$AE$5,"21",
IF(H13=data!$AE$6,"41",
IF(H13=data!$AE$7,"61",
IF(H13=data!$AE$8,"81",
IF(H13=data!$AE$9,"101",
IF(H13=data!$AE$10,"121",
IF(H13=data!$AE$11,"141",
IF(H13=data!$AE$12,"161",
IF(H13=data!$AE$13,"181",
IF(H13=data!$AE$14,"201",
IF(H13=data!$AE$15,"221",
IF(H13=data!$AE$16,"241",
IF(H13=data!$AE$17,"261",
IF(H13=data!$AE$18,"281",
IF(H13=data!$AE$19,"301",
IF(H13=data!$AE$20,"321",
IF(H13=data!$AE$21,"341",
IF(H13=data!$AE$22,"361",
IF(H13=data!$AE$23,"381","1"))))))))))))))))))))</f>
        <v>1</v>
      </c>
      <c r="AE13" s="119"/>
      <c r="AF13" s="89" t="s">
        <v>458</v>
      </c>
      <c r="AG13" s="121"/>
      <c r="AJ13" s="119"/>
      <c r="AK13" s="89" t="s">
        <v>471</v>
      </c>
      <c r="AL13" s="121"/>
      <c r="AN13" s="220"/>
      <c r="AO13" s="120"/>
      <c r="AP13" s="359" t="s">
        <v>620</v>
      </c>
      <c r="AQ13" s="359"/>
      <c r="AR13" s="359"/>
      <c r="AS13" s="359"/>
      <c r="AT13" s="121"/>
      <c r="AW13" s="119"/>
      <c r="AX13" s="120"/>
      <c r="AY13" s="120"/>
      <c r="AZ13" s="120"/>
      <c r="BA13" s="148"/>
      <c r="BB13" s="133"/>
      <c r="BE13" s="201"/>
      <c r="BF13" s="201"/>
      <c r="BG13" s="201"/>
      <c r="BH13" s="201"/>
      <c r="BI13" s="201"/>
      <c r="BJ13" s="201"/>
      <c r="BK13" s="201"/>
      <c r="BL13" s="201"/>
      <c r="BM13" s="89"/>
    </row>
    <row r="14" spans="2:65" ht="17.25" customHeight="1" thickBot="1" x14ac:dyDescent="0.2">
      <c r="B14" s="65"/>
      <c r="C14" s="9"/>
      <c r="D14" s="63"/>
      <c r="E14" s="64"/>
      <c r="F14" s="62"/>
      <c r="G14" s="11"/>
      <c r="H14" s="295"/>
      <c r="I14" s="321" t="str">
        <f t="shared" si="0"/>
        <v>入力する</v>
      </c>
      <c r="J14" s="296" t="str">
        <f xml:space="preserve">
IF(H14=data!$AE$4,③計算!$O$6,
IF(H14=data!$AE$5,③計算!$O$26,
IF(H14=data!$AE$6,③計算!$O$46,
IF(H14=data!$AE$7,③計算!$O$66,
IF(H14=data!$AE$8,③計算!$O$86,
IF(H14=data!$AE$9,③計算!$O$106,
IF(H14=data!$AE$10,③計算!$O$126,
IF(H14=data!$AE$11,③計算!$O$146,
IF(H14=data!$AE$12,③計算!$O$166,
IF(H14=data!$AE$13,③計算!$O$186,
IF(H14=data!$AE$14,③計算!$O$206,
IF(H14=data!$AE$15,③計算!$O$226,
IF(H14=data!$AE$16,③計算!$O$246,
IF(H14=data!$AE$17,③計算!$O$266,
IF(H14=data!$AE$18,③計算!$O$286,
IF(H14=data!$AE$19,③計算!$O$306,
IF(H14=data!$AE$20,③計算!$O$326,
IF(H14=data!$AE$21,③計算!$O$346,
IF(H14=data!$AE$22,③計算!$O$366,
IF(H14=data!$AE$23,③計算!$O$386,
""))))))))))))))))))))</f>
        <v/>
      </c>
      <c r="K14" s="13"/>
      <c r="L14" s="22"/>
      <c r="M14" s="68"/>
      <c r="N14" s="324"/>
      <c r="O14" s="22"/>
      <c r="P14" s="68"/>
      <c r="Q14" s="324"/>
      <c r="R14" s="22"/>
      <c r="S14" s="68"/>
      <c r="T14" s="324"/>
      <c r="U14" s="12" t="s">
        <v>67</v>
      </c>
      <c r="V14" s="109" t="str">
        <f t="shared" si="1"/>
        <v>#③計算!B1</v>
      </c>
      <c r="W14" s="109" t="str">
        <f>IF(H14=data!$AE$4,"1",
IF(H14=data!$AE$5,"21",
IF(H14=data!$AE$6,"41",
IF(H14=data!$AE$7,"61",
IF(H14=data!$AE$8,"81",
IF(H14=data!$AE$9,"101",
IF(H14=data!$AE$10,"121",
IF(H14=data!$AE$11,"141",
IF(H14=data!$AE$12,"161",
IF(H14=data!$AE$13,"181",
IF(H14=data!$AE$14,"201",
IF(H14=data!$AE$15,"221",
IF(H14=data!$AE$16,"241",
IF(H14=data!$AE$17,"261",
IF(H14=data!$AE$18,"281",
IF(H14=data!$AE$19,"301",
IF(H14=data!$AE$20,"321",
IF(H14=data!$AE$21,"341",
IF(H14=data!$AE$22,"361",
IF(H14=data!$AE$23,"381","1"))))))))))))))))))))</f>
        <v>1</v>
      </c>
      <c r="AE14" s="119"/>
      <c r="AF14" s="89" t="s">
        <v>459</v>
      </c>
      <c r="AG14" s="121"/>
      <c r="AJ14" s="119"/>
      <c r="AK14" s="89" t="s">
        <v>472</v>
      </c>
      <c r="AL14" s="121"/>
      <c r="AN14" s="220"/>
      <c r="AO14" s="333"/>
      <c r="AP14" s="329" t="s">
        <v>438</v>
      </c>
      <c r="AQ14" s="328" t="s">
        <v>439</v>
      </c>
      <c r="AR14" s="360" t="s">
        <v>440</v>
      </c>
      <c r="AS14" s="361"/>
      <c r="AT14" s="121"/>
      <c r="AW14" s="119"/>
      <c r="AX14" s="120"/>
      <c r="AY14" s="393" t="s">
        <v>479</v>
      </c>
      <c r="AZ14" s="393"/>
      <c r="BA14" s="120"/>
      <c r="BB14" s="121"/>
      <c r="BE14" s="201"/>
      <c r="BF14" s="201"/>
      <c r="BG14" s="201"/>
      <c r="BH14" s="201"/>
      <c r="BI14" s="201"/>
      <c r="BJ14" s="201"/>
      <c r="BK14" s="201"/>
      <c r="BL14" s="201"/>
      <c r="BM14" s="89"/>
    </row>
    <row r="15" spans="2:65" ht="17.25" customHeight="1" thickBot="1" x14ac:dyDescent="0.2">
      <c r="B15" s="65"/>
      <c r="C15" s="9"/>
      <c r="D15" s="63"/>
      <c r="E15" s="64"/>
      <c r="F15" s="62"/>
      <c r="G15" s="11"/>
      <c r="H15" s="295"/>
      <c r="I15" s="321" t="str">
        <f t="shared" si="0"/>
        <v>入力する</v>
      </c>
      <c r="J15" s="296" t="str">
        <f xml:space="preserve">
IF(H15=data!$AE$4,③計算!$O$6,
IF(H15=data!$AE$5,③計算!$O$26,
IF(H15=data!$AE$6,③計算!$O$46,
IF(H15=data!$AE$7,③計算!$O$66,
IF(H15=data!$AE$8,③計算!$O$86,
IF(H15=data!$AE$9,③計算!$O$106,
IF(H15=data!$AE$10,③計算!$O$126,
IF(H15=data!$AE$11,③計算!$O$146,
IF(H15=data!$AE$12,③計算!$O$166,
IF(H15=data!$AE$13,③計算!$O$186,
IF(H15=data!$AE$14,③計算!$O$206,
IF(H15=data!$AE$15,③計算!$O$226,
IF(H15=data!$AE$16,③計算!$O$246,
IF(H15=data!$AE$17,③計算!$O$266,
IF(H15=data!$AE$18,③計算!$O$286,
IF(H15=data!$AE$19,③計算!$O$306,
IF(H15=data!$AE$20,③計算!$O$326,
IF(H15=data!$AE$21,③計算!$O$346,
IF(H15=data!$AE$22,③計算!$O$366,
IF(H15=data!$AE$23,③計算!$O$386,
""))))))))))))))))))))</f>
        <v/>
      </c>
      <c r="K15" s="13"/>
      <c r="L15" s="22"/>
      <c r="M15" s="68"/>
      <c r="N15" s="324"/>
      <c r="O15" s="22"/>
      <c r="P15" s="68"/>
      <c r="Q15" s="324"/>
      <c r="R15" s="22"/>
      <c r="S15" s="68"/>
      <c r="T15" s="324"/>
      <c r="U15" s="12" t="s">
        <v>67</v>
      </c>
      <c r="V15" s="109" t="str">
        <f t="shared" si="1"/>
        <v>#③計算!B1</v>
      </c>
      <c r="W15" s="109" t="str">
        <f>IF(H15=data!$AE$4,"1",
IF(H15=data!$AE$5,"21",
IF(H15=data!$AE$6,"41",
IF(H15=data!$AE$7,"61",
IF(H15=data!$AE$8,"81",
IF(H15=data!$AE$9,"101",
IF(H15=data!$AE$10,"121",
IF(H15=data!$AE$11,"141",
IF(H15=data!$AE$12,"161",
IF(H15=data!$AE$13,"181",
IF(H15=data!$AE$14,"201",
IF(H15=data!$AE$15,"221",
IF(H15=data!$AE$16,"241",
IF(H15=data!$AE$17,"261",
IF(H15=data!$AE$18,"281",
IF(H15=data!$AE$19,"301",
IF(H15=data!$AE$20,"321",
IF(H15=data!$AE$21,"341",
IF(H15=data!$AE$22,"361",
IF(H15=data!$AE$23,"381","1"))))))))))))))))))))</f>
        <v>1</v>
      </c>
      <c r="AE15" s="119"/>
      <c r="AF15" s="89" t="s">
        <v>460</v>
      </c>
      <c r="AG15" s="121"/>
      <c r="AJ15" s="119"/>
      <c r="AK15" s="89" t="s">
        <v>473</v>
      </c>
      <c r="AL15" s="121"/>
      <c r="AN15" s="220"/>
      <c r="AO15" s="334"/>
      <c r="AP15" s="362" t="s">
        <v>441</v>
      </c>
      <c r="AQ15" s="362" t="s">
        <v>444</v>
      </c>
      <c r="AR15" s="365" t="s">
        <v>616</v>
      </c>
      <c r="AS15" s="366"/>
      <c r="AT15" s="121"/>
      <c r="AW15" s="119"/>
      <c r="AX15" s="120"/>
      <c r="AY15" s="228" t="s">
        <v>364</v>
      </c>
      <c r="AZ15" s="228" t="s">
        <v>365</v>
      </c>
      <c r="BA15" s="120"/>
      <c r="BB15" s="121"/>
      <c r="BE15" s="201"/>
      <c r="BF15" s="201"/>
      <c r="BG15" s="201"/>
      <c r="BH15" s="201"/>
      <c r="BI15" s="201"/>
      <c r="BJ15" s="201"/>
      <c r="BK15" s="201"/>
      <c r="BL15" s="201"/>
      <c r="BM15" s="89"/>
    </row>
    <row r="16" spans="2:65" ht="17.25" customHeight="1" thickBot="1" x14ac:dyDescent="0.2">
      <c r="B16" s="65"/>
      <c r="C16" s="9"/>
      <c r="D16" s="63"/>
      <c r="E16" s="64"/>
      <c r="F16" s="62"/>
      <c r="G16" s="11"/>
      <c r="H16" s="295"/>
      <c r="I16" s="321" t="str">
        <f t="shared" si="0"/>
        <v>入力する</v>
      </c>
      <c r="J16" s="296" t="str">
        <f xml:space="preserve">
IF(H16=data!$AE$4,③計算!$O$6,
IF(H16=data!$AE$5,③計算!$O$26,
IF(H16=data!$AE$6,③計算!$O$46,
IF(H16=data!$AE$7,③計算!$O$66,
IF(H16=data!$AE$8,③計算!$O$86,
IF(H16=data!$AE$9,③計算!$O$106,
IF(H16=data!$AE$10,③計算!$O$126,
IF(H16=data!$AE$11,③計算!$O$146,
IF(H16=data!$AE$12,③計算!$O$166,
IF(H16=data!$AE$13,③計算!$O$186,
IF(H16=data!$AE$14,③計算!$O$206,
IF(H16=data!$AE$15,③計算!$O$226,
IF(H16=data!$AE$16,③計算!$O$246,
IF(H16=data!$AE$17,③計算!$O$266,
IF(H16=data!$AE$18,③計算!$O$286,
IF(H16=data!$AE$19,③計算!$O$306,
IF(H16=data!$AE$20,③計算!$O$326,
IF(H16=data!$AE$21,③計算!$O$346,
IF(H16=data!$AE$22,③計算!$O$366,
IF(H16=data!$AE$23,③計算!$O$386,
""))))))))))))))))))))</f>
        <v/>
      </c>
      <c r="K16" s="13"/>
      <c r="L16" s="22"/>
      <c r="M16" s="68"/>
      <c r="N16" s="324"/>
      <c r="O16" s="22"/>
      <c r="P16" s="68"/>
      <c r="Q16" s="324"/>
      <c r="R16" s="22"/>
      <c r="S16" s="68"/>
      <c r="T16" s="324"/>
      <c r="U16" s="12" t="s">
        <v>67</v>
      </c>
      <c r="V16" s="109" t="str">
        <f t="shared" si="1"/>
        <v>#③計算!B1</v>
      </c>
      <c r="W16" s="109" t="str">
        <f>IF(H16=data!$AE$4,"1",
IF(H16=data!$AE$5,"21",
IF(H16=data!$AE$6,"41",
IF(H16=data!$AE$7,"61",
IF(H16=data!$AE$8,"81",
IF(H16=data!$AE$9,"101",
IF(H16=data!$AE$10,"121",
IF(H16=data!$AE$11,"141",
IF(H16=data!$AE$12,"161",
IF(H16=data!$AE$13,"181",
IF(H16=data!$AE$14,"201",
IF(H16=data!$AE$15,"221",
IF(H16=data!$AE$16,"241",
IF(H16=data!$AE$17,"261",
IF(H16=data!$AE$18,"281",
IF(H16=data!$AE$19,"301",
IF(H16=data!$AE$20,"321",
IF(H16=data!$AE$21,"341",
IF(H16=data!$AE$22,"361",
IF(H16=data!$AE$23,"381","1"))))))))))))))))))))</f>
        <v>1</v>
      </c>
      <c r="AE16" s="119"/>
      <c r="AF16" s="89" t="s">
        <v>461</v>
      </c>
      <c r="AG16" s="121"/>
      <c r="AJ16" s="119"/>
      <c r="AK16" s="89" t="s">
        <v>474</v>
      </c>
      <c r="AL16" s="121"/>
      <c r="AN16" s="220"/>
      <c r="AO16" s="334"/>
      <c r="AP16" s="363"/>
      <c r="AQ16" s="363"/>
      <c r="AR16" s="367"/>
      <c r="AS16" s="368"/>
      <c r="AT16" s="121"/>
      <c r="AW16" s="119"/>
      <c r="AX16" s="120"/>
      <c r="AY16" s="229" t="s">
        <v>481</v>
      </c>
      <c r="AZ16" s="230" t="s">
        <v>482</v>
      </c>
      <c r="BA16" s="120"/>
      <c r="BB16" s="121"/>
      <c r="BE16" s="201"/>
      <c r="BF16" s="201"/>
      <c r="BG16" s="201"/>
      <c r="BH16" s="201"/>
      <c r="BI16" s="201"/>
      <c r="BJ16" s="201"/>
      <c r="BK16" s="201"/>
      <c r="BL16" s="201"/>
      <c r="BM16" s="89"/>
    </row>
    <row r="17" spans="2:65" ht="17.25" customHeight="1" thickBot="1" x14ac:dyDescent="0.2">
      <c r="B17" s="65"/>
      <c r="C17" s="9"/>
      <c r="D17" s="63"/>
      <c r="E17" s="64"/>
      <c r="F17" s="62"/>
      <c r="G17" s="11"/>
      <c r="H17" s="295"/>
      <c r="I17" s="321" t="str">
        <f t="shared" si="0"/>
        <v>入力する</v>
      </c>
      <c r="J17" s="296" t="str">
        <f xml:space="preserve">
IF(H17=data!$AE$4,③計算!$O$6,
IF(H17=data!$AE$5,③計算!$O$26,
IF(H17=data!$AE$6,③計算!$O$46,
IF(H17=data!$AE$7,③計算!$O$66,
IF(H17=data!$AE$8,③計算!$O$86,
IF(H17=data!$AE$9,③計算!$O$106,
IF(H17=data!$AE$10,③計算!$O$126,
IF(H17=data!$AE$11,③計算!$O$146,
IF(H17=data!$AE$12,③計算!$O$166,
IF(H17=data!$AE$13,③計算!$O$186,
IF(H17=data!$AE$14,③計算!$O$206,
IF(H17=data!$AE$15,③計算!$O$226,
IF(H17=data!$AE$16,③計算!$O$246,
IF(H17=data!$AE$17,③計算!$O$266,
IF(H17=data!$AE$18,③計算!$O$286,
IF(H17=data!$AE$19,③計算!$O$306,
IF(H17=data!$AE$20,③計算!$O$326,
IF(H17=data!$AE$21,③計算!$O$346,
IF(H17=data!$AE$22,③計算!$O$366,
IF(H17=data!$AE$23,③計算!$O$386,
""))))))))))))))))))))</f>
        <v/>
      </c>
      <c r="K17" s="13"/>
      <c r="L17" s="22"/>
      <c r="M17" s="68"/>
      <c r="N17" s="324"/>
      <c r="O17" s="22"/>
      <c r="P17" s="68"/>
      <c r="Q17" s="324"/>
      <c r="R17" s="22"/>
      <c r="S17" s="68"/>
      <c r="T17" s="324"/>
      <c r="U17" s="12" t="s">
        <v>67</v>
      </c>
      <c r="V17" s="109" t="str">
        <f t="shared" si="1"/>
        <v>#③計算!B1</v>
      </c>
      <c r="W17" s="109" t="str">
        <f>IF(H17=data!$AE$4,"1",
IF(H17=data!$AE$5,"21",
IF(H17=data!$AE$6,"41",
IF(H17=data!$AE$7,"61",
IF(H17=data!$AE$8,"81",
IF(H17=data!$AE$9,"101",
IF(H17=data!$AE$10,"121",
IF(H17=data!$AE$11,"141",
IF(H17=data!$AE$12,"161",
IF(H17=data!$AE$13,"181",
IF(H17=data!$AE$14,"201",
IF(H17=data!$AE$15,"221",
IF(H17=data!$AE$16,"241",
IF(H17=data!$AE$17,"261",
IF(H17=data!$AE$18,"281",
IF(H17=data!$AE$19,"301",
IF(H17=data!$AE$20,"321",
IF(H17=data!$AE$21,"341",
IF(H17=data!$AE$22,"361",
IF(H17=data!$AE$23,"381","1"))))))))))))))))))))</f>
        <v>1</v>
      </c>
      <c r="AE17" s="119"/>
      <c r="AF17" s="89" t="s">
        <v>462</v>
      </c>
      <c r="AG17" s="121"/>
      <c r="AJ17" s="119"/>
      <c r="AK17" s="89" t="s">
        <v>475</v>
      </c>
      <c r="AL17" s="121"/>
      <c r="AN17" s="220"/>
      <c r="AO17" s="334"/>
      <c r="AP17" s="363"/>
      <c r="AQ17" s="363"/>
      <c r="AR17" s="367"/>
      <c r="AS17" s="368"/>
      <c r="AT17" s="121"/>
      <c r="AW17" s="119"/>
      <c r="AX17" s="120"/>
      <c r="AY17" s="229">
        <v>0.04</v>
      </c>
      <c r="AZ17" s="230" t="s">
        <v>483</v>
      </c>
      <c r="BA17" s="120"/>
      <c r="BB17" s="121"/>
      <c r="BE17" s="201"/>
      <c r="BF17" s="201"/>
      <c r="BG17" s="201"/>
      <c r="BH17" s="201"/>
      <c r="BI17" s="201"/>
      <c r="BJ17" s="201"/>
      <c r="BK17" s="201"/>
      <c r="BL17" s="201"/>
      <c r="BM17" s="89"/>
    </row>
    <row r="18" spans="2:65" ht="17.25" customHeight="1" thickBot="1" x14ac:dyDescent="0.2">
      <c r="B18" s="65"/>
      <c r="C18" s="9"/>
      <c r="D18" s="63"/>
      <c r="E18" s="64"/>
      <c r="F18" s="62"/>
      <c r="G18" s="11"/>
      <c r="H18" s="295"/>
      <c r="I18" s="321" t="str">
        <f t="shared" si="0"/>
        <v>入力する</v>
      </c>
      <c r="J18" s="296" t="str">
        <f xml:space="preserve">
IF(H18=data!$AE$4,③計算!$O$6,
IF(H18=data!$AE$5,③計算!$O$26,
IF(H18=data!$AE$6,③計算!$O$46,
IF(H18=data!$AE$7,③計算!$O$66,
IF(H18=data!$AE$8,③計算!$O$86,
IF(H18=data!$AE$9,③計算!$O$106,
IF(H18=data!$AE$10,③計算!$O$126,
IF(H18=data!$AE$11,③計算!$O$146,
IF(H18=data!$AE$12,③計算!$O$166,
IF(H18=data!$AE$13,③計算!$O$186,
IF(H18=data!$AE$14,③計算!$O$206,
IF(H18=data!$AE$15,③計算!$O$226,
IF(H18=data!$AE$16,③計算!$O$246,
IF(H18=data!$AE$17,③計算!$O$266,
IF(H18=data!$AE$18,③計算!$O$286,
IF(H18=data!$AE$19,③計算!$O$306,
IF(H18=data!$AE$20,③計算!$O$326,
IF(H18=data!$AE$21,③計算!$O$346,
IF(H18=data!$AE$22,③計算!$O$366,
IF(H18=data!$AE$23,③計算!$O$386,
""))))))))))))))))))))</f>
        <v/>
      </c>
      <c r="K18" s="13"/>
      <c r="L18" s="22"/>
      <c r="M18" s="68"/>
      <c r="N18" s="324"/>
      <c r="O18" s="22"/>
      <c r="P18" s="68"/>
      <c r="Q18" s="324"/>
      <c r="R18" s="22"/>
      <c r="S18" s="68"/>
      <c r="T18" s="324"/>
      <c r="U18" s="12" t="s">
        <v>67</v>
      </c>
      <c r="V18" s="109" t="str">
        <f t="shared" si="1"/>
        <v>#③計算!B1</v>
      </c>
      <c r="W18" s="109" t="str">
        <f>IF(H18=data!$AE$4,"1",
IF(H18=data!$AE$5,"21",
IF(H18=data!$AE$6,"41",
IF(H18=data!$AE$7,"61",
IF(H18=data!$AE$8,"81",
IF(H18=data!$AE$9,"101",
IF(H18=data!$AE$10,"121",
IF(H18=data!$AE$11,"141",
IF(H18=data!$AE$12,"161",
IF(H18=data!$AE$13,"181",
IF(H18=data!$AE$14,"201",
IF(H18=data!$AE$15,"221",
IF(H18=data!$AE$16,"241",
IF(H18=data!$AE$17,"261",
IF(H18=data!$AE$18,"281",
IF(H18=data!$AE$19,"301",
IF(H18=data!$AE$20,"321",
IF(H18=data!$AE$21,"341",
IF(H18=data!$AE$22,"361",
IF(H18=data!$AE$23,"381","1"))))))))))))))))))))</f>
        <v>1</v>
      </c>
      <c r="AE18" s="119"/>
      <c r="AF18" s="89" t="s">
        <v>463</v>
      </c>
      <c r="AG18" s="121"/>
      <c r="AJ18" s="119"/>
      <c r="AK18" s="89" t="s">
        <v>476</v>
      </c>
      <c r="AL18" s="121"/>
      <c r="AN18" s="220"/>
      <c r="AO18" s="335"/>
      <c r="AP18" s="364"/>
      <c r="AQ18" s="364"/>
      <c r="AR18" s="329" t="s">
        <v>442</v>
      </c>
      <c r="AS18" s="328" t="s">
        <v>443</v>
      </c>
      <c r="AT18" s="121"/>
      <c r="AW18" s="119"/>
      <c r="AX18" s="120"/>
      <c r="AY18" s="229" t="s">
        <v>484</v>
      </c>
      <c r="AZ18" s="230" t="s">
        <v>485</v>
      </c>
      <c r="BA18" s="120"/>
      <c r="BB18" s="121"/>
      <c r="BE18" s="201"/>
      <c r="BF18" s="201"/>
      <c r="BG18" s="201"/>
      <c r="BH18" s="201"/>
      <c r="BI18" s="201"/>
      <c r="BJ18" s="201"/>
      <c r="BK18" s="201"/>
      <c r="BL18" s="201"/>
      <c r="BM18" s="89"/>
    </row>
    <row r="19" spans="2:65" ht="17.25" customHeight="1" thickBot="1" x14ac:dyDescent="0.35">
      <c r="B19" s="65"/>
      <c r="C19" s="9"/>
      <c r="D19" s="63"/>
      <c r="E19" s="64"/>
      <c r="F19" s="62"/>
      <c r="G19" s="11"/>
      <c r="H19" s="295"/>
      <c r="I19" s="321" t="str">
        <f t="shared" si="0"/>
        <v>入力する</v>
      </c>
      <c r="J19" s="296" t="str">
        <f xml:space="preserve">
IF(H19=data!$AE$4,③計算!$O$6,
IF(H19=data!$AE$5,③計算!$O$26,
IF(H19=data!$AE$6,③計算!$O$46,
IF(H19=data!$AE$7,③計算!$O$66,
IF(H19=data!$AE$8,③計算!$O$86,
IF(H19=data!$AE$9,③計算!$O$106,
IF(H19=data!$AE$10,③計算!$O$126,
IF(H19=data!$AE$11,③計算!$O$146,
IF(H19=data!$AE$12,③計算!$O$166,
IF(H19=data!$AE$13,③計算!$O$186,
IF(H19=data!$AE$14,③計算!$O$206,
IF(H19=data!$AE$15,③計算!$O$226,
IF(H19=data!$AE$16,③計算!$O$246,
IF(H19=data!$AE$17,③計算!$O$266,
IF(H19=data!$AE$18,③計算!$O$286,
IF(H19=data!$AE$19,③計算!$O$306,
IF(H19=data!$AE$20,③計算!$O$326,
IF(H19=data!$AE$21,③計算!$O$346,
IF(H19=data!$AE$22,③計算!$O$366,
IF(H19=data!$AE$23,③計算!$O$386,
""))))))))))))))))))))</f>
        <v/>
      </c>
      <c r="K19" s="13"/>
      <c r="L19" s="22"/>
      <c r="M19" s="68"/>
      <c r="N19" s="324"/>
      <c r="O19" s="22"/>
      <c r="P19" s="68"/>
      <c r="Q19" s="324"/>
      <c r="R19" s="22"/>
      <c r="S19" s="68"/>
      <c r="T19" s="324"/>
      <c r="U19" s="12" t="s">
        <v>67</v>
      </c>
      <c r="V19" s="109" t="str">
        <f t="shared" si="1"/>
        <v>#③計算!B1</v>
      </c>
      <c r="W19" s="109" t="str">
        <f>IF(H19=data!$AE$4,"1",
IF(H19=data!$AE$5,"21",
IF(H19=data!$AE$6,"41",
IF(H19=data!$AE$7,"61",
IF(H19=data!$AE$8,"81",
IF(H19=data!$AE$9,"101",
IF(H19=data!$AE$10,"121",
IF(H19=data!$AE$11,"141",
IF(H19=data!$AE$12,"161",
IF(H19=data!$AE$13,"181",
IF(H19=data!$AE$14,"201",
IF(H19=data!$AE$15,"221",
IF(H19=data!$AE$16,"241",
IF(H19=data!$AE$17,"261",
IF(H19=data!$AE$18,"281",
IF(H19=data!$AE$19,"301",
IF(H19=data!$AE$20,"321",
IF(H19=data!$AE$21,"341",
IF(H19=data!$AE$22,"361",
IF(H19=data!$AE$23,"381","1"))))))))))))))))))))</f>
        <v>1</v>
      </c>
      <c r="AE19" s="119"/>
      <c r="AF19" s="89" t="s">
        <v>464</v>
      </c>
      <c r="AG19" s="121"/>
      <c r="AJ19" s="119"/>
      <c r="AK19" s="89" t="s">
        <v>477</v>
      </c>
      <c r="AL19" s="121"/>
      <c r="AN19" s="220"/>
      <c r="AO19" s="338" t="s">
        <v>618</v>
      </c>
      <c r="AP19" s="141">
        <v>1</v>
      </c>
      <c r="AQ19" s="141">
        <v>0.7</v>
      </c>
      <c r="AR19" s="141">
        <v>0.05</v>
      </c>
      <c r="AS19" s="141">
        <v>0.15</v>
      </c>
      <c r="AT19" s="121"/>
      <c r="AW19" s="119"/>
      <c r="AX19" s="120"/>
      <c r="AY19" s="229">
        <v>0.04</v>
      </c>
      <c r="AZ19" s="230" t="s">
        <v>486</v>
      </c>
      <c r="BA19" s="120"/>
      <c r="BB19" s="121"/>
      <c r="BE19" s="201"/>
      <c r="BF19" s="201"/>
      <c r="BG19" s="201"/>
      <c r="BH19" s="201"/>
      <c r="BI19" s="201"/>
      <c r="BJ19" s="201"/>
      <c r="BK19" s="201"/>
      <c r="BL19" s="201"/>
      <c r="BM19" s="89"/>
    </row>
    <row r="20" spans="2:65" ht="17.25" customHeight="1" thickBot="1" x14ac:dyDescent="0.2">
      <c r="B20" s="65"/>
      <c r="C20" s="9"/>
      <c r="D20" s="63"/>
      <c r="E20" s="64"/>
      <c r="F20" s="62"/>
      <c r="G20" s="11"/>
      <c r="H20" s="295"/>
      <c r="I20" s="321" t="str">
        <f t="shared" si="0"/>
        <v>入力する</v>
      </c>
      <c r="J20" s="296" t="str">
        <f xml:space="preserve">
IF(H20=data!$AE$4,③計算!$O$6,
IF(H20=data!$AE$5,③計算!$O$26,
IF(H20=data!$AE$6,③計算!$O$46,
IF(H20=data!$AE$7,③計算!$O$66,
IF(H20=data!$AE$8,③計算!$O$86,
IF(H20=data!$AE$9,③計算!$O$106,
IF(H20=data!$AE$10,③計算!$O$126,
IF(H20=data!$AE$11,③計算!$O$146,
IF(H20=data!$AE$12,③計算!$O$166,
IF(H20=data!$AE$13,③計算!$O$186,
IF(H20=data!$AE$14,③計算!$O$206,
IF(H20=data!$AE$15,③計算!$O$226,
IF(H20=data!$AE$16,③計算!$O$246,
IF(H20=data!$AE$17,③計算!$O$266,
IF(H20=data!$AE$18,③計算!$O$286,
IF(H20=data!$AE$19,③計算!$O$306,
IF(H20=data!$AE$20,③計算!$O$326,
IF(H20=data!$AE$21,③計算!$O$346,
IF(H20=data!$AE$22,③計算!$O$366,
IF(H20=data!$AE$23,③計算!$O$386,
""))))))))))))))))))))</f>
        <v/>
      </c>
      <c r="K20" s="13"/>
      <c r="L20" s="22"/>
      <c r="M20" s="68"/>
      <c r="N20" s="324"/>
      <c r="O20" s="22"/>
      <c r="P20" s="68"/>
      <c r="Q20" s="324"/>
      <c r="R20" s="22"/>
      <c r="S20" s="68"/>
      <c r="T20" s="324"/>
      <c r="U20" s="12" t="s">
        <v>67</v>
      </c>
      <c r="V20" s="109" t="str">
        <f t="shared" si="1"/>
        <v>#③計算!B1</v>
      </c>
      <c r="W20" s="109" t="str">
        <f>IF(H20=data!$AE$4,"1",
IF(H20=data!$AE$5,"21",
IF(H20=data!$AE$6,"41",
IF(H20=data!$AE$7,"61",
IF(H20=data!$AE$8,"81",
IF(H20=data!$AE$9,"101",
IF(H20=data!$AE$10,"121",
IF(H20=data!$AE$11,"141",
IF(H20=data!$AE$12,"161",
IF(H20=data!$AE$13,"181",
IF(H20=data!$AE$14,"201",
IF(H20=data!$AE$15,"221",
IF(H20=data!$AE$16,"241",
IF(H20=data!$AE$17,"261",
IF(H20=data!$AE$18,"281",
IF(H20=data!$AE$19,"301",
IF(H20=data!$AE$20,"321",
IF(H20=data!$AE$21,"341",
IF(H20=data!$AE$22,"361",
IF(H20=data!$AE$23,"381","1"))))))))))))))))))))</f>
        <v>1</v>
      </c>
      <c r="AE20" s="119"/>
      <c r="AF20" s="89" t="s">
        <v>465</v>
      </c>
      <c r="AG20" s="121"/>
      <c r="AJ20" s="119"/>
      <c r="AK20" s="89"/>
      <c r="AL20" s="121"/>
      <c r="AN20" s="220"/>
      <c r="AO20" s="228" t="s">
        <v>617</v>
      </c>
      <c r="AP20" s="336">
        <v>1</v>
      </c>
      <c r="AQ20" s="337">
        <v>0.7</v>
      </c>
      <c r="AR20" s="337">
        <v>0</v>
      </c>
      <c r="AS20" s="337">
        <v>0</v>
      </c>
      <c r="AT20" s="121"/>
      <c r="AW20" s="119"/>
      <c r="AX20" s="120"/>
      <c r="AY20" s="229">
        <v>0.04</v>
      </c>
      <c r="AZ20" s="230" t="s">
        <v>487</v>
      </c>
      <c r="BA20" s="120"/>
      <c r="BB20" s="121"/>
      <c r="BE20" s="201"/>
      <c r="BF20" s="201"/>
      <c r="BG20" s="201"/>
      <c r="BH20" s="201"/>
      <c r="BI20" s="201"/>
      <c r="BJ20" s="201"/>
      <c r="BK20" s="201"/>
      <c r="BL20" s="201"/>
      <c r="BM20" s="89"/>
    </row>
    <row r="21" spans="2:65" ht="17.25" customHeight="1" x14ac:dyDescent="0.15">
      <c r="B21" s="65"/>
      <c r="C21" s="9"/>
      <c r="D21" s="63"/>
      <c r="E21" s="64"/>
      <c r="F21" s="62"/>
      <c r="G21" s="11"/>
      <c r="H21" s="295"/>
      <c r="I21" s="321" t="str">
        <f t="shared" si="0"/>
        <v>入力する</v>
      </c>
      <c r="J21" s="296" t="str">
        <f xml:space="preserve">
IF(H21=data!$AE$4,③計算!$O$6,
IF(H21=data!$AE$5,③計算!$O$26,
IF(H21=data!$AE$6,③計算!$O$46,
IF(H21=data!$AE$7,③計算!$O$66,
IF(H21=data!$AE$8,③計算!$O$86,
IF(H21=data!$AE$9,③計算!$O$106,
IF(H21=data!$AE$10,③計算!$O$126,
IF(H21=data!$AE$11,③計算!$O$146,
IF(H21=data!$AE$12,③計算!$O$166,
IF(H21=data!$AE$13,③計算!$O$186,
IF(H21=data!$AE$14,③計算!$O$206,
IF(H21=data!$AE$15,③計算!$O$226,
IF(H21=data!$AE$16,③計算!$O$246,
IF(H21=data!$AE$17,③計算!$O$266,
IF(H21=data!$AE$18,③計算!$O$286,
IF(H21=data!$AE$19,③計算!$O$306,
IF(H21=data!$AE$20,③計算!$O$326,
IF(H21=data!$AE$21,③計算!$O$346,
IF(H21=data!$AE$22,③計算!$O$366,
IF(H21=data!$AE$23,③計算!$O$386,
""))))))))))))))))))))</f>
        <v/>
      </c>
      <c r="K21" s="13"/>
      <c r="L21" s="22"/>
      <c r="M21" s="68"/>
      <c r="N21" s="324"/>
      <c r="O21" s="22"/>
      <c r="P21" s="68"/>
      <c r="Q21" s="324"/>
      <c r="R21" s="22"/>
      <c r="S21" s="68"/>
      <c r="T21" s="324"/>
      <c r="U21" s="12" t="s">
        <v>67</v>
      </c>
      <c r="V21" s="109" t="str">
        <f t="shared" si="1"/>
        <v>#③計算!B1</v>
      </c>
      <c r="W21" s="109" t="str">
        <f>IF(H21=data!$AE$4,"1",
IF(H21=data!$AE$5,"21",
IF(H21=data!$AE$6,"41",
IF(H21=data!$AE$7,"61",
IF(H21=data!$AE$8,"81",
IF(H21=data!$AE$9,"101",
IF(H21=data!$AE$10,"121",
IF(H21=data!$AE$11,"141",
IF(H21=data!$AE$12,"161",
IF(H21=data!$AE$13,"181",
IF(H21=data!$AE$14,"201",
IF(H21=data!$AE$15,"221",
IF(H21=data!$AE$16,"241",
IF(H21=data!$AE$17,"261",
IF(H21=data!$AE$18,"281",
IF(H21=data!$AE$19,"301",
IF(H21=data!$AE$20,"321",
IF(H21=data!$AE$21,"341",
IF(H21=data!$AE$22,"361",
IF(H21=data!$AE$23,"381","1"))))))))))))))))))))</f>
        <v>1</v>
      </c>
      <c r="AE21" s="119"/>
      <c r="AF21" s="89" t="s">
        <v>466</v>
      </c>
      <c r="AG21" s="121"/>
      <c r="AJ21" s="116"/>
      <c r="AK21" s="210"/>
      <c r="AL21" s="116"/>
      <c r="AN21" s="220"/>
      <c r="AO21" s="120"/>
      <c r="AP21" s="120"/>
      <c r="AQ21" s="120"/>
      <c r="AR21" s="120"/>
      <c r="AS21" s="120"/>
      <c r="AT21" s="121"/>
      <c r="AW21" s="119"/>
      <c r="AX21" s="120"/>
      <c r="AY21" s="120"/>
      <c r="AZ21" s="231" t="s">
        <v>488</v>
      </c>
      <c r="BA21" s="120"/>
      <c r="BB21" s="121"/>
      <c r="BE21" s="201"/>
      <c r="BF21" s="201"/>
      <c r="BG21" s="201"/>
      <c r="BH21" s="201"/>
      <c r="BI21" s="201"/>
      <c r="BJ21" s="201"/>
      <c r="BK21" s="201"/>
      <c r="BL21" s="201"/>
      <c r="BM21" s="89"/>
    </row>
    <row r="22" spans="2:65" ht="17.25" customHeight="1" thickBot="1" x14ac:dyDescent="0.2">
      <c r="B22" s="65"/>
      <c r="C22" s="9"/>
      <c r="D22" s="63"/>
      <c r="E22" s="64"/>
      <c r="F22" s="62"/>
      <c r="G22" s="11"/>
      <c r="H22" s="295"/>
      <c r="I22" s="321" t="str">
        <f t="shared" si="0"/>
        <v>入力する</v>
      </c>
      <c r="J22" s="296" t="str">
        <f xml:space="preserve">
IF(H22=data!$AE$4,③計算!$O$6,
IF(H22=data!$AE$5,③計算!$O$26,
IF(H22=data!$AE$6,③計算!$O$46,
IF(H22=data!$AE$7,③計算!$O$66,
IF(H22=data!$AE$8,③計算!$O$86,
IF(H22=data!$AE$9,③計算!$O$106,
IF(H22=data!$AE$10,③計算!$O$126,
IF(H22=data!$AE$11,③計算!$O$146,
IF(H22=data!$AE$12,③計算!$O$166,
IF(H22=data!$AE$13,③計算!$O$186,
IF(H22=data!$AE$14,③計算!$O$206,
IF(H22=data!$AE$15,③計算!$O$226,
IF(H22=data!$AE$16,③計算!$O$246,
IF(H22=data!$AE$17,③計算!$O$266,
IF(H22=data!$AE$18,③計算!$O$286,
IF(H22=data!$AE$19,③計算!$O$306,
IF(H22=data!$AE$20,③計算!$O$326,
IF(H22=data!$AE$21,③計算!$O$346,
IF(H22=data!$AE$22,③計算!$O$366,
IF(H22=data!$AE$23,③計算!$O$386,
""))))))))))))))))))))</f>
        <v/>
      </c>
      <c r="K22" s="13"/>
      <c r="L22" s="22"/>
      <c r="M22" s="68"/>
      <c r="N22" s="324"/>
      <c r="O22" s="22"/>
      <c r="P22" s="68"/>
      <c r="Q22" s="324"/>
      <c r="R22" s="22"/>
      <c r="S22" s="68"/>
      <c r="T22" s="324"/>
      <c r="U22" s="12" t="s">
        <v>67</v>
      </c>
      <c r="V22" s="109" t="str">
        <f t="shared" si="1"/>
        <v>#③計算!B1</v>
      </c>
      <c r="W22" s="109" t="str">
        <f>IF(H22=data!$AE$4,"1",
IF(H22=data!$AE$5,"21",
IF(H22=data!$AE$6,"41",
IF(H22=data!$AE$7,"61",
IF(H22=data!$AE$8,"81",
IF(H22=data!$AE$9,"101",
IF(H22=data!$AE$10,"121",
IF(H22=data!$AE$11,"141",
IF(H22=data!$AE$12,"161",
IF(H22=data!$AE$13,"181",
IF(H22=data!$AE$14,"201",
IF(H22=data!$AE$15,"221",
IF(H22=data!$AE$16,"241",
IF(H22=data!$AE$17,"261",
IF(H22=data!$AE$18,"281",
IF(H22=data!$AE$19,"301",
IF(H22=data!$AE$20,"321",
IF(H22=data!$AE$21,"341",
IF(H22=data!$AE$22,"361",
IF(H22=data!$AE$23,"381","1"))))))))))))))))))))</f>
        <v>1</v>
      </c>
      <c r="AE22" s="119"/>
      <c r="AF22" s="89" t="s">
        <v>467</v>
      </c>
      <c r="AG22" s="121"/>
      <c r="AJ22" s="120"/>
      <c r="AK22" s="89"/>
      <c r="AL22" s="120"/>
      <c r="AN22" s="220"/>
      <c r="AO22" s="330" t="s">
        <v>619</v>
      </c>
      <c r="AP22" s="330"/>
      <c r="AQ22" s="120"/>
      <c r="AR22" s="120"/>
      <c r="AS22" s="120"/>
      <c r="AT22" s="121"/>
      <c r="AW22" s="142"/>
      <c r="AX22" s="143"/>
      <c r="AY22" s="143"/>
      <c r="AZ22" s="143"/>
      <c r="BA22" s="143"/>
      <c r="BB22" s="144"/>
      <c r="BE22" s="201"/>
      <c r="BF22" s="201"/>
      <c r="BG22" s="201"/>
      <c r="BH22" s="201"/>
      <c r="BI22" s="201"/>
      <c r="BJ22" s="201"/>
      <c r="BK22" s="201"/>
      <c r="BL22" s="201"/>
      <c r="BM22" s="89"/>
    </row>
    <row r="23" spans="2:65" ht="17.25" customHeight="1" thickBot="1" x14ac:dyDescent="0.2">
      <c r="B23" s="65"/>
      <c r="C23" s="9"/>
      <c r="D23" s="63"/>
      <c r="E23" s="64"/>
      <c r="F23" s="62"/>
      <c r="G23" s="11"/>
      <c r="H23" s="295"/>
      <c r="I23" s="321" t="str">
        <f t="shared" si="0"/>
        <v>入力する</v>
      </c>
      <c r="J23" s="296" t="str">
        <f xml:space="preserve">
IF(H23=data!$AE$4,③計算!$O$6,
IF(H23=data!$AE$5,③計算!$O$26,
IF(H23=data!$AE$6,③計算!$O$46,
IF(H23=data!$AE$7,③計算!$O$66,
IF(H23=data!$AE$8,③計算!$O$86,
IF(H23=data!$AE$9,③計算!$O$106,
IF(H23=data!$AE$10,③計算!$O$126,
IF(H23=data!$AE$11,③計算!$O$146,
IF(H23=data!$AE$12,③計算!$O$166,
IF(H23=data!$AE$13,③計算!$O$186,
IF(H23=data!$AE$14,③計算!$O$206,
IF(H23=data!$AE$15,③計算!$O$226,
IF(H23=data!$AE$16,③計算!$O$246,
IF(H23=data!$AE$17,③計算!$O$266,
IF(H23=data!$AE$18,③計算!$O$286,
IF(H23=data!$AE$19,③計算!$O$306,
IF(H23=data!$AE$20,③計算!$O$326,
IF(H23=data!$AE$21,③計算!$O$346,
IF(H23=data!$AE$22,③計算!$O$366,
IF(H23=data!$AE$23,③計算!$O$386,
""))))))))))))))))))))</f>
        <v/>
      </c>
      <c r="K23" s="13"/>
      <c r="L23" s="22"/>
      <c r="M23" s="68"/>
      <c r="N23" s="324"/>
      <c r="O23" s="22"/>
      <c r="P23" s="68"/>
      <c r="Q23" s="324"/>
      <c r="R23" s="22"/>
      <c r="S23" s="68"/>
      <c r="T23" s="324"/>
      <c r="U23" s="12" t="s">
        <v>67</v>
      </c>
      <c r="V23" s="109" t="str">
        <f t="shared" si="1"/>
        <v>#③計算!B1</v>
      </c>
      <c r="W23" s="109" t="str">
        <f>IF(H23=data!$AE$4,"1",
IF(H23=data!$AE$5,"21",
IF(H23=data!$AE$6,"41",
IF(H23=data!$AE$7,"61",
IF(H23=data!$AE$8,"81",
IF(H23=data!$AE$9,"101",
IF(H23=data!$AE$10,"121",
IF(H23=data!$AE$11,"141",
IF(H23=data!$AE$12,"161",
IF(H23=data!$AE$13,"181",
IF(H23=data!$AE$14,"201",
IF(H23=data!$AE$15,"221",
IF(H23=data!$AE$16,"241",
IF(H23=data!$AE$17,"261",
IF(H23=data!$AE$18,"281",
IF(H23=data!$AE$19,"301",
IF(H23=data!$AE$20,"321",
IF(H23=data!$AE$21,"341",
IF(H23=data!$AE$22,"361",
IF(H23=data!$AE$23,"381","1"))))))))))))))))))))</f>
        <v>1</v>
      </c>
      <c r="AE23" s="142"/>
      <c r="AF23" s="143"/>
      <c r="AG23" s="144"/>
      <c r="AJ23" s="120"/>
      <c r="AK23" s="120"/>
      <c r="AL23" s="120"/>
      <c r="AN23" s="332"/>
      <c r="AO23" s="143"/>
      <c r="AP23" s="143"/>
      <c r="AQ23" s="143"/>
      <c r="AR23" s="143"/>
      <c r="AS23" s="143"/>
      <c r="AT23" s="144"/>
      <c r="BE23" s="201"/>
      <c r="BF23" s="201"/>
      <c r="BG23" s="201"/>
      <c r="BH23" s="201"/>
      <c r="BI23" s="201"/>
      <c r="BJ23" s="201"/>
      <c r="BK23" s="201"/>
      <c r="BL23" s="201"/>
      <c r="BM23" s="89"/>
    </row>
    <row r="24" spans="2:65" ht="17.25" customHeight="1" x14ac:dyDescent="0.15">
      <c r="B24" s="65"/>
      <c r="C24" s="9"/>
      <c r="D24" s="63"/>
      <c r="E24" s="64"/>
      <c r="F24" s="62"/>
      <c r="G24" s="11"/>
      <c r="H24" s="295"/>
      <c r="I24" s="321" t="str">
        <f t="shared" si="0"/>
        <v>入力する</v>
      </c>
      <c r="J24" s="296" t="str">
        <f xml:space="preserve">
IF(H24=data!$AE$4,③計算!$O$6,
IF(H24=data!$AE$5,③計算!$O$26,
IF(H24=data!$AE$6,③計算!$O$46,
IF(H24=data!$AE$7,③計算!$O$66,
IF(H24=data!$AE$8,③計算!$O$86,
IF(H24=data!$AE$9,③計算!$O$106,
IF(H24=data!$AE$10,③計算!$O$126,
IF(H24=data!$AE$11,③計算!$O$146,
IF(H24=data!$AE$12,③計算!$O$166,
IF(H24=data!$AE$13,③計算!$O$186,
IF(H24=data!$AE$14,③計算!$O$206,
IF(H24=data!$AE$15,③計算!$O$226,
IF(H24=data!$AE$16,③計算!$O$246,
IF(H24=data!$AE$17,③計算!$O$266,
IF(H24=data!$AE$18,③計算!$O$286,
IF(H24=data!$AE$19,③計算!$O$306,
IF(H24=data!$AE$20,③計算!$O$326,
IF(H24=data!$AE$21,③計算!$O$346,
IF(H24=data!$AE$22,③計算!$O$366,
IF(H24=data!$AE$23,③計算!$O$386,
""))))))))))))))))))))</f>
        <v/>
      </c>
      <c r="K24" s="13"/>
      <c r="L24" s="22"/>
      <c r="M24" s="68"/>
      <c r="N24" s="324"/>
      <c r="O24" s="22"/>
      <c r="P24" s="68"/>
      <c r="Q24" s="324"/>
      <c r="R24" s="22"/>
      <c r="S24" s="68"/>
      <c r="T24" s="324"/>
      <c r="U24" s="12" t="s">
        <v>67</v>
      </c>
      <c r="V24" s="109" t="str">
        <f t="shared" si="1"/>
        <v>#③計算!B1</v>
      </c>
      <c r="W24" s="109" t="str">
        <f>IF(H24=data!$AE$4,"1",
IF(H24=data!$AE$5,"21",
IF(H24=data!$AE$6,"41",
IF(H24=data!$AE$7,"61",
IF(H24=data!$AE$8,"81",
IF(H24=data!$AE$9,"101",
IF(H24=data!$AE$10,"121",
IF(H24=data!$AE$11,"141",
IF(H24=data!$AE$12,"161",
IF(H24=data!$AE$13,"181",
IF(H24=data!$AE$14,"201",
IF(H24=data!$AE$15,"221",
IF(H24=data!$AE$16,"241",
IF(H24=data!$AE$17,"261",
IF(H24=data!$AE$18,"281",
IF(H24=data!$AE$19,"301",
IF(H24=data!$AE$20,"321",
IF(H24=data!$AE$21,"341",
IF(H24=data!$AE$22,"361",
IF(H24=data!$AE$23,"381","1"))))))))))))))))))))</f>
        <v>1</v>
      </c>
      <c r="BE24" s="201"/>
      <c r="BF24" s="201"/>
      <c r="BG24" s="201"/>
      <c r="BH24" s="201"/>
      <c r="BI24" s="201"/>
      <c r="BJ24" s="201"/>
      <c r="BK24" s="201"/>
      <c r="BL24" s="201"/>
      <c r="BM24" s="89"/>
    </row>
    <row r="25" spans="2:65" ht="17.25" customHeight="1" x14ac:dyDescent="0.15">
      <c r="B25" s="65"/>
      <c r="C25" s="9"/>
      <c r="D25" s="63"/>
      <c r="E25" s="64"/>
      <c r="F25" s="62"/>
      <c r="G25" s="11"/>
      <c r="H25" s="295"/>
      <c r="I25" s="321" t="str">
        <f t="shared" si="0"/>
        <v>入力する</v>
      </c>
      <c r="J25" s="296" t="str">
        <f xml:space="preserve">
IF(H25=data!$AE$4,③計算!$O$6,
IF(H25=data!$AE$5,③計算!$O$26,
IF(H25=data!$AE$6,③計算!$O$46,
IF(H25=data!$AE$7,③計算!$O$66,
IF(H25=data!$AE$8,③計算!$O$86,
IF(H25=data!$AE$9,③計算!$O$106,
IF(H25=data!$AE$10,③計算!$O$126,
IF(H25=data!$AE$11,③計算!$O$146,
IF(H25=data!$AE$12,③計算!$O$166,
IF(H25=data!$AE$13,③計算!$O$186,
IF(H25=data!$AE$14,③計算!$O$206,
IF(H25=data!$AE$15,③計算!$O$226,
IF(H25=data!$AE$16,③計算!$O$246,
IF(H25=data!$AE$17,③計算!$O$266,
IF(H25=data!$AE$18,③計算!$O$286,
IF(H25=data!$AE$19,③計算!$O$306,
IF(H25=data!$AE$20,③計算!$O$326,
IF(H25=data!$AE$21,③計算!$O$346,
IF(H25=data!$AE$22,③計算!$O$366,
IF(H25=data!$AE$23,③計算!$O$386,
""))))))))))))))))))))</f>
        <v/>
      </c>
      <c r="K25" s="13"/>
      <c r="L25" s="22"/>
      <c r="M25" s="68"/>
      <c r="N25" s="324"/>
      <c r="O25" s="22"/>
      <c r="P25" s="68"/>
      <c r="Q25" s="324"/>
      <c r="R25" s="22"/>
      <c r="S25" s="68"/>
      <c r="T25" s="324"/>
      <c r="U25" s="12" t="s">
        <v>67</v>
      </c>
      <c r="V25" s="109" t="str">
        <f t="shared" si="1"/>
        <v>#③計算!B1</v>
      </c>
      <c r="W25" s="109" t="str">
        <f>IF(H25=data!$AE$4,"1",
IF(H25=data!$AE$5,"21",
IF(H25=data!$AE$6,"41",
IF(H25=data!$AE$7,"61",
IF(H25=data!$AE$8,"81",
IF(H25=data!$AE$9,"101",
IF(H25=data!$AE$10,"121",
IF(H25=data!$AE$11,"141",
IF(H25=data!$AE$12,"161",
IF(H25=data!$AE$13,"181",
IF(H25=data!$AE$14,"201",
IF(H25=data!$AE$15,"221",
IF(H25=data!$AE$16,"241",
IF(H25=data!$AE$17,"261",
IF(H25=data!$AE$18,"281",
IF(H25=data!$AE$19,"301",
IF(H25=data!$AE$20,"321",
IF(H25=data!$AE$21,"341",
IF(H25=data!$AE$22,"361",
IF(H25=data!$AE$23,"381","1"))))))))))))))))))))</f>
        <v>1</v>
      </c>
      <c r="BE25" s="201"/>
      <c r="BF25" s="201"/>
      <c r="BG25" s="201"/>
      <c r="BH25" s="201"/>
      <c r="BI25" s="201"/>
      <c r="BJ25" s="201"/>
      <c r="BK25" s="201"/>
      <c r="BL25" s="201"/>
      <c r="BM25" s="89"/>
    </row>
    <row r="26" spans="2:65" ht="17.25" customHeight="1" x14ac:dyDescent="0.15">
      <c r="B26" s="65"/>
      <c r="C26" s="9"/>
      <c r="D26" s="63"/>
      <c r="E26" s="64"/>
      <c r="F26" s="62"/>
      <c r="G26" s="11"/>
      <c r="H26" s="295"/>
      <c r="I26" s="321" t="str">
        <f t="shared" si="0"/>
        <v>入力する</v>
      </c>
      <c r="J26" s="296" t="str">
        <f xml:space="preserve">
IF(H26=data!$AE$4,③計算!$O$6,
IF(H26=data!$AE$5,③計算!$O$26,
IF(H26=data!$AE$6,③計算!$O$46,
IF(H26=data!$AE$7,③計算!$O$66,
IF(H26=data!$AE$8,③計算!$O$86,
IF(H26=data!$AE$9,③計算!$O$106,
IF(H26=data!$AE$10,③計算!$O$126,
IF(H26=data!$AE$11,③計算!$O$146,
IF(H26=data!$AE$12,③計算!$O$166,
IF(H26=data!$AE$13,③計算!$O$186,
IF(H26=data!$AE$14,③計算!$O$206,
IF(H26=data!$AE$15,③計算!$O$226,
IF(H26=data!$AE$16,③計算!$O$246,
IF(H26=data!$AE$17,③計算!$O$266,
IF(H26=data!$AE$18,③計算!$O$286,
IF(H26=data!$AE$19,③計算!$O$306,
IF(H26=data!$AE$20,③計算!$O$326,
IF(H26=data!$AE$21,③計算!$O$346,
IF(H26=data!$AE$22,③計算!$O$366,
IF(H26=data!$AE$23,③計算!$O$386,
""))))))))))))))))))))</f>
        <v/>
      </c>
      <c r="K26" s="13"/>
      <c r="L26" s="22"/>
      <c r="M26" s="68"/>
      <c r="N26" s="324"/>
      <c r="O26" s="22"/>
      <c r="P26" s="68"/>
      <c r="Q26" s="324"/>
      <c r="R26" s="22"/>
      <c r="S26" s="68"/>
      <c r="T26" s="324"/>
      <c r="U26" s="12" t="s">
        <v>67</v>
      </c>
      <c r="V26" s="109" t="str">
        <f t="shared" si="1"/>
        <v>#③計算!B1</v>
      </c>
      <c r="W26" s="109" t="str">
        <f>IF(H26=data!$AE$4,"1",
IF(H26=data!$AE$5,"21",
IF(H26=data!$AE$6,"41",
IF(H26=data!$AE$7,"61",
IF(H26=data!$AE$8,"81",
IF(H26=data!$AE$9,"101",
IF(H26=data!$AE$10,"121",
IF(H26=data!$AE$11,"141",
IF(H26=data!$AE$12,"161",
IF(H26=data!$AE$13,"181",
IF(H26=data!$AE$14,"201",
IF(H26=data!$AE$15,"221",
IF(H26=data!$AE$16,"241",
IF(H26=data!$AE$17,"261",
IF(H26=data!$AE$18,"281",
IF(H26=data!$AE$19,"301",
IF(H26=data!$AE$20,"321",
IF(H26=data!$AE$21,"341",
IF(H26=data!$AE$22,"361",
IF(H26=data!$AE$23,"381","1"))))))))))))))))))))</f>
        <v>1</v>
      </c>
      <c r="BE26" s="201"/>
      <c r="BF26" s="201"/>
      <c r="BG26" s="201"/>
      <c r="BH26" s="201"/>
      <c r="BI26" s="201"/>
      <c r="BJ26" s="201"/>
      <c r="BK26" s="201"/>
      <c r="BL26" s="201"/>
      <c r="BM26" s="89"/>
    </row>
    <row r="27" spans="2:65" ht="17.25" customHeight="1" x14ac:dyDescent="0.15">
      <c r="B27" s="65"/>
      <c r="C27" s="9"/>
      <c r="D27" s="63"/>
      <c r="E27" s="64"/>
      <c r="F27" s="62"/>
      <c r="G27" s="11"/>
      <c r="H27" s="295"/>
      <c r="I27" s="321" t="str">
        <f t="shared" si="0"/>
        <v>入力する</v>
      </c>
      <c r="J27" s="296" t="str">
        <f xml:space="preserve">
IF(H27=data!$AE$4,③計算!$O$6,
IF(H27=data!$AE$5,③計算!$O$26,
IF(H27=data!$AE$6,③計算!$O$46,
IF(H27=data!$AE$7,③計算!$O$66,
IF(H27=data!$AE$8,③計算!$O$86,
IF(H27=data!$AE$9,③計算!$O$106,
IF(H27=data!$AE$10,③計算!$O$126,
IF(H27=data!$AE$11,③計算!$O$146,
IF(H27=data!$AE$12,③計算!$O$166,
IF(H27=data!$AE$13,③計算!$O$186,
IF(H27=data!$AE$14,③計算!$O$206,
IF(H27=data!$AE$15,③計算!$O$226,
IF(H27=data!$AE$16,③計算!$O$246,
IF(H27=data!$AE$17,③計算!$O$266,
IF(H27=data!$AE$18,③計算!$O$286,
IF(H27=data!$AE$19,③計算!$O$306,
IF(H27=data!$AE$20,③計算!$O$326,
IF(H27=data!$AE$21,③計算!$O$346,
IF(H27=data!$AE$22,③計算!$O$366,
IF(H27=data!$AE$23,③計算!$O$386,
""))))))))))))))))))))</f>
        <v/>
      </c>
      <c r="K27" s="13"/>
      <c r="L27" s="22"/>
      <c r="M27" s="68"/>
      <c r="N27" s="324"/>
      <c r="O27" s="22"/>
      <c r="P27" s="68"/>
      <c r="Q27" s="324"/>
      <c r="R27" s="22"/>
      <c r="S27" s="68"/>
      <c r="T27" s="324"/>
      <c r="U27" s="12" t="s">
        <v>67</v>
      </c>
      <c r="V27" s="109" t="str">
        <f t="shared" si="1"/>
        <v>#③計算!B1</v>
      </c>
      <c r="W27" s="109" t="str">
        <f>IF(H27=data!$AE$4,"1",
IF(H27=data!$AE$5,"21",
IF(H27=data!$AE$6,"41",
IF(H27=data!$AE$7,"61",
IF(H27=data!$AE$8,"81",
IF(H27=data!$AE$9,"101",
IF(H27=data!$AE$10,"121",
IF(H27=data!$AE$11,"141",
IF(H27=data!$AE$12,"161",
IF(H27=data!$AE$13,"181",
IF(H27=data!$AE$14,"201",
IF(H27=data!$AE$15,"221",
IF(H27=data!$AE$16,"241",
IF(H27=data!$AE$17,"261",
IF(H27=data!$AE$18,"281",
IF(H27=data!$AE$19,"301",
IF(H27=data!$AE$20,"321",
IF(H27=data!$AE$21,"341",
IF(H27=data!$AE$22,"361",
IF(H27=data!$AE$23,"381","1"))))))))))))))))))))</f>
        <v>1</v>
      </c>
      <c r="AX27" s="232"/>
      <c r="BE27" s="201"/>
      <c r="BF27" s="201"/>
      <c r="BG27" s="201"/>
      <c r="BH27" s="201"/>
      <c r="BI27" s="201"/>
      <c r="BJ27" s="201"/>
      <c r="BK27" s="201"/>
      <c r="BL27" s="201"/>
      <c r="BM27" s="89"/>
    </row>
    <row r="28" spans="2:65" ht="17.25" customHeight="1" x14ac:dyDescent="0.15">
      <c r="B28" s="311"/>
      <c r="C28" s="299"/>
      <c r="D28" s="312"/>
      <c r="E28" s="313"/>
      <c r="F28" s="305"/>
      <c r="G28" s="300"/>
      <c r="H28" s="295"/>
      <c r="I28" s="322" t="str">
        <f t="shared" si="0"/>
        <v>入力する</v>
      </c>
      <c r="J28" s="296" t="str">
        <f xml:space="preserve">
IF(H28=data!$AE$4,③計算!$O$6,
IF(H28=data!$AE$5,③計算!$O$26,
IF(H28=data!$AE$6,③計算!$O$46,
IF(H28=data!$AE$7,③計算!$O$66,
IF(H28=data!$AE$8,③計算!$O$86,
IF(H28=data!$AE$9,③計算!$O$106,
IF(H28=data!$AE$10,③計算!$O$126,
IF(H28=data!$AE$11,③計算!$O$146,
IF(H28=data!$AE$12,③計算!$O$166,
IF(H28=data!$AE$13,③計算!$O$186,
IF(H28=data!$AE$14,③計算!$O$206,
IF(H28=data!$AE$15,③計算!$O$226,
IF(H28=data!$AE$16,③計算!$O$246,
IF(H28=data!$AE$17,③計算!$O$266,
IF(H28=data!$AE$18,③計算!$O$286,
IF(H28=data!$AE$19,③計算!$O$306,
IF(H28=data!$AE$20,③計算!$O$326,
IF(H28=data!$AE$21,③計算!$O$346,
IF(H28=data!$AE$22,③計算!$O$366,
IF(H28=data!$AE$23,③計算!$O$386,
""))))))))))))))))))))</f>
        <v/>
      </c>
      <c r="K28" s="314"/>
      <c r="L28" s="306"/>
      <c r="M28" s="315"/>
      <c r="N28" s="325"/>
      <c r="O28" s="306"/>
      <c r="P28" s="315"/>
      <c r="Q28" s="325"/>
      <c r="R28" s="306"/>
      <c r="S28" s="315"/>
      <c r="T28" s="325"/>
      <c r="U28" s="301" t="s">
        <v>67</v>
      </c>
      <c r="V28" s="109" t="str">
        <f t="shared" si="1"/>
        <v>#③計算!B1</v>
      </c>
      <c r="W28" s="109" t="str">
        <f>IF(H28=data!$AE$4,"1",
IF(H28=data!$AE$5,"21",
IF(H28=data!$AE$6,"41",
IF(H28=data!$AE$7,"61",
IF(H28=data!$AE$8,"81",
IF(H28=data!$AE$9,"101",
IF(H28=data!$AE$10,"121",
IF(H28=data!$AE$11,"141",
IF(H28=data!$AE$12,"161",
IF(H28=data!$AE$13,"181",
IF(H28=data!$AE$14,"201",
IF(H28=data!$AE$15,"221",
IF(H28=data!$AE$16,"241",
IF(H28=data!$AE$17,"261",
IF(H28=data!$AE$18,"281",
IF(H28=data!$AE$19,"301",
IF(H28=data!$AE$20,"321",
IF(H28=data!$AE$21,"341",
IF(H28=data!$AE$22,"361",
IF(H28=data!$AE$23,"381","1"))))))))))))))))))))</f>
        <v>1</v>
      </c>
      <c r="AX28" s="233"/>
      <c r="BE28" s="201"/>
      <c r="BF28" s="201"/>
      <c r="BG28" s="201"/>
      <c r="BH28" s="201"/>
      <c r="BI28" s="201"/>
      <c r="BJ28" s="201"/>
      <c r="BK28" s="201"/>
      <c r="BL28" s="201"/>
      <c r="BM28" s="89"/>
    </row>
    <row r="29" spans="2:65" ht="17.25" customHeight="1" x14ac:dyDescent="0.15">
      <c r="B29" s="65"/>
      <c r="C29" s="9"/>
      <c r="D29" s="63"/>
      <c r="E29" s="64"/>
      <c r="F29" s="62"/>
      <c r="G29" s="11"/>
      <c r="H29" s="295"/>
      <c r="I29" s="321" t="str">
        <f t="shared" ref="I29:I48" si="2">HYPERLINK(V29,"入力する")</f>
        <v>入力する</v>
      </c>
      <c r="J29" s="296" t="str">
        <f xml:space="preserve">
IF(H29=data!$AE$4,③計算!$O$6,
IF(H29=data!$AE$5,③計算!$O$26,
IF(H29=data!$AE$6,③計算!$O$46,
IF(H29=data!$AE$7,③計算!$O$66,
IF(H29=data!$AE$8,③計算!$O$86,
IF(H29=data!$AE$9,③計算!$O$106,
IF(H29=data!$AE$10,③計算!$O$126,
IF(H29=data!$AE$11,③計算!$O$146,
IF(H29=data!$AE$12,③計算!$O$166,
IF(H29=data!$AE$13,③計算!$O$186,
IF(H29=data!$AE$14,③計算!$O$206,
IF(H29=data!$AE$15,③計算!$O$226,
IF(H29=data!$AE$16,③計算!$O$246,
IF(H29=data!$AE$17,③計算!$O$266,
IF(H29=data!$AE$18,③計算!$O$286,
IF(H29=data!$AE$19,③計算!$O$306,
IF(H29=data!$AE$20,③計算!$O$326,
IF(H29=data!$AE$21,③計算!$O$346,
IF(H29=data!$AE$22,③計算!$O$366,
IF(H29=data!$AE$23,③計算!$O$386,
""))))))))))))))))))))</f>
        <v/>
      </c>
      <c r="K29" s="13"/>
      <c r="L29" s="22"/>
      <c r="M29" s="68"/>
      <c r="N29" s="324"/>
      <c r="O29" s="22"/>
      <c r="P29" s="68"/>
      <c r="Q29" s="324"/>
      <c r="R29" s="22"/>
      <c r="S29" s="68"/>
      <c r="T29" s="324"/>
      <c r="U29" s="12" t="s">
        <v>67</v>
      </c>
      <c r="V29" s="109" t="str">
        <f t="shared" ref="V29:V48" si="3">"#③計算!B"&amp;W29</f>
        <v>#③計算!B1</v>
      </c>
      <c r="W29" s="109" t="str">
        <f>IF(H29=data!$AE$4,"1",
IF(H29=data!$AE$5,"21",
IF(H29=data!$AE$6,"41",
IF(H29=data!$AE$7,"61",
IF(H29=data!$AE$8,"81",
IF(H29=data!$AE$9,"101",
IF(H29=data!$AE$10,"121",
IF(H29=data!$AE$11,"141",
IF(H29=data!$AE$12,"161",
IF(H29=data!$AE$13,"181",
IF(H29=data!$AE$14,"201",
IF(H29=data!$AE$15,"221",
IF(H29=data!$AE$16,"241",
IF(H29=data!$AE$17,"261",
IF(H29=data!$AE$18,"281",
IF(H29=data!$AE$19,"301",
IF(H29=data!$AE$20,"321",
IF(H29=data!$AE$21,"341",
IF(H29=data!$AE$22,"361",
IF(H29=data!$AE$23,"381","1"))))))))))))))))))))</f>
        <v>1</v>
      </c>
      <c r="BE29" s="201"/>
      <c r="BF29" s="201"/>
      <c r="BG29" s="201"/>
      <c r="BH29" s="201"/>
      <c r="BI29" s="201"/>
      <c r="BJ29" s="201"/>
      <c r="BK29" s="201"/>
      <c r="BL29" s="201"/>
      <c r="BM29" s="89"/>
    </row>
    <row r="30" spans="2:65" ht="17.25" customHeight="1" x14ac:dyDescent="0.15">
      <c r="B30" s="65"/>
      <c r="C30" s="9"/>
      <c r="D30" s="63"/>
      <c r="E30" s="64"/>
      <c r="F30" s="62"/>
      <c r="G30" s="11"/>
      <c r="H30" s="295"/>
      <c r="I30" s="321" t="str">
        <f t="shared" si="2"/>
        <v>入力する</v>
      </c>
      <c r="J30" s="296" t="str">
        <f xml:space="preserve">
IF(H30=data!$AE$4,③計算!$O$6,
IF(H30=data!$AE$5,③計算!$O$26,
IF(H30=data!$AE$6,③計算!$O$46,
IF(H30=data!$AE$7,③計算!$O$66,
IF(H30=data!$AE$8,③計算!$O$86,
IF(H30=data!$AE$9,③計算!$O$106,
IF(H30=data!$AE$10,③計算!$O$126,
IF(H30=data!$AE$11,③計算!$O$146,
IF(H30=data!$AE$12,③計算!$O$166,
IF(H30=data!$AE$13,③計算!$O$186,
IF(H30=data!$AE$14,③計算!$O$206,
IF(H30=data!$AE$15,③計算!$O$226,
IF(H30=data!$AE$16,③計算!$O$246,
IF(H30=data!$AE$17,③計算!$O$266,
IF(H30=data!$AE$18,③計算!$O$286,
IF(H30=data!$AE$19,③計算!$O$306,
IF(H30=data!$AE$20,③計算!$O$326,
IF(H30=data!$AE$21,③計算!$O$346,
IF(H30=data!$AE$22,③計算!$O$366,
IF(H30=data!$AE$23,③計算!$O$386,
""))))))))))))))))))))</f>
        <v/>
      </c>
      <c r="K30" s="13"/>
      <c r="L30" s="22"/>
      <c r="M30" s="68"/>
      <c r="N30" s="324"/>
      <c r="O30" s="22"/>
      <c r="P30" s="68"/>
      <c r="Q30" s="324"/>
      <c r="R30" s="22"/>
      <c r="S30" s="68"/>
      <c r="T30" s="324"/>
      <c r="U30" s="12" t="s">
        <v>67</v>
      </c>
      <c r="V30" s="109" t="str">
        <f t="shared" si="3"/>
        <v>#③計算!B1</v>
      </c>
      <c r="W30" s="109" t="str">
        <f>IF(H30=data!$AE$4,"1",
IF(H30=data!$AE$5,"21",
IF(H30=data!$AE$6,"41",
IF(H30=data!$AE$7,"61",
IF(H30=data!$AE$8,"81",
IF(H30=data!$AE$9,"101",
IF(H30=data!$AE$10,"121",
IF(H30=data!$AE$11,"141",
IF(H30=data!$AE$12,"161",
IF(H30=data!$AE$13,"181",
IF(H30=data!$AE$14,"201",
IF(H30=data!$AE$15,"221",
IF(H30=data!$AE$16,"241",
IF(H30=data!$AE$17,"261",
IF(H30=data!$AE$18,"281",
IF(H30=data!$AE$19,"301",
IF(H30=data!$AE$20,"321",
IF(H30=data!$AE$21,"341",
IF(H30=data!$AE$22,"361",
IF(H30=data!$AE$23,"381","1"))))))))))))))))))))</f>
        <v>1</v>
      </c>
      <c r="BE30" s="201"/>
      <c r="BF30" s="201"/>
      <c r="BG30" s="201"/>
      <c r="BH30" s="201"/>
      <c r="BI30" s="201"/>
      <c r="BJ30" s="201"/>
      <c r="BK30" s="201"/>
      <c r="BL30" s="201"/>
      <c r="BM30" s="89"/>
    </row>
    <row r="31" spans="2:65" ht="17.25" customHeight="1" x14ac:dyDescent="0.15">
      <c r="B31" s="65"/>
      <c r="C31" s="9"/>
      <c r="D31" s="63"/>
      <c r="E31" s="64"/>
      <c r="F31" s="62"/>
      <c r="G31" s="11"/>
      <c r="H31" s="295"/>
      <c r="I31" s="321" t="str">
        <f t="shared" si="2"/>
        <v>入力する</v>
      </c>
      <c r="J31" s="296" t="str">
        <f xml:space="preserve">
IF(H31=data!$AE$4,③計算!$O$6,
IF(H31=data!$AE$5,③計算!$O$26,
IF(H31=data!$AE$6,③計算!$O$46,
IF(H31=data!$AE$7,③計算!$O$66,
IF(H31=data!$AE$8,③計算!$O$86,
IF(H31=data!$AE$9,③計算!$O$106,
IF(H31=data!$AE$10,③計算!$O$126,
IF(H31=data!$AE$11,③計算!$O$146,
IF(H31=data!$AE$12,③計算!$O$166,
IF(H31=data!$AE$13,③計算!$O$186,
IF(H31=data!$AE$14,③計算!$O$206,
IF(H31=data!$AE$15,③計算!$O$226,
IF(H31=data!$AE$16,③計算!$O$246,
IF(H31=data!$AE$17,③計算!$O$266,
IF(H31=data!$AE$18,③計算!$O$286,
IF(H31=data!$AE$19,③計算!$O$306,
IF(H31=data!$AE$20,③計算!$O$326,
IF(H31=data!$AE$21,③計算!$O$346,
IF(H31=data!$AE$22,③計算!$O$366,
IF(H31=data!$AE$23,③計算!$O$386,
""))))))))))))))))))))</f>
        <v/>
      </c>
      <c r="K31" s="13"/>
      <c r="L31" s="22"/>
      <c r="M31" s="68"/>
      <c r="N31" s="324"/>
      <c r="O31" s="22"/>
      <c r="P31" s="68"/>
      <c r="Q31" s="324"/>
      <c r="R31" s="22"/>
      <c r="S31" s="68"/>
      <c r="T31" s="324"/>
      <c r="U31" s="12" t="s">
        <v>67</v>
      </c>
      <c r="V31" s="109" t="str">
        <f t="shared" si="3"/>
        <v>#③計算!B1</v>
      </c>
      <c r="W31" s="109" t="str">
        <f>IF(H31=data!$AE$4,"1",
IF(H31=data!$AE$5,"21",
IF(H31=data!$AE$6,"41",
IF(H31=data!$AE$7,"61",
IF(H31=data!$AE$8,"81",
IF(H31=data!$AE$9,"101",
IF(H31=data!$AE$10,"121",
IF(H31=data!$AE$11,"141",
IF(H31=data!$AE$12,"161",
IF(H31=data!$AE$13,"181",
IF(H31=data!$AE$14,"201",
IF(H31=data!$AE$15,"221",
IF(H31=data!$AE$16,"241",
IF(H31=data!$AE$17,"261",
IF(H31=data!$AE$18,"281",
IF(H31=data!$AE$19,"301",
IF(H31=data!$AE$20,"321",
IF(H31=data!$AE$21,"341",
IF(H31=data!$AE$22,"361",
IF(H31=data!$AE$23,"381","1"))))))))))))))))))))</f>
        <v>1</v>
      </c>
      <c r="BE31" s="201"/>
      <c r="BF31" s="201"/>
      <c r="BG31" s="201"/>
      <c r="BH31" s="201"/>
      <c r="BI31" s="201"/>
      <c r="BJ31" s="201"/>
      <c r="BK31" s="201"/>
      <c r="BL31" s="201"/>
      <c r="BM31" s="89"/>
    </row>
    <row r="32" spans="2:65" ht="17.25" customHeight="1" x14ac:dyDescent="0.15">
      <c r="B32" s="65"/>
      <c r="C32" s="9"/>
      <c r="D32" s="63"/>
      <c r="E32" s="64"/>
      <c r="F32" s="62"/>
      <c r="G32" s="11"/>
      <c r="H32" s="295"/>
      <c r="I32" s="321" t="str">
        <f t="shared" si="2"/>
        <v>入力する</v>
      </c>
      <c r="J32" s="296" t="str">
        <f xml:space="preserve">
IF(H32=data!$AE$4,③計算!$O$6,
IF(H32=data!$AE$5,③計算!$O$26,
IF(H32=data!$AE$6,③計算!$O$46,
IF(H32=data!$AE$7,③計算!$O$66,
IF(H32=data!$AE$8,③計算!$O$86,
IF(H32=data!$AE$9,③計算!$O$106,
IF(H32=data!$AE$10,③計算!$O$126,
IF(H32=data!$AE$11,③計算!$O$146,
IF(H32=data!$AE$12,③計算!$O$166,
IF(H32=data!$AE$13,③計算!$O$186,
IF(H32=data!$AE$14,③計算!$O$206,
IF(H32=data!$AE$15,③計算!$O$226,
IF(H32=data!$AE$16,③計算!$O$246,
IF(H32=data!$AE$17,③計算!$O$266,
IF(H32=data!$AE$18,③計算!$O$286,
IF(H32=data!$AE$19,③計算!$O$306,
IF(H32=data!$AE$20,③計算!$O$326,
IF(H32=data!$AE$21,③計算!$O$346,
IF(H32=data!$AE$22,③計算!$O$366,
IF(H32=data!$AE$23,③計算!$O$386,
""))))))))))))))))))))</f>
        <v/>
      </c>
      <c r="K32" s="13"/>
      <c r="L32" s="22"/>
      <c r="M32" s="68"/>
      <c r="N32" s="324"/>
      <c r="O32" s="22"/>
      <c r="P32" s="68"/>
      <c r="Q32" s="324"/>
      <c r="R32" s="22"/>
      <c r="S32" s="68"/>
      <c r="T32" s="324"/>
      <c r="U32" s="12" t="s">
        <v>67</v>
      </c>
      <c r="V32" s="109" t="str">
        <f t="shared" si="3"/>
        <v>#③計算!B1</v>
      </c>
      <c r="W32" s="109" t="str">
        <f>IF(H32=data!$AE$4,"1",
IF(H32=data!$AE$5,"21",
IF(H32=data!$AE$6,"41",
IF(H32=data!$AE$7,"61",
IF(H32=data!$AE$8,"81",
IF(H32=data!$AE$9,"101",
IF(H32=data!$AE$10,"121",
IF(H32=data!$AE$11,"141",
IF(H32=data!$AE$12,"161",
IF(H32=data!$AE$13,"181",
IF(H32=data!$AE$14,"201",
IF(H32=data!$AE$15,"221",
IF(H32=data!$AE$16,"241",
IF(H32=data!$AE$17,"261",
IF(H32=data!$AE$18,"281",
IF(H32=data!$AE$19,"301",
IF(H32=data!$AE$20,"321",
IF(H32=data!$AE$21,"341",
IF(H32=data!$AE$22,"361",
IF(H32=data!$AE$23,"381","1"))))))))))))))))))))</f>
        <v>1</v>
      </c>
      <c r="AX32" s="232"/>
      <c r="BE32" s="201"/>
      <c r="BF32" s="201"/>
      <c r="BG32" s="201"/>
      <c r="BH32" s="201"/>
      <c r="BI32" s="201"/>
      <c r="BJ32" s="201"/>
      <c r="BK32" s="201"/>
      <c r="BL32" s="201"/>
      <c r="BM32" s="89"/>
    </row>
    <row r="33" spans="2:65" ht="17.25" customHeight="1" x14ac:dyDescent="0.15">
      <c r="B33" s="311"/>
      <c r="C33" s="299"/>
      <c r="D33" s="312"/>
      <c r="E33" s="313"/>
      <c r="F33" s="305"/>
      <c r="G33" s="300"/>
      <c r="H33" s="295"/>
      <c r="I33" s="322" t="str">
        <f t="shared" si="2"/>
        <v>入力する</v>
      </c>
      <c r="J33" s="296" t="str">
        <f xml:space="preserve">
IF(H33=data!$AE$4,③計算!$O$6,
IF(H33=data!$AE$5,③計算!$O$26,
IF(H33=data!$AE$6,③計算!$O$46,
IF(H33=data!$AE$7,③計算!$O$66,
IF(H33=data!$AE$8,③計算!$O$86,
IF(H33=data!$AE$9,③計算!$O$106,
IF(H33=data!$AE$10,③計算!$O$126,
IF(H33=data!$AE$11,③計算!$O$146,
IF(H33=data!$AE$12,③計算!$O$166,
IF(H33=data!$AE$13,③計算!$O$186,
IF(H33=data!$AE$14,③計算!$O$206,
IF(H33=data!$AE$15,③計算!$O$226,
IF(H33=data!$AE$16,③計算!$O$246,
IF(H33=data!$AE$17,③計算!$O$266,
IF(H33=data!$AE$18,③計算!$O$286,
IF(H33=data!$AE$19,③計算!$O$306,
IF(H33=data!$AE$20,③計算!$O$326,
IF(H33=data!$AE$21,③計算!$O$346,
IF(H33=data!$AE$22,③計算!$O$366,
IF(H33=data!$AE$23,③計算!$O$386,
""))))))))))))))))))))</f>
        <v/>
      </c>
      <c r="K33" s="314"/>
      <c r="L33" s="306"/>
      <c r="M33" s="315"/>
      <c r="N33" s="325"/>
      <c r="O33" s="306"/>
      <c r="P33" s="315"/>
      <c r="Q33" s="325"/>
      <c r="R33" s="306"/>
      <c r="S33" s="315"/>
      <c r="T33" s="325"/>
      <c r="U33" s="301" t="s">
        <v>67</v>
      </c>
      <c r="V33" s="109" t="str">
        <f t="shared" si="3"/>
        <v>#③計算!B1</v>
      </c>
      <c r="W33" s="109" t="str">
        <f>IF(H33=data!$AE$4,"1",
IF(H33=data!$AE$5,"21",
IF(H33=data!$AE$6,"41",
IF(H33=data!$AE$7,"61",
IF(H33=data!$AE$8,"81",
IF(H33=data!$AE$9,"101",
IF(H33=data!$AE$10,"121",
IF(H33=data!$AE$11,"141",
IF(H33=data!$AE$12,"161",
IF(H33=data!$AE$13,"181",
IF(H33=data!$AE$14,"201",
IF(H33=data!$AE$15,"221",
IF(H33=data!$AE$16,"241",
IF(H33=data!$AE$17,"261",
IF(H33=data!$AE$18,"281",
IF(H33=data!$AE$19,"301",
IF(H33=data!$AE$20,"321",
IF(H33=data!$AE$21,"341",
IF(H33=data!$AE$22,"361",
IF(H33=data!$AE$23,"381","1"))))))))))))))))))))</f>
        <v>1</v>
      </c>
      <c r="AX33" s="233"/>
      <c r="BE33" s="201"/>
      <c r="BF33" s="201"/>
      <c r="BG33" s="201"/>
      <c r="BH33" s="201"/>
      <c r="BI33" s="201"/>
      <c r="BJ33" s="201"/>
      <c r="BK33" s="201"/>
      <c r="BL33" s="201"/>
      <c r="BM33" s="89"/>
    </row>
    <row r="34" spans="2:65" ht="17.25" customHeight="1" x14ac:dyDescent="0.15">
      <c r="B34" s="65"/>
      <c r="C34" s="9"/>
      <c r="D34" s="63"/>
      <c r="E34" s="64"/>
      <c r="F34" s="62"/>
      <c r="G34" s="11"/>
      <c r="H34" s="295"/>
      <c r="I34" s="321" t="str">
        <f t="shared" si="2"/>
        <v>入力する</v>
      </c>
      <c r="J34" s="296" t="str">
        <f xml:space="preserve">
IF(H34=data!$AE$4,③計算!$O$6,
IF(H34=data!$AE$5,③計算!$O$26,
IF(H34=data!$AE$6,③計算!$O$46,
IF(H34=data!$AE$7,③計算!$O$66,
IF(H34=data!$AE$8,③計算!$O$86,
IF(H34=data!$AE$9,③計算!$O$106,
IF(H34=data!$AE$10,③計算!$O$126,
IF(H34=data!$AE$11,③計算!$O$146,
IF(H34=data!$AE$12,③計算!$O$166,
IF(H34=data!$AE$13,③計算!$O$186,
IF(H34=data!$AE$14,③計算!$O$206,
IF(H34=data!$AE$15,③計算!$O$226,
IF(H34=data!$AE$16,③計算!$O$246,
IF(H34=data!$AE$17,③計算!$O$266,
IF(H34=data!$AE$18,③計算!$O$286,
IF(H34=data!$AE$19,③計算!$O$306,
IF(H34=data!$AE$20,③計算!$O$326,
IF(H34=data!$AE$21,③計算!$O$346,
IF(H34=data!$AE$22,③計算!$O$366,
IF(H34=data!$AE$23,③計算!$O$386,
""))))))))))))))))))))</f>
        <v/>
      </c>
      <c r="K34" s="13"/>
      <c r="L34" s="22"/>
      <c r="M34" s="68"/>
      <c r="N34" s="324"/>
      <c r="O34" s="22"/>
      <c r="P34" s="68"/>
      <c r="Q34" s="324"/>
      <c r="R34" s="22"/>
      <c r="S34" s="68"/>
      <c r="T34" s="324"/>
      <c r="U34" s="12" t="s">
        <v>67</v>
      </c>
      <c r="V34" s="109" t="str">
        <f t="shared" si="3"/>
        <v>#③計算!B1</v>
      </c>
      <c r="W34" s="109" t="str">
        <f>IF(H34=data!$AE$4,"1",
IF(H34=data!$AE$5,"21",
IF(H34=data!$AE$6,"41",
IF(H34=data!$AE$7,"61",
IF(H34=data!$AE$8,"81",
IF(H34=data!$AE$9,"101",
IF(H34=data!$AE$10,"121",
IF(H34=data!$AE$11,"141",
IF(H34=data!$AE$12,"161",
IF(H34=data!$AE$13,"181",
IF(H34=data!$AE$14,"201",
IF(H34=data!$AE$15,"221",
IF(H34=data!$AE$16,"241",
IF(H34=data!$AE$17,"261",
IF(H34=data!$AE$18,"281",
IF(H34=data!$AE$19,"301",
IF(H34=data!$AE$20,"321",
IF(H34=data!$AE$21,"341",
IF(H34=data!$AE$22,"361",
IF(H34=data!$AE$23,"381","1"))))))))))))))))))))</f>
        <v>1</v>
      </c>
      <c r="BE34" s="201"/>
      <c r="BF34" s="201"/>
      <c r="BG34" s="201"/>
      <c r="BH34" s="201"/>
      <c r="BI34" s="201"/>
      <c r="BJ34" s="201"/>
      <c r="BK34" s="201"/>
      <c r="BL34" s="201"/>
      <c r="BM34" s="89"/>
    </row>
    <row r="35" spans="2:65" ht="17.25" customHeight="1" x14ac:dyDescent="0.15">
      <c r="B35" s="65"/>
      <c r="C35" s="9"/>
      <c r="D35" s="63"/>
      <c r="E35" s="64"/>
      <c r="F35" s="62"/>
      <c r="G35" s="11"/>
      <c r="H35" s="295"/>
      <c r="I35" s="321" t="str">
        <f t="shared" si="2"/>
        <v>入力する</v>
      </c>
      <c r="J35" s="296" t="str">
        <f xml:space="preserve">
IF(H35=data!$AE$4,③計算!$O$6,
IF(H35=data!$AE$5,③計算!$O$26,
IF(H35=data!$AE$6,③計算!$O$46,
IF(H35=data!$AE$7,③計算!$O$66,
IF(H35=data!$AE$8,③計算!$O$86,
IF(H35=data!$AE$9,③計算!$O$106,
IF(H35=data!$AE$10,③計算!$O$126,
IF(H35=data!$AE$11,③計算!$O$146,
IF(H35=data!$AE$12,③計算!$O$166,
IF(H35=data!$AE$13,③計算!$O$186,
IF(H35=data!$AE$14,③計算!$O$206,
IF(H35=data!$AE$15,③計算!$O$226,
IF(H35=data!$AE$16,③計算!$O$246,
IF(H35=data!$AE$17,③計算!$O$266,
IF(H35=data!$AE$18,③計算!$O$286,
IF(H35=data!$AE$19,③計算!$O$306,
IF(H35=data!$AE$20,③計算!$O$326,
IF(H35=data!$AE$21,③計算!$O$346,
IF(H35=data!$AE$22,③計算!$O$366,
IF(H35=data!$AE$23,③計算!$O$386,
""))))))))))))))))))))</f>
        <v/>
      </c>
      <c r="K35" s="13"/>
      <c r="L35" s="22"/>
      <c r="M35" s="68"/>
      <c r="N35" s="324"/>
      <c r="O35" s="22"/>
      <c r="P35" s="68"/>
      <c r="Q35" s="324"/>
      <c r="R35" s="22"/>
      <c r="S35" s="68"/>
      <c r="T35" s="324"/>
      <c r="U35" s="12" t="s">
        <v>67</v>
      </c>
      <c r="V35" s="109" t="str">
        <f t="shared" si="3"/>
        <v>#③計算!B1</v>
      </c>
      <c r="W35" s="109" t="str">
        <f>IF(H35=data!$AE$4,"1",
IF(H35=data!$AE$5,"21",
IF(H35=data!$AE$6,"41",
IF(H35=data!$AE$7,"61",
IF(H35=data!$AE$8,"81",
IF(H35=data!$AE$9,"101",
IF(H35=data!$AE$10,"121",
IF(H35=data!$AE$11,"141",
IF(H35=data!$AE$12,"161",
IF(H35=data!$AE$13,"181",
IF(H35=data!$AE$14,"201",
IF(H35=data!$AE$15,"221",
IF(H35=data!$AE$16,"241",
IF(H35=data!$AE$17,"261",
IF(H35=data!$AE$18,"281",
IF(H35=data!$AE$19,"301",
IF(H35=data!$AE$20,"321",
IF(H35=data!$AE$21,"341",
IF(H35=data!$AE$22,"361",
IF(H35=data!$AE$23,"381","1"))))))))))))))))))))</f>
        <v>1</v>
      </c>
      <c r="BE35" s="201"/>
      <c r="BF35" s="201"/>
      <c r="BG35" s="201"/>
      <c r="BH35" s="201"/>
      <c r="BI35" s="201"/>
      <c r="BJ35" s="201"/>
      <c r="BK35" s="201"/>
      <c r="BL35" s="201"/>
      <c r="BM35" s="89"/>
    </row>
    <row r="36" spans="2:65" ht="17.25" customHeight="1" x14ac:dyDescent="0.15">
      <c r="B36" s="65"/>
      <c r="C36" s="9"/>
      <c r="D36" s="63"/>
      <c r="E36" s="64"/>
      <c r="F36" s="62"/>
      <c r="G36" s="11"/>
      <c r="H36" s="295"/>
      <c r="I36" s="321" t="str">
        <f t="shared" si="2"/>
        <v>入力する</v>
      </c>
      <c r="J36" s="296" t="str">
        <f xml:space="preserve">
IF(H36=data!$AE$4,③計算!$O$6,
IF(H36=data!$AE$5,③計算!$O$26,
IF(H36=data!$AE$6,③計算!$O$46,
IF(H36=data!$AE$7,③計算!$O$66,
IF(H36=data!$AE$8,③計算!$O$86,
IF(H36=data!$AE$9,③計算!$O$106,
IF(H36=data!$AE$10,③計算!$O$126,
IF(H36=data!$AE$11,③計算!$O$146,
IF(H36=data!$AE$12,③計算!$O$166,
IF(H36=data!$AE$13,③計算!$O$186,
IF(H36=data!$AE$14,③計算!$O$206,
IF(H36=data!$AE$15,③計算!$O$226,
IF(H36=data!$AE$16,③計算!$O$246,
IF(H36=data!$AE$17,③計算!$O$266,
IF(H36=data!$AE$18,③計算!$O$286,
IF(H36=data!$AE$19,③計算!$O$306,
IF(H36=data!$AE$20,③計算!$O$326,
IF(H36=data!$AE$21,③計算!$O$346,
IF(H36=data!$AE$22,③計算!$O$366,
IF(H36=data!$AE$23,③計算!$O$386,
""))))))))))))))))))))</f>
        <v/>
      </c>
      <c r="K36" s="13"/>
      <c r="L36" s="22"/>
      <c r="M36" s="68"/>
      <c r="N36" s="324"/>
      <c r="O36" s="22"/>
      <c r="P36" s="68"/>
      <c r="Q36" s="324"/>
      <c r="R36" s="22"/>
      <c r="S36" s="68"/>
      <c r="T36" s="324"/>
      <c r="U36" s="12" t="s">
        <v>67</v>
      </c>
      <c r="V36" s="109" t="str">
        <f t="shared" si="3"/>
        <v>#③計算!B1</v>
      </c>
      <c r="W36" s="109" t="str">
        <f>IF(H36=data!$AE$4,"1",
IF(H36=data!$AE$5,"21",
IF(H36=data!$AE$6,"41",
IF(H36=data!$AE$7,"61",
IF(H36=data!$AE$8,"81",
IF(H36=data!$AE$9,"101",
IF(H36=data!$AE$10,"121",
IF(H36=data!$AE$11,"141",
IF(H36=data!$AE$12,"161",
IF(H36=data!$AE$13,"181",
IF(H36=data!$AE$14,"201",
IF(H36=data!$AE$15,"221",
IF(H36=data!$AE$16,"241",
IF(H36=data!$AE$17,"261",
IF(H36=data!$AE$18,"281",
IF(H36=data!$AE$19,"301",
IF(H36=data!$AE$20,"321",
IF(H36=data!$AE$21,"341",
IF(H36=data!$AE$22,"361",
IF(H36=data!$AE$23,"381","1"))))))))))))))))))))</f>
        <v>1</v>
      </c>
      <c r="BE36" s="201"/>
      <c r="BF36" s="201"/>
      <c r="BG36" s="201"/>
      <c r="BH36" s="201"/>
      <c r="BI36" s="201"/>
      <c r="BJ36" s="201"/>
      <c r="BK36" s="201"/>
      <c r="BL36" s="201"/>
      <c r="BM36" s="89"/>
    </row>
    <row r="37" spans="2:65" ht="17.25" customHeight="1" x14ac:dyDescent="0.15">
      <c r="B37" s="65"/>
      <c r="C37" s="9"/>
      <c r="D37" s="63"/>
      <c r="E37" s="64"/>
      <c r="F37" s="62"/>
      <c r="G37" s="11"/>
      <c r="H37" s="295"/>
      <c r="I37" s="321" t="str">
        <f t="shared" si="2"/>
        <v>入力する</v>
      </c>
      <c r="J37" s="296" t="str">
        <f xml:space="preserve">
IF(H37=data!$AE$4,③計算!$O$6,
IF(H37=data!$AE$5,③計算!$O$26,
IF(H37=data!$AE$6,③計算!$O$46,
IF(H37=data!$AE$7,③計算!$O$66,
IF(H37=data!$AE$8,③計算!$O$86,
IF(H37=data!$AE$9,③計算!$O$106,
IF(H37=data!$AE$10,③計算!$O$126,
IF(H37=data!$AE$11,③計算!$O$146,
IF(H37=data!$AE$12,③計算!$O$166,
IF(H37=data!$AE$13,③計算!$O$186,
IF(H37=data!$AE$14,③計算!$O$206,
IF(H37=data!$AE$15,③計算!$O$226,
IF(H37=data!$AE$16,③計算!$O$246,
IF(H37=data!$AE$17,③計算!$O$266,
IF(H37=data!$AE$18,③計算!$O$286,
IF(H37=data!$AE$19,③計算!$O$306,
IF(H37=data!$AE$20,③計算!$O$326,
IF(H37=data!$AE$21,③計算!$O$346,
IF(H37=data!$AE$22,③計算!$O$366,
IF(H37=data!$AE$23,③計算!$O$386,
""))))))))))))))))))))</f>
        <v/>
      </c>
      <c r="K37" s="13"/>
      <c r="L37" s="22"/>
      <c r="M37" s="68"/>
      <c r="N37" s="324"/>
      <c r="O37" s="22"/>
      <c r="P37" s="68"/>
      <c r="Q37" s="324"/>
      <c r="R37" s="22"/>
      <c r="S37" s="68"/>
      <c r="T37" s="324"/>
      <c r="U37" s="12" t="s">
        <v>67</v>
      </c>
      <c r="V37" s="109" t="str">
        <f t="shared" si="3"/>
        <v>#③計算!B1</v>
      </c>
      <c r="W37" s="109" t="str">
        <f>IF(H37=data!$AE$4,"1",
IF(H37=data!$AE$5,"21",
IF(H37=data!$AE$6,"41",
IF(H37=data!$AE$7,"61",
IF(H37=data!$AE$8,"81",
IF(H37=data!$AE$9,"101",
IF(H37=data!$AE$10,"121",
IF(H37=data!$AE$11,"141",
IF(H37=data!$AE$12,"161",
IF(H37=data!$AE$13,"181",
IF(H37=data!$AE$14,"201",
IF(H37=data!$AE$15,"221",
IF(H37=data!$AE$16,"241",
IF(H37=data!$AE$17,"261",
IF(H37=data!$AE$18,"281",
IF(H37=data!$AE$19,"301",
IF(H37=data!$AE$20,"321",
IF(H37=data!$AE$21,"341",
IF(H37=data!$AE$22,"361",
IF(H37=data!$AE$23,"381","1"))))))))))))))))))))</f>
        <v>1</v>
      </c>
      <c r="AX37" s="232"/>
      <c r="BE37" s="201"/>
      <c r="BF37" s="201"/>
      <c r="BG37" s="201"/>
      <c r="BH37" s="201"/>
      <c r="BI37" s="201"/>
      <c r="BJ37" s="201"/>
      <c r="BK37" s="201"/>
      <c r="BL37" s="201"/>
      <c r="BM37" s="89"/>
    </row>
    <row r="38" spans="2:65" ht="17.25" customHeight="1" x14ac:dyDescent="0.15">
      <c r="B38" s="311"/>
      <c r="C38" s="299"/>
      <c r="D38" s="312"/>
      <c r="E38" s="313"/>
      <c r="F38" s="305"/>
      <c r="G38" s="300"/>
      <c r="H38" s="295"/>
      <c r="I38" s="322" t="str">
        <f t="shared" si="2"/>
        <v>入力する</v>
      </c>
      <c r="J38" s="296" t="str">
        <f xml:space="preserve">
IF(H38=data!$AE$4,③計算!$O$6,
IF(H38=data!$AE$5,③計算!$O$26,
IF(H38=data!$AE$6,③計算!$O$46,
IF(H38=data!$AE$7,③計算!$O$66,
IF(H38=data!$AE$8,③計算!$O$86,
IF(H38=data!$AE$9,③計算!$O$106,
IF(H38=data!$AE$10,③計算!$O$126,
IF(H38=data!$AE$11,③計算!$O$146,
IF(H38=data!$AE$12,③計算!$O$166,
IF(H38=data!$AE$13,③計算!$O$186,
IF(H38=data!$AE$14,③計算!$O$206,
IF(H38=data!$AE$15,③計算!$O$226,
IF(H38=data!$AE$16,③計算!$O$246,
IF(H38=data!$AE$17,③計算!$O$266,
IF(H38=data!$AE$18,③計算!$O$286,
IF(H38=data!$AE$19,③計算!$O$306,
IF(H38=data!$AE$20,③計算!$O$326,
IF(H38=data!$AE$21,③計算!$O$346,
IF(H38=data!$AE$22,③計算!$O$366,
IF(H38=data!$AE$23,③計算!$O$386,
""))))))))))))))))))))</f>
        <v/>
      </c>
      <c r="K38" s="314"/>
      <c r="L38" s="306"/>
      <c r="M38" s="315"/>
      <c r="N38" s="325"/>
      <c r="O38" s="306"/>
      <c r="P38" s="315"/>
      <c r="Q38" s="325"/>
      <c r="R38" s="306"/>
      <c r="S38" s="315"/>
      <c r="T38" s="325"/>
      <c r="U38" s="301" t="s">
        <v>67</v>
      </c>
      <c r="V38" s="109" t="str">
        <f t="shared" si="3"/>
        <v>#③計算!B1</v>
      </c>
      <c r="W38" s="109" t="str">
        <f>IF(H38=data!$AE$4,"1",
IF(H38=data!$AE$5,"21",
IF(H38=data!$AE$6,"41",
IF(H38=data!$AE$7,"61",
IF(H38=data!$AE$8,"81",
IF(H38=data!$AE$9,"101",
IF(H38=data!$AE$10,"121",
IF(H38=data!$AE$11,"141",
IF(H38=data!$AE$12,"161",
IF(H38=data!$AE$13,"181",
IF(H38=data!$AE$14,"201",
IF(H38=data!$AE$15,"221",
IF(H38=data!$AE$16,"241",
IF(H38=data!$AE$17,"261",
IF(H38=data!$AE$18,"281",
IF(H38=data!$AE$19,"301",
IF(H38=data!$AE$20,"321",
IF(H38=data!$AE$21,"341",
IF(H38=data!$AE$22,"361",
IF(H38=data!$AE$23,"381","1"))))))))))))))))))))</f>
        <v>1</v>
      </c>
      <c r="AX38" s="233"/>
      <c r="BE38" s="201"/>
      <c r="BF38" s="201"/>
      <c r="BG38" s="201"/>
      <c r="BH38" s="201"/>
      <c r="BI38" s="201"/>
      <c r="BJ38" s="201"/>
      <c r="BK38" s="201"/>
      <c r="BL38" s="201"/>
      <c r="BM38" s="89"/>
    </row>
    <row r="39" spans="2:65" ht="17.25" customHeight="1" x14ac:dyDescent="0.15">
      <c r="B39" s="65"/>
      <c r="C39" s="9"/>
      <c r="D39" s="63"/>
      <c r="E39" s="64"/>
      <c r="F39" s="62"/>
      <c r="G39" s="11"/>
      <c r="H39" s="295"/>
      <c r="I39" s="321" t="str">
        <f t="shared" si="2"/>
        <v>入力する</v>
      </c>
      <c r="J39" s="296" t="str">
        <f xml:space="preserve">
IF(H39=data!$AE$4,③計算!$O$6,
IF(H39=data!$AE$5,③計算!$O$26,
IF(H39=data!$AE$6,③計算!$O$46,
IF(H39=data!$AE$7,③計算!$O$66,
IF(H39=data!$AE$8,③計算!$O$86,
IF(H39=data!$AE$9,③計算!$O$106,
IF(H39=data!$AE$10,③計算!$O$126,
IF(H39=data!$AE$11,③計算!$O$146,
IF(H39=data!$AE$12,③計算!$O$166,
IF(H39=data!$AE$13,③計算!$O$186,
IF(H39=data!$AE$14,③計算!$O$206,
IF(H39=data!$AE$15,③計算!$O$226,
IF(H39=data!$AE$16,③計算!$O$246,
IF(H39=data!$AE$17,③計算!$O$266,
IF(H39=data!$AE$18,③計算!$O$286,
IF(H39=data!$AE$19,③計算!$O$306,
IF(H39=data!$AE$20,③計算!$O$326,
IF(H39=data!$AE$21,③計算!$O$346,
IF(H39=data!$AE$22,③計算!$O$366,
IF(H39=data!$AE$23,③計算!$O$386,
""))))))))))))))))))))</f>
        <v/>
      </c>
      <c r="K39" s="13"/>
      <c r="L39" s="22"/>
      <c r="M39" s="68"/>
      <c r="N39" s="324"/>
      <c r="O39" s="22"/>
      <c r="P39" s="68"/>
      <c r="Q39" s="324"/>
      <c r="R39" s="22"/>
      <c r="S39" s="68"/>
      <c r="T39" s="324"/>
      <c r="U39" s="12" t="s">
        <v>67</v>
      </c>
      <c r="V39" s="109" t="str">
        <f t="shared" si="3"/>
        <v>#③計算!B1</v>
      </c>
      <c r="W39" s="109" t="str">
        <f>IF(H39=data!$AE$4,"1",
IF(H39=data!$AE$5,"21",
IF(H39=data!$AE$6,"41",
IF(H39=data!$AE$7,"61",
IF(H39=data!$AE$8,"81",
IF(H39=data!$AE$9,"101",
IF(H39=data!$AE$10,"121",
IF(H39=data!$AE$11,"141",
IF(H39=data!$AE$12,"161",
IF(H39=data!$AE$13,"181",
IF(H39=data!$AE$14,"201",
IF(H39=data!$AE$15,"221",
IF(H39=data!$AE$16,"241",
IF(H39=data!$AE$17,"261",
IF(H39=data!$AE$18,"281",
IF(H39=data!$AE$19,"301",
IF(H39=data!$AE$20,"321",
IF(H39=data!$AE$21,"341",
IF(H39=data!$AE$22,"361",
IF(H39=data!$AE$23,"381","1"))))))))))))))))))))</f>
        <v>1</v>
      </c>
      <c r="BE39" s="201"/>
      <c r="BF39" s="201"/>
      <c r="BG39" s="201"/>
      <c r="BH39" s="201"/>
      <c r="BI39" s="201"/>
      <c r="BJ39" s="201"/>
      <c r="BK39" s="201"/>
      <c r="BL39" s="201"/>
      <c r="BM39" s="89"/>
    </row>
    <row r="40" spans="2:65" ht="17.25" customHeight="1" x14ac:dyDescent="0.15">
      <c r="B40" s="65"/>
      <c r="C40" s="9"/>
      <c r="D40" s="63"/>
      <c r="E40" s="64"/>
      <c r="F40" s="62"/>
      <c r="G40" s="11"/>
      <c r="H40" s="295"/>
      <c r="I40" s="321" t="str">
        <f t="shared" si="2"/>
        <v>入力する</v>
      </c>
      <c r="J40" s="296" t="str">
        <f xml:space="preserve">
IF(H40=data!$AE$4,③計算!$O$6,
IF(H40=data!$AE$5,③計算!$O$26,
IF(H40=data!$AE$6,③計算!$O$46,
IF(H40=data!$AE$7,③計算!$O$66,
IF(H40=data!$AE$8,③計算!$O$86,
IF(H40=data!$AE$9,③計算!$O$106,
IF(H40=data!$AE$10,③計算!$O$126,
IF(H40=data!$AE$11,③計算!$O$146,
IF(H40=data!$AE$12,③計算!$O$166,
IF(H40=data!$AE$13,③計算!$O$186,
IF(H40=data!$AE$14,③計算!$O$206,
IF(H40=data!$AE$15,③計算!$O$226,
IF(H40=data!$AE$16,③計算!$O$246,
IF(H40=data!$AE$17,③計算!$O$266,
IF(H40=data!$AE$18,③計算!$O$286,
IF(H40=data!$AE$19,③計算!$O$306,
IF(H40=data!$AE$20,③計算!$O$326,
IF(H40=data!$AE$21,③計算!$O$346,
IF(H40=data!$AE$22,③計算!$O$366,
IF(H40=data!$AE$23,③計算!$O$386,
""))))))))))))))))))))</f>
        <v/>
      </c>
      <c r="K40" s="13"/>
      <c r="L40" s="22"/>
      <c r="M40" s="68"/>
      <c r="N40" s="324"/>
      <c r="O40" s="22"/>
      <c r="P40" s="68"/>
      <c r="Q40" s="324"/>
      <c r="R40" s="22"/>
      <c r="S40" s="68"/>
      <c r="T40" s="324"/>
      <c r="U40" s="12" t="s">
        <v>67</v>
      </c>
      <c r="V40" s="109" t="str">
        <f t="shared" si="3"/>
        <v>#③計算!B1</v>
      </c>
      <c r="W40" s="109" t="str">
        <f>IF(H40=data!$AE$4,"1",
IF(H40=data!$AE$5,"21",
IF(H40=data!$AE$6,"41",
IF(H40=data!$AE$7,"61",
IF(H40=data!$AE$8,"81",
IF(H40=data!$AE$9,"101",
IF(H40=data!$AE$10,"121",
IF(H40=data!$AE$11,"141",
IF(H40=data!$AE$12,"161",
IF(H40=data!$AE$13,"181",
IF(H40=data!$AE$14,"201",
IF(H40=data!$AE$15,"221",
IF(H40=data!$AE$16,"241",
IF(H40=data!$AE$17,"261",
IF(H40=data!$AE$18,"281",
IF(H40=data!$AE$19,"301",
IF(H40=data!$AE$20,"321",
IF(H40=data!$AE$21,"341",
IF(H40=data!$AE$22,"361",
IF(H40=data!$AE$23,"381","1"))))))))))))))))))))</f>
        <v>1</v>
      </c>
      <c r="BE40" s="201"/>
      <c r="BF40" s="201"/>
      <c r="BG40" s="201"/>
      <c r="BH40" s="201"/>
      <c r="BI40" s="201"/>
      <c r="BJ40" s="201"/>
      <c r="BK40" s="201"/>
      <c r="BL40" s="201"/>
      <c r="BM40" s="89"/>
    </row>
    <row r="41" spans="2:65" ht="17.25" customHeight="1" x14ac:dyDescent="0.15">
      <c r="B41" s="65"/>
      <c r="C41" s="9"/>
      <c r="D41" s="63"/>
      <c r="E41" s="64"/>
      <c r="F41" s="62"/>
      <c r="G41" s="11"/>
      <c r="H41" s="295"/>
      <c r="I41" s="321" t="str">
        <f t="shared" si="2"/>
        <v>入力する</v>
      </c>
      <c r="J41" s="296" t="str">
        <f xml:space="preserve">
IF(H41=data!$AE$4,③計算!$O$6,
IF(H41=data!$AE$5,③計算!$O$26,
IF(H41=data!$AE$6,③計算!$O$46,
IF(H41=data!$AE$7,③計算!$O$66,
IF(H41=data!$AE$8,③計算!$O$86,
IF(H41=data!$AE$9,③計算!$O$106,
IF(H41=data!$AE$10,③計算!$O$126,
IF(H41=data!$AE$11,③計算!$O$146,
IF(H41=data!$AE$12,③計算!$O$166,
IF(H41=data!$AE$13,③計算!$O$186,
IF(H41=data!$AE$14,③計算!$O$206,
IF(H41=data!$AE$15,③計算!$O$226,
IF(H41=data!$AE$16,③計算!$O$246,
IF(H41=data!$AE$17,③計算!$O$266,
IF(H41=data!$AE$18,③計算!$O$286,
IF(H41=data!$AE$19,③計算!$O$306,
IF(H41=data!$AE$20,③計算!$O$326,
IF(H41=data!$AE$21,③計算!$O$346,
IF(H41=data!$AE$22,③計算!$O$366,
IF(H41=data!$AE$23,③計算!$O$386,
""))))))))))))))))))))</f>
        <v/>
      </c>
      <c r="K41" s="13"/>
      <c r="L41" s="22"/>
      <c r="M41" s="68"/>
      <c r="N41" s="324"/>
      <c r="O41" s="22"/>
      <c r="P41" s="68"/>
      <c r="Q41" s="324"/>
      <c r="R41" s="22"/>
      <c r="S41" s="68"/>
      <c r="T41" s="324"/>
      <c r="U41" s="12" t="s">
        <v>67</v>
      </c>
      <c r="V41" s="109" t="str">
        <f t="shared" si="3"/>
        <v>#③計算!B1</v>
      </c>
      <c r="W41" s="109" t="str">
        <f>IF(H41=data!$AE$4,"1",
IF(H41=data!$AE$5,"21",
IF(H41=data!$AE$6,"41",
IF(H41=data!$AE$7,"61",
IF(H41=data!$AE$8,"81",
IF(H41=data!$AE$9,"101",
IF(H41=data!$AE$10,"121",
IF(H41=data!$AE$11,"141",
IF(H41=data!$AE$12,"161",
IF(H41=data!$AE$13,"181",
IF(H41=data!$AE$14,"201",
IF(H41=data!$AE$15,"221",
IF(H41=data!$AE$16,"241",
IF(H41=data!$AE$17,"261",
IF(H41=data!$AE$18,"281",
IF(H41=data!$AE$19,"301",
IF(H41=data!$AE$20,"321",
IF(H41=data!$AE$21,"341",
IF(H41=data!$AE$22,"361",
IF(H41=data!$AE$23,"381","1"))))))))))))))))))))</f>
        <v>1</v>
      </c>
      <c r="BE41" s="201"/>
      <c r="BF41" s="201"/>
      <c r="BG41" s="201"/>
      <c r="BH41" s="201"/>
      <c r="BI41" s="201"/>
      <c r="BJ41" s="201"/>
      <c r="BK41" s="201"/>
      <c r="BL41" s="201"/>
      <c r="BM41" s="89"/>
    </row>
    <row r="42" spans="2:65" ht="17.25" customHeight="1" x14ac:dyDescent="0.15">
      <c r="B42" s="65"/>
      <c r="C42" s="9"/>
      <c r="D42" s="63"/>
      <c r="E42" s="64"/>
      <c r="F42" s="62"/>
      <c r="G42" s="11"/>
      <c r="H42" s="295"/>
      <c r="I42" s="321" t="str">
        <f t="shared" si="2"/>
        <v>入力する</v>
      </c>
      <c r="J42" s="296" t="str">
        <f xml:space="preserve">
IF(H42=data!$AE$4,③計算!$O$6,
IF(H42=data!$AE$5,③計算!$O$26,
IF(H42=data!$AE$6,③計算!$O$46,
IF(H42=data!$AE$7,③計算!$O$66,
IF(H42=data!$AE$8,③計算!$O$86,
IF(H42=data!$AE$9,③計算!$O$106,
IF(H42=data!$AE$10,③計算!$O$126,
IF(H42=data!$AE$11,③計算!$O$146,
IF(H42=data!$AE$12,③計算!$O$166,
IF(H42=data!$AE$13,③計算!$O$186,
IF(H42=data!$AE$14,③計算!$O$206,
IF(H42=data!$AE$15,③計算!$O$226,
IF(H42=data!$AE$16,③計算!$O$246,
IF(H42=data!$AE$17,③計算!$O$266,
IF(H42=data!$AE$18,③計算!$O$286,
IF(H42=data!$AE$19,③計算!$O$306,
IF(H42=data!$AE$20,③計算!$O$326,
IF(H42=data!$AE$21,③計算!$O$346,
IF(H42=data!$AE$22,③計算!$O$366,
IF(H42=data!$AE$23,③計算!$O$386,
""))))))))))))))))))))</f>
        <v/>
      </c>
      <c r="K42" s="13"/>
      <c r="L42" s="22"/>
      <c r="M42" s="68"/>
      <c r="N42" s="324"/>
      <c r="O42" s="22"/>
      <c r="P42" s="68"/>
      <c r="Q42" s="324"/>
      <c r="R42" s="22"/>
      <c r="S42" s="68"/>
      <c r="T42" s="324"/>
      <c r="U42" s="12" t="s">
        <v>67</v>
      </c>
      <c r="V42" s="109" t="str">
        <f t="shared" si="3"/>
        <v>#③計算!B1</v>
      </c>
      <c r="W42" s="109" t="str">
        <f>IF(H42=data!$AE$4,"1",
IF(H42=data!$AE$5,"21",
IF(H42=data!$AE$6,"41",
IF(H42=data!$AE$7,"61",
IF(H42=data!$AE$8,"81",
IF(H42=data!$AE$9,"101",
IF(H42=data!$AE$10,"121",
IF(H42=data!$AE$11,"141",
IF(H42=data!$AE$12,"161",
IF(H42=data!$AE$13,"181",
IF(H42=data!$AE$14,"201",
IF(H42=data!$AE$15,"221",
IF(H42=data!$AE$16,"241",
IF(H42=data!$AE$17,"261",
IF(H42=data!$AE$18,"281",
IF(H42=data!$AE$19,"301",
IF(H42=data!$AE$20,"321",
IF(H42=data!$AE$21,"341",
IF(H42=data!$AE$22,"361",
IF(H42=data!$AE$23,"381","1"))))))))))))))))))))</f>
        <v>1</v>
      </c>
      <c r="AX42" s="232"/>
      <c r="BE42" s="201"/>
      <c r="BF42" s="201"/>
      <c r="BG42" s="201"/>
      <c r="BH42" s="201"/>
      <c r="BI42" s="201"/>
      <c r="BJ42" s="201"/>
      <c r="BK42" s="201"/>
      <c r="BL42" s="201"/>
      <c r="BM42" s="89"/>
    </row>
    <row r="43" spans="2:65" ht="17.25" customHeight="1" x14ac:dyDescent="0.15">
      <c r="B43" s="311"/>
      <c r="C43" s="299"/>
      <c r="D43" s="312"/>
      <c r="E43" s="313"/>
      <c r="F43" s="305"/>
      <c r="G43" s="300"/>
      <c r="H43" s="295"/>
      <c r="I43" s="322" t="str">
        <f t="shared" si="2"/>
        <v>入力する</v>
      </c>
      <c r="J43" s="296" t="str">
        <f xml:space="preserve">
IF(H43=data!$AE$4,③計算!$O$6,
IF(H43=data!$AE$5,③計算!$O$26,
IF(H43=data!$AE$6,③計算!$O$46,
IF(H43=data!$AE$7,③計算!$O$66,
IF(H43=data!$AE$8,③計算!$O$86,
IF(H43=data!$AE$9,③計算!$O$106,
IF(H43=data!$AE$10,③計算!$O$126,
IF(H43=data!$AE$11,③計算!$O$146,
IF(H43=data!$AE$12,③計算!$O$166,
IF(H43=data!$AE$13,③計算!$O$186,
IF(H43=data!$AE$14,③計算!$O$206,
IF(H43=data!$AE$15,③計算!$O$226,
IF(H43=data!$AE$16,③計算!$O$246,
IF(H43=data!$AE$17,③計算!$O$266,
IF(H43=data!$AE$18,③計算!$O$286,
IF(H43=data!$AE$19,③計算!$O$306,
IF(H43=data!$AE$20,③計算!$O$326,
IF(H43=data!$AE$21,③計算!$O$346,
IF(H43=data!$AE$22,③計算!$O$366,
IF(H43=data!$AE$23,③計算!$O$386,
""))))))))))))))))))))</f>
        <v/>
      </c>
      <c r="K43" s="314"/>
      <c r="L43" s="306"/>
      <c r="M43" s="315"/>
      <c r="N43" s="325"/>
      <c r="O43" s="306"/>
      <c r="P43" s="315"/>
      <c r="Q43" s="325"/>
      <c r="R43" s="306"/>
      <c r="S43" s="315"/>
      <c r="T43" s="325"/>
      <c r="U43" s="301" t="s">
        <v>67</v>
      </c>
      <c r="V43" s="109" t="str">
        <f t="shared" si="3"/>
        <v>#③計算!B1</v>
      </c>
      <c r="W43" s="109" t="str">
        <f>IF(H43=data!$AE$4,"1",
IF(H43=data!$AE$5,"21",
IF(H43=data!$AE$6,"41",
IF(H43=data!$AE$7,"61",
IF(H43=data!$AE$8,"81",
IF(H43=data!$AE$9,"101",
IF(H43=data!$AE$10,"121",
IF(H43=data!$AE$11,"141",
IF(H43=data!$AE$12,"161",
IF(H43=data!$AE$13,"181",
IF(H43=data!$AE$14,"201",
IF(H43=data!$AE$15,"221",
IF(H43=data!$AE$16,"241",
IF(H43=data!$AE$17,"261",
IF(H43=data!$AE$18,"281",
IF(H43=data!$AE$19,"301",
IF(H43=data!$AE$20,"321",
IF(H43=data!$AE$21,"341",
IF(H43=data!$AE$22,"361",
IF(H43=data!$AE$23,"381","1"))))))))))))))))))))</f>
        <v>1</v>
      </c>
      <c r="AX43" s="233"/>
      <c r="BE43" s="201"/>
      <c r="BF43" s="201"/>
      <c r="BG43" s="201"/>
      <c r="BH43" s="201"/>
      <c r="BI43" s="201"/>
      <c r="BJ43" s="201"/>
      <c r="BK43" s="201"/>
      <c r="BL43" s="201"/>
      <c r="BM43" s="89"/>
    </row>
    <row r="44" spans="2:65" ht="17.25" customHeight="1" x14ac:dyDescent="0.15">
      <c r="B44" s="65"/>
      <c r="C44" s="9"/>
      <c r="D44" s="63"/>
      <c r="E44" s="64"/>
      <c r="F44" s="62"/>
      <c r="G44" s="11"/>
      <c r="H44" s="295"/>
      <c r="I44" s="321" t="str">
        <f t="shared" si="2"/>
        <v>入力する</v>
      </c>
      <c r="J44" s="296" t="str">
        <f xml:space="preserve">
IF(H44=data!$AE$4,③計算!$O$6,
IF(H44=data!$AE$5,③計算!$O$26,
IF(H44=data!$AE$6,③計算!$O$46,
IF(H44=data!$AE$7,③計算!$O$66,
IF(H44=data!$AE$8,③計算!$O$86,
IF(H44=data!$AE$9,③計算!$O$106,
IF(H44=data!$AE$10,③計算!$O$126,
IF(H44=data!$AE$11,③計算!$O$146,
IF(H44=data!$AE$12,③計算!$O$166,
IF(H44=data!$AE$13,③計算!$O$186,
IF(H44=data!$AE$14,③計算!$O$206,
IF(H44=data!$AE$15,③計算!$O$226,
IF(H44=data!$AE$16,③計算!$O$246,
IF(H44=data!$AE$17,③計算!$O$266,
IF(H44=data!$AE$18,③計算!$O$286,
IF(H44=data!$AE$19,③計算!$O$306,
IF(H44=data!$AE$20,③計算!$O$326,
IF(H44=data!$AE$21,③計算!$O$346,
IF(H44=data!$AE$22,③計算!$O$366,
IF(H44=data!$AE$23,③計算!$O$386,
""))))))))))))))))))))</f>
        <v/>
      </c>
      <c r="K44" s="13"/>
      <c r="L44" s="22"/>
      <c r="M44" s="68"/>
      <c r="N44" s="324"/>
      <c r="O44" s="22"/>
      <c r="P44" s="68"/>
      <c r="Q44" s="324"/>
      <c r="R44" s="22"/>
      <c r="S44" s="68"/>
      <c r="T44" s="324"/>
      <c r="U44" s="12" t="s">
        <v>67</v>
      </c>
      <c r="V44" s="109" t="str">
        <f t="shared" si="3"/>
        <v>#③計算!B1</v>
      </c>
      <c r="W44" s="109" t="str">
        <f>IF(H44=data!$AE$4,"1",
IF(H44=data!$AE$5,"21",
IF(H44=data!$AE$6,"41",
IF(H44=data!$AE$7,"61",
IF(H44=data!$AE$8,"81",
IF(H44=data!$AE$9,"101",
IF(H44=data!$AE$10,"121",
IF(H44=data!$AE$11,"141",
IF(H44=data!$AE$12,"161",
IF(H44=data!$AE$13,"181",
IF(H44=data!$AE$14,"201",
IF(H44=data!$AE$15,"221",
IF(H44=data!$AE$16,"241",
IF(H44=data!$AE$17,"261",
IF(H44=data!$AE$18,"281",
IF(H44=data!$AE$19,"301",
IF(H44=data!$AE$20,"321",
IF(H44=data!$AE$21,"341",
IF(H44=data!$AE$22,"361",
IF(H44=data!$AE$23,"381","1"))))))))))))))))))))</f>
        <v>1</v>
      </c>
      <c r="BE44" s="201"/>
      <c r="BF44" s="201"/>
      <c r="BG44" s="201"/>
      <c r="BH44" s="201"/>
      <c r="BI44" s="201"/>
      <c r="BJ44" s="201"/>
      <c r="BK44" s="201"/>
      <c r="BL44" s="201"/>
      <c r="BM44" s="89"/>
    </row>
    <row r="45" spans="2:65" ht="17.25" customHeight="1" x14ac:dyDescent="0.15">
      <c r="B45" s="65"/>
      <c r="C45" s="9"/>
      <c r="D45" s="63"/>
      <c r="E45" s="64"/>
      <c r="F45" s="62"/>
      <c r="G45" s="11"/>
      <c r="H45" s="295"/>
      <c r="I45" s="321" t="str">
        <f t="shared" si="2"/>
        <v>入力する</v>
      </c>
      <c r="J45" s="296" t="str">
        <f xml:space="preserve">
IF(H45=data!$AE$4,③計算!$O$6,
IF(H45=data!$AE$5,③計算!$O$26,
IF(H45=data!$AE$6,③計算!$O$46,
IF(H45=data!$AE$7,③計算!$O$66,
IF(H45=data!$AE$8,③計算!$O$86,
IF(H45=data!$AE$9,③計算!$O$106,
IF(H45=data!$AE$10,③計算!$O$126,
IF(H45=data!$AE$11,③計算!$O$146,
IF(H45=data!$AE$12,③計算!$O$166,
IF(H45=data!$AE$13,③計算!$O$186,
IF(H45=data!$AE$14,③計算!$O$206,
IF(H45=data!$AE$15,③計算!$O$226,
IF(H45=data!$AE$16,③計算!$O$246,
IF(H45=data!$AE$17,③計算!$O$266,
IF(H45=data!$AE$18,③計算!$O$286,
IF(H45=data!$AE$19,③計算!$O$306,
IF(H45=data!$AE$20,③計算!$O$326,
IF(H45=data!$AE$21,③計算!$O$346,
IF(H45=data!$AE$22,③計算!$O$366,
IF(H45=data!$AE$23,③計算!$O$386,
""))))))))))))))))))))</f>
        <v/>
      </c>
      <c r="K45" s="13"/>
      <c r="L45" s="22"/>
      <c r="M45" s="68"/>
      <c r="N45" s="324"/>
      <c r="O45" s="22"/>
      <c r="P45" s="68"/>
      <c r="Q45" s="324"/>
      <c r="R45" s="22"/>
      <c r="S45" s="68"/>
      <c r="T45" s="324"/>
      <c r="U45" s="12" t="s">
        <v>67</v>
      </c>
      <c r="V45" s="109" t="str">
        <f t="shared" si="3"/>
        <v>#③計算!B1</v>
      </c>
      <c r="W45" s="109" t="str">
        <f>IF(H45=data!$AE$4,"1",
IF(H45=data!$AE$5,"21",
IF(H45=data!$AE$6,"41",
IF(H45=data!$AE$7,"61",
IF(H45=data!$AE$8,"81",
IF(H45=data!$AE$9,"101",
IF(H45=data!$AE$10,"121",
IF(H45=data!$AE$11,"141",
IF(H45=data!$AE$12,"161",
IF(H45=data!$AE$13,"181",
IF(H45=data!$AE$14,"201",
IF(H45=data!$AE$15,"221",
IF(H45=data!$AE$16,"241",
IF(H45=data!$AE$17,"261",
IF(H45=data!$AE$18,"281",
IF(H45=data!$AE$19,"301",
IF(H45=data!$AE$20,"321",
IF(H45=data!$AE$21,"341",
IF(H45=data!$AE$22,"361",
IF(H45=data!$AE$23,"381","1"))))))))))))))))))))</f>
        <v>1</v>
      </c>
      <c r="BE45" s="201"/>
      <c r="BF45" s="201"/>
      <c r="BG45" s="201"/>
      <c r="BH45" s="201"/>
      <c r="BI45" s="201"/>
      <c r="BJ45" s="201"/>
      <c r="BK45" s="201"/>
      <c r="BL45" s="201"/>
      <c r="BM45" s="89"/>
    </row>
    <row r="46" spans="2:65" ht="17.25" customHeight="1" x14ac:dyDescent="0.15">
      <c r="B46" s="65"/>
      <c r="C46" s="9"/>
      <c r="D46" s="63"/>
      <c r="E46" s="64"/>
      <c r="F46" s="62"/>
      <c r="G46" s="11"/>
      <c r="H46" s="295"/>
      <c r="I46" s="321" t="str">
        <f t="shared" si="2"/>
        <v>入力する</v>
      </c>
      <c r="J46" s="296" t="str">
        <f xml:space="preserve">
IF(H46=data!$AE$4,③計算!$O$6,
IF(H46=data!$AE$5,③計算!$O$26,
IF(H46=data!$AE$6,③計算!$O$46,
IF(H46=data!$AE$7,③計算!$O$66,
IF(H46=data!$AE$8,③計算!$O$86,
IF(H46=data!$AE$9,③計算!$O$106,
IF(H46=data!$AE$10,③計算!$O$126,
IF(H46=data!$AE$11,③計算!$O$146,
IF(H46=data!$AE$12,③計算!$O$166,
IF(H46=data!$AE$13,③計算!$O$186,
IF(H46=data!$AE$14,③計算!$O$206,
IF(H46=data!$AE$15,③計算!$O$226,
IF(H46=data!$AE$16,③計算!$O$246,
IF(H46=data!$AE$17,③計算!$O$266,
IF(H46=data!$AE$18,③計算!$O$286,
IF(H46=data!$AE$19,③計算!$O$306,
IF(H46=data!$AE$20,③計算!$O$326,
IF(H46=data!$AE$21,③計算!$O$346,
IF(H46=data!$AE$22,③計算!$O$366,
IF(H46=data!$AE$23,③計算!$O$386,
""))))))))))))))))))))</f>
        <v/>
      </c>
      <c r="K46" s="13"/>
      <c r="L46" s="22"/>
      <c r="M46" s="68"/>
      <c r="N46" s="324"/>
      <c r="O46" s="22"/>
      <c r="P46" s="68"/>
      <c r="Q46" s="324"/>
      <c r="R46" s="22"/>
      <c r="S46" s="68"/>
      <c r="T46" s="324"/>
      <c r="U46" s="12" t="s">
        <v>67</v>
      </c>
      <c r="V46" s="109" t="str">
        <f t="shared" si="3"/>
        <v>#③計算!B1</v>
      </c>
      <c r="W46" s="109" t="str">
        <f>IF(H46=data!$AE$4,"1",
IF(H46=data!$AE$5,"21",
IF(H46=data!$AE$6,"41",
IF(H46=data!$AE$7,"61",
IF(H46=data!$AE$8,"81",
IF(H46=data!$AE$9,"101",
IF(H46=data!$AE$10,"121",
IF(H46=data!$AE$11,"141",
IF(H46=data!$AE$12,"161",
IF(H46=data!$AE$13,"181",
IF(H46=data!$AE$14,"201",
IF(H46=data!$AE$15,"221",
IF(H46=data!$AE$16,"241",
IF(H46=data!$AE$17,"261",
IF(H46=data!$AE$18,"281",
IF(H46=data!$AE$19,"301",
IF(H46=data!$AE$20,"321",
IF(H46=data!$AE$21,"341",
IF(H46=data!$AE$22,"361",
IF(H46=data!$AE$23,"381","1"))))))))))))))))))))</f>
        <v>1</v>
      </c>
      <c r="BE46" s="201"/>
      <c r="BF46" s="201"/>
      <c r="BG46" s="201"/>
      <c r="BH46" s="201"/>
      <c r="BI46" s="201"/>
      <c r="BJ46" s="201"/>
      <c r="BK46" s="201"/>
      <c r="BL46" s="201"/>
      <c r="BM46" s="89"/>
    </row>
    <row r="47" spans="2:65" ht="17.25" customHeight="1" x14ac:dyDescent="0.15">
      <c r="B47" s="65"/>
      <c r="C47" s="9"/>
      <c r="D47" s="63"/>
      <c r="E47" s="64"/>
      <c r="F47" s="62"/>
      <c r="G47" s="11"/>
      <c r="H47" s="295"/>
      <c r="I47" s="321" t="str">
        <f t="shared" si="2"/>
        <v>入力する</v>
      </c>
      <c r="J47" s="296" t="str">
        <f xml:space="preserve">
IF(H47=data!$AE$4,③計算!$O$6,
IF(H47=data!$AE$5,③計算!$O$26,
IF(H47=data!$AE$6,③計算!$O$46,
IF(H47=data!$AE$7,③計算!$O$66,
IF(H47=data!$AE$8,③計算!$O$86,
IF(H47=data!$AE$9,③計算!$O$106,
IF(H47=data!$AE$10,③計算!$O$126,
IF(H47=data!$AE$11,③計算!$O$146,
IF(H47=data!$AE$12,③計算!$O$166,
IF(H47=data!$AE$13,③計算!$O$186,
IF(H47=data!$AE$14,③計算!$O$206,
IF(H47=data!$AE$15,③計算!$O$226,
IF(H47=data!$AE$16,③計算!$O$246,
IF(H47=data!$AE$17,③計算!$O$266,
IF(H47=data!$AE$18,③計算!$O$286,
IF(H47=data!$AE$19,③計算!$O$306,
IF(H47=data!$AE$20,③計算!$O$326,
IF(H47=data!$AE$21,③計算!$O$346,
IF(H47=data!$AE$22,③計算!$O$366,
IF(H47=data!$AE$23,③計算!$O$386,
""))))))))))))))))))))</f>
        <v/>
      </c>
      <c r="K47" s="13"/>
      <c r="L47" s="22"/>
      <c r="M47" s="68"/>
      <c r="N47" s="324"/>
      <c r="O47" s="22"/>
      <c r="P47" s="68"/>
      <c r="Q47" s="324"/>
      <c r="R47" s="22"/>
      <c r="S47" s="68"/>
      <c r="T47" s="324"/>
      <c r="U47" s="12" t="s">
        <v>67</v>
      </c>
      <c r="V47" s="109" t="str">
        <f t="shared" si="3"/>
        <v>#③計算!B1</v>
      </c>
      <c r="W47" s="109" t="str">
        <f>IF(H47=data!$AE$4,"1",
IF(H47=data!$AE$5,"21",
IF(H47=data!$AE$6,"41",
IF(H47=data!$AE$7,"61",
IF(H47=data!$AE$8,"81",
IF(H47=data!$AE$9,"101",
IF(H47=data!$AE$10,"121",
IF(H47=data!$AE$11,"141",
IF(H47=data!$AE$12,"161",
IF(H47=data!$AE$13,"181",
IF(H47=data!$AE$14,"201",
IF(H47=data!$AE$15,"221",
IF(H47=data!$AE$16,"241",
IF(H47=data!$AE$17,"261",
IF(H47=data!$AE$18,"281",
IF(H47=data!$AE$19,"301",
IF(H47=data!$AE$20,"321",
IF(H47=data!$AE$21,"341",
IF(H47=data!$AE$22,"361",
IF(H47=data!$AE$23,"381","1"))))))))))))))))))))</f>
        <v>1</v>
      </c>
      <c r="AX47" s="232"/>
      <c r="BE47" s="201"/>
      <c r="BF47" s="201"/>
      <c r="BG47" s="201"/>
      <c r="BH47" s="201"/>
      <c r="BI47" s="201"/>
      <c r="BJ47" s="201"/>
      <c r="BK47" s="201"/>
      <c r="BL47" s="201"/>
      <c r="BM47" s="89"/>
    </row>
    <row r="48" spans="2:65" ht="17.25" customHeight="1" thickBot="1" x14ac:dyDescent="0.2">
      <c r="B48" s="311"/>
      <c r="C48" s="299"/>
      <c r="D48" s="312"/>
      <c r="E48" s="313"/>
      <c r="F48" s="305"/>
      <c r="G48" s="300"/>
      <c r="H48" s="344"/>
      <c r="I48" s="322" t="str">
        <f t="shared" si="2"/>
        <v>入力する</v>
      </c>
      <c r="J48" s="345" t="str">
        <f xml:space="preserve">
IF(H48=data!$AE$4,③計算!$O$6,
IF(H48=data!$AE$5,③計算!$O$26,
IF(H48=data!$AE$6,③計算!$O$46,
IF(H48=data!$AE$7,③計算!$O$66,
IF(H48=data!$AE$8,③計算!$O$86,
IF(H48=data!$AE$9,③計算!$O$106,
IF(H48=data!$AE$10,③計算!$O$126,
IF(H48=data!$AE$11,③計算!$O$146,
IF(H48=data!$AE$12,③計算!$O$166,
IF(H48=data!$AE$13,③計算!$O$186,
IF(H48=data!$AE$14,③計算!$O$206,
IF(H48=data!$AE$15,③計算!$O$226,
IF(H48=data!$AE$16,③計算!$O$246,
IF(H48=data!$AE$17,③計算!$O$266,
IF(H48=data!$AE$18,③計算!$O$286,
IF(H48=data!$AE$19,③計算!$O$306,
IF(H48=data!$AE$20,③計算!$O$326,
IF(H48=data!$AE$21,③計算!$O$346,
IF(H48=data!$AE$22,③計算!$O$366,
IF(H48=data!$AE$23,③計算!$O$386,
""))))))))))))))))))))</f>
        <v/>
      </c>
      <c r="K48" s="314"/>
      <c r="L48" s="306"/>
      <c r="M48" s="315"/>
      <c r="N48" s="325"/>
      <c r="O48" s="306"/>
      <c r="P48" s="315"/>
      <c r="Q48" s="325"/>
      <c r="R48" s="306"/>
      <c r="S48" s="315"/>
      <c r="T48" s="325"/>
      <c r="U48" s="301" t="s">
        <v>67</v>
      </c>
      <c r="V48" s="109" t="str">
        <f t="shared" si="3"/>
        <v>#③計算!B1</v>
      </c>
      <c r="W48" s="109" t="str">
        <f>IF(H48=data!$AE$4,"1",
IF(H48=data!$AE$5,"21",
IF(H48=data!$AE$6,"41",
IF(H48=data!$AE$7,"61",
IF(H48=data!$AE$8,"81",
IF(H48=data!$AE$9,"101",
IF(H48=data!$AE$10,"121",
IF(H48=data!$AE$11,"141",
IF(H48=data!$AE$12,"161",
IF(H48=data!$AE$13,"181",
IF(H48=data!$AE$14,"201",
IF(H48=data!$AE$15,"221",
IF(H48=data!$AE$16,"241",
IF(H48=data!$AE$17,"261",
IF(H48=data!$AE$18,"281",
IF(H48=data!$AE$19,"301",
IF(H48=data!$AE$20,"321",
IF(H48=data!$AE$21,"341",
IF(H48=data!$AE$22,"361",
IF(H48=data!$AE$23,"381","1"))))))))))))))))))))</f>
        <v>1</v>
      </c>
      <c r="AX48" s="233"/>
      <c r="BE48" s="201"/>
      <c r="BF48" s="201"/>
      <c r="BG48" s="201"/>
      <c r="BH48" s="201"/>
      <c r="BI48" s="201"/>
      <c r="BJ48" s="201"/>
      <c r="BK48" s="201"/>
      <c r="BL48" s="201"/>
      <c r="BM48" s="89"/>
    </row>
    <row r="49" spans="2:65" x14ac:dyDescent="0.15">
      <c r="B49" s="269"/>
      <c r="C49" s="269"/>
      <c r="D49" s="269"/>
      <c r="E49" s="269"/>
      <c r="F49" s="307"/>
      <c r="G49" s="270"/>
      <c r="H49" s="307"/>
      <c r="I49" s="307"/>
      <c r="J49" s="307"/>
      <c r="K49" s="270"/>
      <c r="L49" s="270"/>
      <c r="M49" s="270"/>
      <c r="N49" s="270"/>
      <c r="O49" s="270"/>
      <c r="P49" s="270"/>
      <c r="Q49" s="270"/>
      <c r="R49" s="270"/>
      <c r="S49" s="270"/>
      <c r="T49" s="270"/>
      <c r="U49" s="269"/>
      <c r="BE49" s="201"/>
      <c r="BF49" s="201"/>
      <c r="BG49" s="201"/>
      <c r="BH49" s="201"/>
      <c r="BI49" s="201"/>
      <c r="BJ49" s="201"/>
      <c r="BK49" s="201"/>
      <c r="BL49" s="201"/>
      <c r="BM49" s="89"/>
    </row>
    <row r="50" spans="2:65" x14ac:dyDescent="0.15">
      <c r="H50" s="87"/>
      <c r="I50" s="87"/>
      <c r="J50" s="87"/>
      <c r="BE50" s="201"/>
      <c r="BF50" s="201"/>
      <c r="BG50" s="201"/>
      <c r="BH50" s="201"/>
      <c r="BI50" s="201"/>
      <c r="BJ50" s="201"/>
      <c r="BK50" s="201"/>
      <c r="BL50" s="201"/>
      <c r="BM50" s="89"/>
    </row>
    <row r="51" spans="2:65" x14ac:dyDescent="0.15">
      <c r="H51" s="87"/>
      <c r="I51" s="87"/>
      <c r="J51" s="87"/>
      <c r="BE51" s="201"/>
      <c r="BF51" s="201"/>
      <c r="BG51" s="201"/>
      <c r="BH51" s="201"/>
      <c r="BI51" s="201"/>
      <c r="BJ51" s="201"/>
      <c r="BK51" s="201"/>
      <c r="BL51" s="201"/>
      <c r="BM51" s="89"/>
    </row>
    <row r="52" spans="2:65" x14ac:dyDescent="0.15">
      <c r="H52" s="87"/>
      <c r="I52" s="87"/>
      <c r="J52" s="87"/>
      <c r="BE52" s="201"/>
      <c r="BF52" s="201"/>
      <c r="BG52" s="201"/>
      <c r="BH52" s="201"/>
      <c r="BI52" s="201"/>
      <c r="BJ52" s="201"/>
      <c r="BK52" s="201"/>
      <c r="BL52" s="201"/>
      <c r="BM52" s="89"/>
    </row>
    <row r="53" spans="2:65" x14ac:dyDescent="0.15">
      <c r="H53" s="87"/>
      <c r="I53" s="87"/>
      <c r="J53" s="87"/>
      <c r="BE53" s="201"/>
      <c r="BF53" s="201"/>
      <c r="BG53" s="201"/>
      <c r="BH53" s="201"/>
      <c r="BI53" s="201"/>
      <c r="BJ53" s="201"/>
      <c r="BK53" s="201"/>
      <c r="BL53" s="201"/>
      <c r="BM53" s="89"/>
    </row>
    <row r="54" spans="2:65" x14ac:dyDescent="0.15">
      <c r="H54" s="87"/>
      <c r="I54" s="87"/>
      <c r="J54" s="87"/>
      <c r="BE54" s="201"/>
      <c r="BF54" s="201"/>
      <c r="BG54" s="201"/>
      <c r="BH54" s="201"/>
      <c r="BI54" s="201"/>
      <c r="BJ54" s="201"/>
      <c r="BK54" s="201"/>
      <c r="BL54" s="201"/>
      <c r="BM54" s="89"/>
    </row>
    <row r="55" spans="2:65" x14ac:dyDescent="0.15">
      <c r="H55" s="87"/>
      <c r="I55" s="87"/>
      <c r="J55" s="87"/>
      <c r="BE55" s="201"/>
      <c r="BF55" s="201"/>
      <c r="BG55" s="201"/>
      <c r="BH55" s="201"/>
      <c r="BI55" s="201"/>
      <c r="BJ55" s="201"/>
      <c r="BK55" s="201"/>
      <c r="BL55" s="201"/>
      <c r="BM55" s="89"/>
    </row>
    <row r="56" spans="2:65" x14ac:dyDescent="0.15">
      <c r="H56" s="87"/>
      <c r="I56" s="87"/>
      <c r="J56" s="87"/>
      <c r="BE56" s="201"/>
      <c r="BF56" s="201"/>
      <c r="BG56" s="201"/>
      <c r="BH56" s="201"/>
      <c r="BI56" s="201"/>
      <c r="BJ56" s="201"/>
      <c r="BK56" s="201"/>
      <c r="BL56" s="201"/>
      <c r="BM56" s="89"/>
    </row>
    <row r="57" spans="2:65" x14ac:dyDescent="0.15">
      <c r="H57" s="87"/>
      <c r="I57" s="87"/>
      <c r="J57" s="87"/>
      <c r="BE57" s="201"/>
      <c r="BF57" s="201"/>
      <c r="BG57" s="201"/>
      <c r="BH57" s="201"/>
      <c r="BI57" s="201"/>
      <c r="BJ57" s="201"/>
      <c r="BK57" s="201"/>
      <c r="BL57" s="201"/>
      <c r="BM57" s="89"/>
    </row>
    <row r="58" spans="2:65" x14ac:dyDescent="0.15">
      <c r="H58" s="87"/>
      <c r="I58" s="87"/>
      <c r="J58" s="87"/>
      <c r="BE58" s="201"/>
      <c r="BF58" s="201"/>
      <c r="BG58" s="201"/>
      <c r="BH58" s="201"/>
      <c r="BI58" s="201"/>
      <c r="BJ58" s="201"/>
      <c r="BK58" s="201"/>
      <c r="BL58" s="201"/>
      <c r="BM58" s="89"/>
    </row>
    <row r="59" spans="2:65" x14ac:dyDescent="0.15">
      <c r="H59" s="87"/>
      <c r="I59" s="87"/>
      <c r="J59" s="87"/>
      <c r="BE59" s="201"/>
      <c r="BF59" s="201"/>
      <c r="BG59" s="201"/>
      <c r="BH59" s="201"/>
      <c r="BI59" s="201"/>
      <c r="BJ59" s="201"/>
      <c r="BK59" s="201"/>
      <c r="BL59" s="201"/>
      <c r="BM59" s="89"/>
    </row>
    <row r="60" spans="2:65" x14ac:dyDescent="0.15">
      <c r="H60" s="87"/>
      <c r="I60" s="87"/>
      <c r="J60" s="87"/>
      <c r="BE60" s="201"/>
      <c r="BF60" s="201"/>
      <c r="BG60" s="201"/>
      <c r="BH60" s="201"/>
      <c r="BI60" s="201"/>
      <c r="BJ60" s="201"/>
      <c r="BK60" s="201"/>
      <c r="BL60" s="201"/>
      <c r="BM60" s="89"/>
    </row>
    <row r="61" spans="2:65" x14ac:dyDescent="0.15">
      <c r="H61" s="87"/>
      <c r="I61" s="87"/>
      <c r="J61" s="87"/>
      <c r="BE61" s="201"/>
      <c r="BF61" s="201"/>
      <c r="BG61" s="201"/>
      <c r="BH61" s="201"/>
      <c r="BI61" s="201"/>
      <c r="BJ61" s="201"/>
      <c r="BK61" s="201"/>
      <c r="BL61" s="201"/>
      <c r="BM61" s="89"/>
    </row>
    <row r="62" spans="2:65" x14ac:dyDescent="0.15">
      <c r="H62" s="87"/>
      <c r="I62" s="87"/>
      <c r="J62" s="87"/>
      <c r="BE62" s="201"/>
      <c r="BF62" s="201"/>
      <c r="BG62" s="201"/>
      <c r="BH62" s="201"/>
      <c r="BI62" s="201"/>
      <c r="BJ62" s="201"/>
      <c r="BK62" s="201"/>
      <c r="BL62" s="201"/>
      <c r="BM62" s="89"/>
    </row>
    <row r="63" spans="2:65" x14ac:dyDescent="0.15">
      <c r="H63" s="87"/>
      <c r="I63" s="87"/>
      <c r="J63" s="87"/>
      <c r="BE63" s="201"/>
      <c r="BF63" s="201"/>
      <c r="BG63" s="201"/>
      <c r="BH63" s="201"/>
      <c r="BI63" s="201"/>
      <c r="BJ63" s="201"/>
      <c r="BK63" s="201"/>
      <c r="BL63" s="201"/>
      <c r="BM63" s="89"/>
    </row>
    <row r="64" spans="2:65" x14ac:dyDescent="0.15">
      <c r="H64" s="87"/>
      <c r="I64" s="87"/>
      <c r="J64" s="87"/>
      <c r="BE64" s="201"/>
      <c r="BF64" s="201"/>
      <c r="BG64" s="201"/>
      <c r="BH64" s="201"/>
      <c r="BI64" s="201"/>
      <c r="BJ64" s="201"/>
      <c r="BK64" s="201"/>
      <c r="BL64" s="201"/>
      <c r="BM64" s="89"/>
    </row>
    <row r="65" spans="8:65" x14ac:dyDescent="0.15">
      <c r="H65" s="87"/>
      <c r="I65" s="87"/>
      <c r="J65" s="87"/>
      <c r="BE65" s="201"/>
      <c r="BF65" s="201"/>
      <c r="BG65" s="201"/>
      <c r="BH65" s="201"/>
      <c r="BI65" s="201"/>
      <c r="BJ65" s="201"/>
      <c r="BK65" s="201"/>
      <c r="BL65" s="201"/>
      <c r="BM65" s="89"/>
    </row>
    <row r="66" spans="8:65" x14ac:dyDescent="0.15">
      <c r="H66" s="87"/>
      <c r="I66" s="87"/>
      <c r="J66" s="87"/>
      <c r="BE66" s="201"/>
      <c r="BF66" s="201"/>
      <c r="BG66" s="201"/>
      <c r="BH66" s="201"/>
      <c r="BI66" s="201"/>
      <c r="BJ66" s="201"/>
      <c r="BK66" s="201"/>
      <c r="BL66" s="201"/>
      <c r="BM66" s="89"/>
    </row>
    <row r="67" spans="8:65" x14ac:dyDescent="0.15">
      <c r="H67" s="87"/>
      <c r="I67" s="87"/>
      <c r="J67" s="87"/>
      <c r="BE67" s="201"/>
      <c r="BF67" s="201"/>
      <c r="BG67" s="201"/>
      <c r="BH67" s="201"/>
      <c r="BI67" s="201"/>
      <c r="BJ67" s="201"/>
      <c r="BK67" s="201"/>
      <c r="BL67" s="201"/>
      <c r="BM67" s="89"/>
    </row>
    <row r="68" spans="8:65" x14ac:dyDescent="0.15">
      <c r="H68" s="87"/>
      <c r="I68" s="87"/>
      <c r="J68" s="87"/>
      <c r="BE68" s="201"/>
      <c r="BF68" s="201"/>
      <c r="BG68" s="201"/>
      <c r="BH68" s="201"/>
      <c r="BI68" s="201"/>
      <c r="BJ68" s="201"/>
      <c r="BK68" s="201"/>
      <c r="BL68" s="201"/>
      <c r="BM68" s="89"/>
    </row>
    <row r="69" spans="8:65" x14ac:dyDescent="0.15">
      <c r="H69" s="87"/>
      <c r="I69" s="87"/>
      <c r="J69" s="87"/>
      <c r="BE69" s="201"/>
      <c r="BF69" s="201"/>
      <c r="BG69" s="201"/>
      <c r="BH69" s="201"/>
      <c r="BI69" s="201"/>
      <c r="BJ69" s="201"/>
      <c r="BK69" s="201"/>
      <c r="BL69" s="201"/>
      <c r="BM69" s="89"/>
    </row>
    <row r="70" spans="8:65" x14ac:dyDescent="0.15">
      <c r="H70" s="87"/>
      <c r="I70" s="87"/>
      <c r="J70" s="87"/>
      <c r="BE70" s="201"/>
      <c r="BF70" s="201"/>
      <c r="BG70" s="201"/>
      <c r="BH70" s="201"/>
      <c r="BI70" s="201"/>
      <c r="BJ70" s="201"/>
      <c r="BK70" s="201"/>
      <c r="BL70" s="201"/>
      <c r="BM70" s="89"/>
    </row>
    <row r="71" spans="8:65" x14ac:dyDescent="0.15">
      <c r="H71" s="87"/>
      <c r="I71" s="87"/>
      <c r="J71" s="87"/>
      <c r="BE71" s="201"/>
      <c r="BF71" s="201"/>
      <c r="BG71" s="201"/>
      <c r="BH71" s="201"/>
      <c r="BI71" s="201"/>
      <c r="BJ71" s="201"/>
      <c r="BK71" s="201"/>
      <c r="BL71" s="201"/>
      <c r="BM71" s="89"/>
    </row>
    <row r="72" spans="8:65" x14ac:dyDescent="0.15">
      <c r="H72" s="87"/>
      <c r="I72" s="87"/>
      <c r="J72" s="87"/>
      <c r="BE72" s="201"/>
      <c r="BF72" s="201"/>
      <c r="BG72" s="201"/>
      <c r="BH72" s="201"/>
      <c r="BI72" s="201"/>
      <c r="BJ72" s="201"/>
      <c r="BK72" s="201"/>
      <c r="BL72" s="201"/>
      <c r="BM72" s="89"/>
    </row>
    <row r="73" spans="8:65" x14ac:dyDescent="0.15">
      <c r="H73" s="87"/>
      <c r="I73" s="87"/>
      <c r="J73" s="87"/>
      <c r="BE73" s="201"/>
      <c r="BF73" s="201"/>
      <c r="BG73" s="201"/>
      <c r="BH73" s="201"/>
      <c r="BI73" s="201"/>
      <c r="BJ73" s="201"/>
      <c r="BK73" s="201"/>
      <c r="BL73" s="201"/>
      <c r="BM73" s="89"/>
    </row>
    <row r="74" spans="8:65" x14ac:dyDescent="0.15">
      <c r="H74" s="87"/>
      <c r="I74" s="87"/>
      <c r="J74" s="87"/>
      <c r="BE74" s="201"/>
      <c r="BF74" s="201"/>
      <c r="BG74" s="201"/>
      <c r="BH74" s="201"/>
      <c r="BI74" s="201"/>
      <c r="BJ74" s="201"/>
      <c r="BK74" s="201"/>
      <c r="BL74" s="201"/>
      <c r="BM74" s="89"/>
    </row>
    <row r="75" spans="8:65" x14ac:dyDescent="0.15">
      <c r="H75" s="87"/>
      <c r="I75" s="87"/>
      <c r="J75" s="87"/>
      <c r="BE75" s="201"/>
      <c r="BF75" s="201"/>
      <c r="BG75" s="201"/>
      <c r="BH75" s="201"/>
      <c r="BI75" s="201"/>
      <c r="BJ75" s="201"/>
      <c r="BK75" s="201"/>
      <c r="BL75" s="201"/>
      <c r="BM75" s="89"/>
    </row>
    <row r="76" spans="8:65" x14ac:dyDescent="0.15">
      <c r="H76" s="87"/>
      <c r="I76" s="87"/>
      <c r="J76" s="87"/>
      <c r="BE76" s="201"/>
      <c r="BF76" s="201"/>
      <c r="BG76" s="201"/>
      <c r="BH76" s="201"/>
      <c r="BI76" s="201"/>
      <c r="BJ76" s="201"/>
      <c r="BK76" s="201"/>
      <c r="BL76" s="201"/>
      <c r="BM76" s="89"/>
    </row>
    <row r="77" spans="8:65" x14ac:dyDescent="0.15">
      <c r="H77" s="87"/>
      <c r="I77" s="87"/>
      <c r="J77" s="87"/>
      <c r="BE77" s="201"/>
      <c r="BF77" s="201"/>
      <c r="BG77" s="201"/>
      <c r="BH77" s="201"/>
      <c r="BI77" s="201"/>
      <c r="BJ77" s="201"/>
      <c r="BK77" s="201"/>
      <c r="BL77" s="201"/>
      <c r="BM77" s="89"/>
    </row>
    <row r="78" spans="8:65" x14ac:dyDescent="0.15">
      <c r="H78" s="87"/>
      <c r="I78" s="87"/>
      <c r="J78" s="87"/>
      <c r="BE78" s="201"/>
      <c r="BF78" s="201"/>
      <c r="BG78" s="201"/>
      <c r="BH78" s="201"/>
      <c r="BI78" s="201"/>
      <c r="BJ78" s="201"/>
      <c r="BK78" s="201"/>
      <c r="BL78" s="201"/>
      <c r="BM78" s="89"/>
    </row>
    <row r="79" spans="8:65" x14ac:dyDescent="0.15">
      <c r="H79" s="87"/>
      <c r="I79" s="87"/>
      <c r="J79" s="87"/>
      <c r="BE79" s="201"/>
      <c r="BF79" s="201"/>
      <c r="BG79" s="201"/>
      <c r="BH79" s="201"/>
      <c r="BI79" s="201"/>
      <c r="BJ79" s="201"/>
      <c r="BK79" s="201"/>
      <c r="BL79" s="201"/>
      <c r="BM79" s="89"/>
    </row>
    <row r="80" spans="8:65" x14ac:dyDescent="0.15">
      <c r="H80" s="87"/>
      <c r="I80" s="87"/>
      <c r="J80" s="87"/>
      <c r="BE80" s="201"/>
      <c r="BF80" s="201"/>
      <c r="BG80" s="201"/>
      <c r="BH80" s="201"/>
      <c r="BI80" s="201"/>
      <c r="BJ80" s="201"/>
      <c r="BK80" s="201"/>
      <c r="BL80" s="201"/>
      <c r="BM80" s="89"/>
    </row>
    <row r="81" spans="8:65" x14ac:dyDescent="0.15">
      <c r="H81" s="87"/>
      <c r="I81" s="87"/>
      <c r="J81" s="87"/>
      <c r="BE81" s="201"/>
      <c r="BF81" s="201"/>
      <c r="BG81" s="201"/>
      <c r="BH81" s="201"/>
      <c r="BI81" s="201"/>
      <c r="BJ81" s="201"/>
      <c r="BK81" s="201"/>
      <c r="BL81" s="201"/>
      <c r="BM81" s="89"/>
    </row>
    <row r="82" spans="8:65" x14ac:dyDescent="0.15">
      <c r="H82" s="87"/>
      <c r="I82" s="87"/>
      <c r="J82" s="87"/>
      <c r="BE82" s="201"/>
      <c r="BF82" s="201"/>
      <c r="BG82" s="201"/>
      <c r="BH82" s="201"/>
      <c r="BI82" s="201"/>
      <c r="BJ82" s="201"/>
      <c r="BK82" s="201"/>
      <c r="BL82" s="201"/>
      <c r="BM82" s="89"/>
    </row>
    <row r="83" spans="8:65" x14ac:dyDescent="0.15">
      <c r="H83" s="87"/>
      <c r="I83" s="87"/>
      <c r="J83" s="87"/>
      <c r="BE83" s="201"/>
      <c r="BF83" s="201"/>
      <c r="BG83" s="201"/>
      <c r="BH83" s="201"/>
      <c r="BI83" s="201"/>
      <c r="BJ83" s="201"/>
      <c r="BK83" s="201"/>
      <c r="BL83" s="201"/>
      <c r="BM83" s="89"/>
    </row>
    <row r="84" spans="8:65" x14ac:dyDescent="0.15">
      <c r="H84" s="87"/>
      <c r="I84" s="87"/>
      <c r="J84" s="87"/>
      <c r="BE84" s="201"/>
      <c r="BF84" s="201"/>
      <c r="BG84" s="201"/>
      <c r="BH84" s="201"/>
      <c r="BI84" s="201"/>
      <c r="BJ84" s="201"/>
      <c r="BK84" s="201"/>
      <c r="BL84" s="201"/>
      <c r="BM84" s="89"/>
    </row>
    <row r="85" spans="8:65" x14ac:dyDescent="0.15">
      <c r="H85" s="87"/>
      <c r="I85" s="87"/>
      <c r="J85" s="87"/>
      <c r="BE85" s="201"/>
      <c r="BF85" s="201"/>
      <c r="BG85" s="201"/>
      <c r="BH85" s="201"/>
      <c r="BI85" s="201"/>
      <c r="BJ85" s="201"/>
      <c r="BK85" s="201"/>
      <c r="BL85" s="201"/>
      <c r="BM85" s="89"/>
    </row>
    <row r="86" spans="8:65" x14ac:dyDescent="0.15">
      <c r="H86" s="87"/>
      <c r="I86" s="87"/>
      <c r="J86" s="87"/>
      <c r="BE86" s="201"/>
      <c r="BF86" s="201"/>
      <c r="BG86" s="201"/>
      <c r="BH86" s="201"/>
      <c r="BI86" s="201"/>
      <c r="BJ86" s="201"/>
      <c r="BK86" s="201"/>
      <c r="BL86" s="201"/>
      <c r="BM86" s="89"/>
    </row>
    <row r="87" spans="8:65" x14ac:dyDescent="0.15">
      <c r="H87" s="87"/>
      <c r="I87" s="87"/>
      <c r="J87" s="87"/>
      <c r="BE87" s="201"/>
      <c r="BF87" s="201"/>
      <c r="BG87" s="201"/>
      <c r="BH87" s="201"/>
      <c r="BI87" s="201"/>
      <c r="BJ87" s="201"/>
      <c r="BK87" s="201"/>
      <c r="BL87" s="201"/>
      <c r="BM87" s="89"/>
    </row>
    <row r="88" spans="8:65" x14ac:dyDescent="0.15">
      <c r="H88" s="87"/>
      <c r="I88" s="87"/>
      <c r="J88" s="87"/>
      <c r="BE88" s="201"/>
      <c r="BF88" s="201"/>
      <c r="BG88" s="201"/>
      <c r="BH88" s="201"/>
      <c r="BI88" s="201"/>
      <c r="BJ88" s="201"/>
      <c r="BK88" s="201"/>
      <c r="BL88" s="201"/>
      <c r="BM88" s="89"/>
    </row>
    <row r="89" spans="8:65" x14ac:dyDescent="0.15">
      <c r="H89" s="87"/>
      <c r="I89" s="87"/>
      <c r="J89" s="87"/>
      <c r="BE89" s="201"/>
      <c r="BF89" s="201"/>
      <c r="BG89" s="201"/>
      <c r="BH89" s="201"/>
      <c r="BI89" s="201"/>
      <c r="BJ89" s="201"/>
      <c r="BK89" s="201"/>
      <c r="BL89" s="201"/>
      <c r="BM89" s="89"/>
    </row>
    <row r="90" spans="8:65" x14ac:dyDescent="0.15">
      <c r="H90" s="87"/>
      <c r="I90" s="87"/>
      <c r="J90" s="87"/>
      <c r="BE90" s="201"/>
      <c r="BF90" s="201"/>
      <c r="BG90" s="201"/>
      <c r="BH90" s="201"/>
      <c r="BI90" s="201"/>
      <c r="BJ90" s="201"/>
      <c r="BK90" s="201"/>
      <c r="BL90" s="201"/>
      <c r="BM90" s="89"/>
    </row>
    <row r="91" spans="8:65" x14ac:dyDescent="0.15">
      <c r="H91" s="87"/>
      <c r="I91" s="87"/>
      <c r="J91" s="87"/>
      <c r="BE91" s="201"/>
      <c r="BF91" s="201"/>
      <c r="BG91" s="201"/>
      <c r="BH91" s="201"/>
      <c r="BI91" s="201"/>
      <c r="BJ91" s="201"/>
      <c r="BK91" s="201"/>
      <c r="BL91" s="201"/>
      <c r="BM91" s="89"/>
    </row>
    <row r="92" spans="8:65" x14ac:dyDescent="0.15">
      <c r="H92" s="87"/>
      <c r="I92" s="87"/>
      <c r="J92" s="87"/>
      <c r="BE92" s="201"/>
      <c r="BF92" s="201"/>
      <c r="BG92" s="201"/>
      <c r="BH92" s="201"/>
      <c r="BI92" s="201"/>
      <c r="BJ92" s="201"/>
      <c r="BK92" s="201"/>
      <c r="BL92" s="201"/>
      <c r="BM92" s="89"/>
    </row>
    <row r="93" spans="8:65" x14ac:dyDescent="0.15">
      <c r="H93" s="87"/>
      <c r="I93" s="87"/>
      <c r="J93" s="87"/>
      <c r="BE93" s="201"/>
      <c r="BF93" s="201"/>
      <c r="BG93" s="201"/>
      <c r="BH93" s="201"/>
      <c r="BI93" s="201"/>
      <c r="BJ93" s="201"/>
      <c r="BK93" s="201"/>
      <c r="BL93" s="201"/>
      <c r="BM93" s="89"/>
    </row>
    <row r="94" spans="8:65" x14ac:dyDescent="0.15">
      <c r="H94" s="87"/>
      <c r="I94" s="87"/>
      <c r="J94" s="87"/>
      <c r="BE94" s="201"/>
      <c r="BF94" s="201"/>
      <c r="BG94" s="201"/>
      <c r="BH94" s="201"/>
      <c r="BI94" s="201"/>
      <c r="BJ94" s="201"/>
      <c r="BK94" s="201"/>
      <c r="BL94" s="201"/>
      <c r="BM94" s="89"/>
    </row>
    <row r="95" spans="8:65" x14ac:dyDescent="0.15">
      <c r="H95" s="87"/>
      <c r="I95" s="87"/>
      <c r="J95" s="87"/>
      <c r="BE95" s="201"/>
      <c r="BF95" s="201"/>
      <c r="BG95" s="201"/>
      <c r="BH95" s="201"/>
      <c r="BI95" s="201"/>
      <c r="BJ95" s="201"/>
      <c r="BK95" s="201"/>
      <c r="BL95" s="201"/>
      <c r="BM95" s="89"/>
    </row>
    <row r="96" spans="8:65" x14ac:dyDescent="0.15">
      <c r="H96" s="87"/>
      <c r="I96" s="87"/>
      <c r="J96" s="87"/>
      <c r="BE96" s="201"/>
      <c r="BF96" s="201"/>
      <c r="BG96" s="201"/>
      <c r="BH96" s="201"/>
      <c r="BI96" s="201"/>
      <c r="BJ96" s="201"/>
      <c r="BK96" s="201"/>
      <c r="BL96" s="201"/>
      <c r="BM96" s="89"/>
    </row>
    <row r="97" spans="8:65" x14ac:dyDescent="0.15">
      <c r="H97" s="87"/>
      <c r="I97" s="87"/>
      <c r="J97" s="87"/>
      <c r="BE97" s="201"/>
      <c r="BF97" s="201"/>
      <c r="BG97" s="201"/>
      <c r="BH97" s="201"/>
      <c r="BI97" s="201"/>
      <c r="BJ97" s="201"/>
      <c r="BK97" s="201"/>
      <c r="BL97" s="201"/>
      <c r="BM97" s="89"/>
    </row>
    <row r="98" spans="8:65" x14ac:dyDescent="0.15">
      <c r="H98" s="87"/>
      <c r="I98" s="87"/>
      <c r="J98" s="87"/>
      <c r="BE98" s="201"/>
      <c r="BF98" s="201"/>
      <c r="BG98" s="201"/>
      <c r="BH98" s="201"/>
      <c r="BI98" s="201"/>
      <c r="BJ98" s="201"/>
      <c r="BK98" s="201"/>
      <c r="BL98" s="201"/>
      <c r="BM98" s="89"/>
    </row>
    <row r="99" spans="8:65" x14ac:dyDescent="0.15">
      <c r="H99" s="87"/>
      <c r="I99" s="87"/>
      <c r="J99" s="87"/>
      <c r="BE99" s="201"/>
      <c r="BF99" s="201"/>
      <c r="BG99" s="201"/>
      <c r="BH99" s="201"/>
      <c r="BI99" s="201"/>
      <c r="BJ99" s="201"/>
      <c r="BK99" s="201"/>
      <c r="BL99" s="201"/>
      <c r="BM99" s="89"/>
    </row>
    <row r="100" spans="8:65" x14ac:dyDescent="0.15">
      <c r="H100" s="87"/>
      <c r="I100" s="87"/>
      <c r="J100" s="87"/>
      <c r="BE100" s="201"/>
      <c r="BF100" s="201"/>
      <c r="BG100" s="201"/>
      <c r="BH100" s="201"/>
      <c r="BI100" s="201"/>
      <c r="BJ100" s="201"/>
      <c r="BK100" s="201"/>
      <c r="BL100" s="201"/>
      <c r="BM100" s="89"/>
    </row>
    <row r="101" spans="8:65" x14ac:dyDescent="0.15">
      <c r="H101" s="87"/>
      <c r="I101" s="87"/>
      <c r="J101" s="87"/>
      <c r="BE101" s="201"/>
      <c r="BF101" s="201"/>
      <c r="BG101" s="201"/>
      <c r="BH101" s="201"/>
      <c r="BI101" s="201"/>
      <c r="BJ101" s="201"/>
      <c r="BK101" s="201"/>
      <c r="BL101" s="201"/>
      <c r="BM101" s="89"/>
    </row>
    <row r="102" spans="8:65" x14ac:dyDescent="0.15">
      <c r="H102" s="87"/>
      <c r="I102" s="87"/>
      <c r="J102" s="87"/>
      <c r="BE102" s="201"/>
      <c r="BF102" s="201"/>
      <c r="BG102" s="201"/>
      <c r="BH102" s="201"/>
      <c r="BI102" s="201"/>
      <c r="BJ102" s="201"/>
      <c r="BK102" s="201"/>
      <c r="BL102" s="201"/>
      <c r="BM102" s="89"/>
    </row>
    <row r="103" spans="8:65" x14ac:dyDescent="0.15">
      <c r="H103" s="87"/>
      <c r="I103" s="87"/>
      <c r="J103" s="87"/>
      <c r="BE103" s="201"/>
      <c r="BF103" s="201"/>
      <c r="BG103" s="201"/>
      <c r="BH103" s="201"/>
      <c r="BI103" s="201"/>
      <c r="BJ103" s="201"/>
      <c r="BK103" s="201"/>
      <c r="BL103" s="201"/>
      <c r="BM103" s="89"/>
    </row>
    <row r="104" spans="8:65" x14ac:dyDescent="0.15">
      <c r="H104" s="87"/>
      <c r="I104" s="87"/>
      <c r="J104" s="87"/>
      <c r="BE104" s="201"/>
      <c r="BF104" s="201"/>
      <c r="BG104" s="201"/>
      <c r="BH104" s="201"/>
      <c r="BI104" s="201"/>
      <c r="BJ104" s="201"/>
      <c r="BK104" s="201"/>
      <c r="BL104" s="201"/>
      <c r="BM104" s="89"/>
    </row>
    <row r="105" spans="8:65" x14ac:dyDescent="0.15">
      <c r="H105" s="87"/>
      <c r="I105" s="87"/>
      <c r="J105" s="87"/>
      <c r="BE105" s="201"/>
      <c r="BF105" s="201"/>
      <c r="BG105" s="201"/>
      <c r="BH105" s="201"/>
      <c r="BI105" s="201"/>
      <c r="BJ105" s="201"/>
      <c r="BK105" s="201"/>
      <c r="BL105" s="201"/>
      <c r="BM105" s="89"/>
    </row>
    <row r="106" spans="8:65" x14ac:dyDescent="0.15">
      <c r="H106" s="87"/>
      <c r="I106" s="87"/>
      <c r="J106" s="87"/>
      <c r="BE106" s="201"/>
      <c r="BF106" s="201"/>
      <c r="BG106" s="201"/>
      <c r="BH106" s="201"/>
      <c r="BI106" s="201"/>
      <c r="BJ106" s="201"/>
      <c r="BK106" s="201"/>
      <c r="BL106" s="201"/>
      <c r="BM106" s="89"/>
    </row>
    <row r="107" spans="8:65" x14ac:dyDescent="0.15">
      <c r="H107" s="87"/>
      <c r="I107" s="87"/>
      <c r="J107" s="87"/>
      <c r="BE107" s="201"/>
      <c r="BF107" s="201"/>
      <c r="BG107" s="201"/>
      <c r="BH107" s="201"/>
      <c r="BI107" s="201"/>
      <c r="BJ107" s="201"/>
      <c r="BK107" s="201"/>
      <c r="BL107" s="201"/>
      <c r="BM107" s="89"/>
    </row>
    <row r="108" spans="8:65" x14ac:dyDescent="0.15">
      <c r="H108" s="87"/>
      <c r="I108" s="87"/>
      <c r="J108" s="87"/>
      <c r="BE108" s="201"/>
      <c r="BF108" s="201"/>
      <c r="BG108" s="201"/>
      <c r="BH108" s="201"/>
      <c r="BI108" s="201"/>
      <c r="BJ108" s="201"/>
      <c r="BK108" s="201"/>
      <c r="BL108" s="201"/>
      <c r="BM108" s="89"/>
    </row>
    <row r="109" spans="8:65" x14ac:dyDescent="0.15">
      <c r="H109" s="87"/>
      <c r="I109" s="87"/>
      <c r="J109" s="87"/>
      <c r="BE109" s="201"/>
      <c r="BF109" s="201"/>
      <c r="BG109" s="201"/>
      <c r="BH109" s="201"/>
      <c r="BI109" s="201"/>
      <c r="BJ109" s="201"/>
      <c r="BK109" s="201"/>
      <c r="BL109" s="201"/>
      <c r="BM109" s="89"/>
    </row>
    <row r="110" spans="8:65" x14ac:dyDescent="0.15">
      <c r="H110" s="87"/>
      <c r="I110" s="87"/>
      <c r="J110" s="87"/>
      <c r="BE110" s="201"/>
      <c r="BF110" s="201"/>
      <c r="BG110" s="201"/>
      <c r="BH110" s="201"/>
      <c r="BI110" s="201"/>
      <c r="BJ110" s="201"/>
      <c r="BK110" s="201"/>
      <c r="BL110" s="201"/>
      <c r="BM110" s="89"/>
    </row>
    <row r="111" spans="8:65" x14ac:dyDescent="0.15">
      <c r="H111" s="87"/>
      <c r="I111" s="87"/>
      <c r="J111" s="87"/>
      <c r="BE111" s="201"/>
      <c r="BF111" s="201"/>
      <c r="BG111" s="201"/>
      <c r="BH111" s="201"/>
      <c r="BI111" s="201"/>
      <c r="BJ111" s="201"/>
      <c r="BK111" s="201"/>
      <c r="BL111" s="201"/>
      <c r="BM111" s="89"/>
    </row>
    <row r="112" spans="8:65" x14ac:dyDescent="0.15">
      <c r="H112" s="87"/>
      <c r="I112" s="87"/>
      <c r="J112" s="87"/>
      <c r="BE112" s="201"/>
      <c r="BF112" s="201"/>
      <c r="BG112" s="201"/>
      <c r="BH112" s="201"/>
      <c r="BI112" s="201"/>
      <c r="BJ112" s="201"/>
      <c r="BK112" s="201"/>
      <c r="BL112" s="201"/>
      <c r="BM112" s="89"/>
    </row>
    <row r="113" spans="8:65" x14ac:dyDescent="0.15">
      <c r="H113" s="87"/>
      <c r="I113" s="87"/>
      <c r="J113" s="87"/>
      <c r="BE113" s="201"/>
      <c r="BF113" s="201"/>
      <c r="BG113" s="201"/>
      <c r="BH113" s="201"/>
      <c r="BI113" s="201"/>
      <c r="BJ113" s="201"/>
      <c r="BK113" s="201"/>
      <c r="BL113" s="201"/>
      <c r="BM113" s="89"/>
    </row>
    <row r="114" spans="8:65" x14ac:dyDescent="0.15">
      <c r="H114" s="87"/>
      <c r="I114" s="87"/>
      <c r="J114" s="87"/>
      <c r="BE114" s="201"/>
      <c r="BF114" s="201"/>
      <c r="BG114" s="201"/>
      <c r="BH114" s="201"/>
      <c r="BI114" s="201"/>
      <c r="BJ114" s="201"/>
      <c r="BK114" s="201"/>
      <c r="BL114" s="201"/>
      <c r="BM114" s="89"/>
    </row>
    <row r="115" spans="8:65" x14ac:dyDescent="0.15">
      <c r="H115" s="87"/>
      <c r="I115" s="87"/>
      <c r="J115" s="87"/>
      <c r="BE115" s="201"/>
      <c r="BF115" s="201"/>
      <c r="BG115" s="201"/>
      <c r="BH115" s="201"/>
      <c r="BI115" s="201"/>
      <c r="BJ115" s="201"/>
      <c r="BK115" s="201"/>
      <c r="BL115" s="201"/>
      <c r="BM115" s="89"/>
    </row>
    <row r="116" spans="8:65" x14ac:dyDescent="0.15">
      <c r="H116" s="87"/>
      <c r="I116" s="87"/>
      <c r="J116" s="87"/>
      <c r="BE116" s="201"/>
      <c r="BF116" s="201"/>
      <c r="BG116" s="201"/>
      <c r="BH116" s="201"/>
      <c r="BI116" s="201"/>
      <c r="BJ116" s="201"/>
      <c r="BK116" s="201"/>
      <c r="BL116" s="201"/>
      <c r="BM116" s="89"/>
    </row>
    <row r="117" spans="8:65" x14ac:dyDescent="0.15">
      <c r="H117" s="87"/>
      <c r="I117" s="87"/>
      <c r="J117" s="87"/>
      <c r="BE117" s="201"/>
      <c r="BF117" s="201"/>
      <c r="BG117" s="201"/>
      <c r="BH117" s="201"/>
      <c r="BI117" s="201"/>
      <c r="BJ117" s="201"/>
      <c r="BK117" s="201"/>
      <c r="BL117" s="201"/>
      <c r="BM117" s="89"/>
    </row>
    <row r="118" spans="8:65" x14ac:dyDescent="0.15">
      <c r="H118" s="87"/>
      <c r="I118" s="87"/>
      <c r="J118" s="87"/>
      <c r="BE118" s="201"/>
      <c r="BF118" s="201"/>
      <c r="BG118" s="201"/>
      <c r="BH118" s="201"/>
      <c r="BI118" s="201"/>
      <c r="BJ118" s="201"/>
      <c r="BK118" s="201"/>
      <c r="BL118" s="201"/>
      <c r="BM118" s="89"/>
    </row>
    <row r="119" spans="8:65" x14ac:dyDescent="0.15">
      <c r="H119" s="87"/>
      <c r="I119" s="87"/>
      <c r="J119" s="87"/>
      <c r="BE119" s="201"/>
      <c r="BF119" s="201"/>
      <c r="BG119" s="201"/>
      <c r="BH119" s="201"/>
      <c r="BI119" s="201"/>
      <c r="BJ119" s="201"/>
      <c r="BK119" s="201"/>
      <c r="BL119" s="201"/>
      <c r="BM119" s="89"/>
    </row>
    <row r="120" spans="8:65" x14ac:dyDescent="0.15">
      <c r="H120" s="87"/>
      <c r="I120" s="87"/>
      <c r="J120" s="87"/>
      <c r="BE120" s="201"/>
      <c r="BF120" s="201"/>
      <c r="BG120" s="201"/>
      <c r="BH120" s="201"/>
      <c r="BI120" s="201"/>
      <c r="BJ120" s="201"/>
      <c r="BK120" s="201"/>
      <c r="BL120" s="201"/>
      <c r="BM120" s="89"/>
    </row>
    <row r="121" spans="8:65" x14ac:dyDescent="0.15">
      <c r="H121" s="87"/>
      <c r="I121" s="87"/>
      <c r="J121" s="87"/>
      <c r="BE121" s="201"/>
      <c r="BF121" s="201"/>
      <c r="BG121" s="201"/>
      <c r="BH121" s="201"/>
      <c r="BI121" s="201"/>
      <c r="BJ121" s="201"/>
      <c r="BK121" s="201"/>
      <c r="BL121" s="201"/>
      <c r="BM121" s="89"/>
    </row>
    <row r="122" spans="8:65" x14ac:dyDescent="0.15">
      <c r="H122" s="87"/>
      <c r="I122" s="87"/>
      <c r="J122" s="87"/>
      <c r="BE122" s="201"/>
      <c r="BF122" s="201"/>
      <c r="BG122" s="201"/>
      <c r="BH122" s="201"/>
      <c r="BI122" s="201"/>
      <c r="BJ122" s="201"/>
      <c r="BK122" s="201"/>
      <c r="BL122" s="201"/>
      <c r="BM122" s="89"/>
    </row>
    <row r="123" spans="8:65" x14ac:dyDescent="0.15">
      <c r="H123" s="87"/>
      <c r="I123" s="87"/>
      <c r="J123" s="87"/>
      <c r="BE123" s="201"/>
      <c r="BF123" s="201"/>
      <c r="BG123" s="201"/>
      <c r="BH123" s="201"/>
      <c r="BI123" s="201"/>
      <c r="BJ123" s="201"/>
      <c r="BK123" s="201"/>
      <c r="BL123" s="201"/>
      <c r="BM123" s="89"/>
    </row>
    <row r="124" spans="8:65" x14ac:dyDescent="0.15">
      <c r="H124" s="87"/>
      <c r="I124" s="87"/>
      <c r="J124" s="87"/>
      <c r="BE124" s="201"/>
      <c r="BF124" s="201"/>
      <c r="BG124" s="201"/>
      <c r="BH124" s="201"/>
      <c r="BI124" s="201"/>
      <c r="BJ124" s="201"/>
      <c r="BK124" s="201"/>
      <c r="BL124" s="201"/>
      <c r="BM124" s="89"/>
    </row>
    <row r="125" spans="8:65" x14ac:dyDescent="0.15">
      <c r="H125" s="87"/>
      <c r="I125" s="87"/>
      <c r="J125" s="87"/>
      <c r="BE125" s="201"/>
      <c r="BF125" s="201"/>
      <c r="BG125" s="201"/>
      <c r="BH125" s="201"/>
      <c r="BI125" s="201"/>
      <c r="BJ125" s="201"/>
      <c r="BK125" s="201"/>
      <c r="BL125" s="201"/>
      <c r="BM125" s="89"/>
    </row>
    <row r="126" spans="8:65" x14ac:dyDescent="0.15">
      <c r="H126" s="87"/>
      <c r="I126" s="87"/>
      <c r="J126" s="87"/>
      <c r="BE126" s="201"/>
      <c r="BF126" s="201"/>
      <c r="BG126" s="201"/>
      <c r="BH126" s="201"/>
      <c r="BI126" s="201"/>
      <c r="BJ126" s="201"/>
      <c r="BK126" s="201"/>
      <c r="BL126" s="201"/>
      <c r="BM126" s="89"/>
    </row>
    <row r="127" spans="8:65" x14ac:dyDescent="0.15">
      <c r="H127" s="87"/>
      <c r="I127" s="87"/>
      <c r="J127" s="87"/>
      <c r="BE127" s="201"/>
      <c r="BF127" s="201"/>
      <c r="BG127" s="201"/>
      <c r="BH127" s="201"/>
      <c r="BI127" s="201"/>
      <c r="BJ127" s="201"/>
      <c r="BK127" s="201"/>
      <c r="BL127" s="201"/>
      <c r="BM127" s="89"/>
    </row>
    <row r="128" spans="8:65" x14ac:dyDescent="0.15">
      <c r="H128" s="87"/>
      <c r="I128" s="87"/>
      <c r="J128" s="87"/>
      <c r="BE128" s="201"/>
      <c r="BF128" s="201"/>
      <c r="BG128" s="201"/>
      <c r="BH128" s="201"/>
      <c r="BI128" s="201"/>
      <c r="BJ128" s="201"/>
      <c r="BK128" s="201"/>
      <c r="BL128" s="201"/>
      <c r="BM128" s="89"/>
    </row>
    <row r="129" spans="8:65" x14ac:dyDescent="0.15">
      <c r="H129" s="87"/>
      <c r="I129" s="87"/>
      <c r="J129" s="87"/>
      <c r="BE129" s="201"/>
      <c r="BF129" s="201"/>
      <c r="BG129" s="201"/>
      <c r="BH129" s="201"/>
      <c r="BI129" s="201"/>
      <c r="BJ129" s="201"/>
      <c r="BK129" s="201"/>
      <c r="BL129" s="201"/>
      <c r="BM129" s="89"/>
    </row>
    <row r="130" spans="8:65" x14ac:dyDescent="0.15">
      <c r="H130" s="87"/>
      <c r="I130" s="87"/>
      <c r="J130" s="87"/>
      <c r="BE130" s="201"/>
      <c r="BF130" s="201"/>
      <c r="BG130" s="201"/>
      <c r="BH130" s="201"/>
      <c r="BI130" s="201"/>
      <c r="BJ130" s="201"/>
      <c r="BK130" s="201"/>
      <c r="BL130" s="201"/>
      <c r="BM130" s="89"/>
    </row>
    <row r="131" spans="8:65" x14ac:dyDescent="0.15">
      <c r="H131" s="87"/>
      <c r="I131" s="87"/>
      <c r="J131" s="87"/>
      <c r="BE131" s="201"/>
      <c r="BF131" s="201"/>
      <c r="BG131" s="201"/>
      <c r="BH131" s="201"/>
      <c r="BI131" s="201"/>
      <c r="BJ131" s="201"/>
      <c r="BK131" s="201"/>
      <c r="BL131" s="201"/>
      <c r="BM131" s="89"/>
    </row>
    <row r="132" spans="8:65" x14ac:dyDescent="0.15">
      <c r="H132" s="87"/>
      <c r="I132" s="87"/>
      <c r="J132" s="87"/>
      <c r="BE132" s="201"/>
      <c r="BF132" s="201"/>
      <c r="BG132" s="201"/>
      <c r="BH132" s="201"/>
      <c r="BI132" s="201"/>
      <c r="BJ132" s="201"/>
      <c r="BK132" s="201"/>
      <c r="BL132" s="201"/>
      <c r="BM132" s="89"/>
    </row>
    <row r="133" spans="8:65" x14ac:dyDescent="0.15">
      <c r="H133" s="87"/>
      <c r="I133" s="87"/>
      <c r="J133" s="87"/>
      <c r="BE133" s="201"/>
      <c r="BF133" s="201"/>
      <c r="BG133" s="201"/>
      <c r="BH133" s="201"/>
      <c r="BI133" s="201"/>
      <c r="BJ133" s="201"/>
      <c r="BK133" s="201"/>
      <c r="BL133" s="201"/>
      <c r="BM133" s="89"/>
    </row>
    <row r="134" spans="8:65" x14ac:dyDescent="0.15">
      <c r="H134" s="87"/>
      <c r="I134" s="87"/>
      <c r="J134" s="87"/>
      <c r="BE134" s="201"/>
      <c r="BF134" s="201"/>
      <c r="BG134" s="201"/>
      <c r="BH134" s="201"/>
      <c r="BI134" s="201"/>
      <c r="BJ134" s="201"/>
      <c r="BK134" s="201"/>
      <c r="BL134" s="201"/>
      <c r="BM134" s="89"/>
    </row>
    <row r="135" spans="8:65" x14ac:dyDescent="0.15">
      <c r="H135" s="87"/>
      <c r="I135" s="87"/>
      <c r="J135" s="87"/>
      <c r="BE135" s="201"/>
      <c r="BF135" s="201"/>
      <c r="BG135" s="201"/>
      <c r="BH135" s="201"/>
      <c r="BI135" s="201"/>
      <c r="BJ135" s="201"/>
      <c r="BK135" s="201"/>
      <c r="BL135" s="201"/>
      <c r="BM135" s="89"/>
    </row>
    <row r="136" spans="8:65" x14ac:dyDescent="0.15">
      <c r="H136" s="87"/>
      <c r="I136" s="87"/>
      <c r="J136" s="87"/>
      <c r="BE136" s="201"/>
      <c r="BF136" s="201"/>
      <c r="BG136" s="201"/>
      <c r="BH136" s="201"/>
      <c r="BI136" s="201"/>
      <c r="BJ136" s="201"/>
      <c r="BK136" s="201"/>
      <c r="BL136" s="201"/>
      <c r="BM136" s="89"/>
    </row>
    <row r="137" spans="8:65" x14ac:dyDescent="0.15">
      <c r="H137" s="87"/>
      <c r="I137" s="87"/>
      <c r="J137" s="87"/>
      <c r="BE137" s="201"/>
      <c r="BF137" s="201"/>
      <c r="BG137" s="201"/>
      <c r="BH137" s="201"/>
      <c r="BI137" s="201"/>
      <c r="BJ137" s="201"/>
      <c r="BK137" s="201"/>
      <c r="BL137" s="201"/>
      <c r="BM137" s="89"/>
    </row>
    <row r="138" spans="8:65" x14ac:dyDescent="0.15">
      <c r="H138" s="87"/>
      <c r="I138" s="87"/>
      <c r="J138" s="87"/>
      <c r="BE138" s="201"/>
      <c r="BF138" s="201"/>
      <c r="BG138" s="201"/>
      <c r="BH138" s="201"/>
      <c r="BI138" s="201"/>
      <c r="BJ138" s="201"/>
      <c r="BK138" s="201"/>
      <c r="BL138" s="201"/>
      <c r="BM138" s="89"/>
    </row>
    <row r="139" spans="8:65" x14ac:dyDescent="0.15">
      <c r="H139" s="87"/>
      <c r="I139" s="87"/>
      <c r="J139" s="87"/>
      <c r="BE139" s="201"/>
      <c r="BF139" s="201"/>
      <c r="BG139" s="201"/>
      <c r="BH139" s="201"/>
      <c r="BI139" s="201"/>
      <c r="BJ139" s="201"/>
      <c r="BK139" s="201"/>
      <c r="BL139" s="201"/>
      <c r="BM139" s="89"/>
    </row>
    <row r="140" spans="8:65" x14ac:dyDescent="0.15">
      <c r="H140" s="87"/>
      <c r="I140" s="87"/>
      <c r="J140" s="87"/>
      <c r="BE140" s="201"/>
      <c r="BF140" s="201"/>
      <c r="BG140" s="201"/>
      <c r="BH140" s="201"/>
      <c r="BI140" s="201"/>
      <c r="BJ140" s="201"/>
      <c r="BK140" s="201"/>
      <c r="BL140" s="201"/>
      <c r="BM140" s="89"/>
    </row>
    <row r="141" spans="8:65" x14ac:dyDescent="0.15">
      <c r="H141" s="87"/>
      <c r="I141" s="87"/>
      <c r="J141" s="87"/>
      <c r="BE141" s="201"/>
      <c r="BF141" s="201"/>
      <c r="BG141" s="201"/>
      <c r="BH141" s="201"/>
      <c r="BI141" s="201"/>
      <c r="BJ141" s="201"/>
      <c r="BK141" s="201"/>
      <c r="BL141" s="201"/>
      <c r="BM141" s="89"/>
    </row>
    <row r="142" spans="8:65" x14ac:dyDescent="0.15">
      <c r="H142" s="87"/>
      <c r="I142" s="87"/>
      <c r="J142" s="87"/>
      <c r="BE142" s="201"/>
      <c r="BF142" s="201"/>
      <c r="BG142" s="201"/>
      <c r="BH142" s="201"/>
      <c r="BI142" s="201"/>
      <c r="BJ142" s="201"/>
      <c r="BK142" s="201"/>
      <c r="BL142" s="201"/>
      <c r="BM142" s="89"/>
    </row>
    <row r="143" spans="8:65" x14ac:dyDescent="0.15">
      <c r="H143" s="87"/>
      <c r="I143" s="87"/>
      <c r="J143" s="87"/>
      <c r="BE143" s="201"/>
      <c r="BF143" s="201"/>
      <c r="BG143" s="201"/>
      <c r="BH143" s="201"/>
      <c r="BI143" s="201"/>
      <c r="BJ143" s="201"/>
      <c r="BK143" s="201"/>
      <c r="BL143" s="201"/>
      <c r="BM143" s="89"/>
    </row>
    <row r="144" spans="8:65" x14ac:dyDescent="0.15">
      <c r="H144" s="87"/>
      <c r="I144" s="87"/>
      <c r="J144" s="87"/>
      <c r="BE144" s="201"/>
      <c r="BF144" s="201"/>
      <c r="BG144" s="201"/>
      <c r="BH144" s="201"/>
      <c r="BI144" s="201"/>
      <c r="BJ144" s="201"/>
      <c r="BK144" s="201"/>
      <c r="BL144" s="201"/>
      <c r="BM144" s="89"/>
    </row>
    <row r="145" spans="8:65" x14ac:dyDescent="0.15">
      <c r="H145" s="87"/>
      <c r="I145" s="87"/>
      <c r="J145" s="87"/>
      <c r="BE145" s="201"/>
      <c r="BF145" s="201"/>
      <c r="BG145" s="201"/>
      <c r="BH145" s="201"/>
      <c r="BI145" s="201"/>
      <c r="BJ145" s="201"/>
      <c r="BK145" s="201"/>
      <c r="BL145" s="201"/>
      <c r="BM145" s="89"/>
    </row>
    <row r="146" spans="8:65" x14ac:dyDescent="0.15">
      <c r="H146" s="87"/>
      <c r="I146" s="87"/>
      <c r="J146" s="87"/>
      <c r="BE146" s="201"/>
      <c r="BF146" s="201"/>
      <c r="BG146" s="201"/>
      <c r="BH146" s="201"/>
      <c r="BI146" s="201"/>
      <c r="BJ146" s="201"/>
      <c r="BK146" s="201"/>
      <c r="BL146" s="201"/>
      <c r="BM146" s="89"/>
    </row>
    <row r="147" spans="8:65" x14ac:dyDescent="0.15">
      <c r="H147" s="87"/>
      <c r="I147" s="87"/>
      <c r="J147" s="87"/>
      <c r="BE147" s="201"/>
      <c r="BF147" s="201"/>
      <c r="BG147" s="201"/>
      <c r="BH147" s="201"/>
      <c r="BI147" s="201"/>
      <c r="BJ147" s="201"/>
      <c r="BK147" s="201"/>
      <c r="BL147" s="201"/>
      <c r="BM147" s="89"/>
    </row>
    <row r="148" spans="8:65" x14ac:dyDescent="0.15">
      <c r="H148" s="87"/>
      <c r="I148" s="87"/>
      <c r="J148" s="87"/>
      <c r="BE148" s="201"/>
      <c r="BF148" s="201"/>
      <c r="BG148" s="201"/>
      <c r="BH148" s="201"/>
      <c r="BI148" s="201"/>
      <c r="BJ148" s="201"/>
      <c r="BK148" s="201"/>
      <c r="BL148" s="201"/>
      <c r="BM148" s="89"/>
    </row>
    <row r="149" spans="8:65" x14ac:dyDescent="0.15">
      <c r="H149" s="87"/>
      <c r="I149" s="87"/>
      <c r="J149" s="87"/>
      <c r="BE149" s="201"/>
      <c r="BF149" s="201"/>
      <c r="BG149" s="201"/>
      <c r="BH149" s="201"/>
      <c r="BI149" s="201"/>
      <c r="BJ149" s="201"/>
      <c r="BK149" s="201"/>
      <c r="BL149" s="201"/>
      <c r="BM149" s="89"/>
    </row>
    <row r="150" spans="8:65" x14ac:dyDescent="0.15">
      <c r="H150" s="87"/>
      <c r="I150" s="87"/>
      <c r="J150" s="87"/>
      <c r="BE150" s="201"/>
      <c r="BF150" s="201"/>
      <c r="BG150" s="201"/>
      <c r="BH150" s="201"/>
      <c r="BI150" s="201"/>
      <c r="BJ150" s="201"/>
      <c r="BK150" s="201"/>
      <c r="BL150" s="201"/>
      <c r="BM150" s="89"/>
    </row>
    <row r="151" spans="8:65" x14ac:dyDescent="0.15">
      <c r="H151" s="87"/>
      <c r="I151" s="87"/>
      <c r="J151" s="87"/>
      <c r="BE151" s="201"/>
      <c r="BF151" s="201"/>
      <c r="BG151" s="201"/>
      <c r="BH151" s="201"/>
      <c r="BI151" s="201"/>
      <c r="BJ151" s="201"/>
      <c r="BK151" s="201"/>
      <c r="BL151" s="201"/>
      <c r="BM151" s="89"/>
    </row>
    <row r="152" spans="8:65" x14ac:dyDescent="0.15">
      <c r="H152" s="87"/>
      <c r="I152" s="87"/>
      <c r="J152" s="87"/>
      <c r="BE152" s="201"/>
      <c r="BF152" s="201"/>
      <c r="BG152" s="201"/>
      <c r="BH152" s="201"/>
      <c r="BI152" s="201"/>
      <c r="BJ152" s="201"/>
      <c r="BK152" s="201"/>
      <c r="BL152" s="201"/>
      <c r="BM152" s="89"/>
    </row>
    <row r="153" spans="8:65" x14ac:dyDescent="0.15">
      <c r="H153" s="87"/>
      <c r="I153" s="87"/>
      <c r="J153" s="87"/>
      <c r="BE153" s="201"/>
      <c r="BF153" s="201"/>
      <c r="BG153" s="201"/>
      <c r="BH153" s="201"/>
      <c r="BI153" s="201"/>
      <c r="BJ153" s="201"/>
      <c r="BK153" s="201"/>
      <c r="BL153" s="201"/>
      <c r="BM153" s="89"/>
    </row>
    <row r="154" spans="8:65" x14ac:dyDescent="0.15">
      <c r="H154" s="87"/>
      <c r="I154" s="87"/>
      <c r="J154" s="87"/>
      <c r="BE154" s="201"/>
      <c r="BF154" s="201"/>
      <c r="BG154" s="201"/>
      <c r="BH154" s="201"/>
      <c r="BI154" s="201"/>
      <c r="BJ154" s="201"/>
      <c r="BK154" s="201"/>
      <c r="BL154" s="201"/>
      <c r="BM154" s="89"/>
    </row>
    <row r="155" spans="8:65" x14ac:dyDescent="0.15">
      <c r="H155" s="87"/>
      <c r="I155" s="87"/>
      <c r="J155" s="87"/>
      <c r="BE155" s="201"/>
      <c r="BF155" s="201"/>
      <c r="BG155" s="201"/>
      <c r="BH155" s="201"/>
      <c r="BI155" s="201"/>
      <c r="BJ155" s="201"/>
      <c r="BK155" s="201"/>
      <c r="BL155" s="201"/>
      <c r="BM155" s="89"/>
    </row>
    <row r="156" spans="8:65" x14ac:dyDescent="0.15">
      <c r="H156" s="87"/>
      <c r="I156" s="87"/>
      <c r="J156" s="87"/>
      <c r="BE156" s="201"/>
      <c r="BF156" s="201"/>
      <c r="BG156" s="201"/>
      <c r="BH156" s="201"/>
      <c r="BI156" s="201"/>
      <c r="BJ156" s="201"/>
      <c r="BK156" s="201"/>
      <c r="BL156" s="201"/>
      <c r="BM156" s="89"/>
    </row>
    <row r="157" spans="8:65" x14ac:dyDescent="0.15">
      <c r="H157" s="87"/>
      <c r="I157" s="87"/>
      <c r="J157" s="87"/>
      <c r="BE157" s="201"/>
      <c r="BF157" s="201"/>
      <c r="BG157" s="201"/>
      <c r="BH157" s="201"/>
      <c r="BI157" s="201"/>
      <c r="BJ157" s="201"/>
      <c r="BK157" s="201"/>
      <c r="BL157" s="201"/>
      <c r="BM157" s="89"/>
    </row>
    <row r="158" spans="8:65" x14ac:dyDescent="0.15">
      <c r="H158" s="87"/>
      <c r="I158" s="87"/>
      <c r="J158" s="87"/>
      <c r="BE158" s="201"/>
      <c r="BF158" s="201"/>
      <c r="BG158" s="201"/>
      <c r="BH158" s="201"/>
      <c r="BI158" s="201"/>
      <c r="BJ158" s="201"/>
      <c r="BK158" s="201"/>
      <c r="BL158" s="201"/>
      <c r="BM158" s="89"/>
    </row>
    <row r="159" spans="8:65" x14ac:dyDescent="0.15">
      <c r="H159" s="87"/>
      <c r="I159" s="87"/>
      <c r="J159" s="87"/>
      <c r="BE159" s="201"/>
      <c r="BF159" s="201"/>
      <c r="BG159" s="201"/>
      <c r="BH159" s="201"/>
      <c r="BI159" s="201"/>
      <c r="BJ159" s="201"/>
      <c r="BK159" s="201"/>
      <c r="BL159" s="201"/>
      <c r="BM159" s="89"/>
    </row>
    <row r="160" spans="8:65" x14ac:dyDescent="0.15">
      <c r="H160" s="87"/>
      <c r="I160" s="87"/>
      <c r="J160" s="87"/>
      <c r="BE160" s="201"/>
      <c r="BF160" s="201"/>
      <c r="BG160" s="201"/>
      <c r="BH160" s="201"/>
      <c r="BI160" s="201"/>
      <c r="BJ160" s="201"/>
      <c r="BK160" s="201"/>
      <c r="BL160" s="201"/>
      <c r="BM160" s="89"/>
    </row>
    <row r="161" spans="8:65" x14ac:dyDescent="0.15">
      <c r="H161" s="87"/>
      <c r="I161" s="87"/>
      <c r="J161" s="87"/>
      <c r="BE161" s="201"/>
      <c r="BF161" s="201"/>
      <c r="BG161" s="201"/>
      <c r="BH161" s="201"/>
      <c r="BI161" s="201"/>
      <c r="BJ161" s="201"/>
      <c r="BK161" s="201"/>
      <c r="BL161" s="201"/>
      <c r="BM161" s="89"/>
    </row>
    <row r="162" spans="8:65" x14ac:dyDescent="0.15">
      <c r="H162" s="87"/>
      <c r="I162" s="87"/>
      <c r="J162" s="87"/>
      <c r="BE162" s="201"/>
      <c r="BF162" s="201"/>
      <c r="BG162" s="201"/>
      <c r="BH162" s="201"/>
      <c r="BI162" s="201"/>
      <c r="BJ162" s="201"/>
      <c r="BK162" s="201"/>
      <c r="BL162" s="201"/>
      <c r="BM162" s="89"/>
    </row>
    <row r="163" spans="8:65" x14ac:dyDescent="0.15">
      <c r="H163" s="87"/>
      <c r="I163" s="87"/>
      <c r="J163" s="87"/>
      <c r="BE163" s="201"/>
      <c r="BF163" s="201"/>
      <c r="BG163" s="201"/>
      <c r="BH163" s="201"/>
      <c r="BI163" s="201"/>
      <c r="BJ163" s="201"/>
      <c r="BK163" s="201"/>
      <c r="BL163" s="201"/>
      <c r="BM163" s="89"/>
    </row>
    <row r="164" spans="8:65" x14ac:dyDescent="0.15">
      <c r="H164" s="87"/>
      <c r="I164" s="87"/>
      <c r="J164" s="87"/>
      <c r="BE164" s="201"/>
      <c r="BF164" s="201"/>
      <c r="BG164" s="201"/>
      <c r="BH164" s="201"/>
      <c r="BI164" s="201"/>
      <c r="BJ164" s="201"/>
      <c r="BK164" s="201"/>
      <c r="BL164" s="201"/>
      <c r="BM164" s="89"/>
    </row>
    <row r="165" spans="8:65" x14ac:dyDescent="0.15">
      <c r="H165" s="87"/>
      <c r="I165" s="87"/>
      <c r="J165" s="87"/>
      <c r="BE165" s="201"/>
      <c r="BF165" s="201"/>
      <c r="BG165" s="201"/>
      <c r="BH165" s="201"/>
      <c r="BI165" s="201"/>
      <c r="BJ165" s="201"/>
      <c r="BK165" s="201"/>
      <c r="BL165" s="201"/>
      <c r="BM165" s="89"/>
    </row>
    <row r="166" spans="8:65" x14ac:dyDescent="0.15">
      <c r="H166" s="87"/>
      <c r="I166" s="87"/>
      <c r="J166" s="87"/>
      <c r="BE166" s="201"/>
      <c r="BF166" s="201"/>
      <c r="BG166" s="201"/>
      <c r="BH166" s="201"/>
      <c r="BI166" s="201"/>
      <c r="BJ166" s="201"/>
      <c r="BK166" s="201"/>
      <c r="BL166" s="201"/>
      <c r="BM166" s="89"/>
    </row>
    <row r="167" spans="8:65" x14ac:dyDescent="0.15">
      <c r="H167" s="87"/>
      <c r="I167" s="87"/>
      <c r="J167" s="87"/>
      <c r="BE167" s="201"/>
      <c r="BF167" s="201"/>
      <c r="BG167" s="201"/>
      <c r="BH167" s="201"/>
      <c r="BI167" s="201"/>
      <c r="BJ167" s="201"/>
      <c r="BK167" s="201"/>
      <c r="BL167" s="201"/>
      <c r="BM167" s="89"/>
    </row>
    <row r="168" spans="8:65" x14ac:dyDescent="0.15">
      <c r="H168" s="87"/>
      <c r="I168" s="87"/>
      <c r="J168" s="87"/>
      <c r="BE168" s="201"/>
      <c r="BF168" s="201"/>
      <c r="BG168" s="201"/>
      <c r="BH168" s="201"/>
      <c r="BI168" s="201"/>
      <c r="BJ168" s="201"/>
      <c r="BK168" s="201"/>
      <c r="BL168" s="201"/>
      <c r="BM168" s="89"/>
    </row>
    <row r="169" spans="8:65" x14ac:dyDescent="0.15">
      <c r="H169" s="87"/>
      <c r="I169" s="87"/>
      <c r="J169" s="87"/>
      <c r="BE169" s="201"/>
      <c r="BF169" s="201"/>
      <c r="BG169" s="201"/>
      <c r="BH169" s="201"/>
      <c r="BI169" s="201"/>
      <c r="BJ169" s="201"/>
      <c r="BK169" s="201"/>
      <c r="BL169" s="201"/>
      <c r="BM169" s="89"/>
    </row>
    <row r="170" spans="8:65" x14ac:dyDescent="0.15">
      <c r="H170" s="87"/>
      <c r="I170" s="87"/>
      <c r="J170" s="87"/>
      <c r="BE170" s="201"/>
      <c r="BF170" s="201"/>
      <c r="BG170" s="201"/>
      <c r="BH170" s="201"/>
      <c r="BI170" s="201"/>
      <c r="BJ170" s="201"/>
      <c r="BK170" s="201"/>
      <c r="BL170" s="201"/>
      <c r="BM170" s="89"/>
    </row>
    <row r="171" spans="8:65" x14ac:dyDescent="0.15">
      <c r="H171" s="87"/>
      <c r="I171" s="87"/>
      <c r="J171" s="87"/>
      <c r="BE171" s="201"/>
      <c r="BF171" s="201"/>
      <c r="BG171" s="201"/>
      <c r="BH171" s="201"/>
      <c r="BI171" s="201"/>
      <c r="BJ171" s="201"/>
      <c r="BK171" s="201"/>
      <c r="BL171" s="201"/>
      <c r="BM171" s="89"/>
    </row>
    <row r="172" spans="8:65" x14ac:dyDescent="0.15">
      <c r="H172" s="87"/>
      <c r="I172" s="87"/>
      <c r="J172" s="87"/>
      <c r="BE172" s="201"/>
      <c r="BF172" s="201"/>
      <c r="BG172" s="201"/>
      <c r="BH172" s="201"/>
      <c r="BI172" s="201"/>
      <c r="BJ172" s="201"/>
      <c r="BK172" s="201"/>
      <c r="BL172" s="201"/>
      <c r="BM172" s="89"/>
    </row>
    <row r="173" spans="8:65" x14ac:dyDescent="0.15">
      <c r="H173" s="87"/>
      <c r="I173" s="87"/>
      <c r="J173" s="87"/>
      <c r="BE173" s="201"/>
      <c r="BF173" s="201"/>
      <c r="BG173" s="201"/>
      <c r="BH173" s="201"/>
      <c r="BI173" s="201"/>
      <c r="BJ173" s="201"/>
      <c r="BK173" s="201"/>
      <c r="BL173" s="201"/>
      <c r="BM173" s="89"/>
    </row>
    <row r="174" spans="8:65" x14ac:dyDescent="0.15">
      <c r="H174" s="87"/>
      <c r="I174" s="87"/>
      <c r="J174" s="87"/>
      <c r="BE174" s="201"/>
      <c r="BF174" s="201"/>
      <c r="BG174" s="201"/>
      <c r="BH174" s="201"/>
      <c r="BI174" s="201"/>
      <c r="BJ174" s="201"/>
      <c r="BK174" s="201"/>
      <c r="BL174" s="201"/>
      <c r="BM174" s="89"/>
    </row>
    <row r="175" spans="8:65" x14ac:dyDescent="0.15">
      <c r="H175" s="87"/>
      <c r="I175" s="87"/>
      <c r="J175" s="87"/>
      <c r="BE175" s="201"/>
      <c r="BF175" s="201"/>
      <c r="BG175" s="201"/>
      <c r="BH175" s="201"/>
      <c r="BI175" s="201"/>
      <c r="BJ175" s="201"/>
      <c r="BK175" s="201"/>
      <c r="BL175" s="201"/>
      <c r="BM175" s="89"/>
    </row>
    <row r="176" spans="8:65" x14ac:dyDescent="0.15">
      <c r="BE176" s="201"/>
      <c r="BF176" s="201"/>
      <c r="BG176" s="201"/>
      <c r="BH176" s="201"/>
      <c r="BI176" s="201"/>
      <c r="BJ176" s="201"/>
      <c r="BK176" s="201"/>
      <c r="BL176" s="201"/>
      <c r="BM176" s="89"/>
    </row>
    <row r="177" spans="57:65" x14ac:dyDescent="0.15">
      <c r="BE177" s="201"/>
      <c r="BF177" s="201"/>
      <c r="BG177" s="201"/>
      <c r="BH177" s="201"/>
      <c r="BI177" s="201"/>
      <c r="BJ177" s="201"/>
      <c r="BK177" s="201"/>
      <c r="BL177" s="201"/>
      <c r="BM177" s="89"/>
    </row>
    <row r="178" spans="57:65" x14ac:dyDescent="0.15">
      <c r="BE178" s="201"/>
      <c r="BF178" s="201"/>
      <c r="BG178" s="201"/>
      <c r="BH178" s="201"/>
      <c r="BI178" s="201"/>
      <c r="BJ178" s="201"/>
      <c r="BK178" s="201"/>
      <c r="BL178" s="201"/>
      <c r="BM178" s="89"/>
    </row>
    <row r="179" spans="57:65" x14ac:dyDescent="0.15">
      <c r="BE179" s="201"/>
      <c r="BF179" s="201"/>
      <c r="BG179" s="201"/>
      <c r="BH179" s="201"/>
      <c r="BI179" s="201"/>
      <c r="BJ179" s="201"/>
      <c r="BK179" s="201"/>
      <c r="BL179" s="201"/>
      <c r="BM179" s="89"/>
    </row>
    <row r="180" spans="57:65" x14ac:dyDescent="0.15">
      <c r="BE180" s="201"/>
      <c r="BF180" s="201"/>
      <c r="BG180" s="201"/>
      <c r="BH180" s="201"/>
      <c r="BI180" s="201"/>
      <c r="BJ180" s="201"/>
      <c r="BK180" s="201"/>
      <c r="BL180" s="201"/>
      <c r="BM180" s="89"/>
    </row>
    <row r="181" spans="57:65" x14ac:dyDescent="0.15">
      <c r="BE181" s="201"/>
      <c r="BF181" s="201"/>
      <c r="BG181" s="201"/>
      <c r="BH181" s="201"/>
      <c r="BI181" s="201"/>
      <c r="BJ181" s="201"/>
      <c r="BK181" s="201"/>
      <c r="BL181" s="201"/>
      <c r="BM181" s="89"/>
    </row>
    <row r="182" spans="57:65" x14ac:dyDescent="0.15">
      <c r="BE182" s="201"/>
      <c r="BF182" s="201"/>
      <c r="BG182" s="201"/>
      <c r="BH182" s="201"/>
      <c r="BI182" s="201"/>
      <c r="BJ182" s="201"/>
      <c r="BK182" s="201"/>
      <c r="BL182" s="201"/>
      <c r="BM182" s="89"/>
    </row>
    <row r="183" spans="57:65" x14ac:dyDescent="0.15">
      <c r="BE183" s="201"/>
      <c r="BF183" s="201"/>
      <c r="BG183" s="201"/>
      <c r="BH183" s="201"/>
      <c r="BI183" s="201"/>
      <c r="BJ183" s="201"/>
      <c r="BK183" s="201"/>
      <c r="BL183" s="201"/>
      <c r="BM183" s="89"/>
    </row>
    <row r="184" spans="57:65" x14ac:dyDescent="0.15">
      <c r="BE184" s="201"/>
      <c r="BF184" s="201"/>
      <c r="BG184" s="201"/>
      <c r="BH184" s="201"/>
      <c r="BI184" s="201"/>
      <c r="BJ184" s="201"/>
      <c r="BK184" s="201"/>
      <c r="BL184" s="201"/>
      <c r="BM184" s="89"/>
    </row>
    <row r="185" spans="57:65" x14ac:dyDescent="0.15">
      <c r="BE185" s="201"/>
      <c r="BF185" s="201"/>
      <c r="BG185" s="201"/>
      <c r="BH185" s="201"/>
      <c r="BI185" s="201"/>
      <c r="BJ185" s="201"/>
      <c r="BK185" s="201"/>
      <c r="BL185" s="201"/>
      <c r="BM185" s="89"/>
    </row>
    <row r="186" spans="57:65" x14ac:dyDescent="0.15">
      <c r="BE186" s="201"/>
      <c r="BF186" s="201"/>
      <c r="BG186" s="201"/>
      <c r="BH186" s="201"/>
      <c r="BI186" s="201"/>
      <c r="BJ186" s="201"/>
      <c r="BK186" s="201"/>
      <c r="BL186" s="201"/>
      <c r="BM186" s="89"/>
    </row>
    <row r="187" spans="57:65" x14ac:dyDescent="0.15">
      <c r="BE187" s="201"/>
      <c r="BF187" s="201"/>
      <c r="BG187" s="201"/>
      <c r="BH187" s="201"/>
      <c r="BI187" s="201"/>
      <c r="BJ187" s="201"/>
      <c r="BK187" s="201"/>
      <c r="BL187" s="201"/>
      <c r="BM187" s="89"/>
    </row>
    <row r="188" spans="57:65" x14ac:dyDescent="0.15">
      <c r="BE188" s="201"/>
      <c r="BF188" s="201"/>
      <c r="BG188" s="201"/>
      <c r="BH188" s="201"/>
      <c r="BI188" s="201"/>
      <c r="BJ188" s="201"/>
      <c r="BK188" s="201"/>
      <c r="BL188" s="201"/>
      <c r="BM188" s="89"/>
    </row>
    <row r="189" spans="57:65" x14ac:dyDescent="0.15">
      <c r="BE189" s="201"/>
      <c r="BF189" s="201"/>
      <c r="BG189" s="201"/>
      <c r="BH189" s="201"/>
      <c r="BI189" s="201"/>
      <c r="BJ189" s="201"/>
      <c r="BK189" s="201"/>
      <c r="BL189" s="201"/>
      <c r="BM189" s="89"/>
    </row>
    <row r="190" spans="57:65" x14ac:dyDescent="0.15">
      <c r="BE190" s="201"/>
      <c r="BF190" s="201"/>
      <c r="BG190" s="201"/>
      <c r="BH190" s="201"/>
      <c r="BI190" s="201"/>
      <c r="BJ190" s="201"/>
      <c r="BK190" s="201"/>
      <c r="BL190" s="201"/>
      <c r="BM190" s="89"/>
    </row>
    <row r="191" spans="57:65" x14ac:dyDescent="0.15">
      <c r="BE191" s="201"/>
      <c r="BF191" s="201"/>
      <c r="BG191" s="201"/>
      <c r="BH191" s="201"/>
      <c r="BI191" s="201"/>
      <c r="BJ191" s="201"/>
      <c r="BK191" s="201"/>
      <c r="BL191" s="201"/>
      <c r="BM191" s="89"/>
    </row>
    <row r="192" spans="57:65" x14ac:dyDescent="0.15">
      <c r="BE192" s="201"/>
      <c r="BF192" s="201"/>
      <c r="BG192" s="201"/>
      <c r="BH192" s="201"/>
      <c r="BI192" s="201"/>
      <c r="BJ192" s="201"/>
      <c r="BK192" s="201"/>
      <c r="BL192" s="201"/>
      <c r="BM192" s="89"/>
    </row>
    <row r="193" spans="57:65" x14ac:dyDescent="0.15">
      <c r="BE193" s="201"/>
      <c r="BF193" s="201"/>
      <c r="BG193" s="201"/>
      <c r="BH193" s="201"/>
      <c r="BI193" s="201"/>
      <c r="BJ193" s="201"/>
      <c r="BK193" s="201"/>
      <c r="BL193" s="201"/>
      <c r="BM193" s="89"/>
    </row>
    <row r="194" spans="57:65" x14ac:dyDescent="0.15">
      <c r="BE194" s="201"/>
      <c r="BF194" s="201"/>
      <c r="BG194" s="201"/>
      <c r="BH194" s="201"/>
      <c r="BI194" s="201"/>
      <c r="BJ194" s="201"/>
      <c r="BK194" s="201"/>
      <c r="BL194" s="201"/>
      <c r="BM194" s="89"/>
    </row>
    <row r="195" spans="57:65" x14ac:dyDescent="0.15">
      <c r="BE195" s="201"/>
      <c r="BF195" s="201"/>
      <c r="BG195" s="201"/>
      <c r="BH195" s="201"/>
      <c r="BI195" s="201"/>
      <c r="BJ195" s="201"/>
      <c r="BK195" s="201"/>
      <c r="BL195" s="201"/>
      <c r="BM195" s="89"/>
    </row>
    <row r="196" spans="57:65" x14ac:dyDescent="0.15">
      <c r="BE196" s="201"/>
      <c r="BF196" s="201"/>
      <c r="BG196" s="201"/>
      <c r="BH196" s="201"/>
      <c r="BI196" s="201"/>
      <c r="BJ196" s="201"/>
      <c r="BK196" s="201"/>
      <c r="BL196" s="201"/>
      <c r="BM196" s="89"/>
    </row>
    <row r="197" spans="57:65" x14ac:dyDescent="0.15">
      <c r="BE197" s="201"/>
      <c r="BF197" s="201"/>
      <c r="BG197" s="201"/>
      <c r="BH197" s="201"/>
      <c r="BI197" s="201"/>
      <c r="BJ197" s="201"/>
      <c r="BK197" s="201"/>
      <c r="BL197" s="201"/>
      <c r="BM197" s="89"/>
    </row>
    <row r="198" spans="57:65" x14ac:dyDescent="0.15">
      <c r="BE198" s="201"/>
      <c r="BF198" s="201"/>
      <c r="BG198" s="201"/>
      <c r="BH198" s="201"/>
      <c r="BI198" s="201"/>
      <c r="BJ198" s="201"/>
      <c r="BK198" s="201"/>
      <c r="BL198" s="201"/>
      <c r="BM198" s="89"/>
    </row>
    <row r="199" spans="57:65" x14ac:dyDescent="0.15">
      <c r="BE199" s="201"/>
      <c r="BF199" s="201"/>
      <c r="BG199" s="201"/>
      <c r="BH199" s="201"/>
      <c r="BI199" s="201"/>
      <c r="BJ199" s="201"/>
      <c r="BK199" s="201"/>
      <c r="BL199" s="201"/>
      <c r="BM199" s="89"/>
    </row>
    <row r="200" spans="57:65" x14ac:dyDescent="0.15">
      <c r="BE200" s="201"/>
      <c r="BF200" s="201"/>
      <c r="BG200" s="201"/>
      <c r="BH200" s="201"/>
      <c r="BI200" s="201"/>
      <c r="BJ200" s="201"/>
      <c r="BK200" s="201"/>
      <c r="BL200" s="201"/>
      <c r="BM200" s="89"/>
    </row>
    <row r="201" spans="57:65" x14ac:dyDescent="0.15">
      <c r="BE201" s="201"/>
      <c r="BF201" s="201"/>
      <c r="BG201" s="201"/>
      <c r="BH201" s="201"/>
      <c r="BI201" s="201"/>
      <c r="BJ201" s="201"/>
      <c r="BK201" s="201"/>
      <c r="BL201" s="201"/>
      <c r="BM201" s="89"/>
    </row>
    <row r="202" spans="57:65" x14ac:dyDescent="0.15">
      <c r="BE202" s="201"/>
      <c r="BF202" s="201"/>
      <c r="BG202" s="201"/>
      <c r="BH202" s="201"/>
      <c r="BI202" s="201"/>
      <c r="BJ202" s="201"/>
      <c r="BK202" s="201"/>
      <c r="BL202" s="201"/>
      <c r="BM202" s="89"/>
    </row>
    <row r="203" spans="57:65" x14ac:dyDescent="0.15">
      <c r="BE203" s="201"/>
      <c r="BF203" s="201"/>
      <c r="BG203" s="201"/>
      <c r="BH203" s="201"/>
      <c r="BI203" s="201"/>
      <c r="BJ203" s="201"/>
      <c r="BK203" s="201"/>
      <c r="BL203" s="201"/>
      <c r="BM203" s="89"/>
    </row>
    <row r="204" spans="57:65" x14ac:dyDescent="0.15">
      <c r="BE204" s="201"/>
      <c r="BF204" s="201"/>
      <c r="BG204" s="201"/>
      <c r="BH204" s="201"/>
      <c r="BI204" s="201"/>
      <c r="BJ204" s="201"/>
      <c r="BK204" s="201"/>
      <c r="BL204" s="201"/>
      <c r="BM204" s="89"/>
    </row>
    <row r="205" spans="57:65" x14ac:dyDescent="0.15">
      <c r="BE205" s="201"/>
      <c r="BF205" s="201"/>
      <c r="BG205" s="201"/>
      <c r="BH205" s="201"/>
      <c r="BI205" s="201"/>
      <c r="BJ205" s="201"/>
      <c r="BK205" s="201"/>
      <c r="BL205" s="201"/>
      <c r="BM205" s="89"/>
    </row>
    <row r="206" spans="57:65" x14ac:dyDescent="0.15">
      <c r="BE206" s="201"/>
      <c r="BF206" s="201"/>
      <c r="BG206" s="201"/>
      <c r="BH206" s="201"/>
      <c r="BI206" s="201"/>
      <c r="BJ206" s="201"/>
      <c r="BK206" s="201"/>
      <c r="BL206" s="201"/>
      <c r="BM206" s="89"/>
    </row>
    <row r="207" spans="57:65" x14ac:dyDescent="0.15">
      <c r="BE207" s="201"/>
      <c r="BF207" s="201"/>
      <c r="BG207" s="201"/>
      <c r="BH207" s="201"/>
      <c r="BI207" s="201"/>
      <c r="BJ207" s="201"/>
      <c r="BK207" s="201"/>
      <c r="BL207" s="201"/>
      <c r="BM207" s="89"/>
    </row>
    <row r="208" spans="57:65" x14ac:dyDescent="0.15">
      <c r="BE208" s="201"/>
      <c r="BF208" s="201"/>
      <c r="BG208" s="201"/>
      <c r="BH208" s="201"/>
      <c r="BI208" s="201"/>
      <c r="BJ208" s="201"/>
      <c r="BK208" s="201"/>
      <c r="BL208" s="201"/>
      <c r="BM208" s="89"/>
    </row>
    <row r="209" spans="57:65" x14ac:dyDescent="0.15">
      <c r="BE209" s="201"/>
      <c r="BF209" s="201"/>
      <c r="BG209" s="201"/>
      <c r="BH209" s="201"/>
      <c r="BI209" s="201"/>
      <c r="BJ209" s="201"/>
      <c r="BK209" s="201"/>
      <c r="BL209" s="201"/>
      <c r="BM209" s="89"/>
    </row>
    <row r="210" spans="57:65" x14ac:dyDescent="0.15">
      <c r="BE210" s="201"/>
      <c r="BF210" s="201"/>
      <c r="BG210" s="201"/>
      <c r="BH210" s="201"/>
      <c r="BI210" s="201"/>
      <c r="BJ210" s="201"/>
      <c r="BK210" s="201"/>
      <c r="BL210" s="201"/>
      <c r="BM210" s="89"/>
    </row>
    <row r="211" spans="57:65" x14ac:dyDescent="0.15">
      <c r="BE211" s="201"/>
      <c r="BF211" s="201"/>
      <c r="BG211" s="201"/>
      <c r="BH211" s="201"/>
      <c r="BI211" s="201"/>
      <c r="BJ211" s="201"/>
      <c r="BK211" s="201"/>
      <c r="BL211" s="201"/>
      <c r="BM211" s="89"/>
    </row>
    <row r="212" spans="57:65" x14ac:dyDescent="0.15">
      <c r="BE212" s="201"/>
      <c r="BF212" s="201"/>
      <c r="BG212" s="201"/>
      <c r="BH212" s="201"/>
      <c r="BI212" s="201"/>
      <c r="BJ212" s="201"/>
      <c r="BK212" s="201"/>
      <c r="BL212" s="201"/>
      <c r="BM212" s="89"/>
    </row>
    <row r="213" spans="57:65" x14ac:dyDescent="0.15">
      <c r="BE213" s="201"/>
      <c r="BF213" s="201"/>
      <c r="BG213" s="201"/>
      <c r="BH213" s="201"/>
      <c r="BI213" s="201"/>
      <c r="BJ213" s="201"/>
      <c r="BK213" s="201"/>
      <c r="BL213" s="201"/>
      <c r="BM213" s="89"/>
    </row>
    <row r="214" spans="57:65" x14ac:dyDescent="0.15">
      <c r="BE214" s="201"/>
      <c r="BF214" s="201"/>
      <c r="BG214" s="201"/>
      <c r="BH214" s="201"/>
      <c r="BI214" s="201"/>
      <c r="BJ214" s="201"/>
      <c r="BK214" s="201"/>
      <c r="BL214" s="201"/>
      <c r="BM214" s="89"/>
    </row>
    <row r="215" spans="57:65" x14ac:dyDescent="0.15">
      <c r="BE215" s="201"/>
      <c r="BF215" s="201"/>
      <c r="BG215" s="201"/>
      <c r="BH215" s="201"/>
      <c r="BI215" s="201"/>
      <c r="BJ215" s="201"/>
      <c r="BK215" s="201"/>
      <c r="BL215" s="201"/>
      <c r="BM215" s="89"/>
    </row>
    <row r="216" spans="57:65" x14ac:dyDescent="0.15">
      <c r="BE216" s="201"/>
      <c r="BF216" s="201"/>
      <c r="BG216" s="201"/>
      <c r="BH216" s="201"/>
      <c r="BI216" s="201"/>
      <c r="BJ216" s="201"/>
      <c r="BK216" s="201"/>
      <c r="BL216" s="201"/>
      <c r="BM216" s="89"/>
    </row>
    <row r="217" spans="57:65" x14ac:dyDescent="0.15">
      <c r="BE217" s="201"/>
      <c r="BF217" s="201"/>
      <c r="BG217" s="201"/>
      <c r="BH217" s="201"/>
      <c r="BI217" s="201"/>
      <c r="BJ217" s="201"/>
      <c r="BK217" s="201"/>
      <c r="BL217" s="201"/>
      <c r="BM217" s="89"/>
    </row>
    <row r="218" spans="57:65" x14ac:dyDescent="0.15">
      <c r="BE218" s="201"/>
      <c r="BF218" s="201"/>
      <c r="BG218" s="201"/>
      <c r="BH218" s="201"/>
      <c r="BI218" s="201"/>
      <c r="BJ218" s="201"/>
      <c r="BK218" s="201"/>
      <c r="BL218" s="201"/>
      <c r="BM218" s="89"/>
    </row>
    <row r="219" spans="57:65" x14ac:dyDescent="0.15">
      <c r="BE219" s="201"/>
      <c r="BF219" s="201"/>
      <c r="BG219" s="201"/>
      <c r="BH219" s="201"/>
      <c r="BI219" s="201"/>
      <c r="BJ219" s="201"/>
      <c r="BK219" s="201"/>
      <c r="BL219" s="201"/>
      <c r="BM219" s="89"/>
    </row>
    <row r="220" spans="57:65" x14ac:dyDescent="0.15">
      <c r="BE220" s="201"/>
      <c r="BF220" s="201"/>
      <c r="BG220" s="201"/>
      <c r="BH220" s="201"/>
      <c r="BI220" s="201"/>
      <c r="BJ220" s="201"/>
      <c r="BK220" s="201"/>
      <c r="BL220" s="201"/>
      <c r="BM220" s="89"/>
    </row>
    <row r="221" spans="57:65" x14ac:dyDescent="0.15">
      <c r="BE221" s="201"/>
      <c r="BF221" s="201"/>
      <c r="BG221" s="201"/>
      <c r="BH221" s="201"/>
      <c r="BI221" s="201"/>
      <c r="BJ221" s="201"/>
      <c r="BK221" s="201"/>
      <c r="BL221" s="201"/>
      <c r="BM221" s="89"/>
    </row>
    <row r="222" spans="57:65" x14ac:dyDescent="0.15">
      <c r="BE222" s="201"/>
      <c r="BF222" s="201"/>
      <c r="BG222" s="201"/>
      <c r="BH222" s="201"/>
      <c r="BI222" s="201"/>
      <c r="BJ222" s="201"/>
      <c r="BK222" s="201"/>
      <c r="BL222" s="201"/>
      <c r="BM222" s="89"/>
    </row>
    <row r="223" spans="57:65" x14ac:dyDescent="0.15">
      <c r="BE223" s="201"/>
      <c r="BF223" s="201"/>
      <c r="BG223" s="201"/>
      <c r="BH223" s="201"/>
      <c r="BI223" s="201"/>
      <c r="BJ223" s="201"/>
      <c r="BK223" s="201"/>
      <c r="BL223" s="201"/>
      <c r="BM223" s="89"/>
    </row>
    <row r="224" spans="57:65" x14ac:dyDescent="0.15">
      <c r="BE224" s="201"/>
      <c r="BF224" s="201"/>
      <c r="BG224" s="201"/>
      <c r="BH224" s="201"/>
      <c r="BI224" s="201"/>
      <c r="BJ224" s="201"/>
      <c r="BK224" s="201"/>
      <c r="BL224" s="201"/>
      <c r="BM224" s="89"/>
    </row>
    <row r="225" spans="57:65" x14ac:dyDescent="0.15">
      <c r="BE225" s="201"/>
      <c r="BF225" s="201"/>
      <c r="BG225" s="201"/>
      <c r="BH225" s="201"/>
      <c r="BI225" s="201"/>
      <c r="BJ225" s="201"/>
      <c r="BK225" s="201"/>
      <c r="BL225" s="201"/>
      <c r="BM225" s="89"/>
    </row>
  </sheetData>
  <sheetProtection sheet="1" objects="1" scenarios="1"/>
  <mergeCells count="45">
    <mergeCell ref="S1:U1"/>
    <mergeCell ref="H8:I8"/>
    <mergeCell ref="H4:J7"/>
    <mergeCell ref="BF2:BF5"/>
    <mergeCell ref="BF6:BI7"/>
    <mergeCell ref="AX2:AX5"/>
    <mergeCell ref="AK6:AK8"/>
    <mergeCell ref="U4:U6"/>
    <mergeCell ref="Q6:Q7"/>
    <mergeCell ref="T6:T7"/>
    <mergeCell ref="L5:N5"/>
    <mergeCell ref="O5:Q5"/>
    <mergeCell ref="R5:T5"/>
    <mergeCell ref="K4:T4"/>
    <mergeCell ref="S6:S7"/>
    <mergeCell ref="M6:M7"/>
    <mergeCell ref="BF10:BK12"/>
    <mergeCell ref="AP13:AS13"/>
    <mergeCell ref="AR14:AS14"/>
    <mergeCell ref="AY14:AZ14"/>
    <mergeCell ref="AP15:AP18"/>
    <mergeCell ref="AQ15:AQ18"/>
    <mergeCell ref="AR15:AS17"/>
    <mergeCell ref="AK10:AK11"/>
    <mergeCell ref="AP10:AS11"/>
    <mergeCell ref="AX10:BA12"/>
    <mergeCell ref="AX6:BA8"/>
    <mergeCell ref="AF2:AF5"/>
    <mergeCell ref="AF6:AF8"/>
    <mergeCell ref="AF10:AF11"/>
    <mergeCell ref="AK2:AK5"/>
    <mergeCell ref="AP2:AP5"/>
    <mergeCell ref="AP6:AQ8"/>
    <mergeCell ref="P6:P7"/>
    <mergeCell ref="L6:L7"/>
    <mergeCell ref="O6:O7"/>
    <mergeCell ref="R6:R7"/>
    <mergeCell ref="N6:N7"/>
    <mergeCell ref="C4:C7"/>
    <mergeCell ref="B4:B7"/>
    <mergeCell ref="G4:G6"/>
    <mergeCell ref="K5:K7"/>
    <mergeCell ref="D4:D7"/>
    <mergeCell ref="E4:E7"/>
    <mergeCell ref="F4:F7"/>
  </mergeCells>
  <phoneticPr fontId="1"/>
  <dataValidations count="9">
    <dataValidation type="list" allowBlank="1" showInputMessage="1" showErrorMessage="1" sqref="E9:E48">
      <formula1>隣接空間の種別</formula1>
    </dataValidation>
    <dataValidation type="list" allowBlank="1" showInputMessage="1" showErrorMessage="1" sqref="U9:U48">
      <formula1>日射熱取得</formula1>
    </dataValidation>
    <dataValidation type="list" allowBlank="1" showInputMessage="1" showErrorMessage="1" sqref="C9:C48">
      <formula1>方位</formula1>
    </dataValidation>
    <dataValidation type="list" allowBlank="1" showInputMessage="1" showErrorMessage="1" sqref="D9:D48">
      <formula1>部位の種類</formula1>
    </dataValidation>
    <dataValidation type="list" allowBlank="1" showInputMessage="1" showErrorMessage="1" sqref="L9:L48 O9:O48 R9:R48">
      <formula1>鉄骨部位</formula1>
    </dataValidation>
    <dataValidation type="list" allowBlank="1" showInputMessage="1" showErrorMessage="1" sqref="K9:K48">
      <formula1>外装材</formula1>
    </dataValidation>
    <dataValidation type="decimal" allowBlank="1" showInputMessage="1" showErrorMessage="1" errorTitle="入力エラー" error="正の半角数字を入力してください。" sqref="G9:G48">
      <formula1>0</formula1>
      <formula2>10000</formula2>
    </dataValidation>
    <dataValidation type="list" allowBlank="1" showInputMessage="1" showErrorMessage="1" sqref="F9:F48">
      <formula1>外気側</formula1>
    </dataValidation>
    <dataValidation type="decimal" allowBlank="1" showInputMessage="1" showErrorMessage="1" sqref="Q9:Q48 N9:N48 T9:T48">
      <formula1>0</formula1>
      <formula2>9999</formula2>
    </dataValidation>
  </dataValidations>
  <hyperlinks>
    <hyperlink ref="AF2:AF5" location="'③壁等-鉄骨造'!A9" display="戻る"/>
    <hyperlink ref="AK2:AK5" location="'③壁等-鉄骨造'!A9" display="戻る"/>
    <hyperlink ref="AP2:AP5" location="'③壁等-鉄骨造'!A9" display="戻る"/>
    <hyperlink ref="AX2:AX5" location="'③壁等-鉄骨造'!A9" display="戻る"/>
    <hyperlink ref="C4:C7" location="'③壁等-鉄骨造'!AC9" display="方位"/>
    <hyperlink ref="D4:D7" location="'③壁等-鉄骨造'!AH9" display="部位の種類"/>
    <hyperlink ref="E4:E7" location="'③壁等-鉄骨造'!AP9" display="隣接空間の種別"/>
    <hyperlink ref="F4:F7" location="'③壁等-鉄骨造'!AX9" display="'③壁等-鉄骨造'!AX9"/>
    <hyperlink ref="BF2:BF5" location="'③壁等-鉄骨造'!A9" display="戻る"/>
    <hyperlink ref="K4:S4" location="'③壁等-鉄骨造'!BI9" display="熱橋の入力"/>
    <hyperlink ref="S1:U1" location="ホーム!C6" display="HOMEへ"/>
  </hyperlinks>
  <pageMargins left="0.7" right="0.7" top="0.75" bottom="0.75" header="0.3" footer="0.3"/>
  <pageSetup paperSize="9" orientation="portrait" horizontalDpi="4294967294" verticalDpi="0" r:id="rId1"/>
  <ignoredErrors>
    <ignoredError sqref="J12:J48 J9:J11" emptyCellReference="1"/>
  </ignoredErrors>
  <extLst>
    <ext xmlns:x14="http://schemas.microsoft.com/office/spreadsheetml/2009/9/main" uri="{78C0D931-6437-407d-A8EE-F0AAD7539E65}">
      <x14:conditionalFormattings>
        <x14:conditionalFormatting xmlns:xm="http://schemas.microsoft.com/office/excel/2006/main">
          <x14:cfRule type="expression" priority="400" id="{C6A08508-864E-4ED1-B05B-9C0A9610E026}">
            <xm:f>OR(L9=data!$AO$4,L9=data!$AO$5)</xm:f>
            <x14:dxf>
              <fill>
                <patternFill>
                  <bgColor theme="6" tint="0.79998168889431442"/>
                </patternFill>
              </fill>
            </x14:dxf>
          </x14:cfRule>
          <xm:sqref>M9:N9</xm:sqref>
        </x14:conditionalFormatting>
        <x14:conditionalFormatting xmlns:xm="http://schemas.microsoft.com/office/excel/2006/main">
          <x14:cfRule type="expression" priority="399" id="{10B2376B-2D5C-466A-A778-FFDF836C74FE}">
            <xm:f>OR(L10=data!$AO$4,L10=data!$AO$5)</xm:f>
            <x14:dxf>
              <fill>
                <patternFill>
                  <bgColor theme="6" tint="0.79998168889431442"/>
                </patternFill>
              </fill>
            </x14:dxf>
          </x14:cfRule>
          <xm:sqref>M10</xm:sqref>
        </x14:conditionalFormatting>
        <x14:conditionalFormatting xmlns:xm="http://schemas.microsoft.com/office/excel/2006/main">
          <x14:cfRule type="expression" priority="396" id="{AA1863DA-95ED-41D2-9883-448ABEA96971}">
            <xm:f>OR(L11=data!$AO$4,L11=data!$AO$5)</xm:f>
            <x14:dxf>
              <fill>
                <patternFill>
                  <bgColor theme="6" tint="0.79998168889431442"/>
                </patternFill>
              </fill>
            </x14:dxf>
          </x14:cfRule>
          <xm:sqref>M11</xm:sqref>
        </x14:conditionalFormatting>
        <x14:conditionalFormatting xmlns:xm="http://schemas.microsoft.com/office/excel/2006/main">
          <x14:cfRule type="expression" priority="395" id="{D6B2146F-4805-4416-AC3E-555A88AE0FB7}">
            <xm:f>OR(L12=data!$AO$4,L12=data!$AO$5)</xm:f>
            <x14:dxf>
              <fill>
                <patternFill>
                  <bgColor theme="6" tint="0.79998168889431442"/>
                </patternFill>
              </fill>
            </x14:dxf>
          </x14:cfRule>
          <xm:sqref>M12</xm:sqref>
        </x14:conditionalFormatting>
        <x14:conditionalFormatting xmlns:xm="http://schemas.microsoft.com/office/excel/2006/main">
          <x14:cfRule type="expression" priority="394" id="{FE297F7B-7957-4C05-9634-206C98E45CA4}">
            <xm:f>OR(L13=data!$AO$4,L13=data!$AO$5)</xm:f>
            <x14:dxf>
              <fill>
                <patternFill>
                  <bgColor theme="6" tint="0.79998168889431442"/>
                </patternFill>
              </fill>
            </x14:dxf>
          </x14:cfRule>
          <xm:sqref>M13</xm:sqref>
        </x14:conditionalFormatting>
        <x14:conditionalFormatting xmlns:xm="http://schemas.microsoft.com/office/excel/2006/main">
          <x14:cfRule type="expression" priority="393" id="{3C4E2C7A-3240-4DCB-97D3-DA2D686DBBBF}">
            <xm:f>OR(L14=data!$AO$4,L14=data!$AO$5)</xm:f>
            <x14:dxf>
              <fill>
                <patternFill>
                  <bgColor theme="6" tint="0.79998168889431442"/>
                </patternFill>
              </fill>
            </x14:dxf>
          </x14:cfRule>
          <xm:sqref>M14</xm:sqref>
        </x14:conditionalFormatting>
        <x14:conditionalFormatting xmlns:xm="http://schemas.microsoft.com/office/excel/2006/main">
          <x14:cfRule type="expression" priority="392" id="{E429DEFF-14B0-4AAF-87ED-41B52489AA2C}">
            <xm:f>OR(L15=data!$AO$4,L15=data!$AO$5)</xm:f>
            <x14:dxf>
              <fill>
                <patternFill>
                  <bgColor theme="6" tint="0.79998168889431442"/>
                </patternFill>
              </fill>
            </x14:dxf>
          </x14:cfRule>
          <xm:sqref>M15</xm:sqref>
        </x14:conditionalFormatting>
        <x14:conditionalFormatting xmlns:xm="http://schemas.microsoft.com/office/excel/2006/main">
          <x14:cfRule type="expression" priority="391" id="{B5A1BE03-4C70-46CA-8D6B-14F9D2223636}">
            <xm:f>OR(L16=data!$AO$4,L16=data!$AO$5)</xm:f>
            <x14:dxf>
              <fill>
                <patternFill>
                  <bgColor theme="6" tint="0.79998168889431442"/>
                </patternFill>
              </fill>
            </x14:dxf>
          </x14:cfRule>
          <xm:sqref>M16</xm:sqref>
        </x14:conditionalFormatting>
        <x14:conditionalFormatting xmlns:xm="http://schemas.microsoft.com/office/excel/2006/main">
          <x14:cfRule type="expression" priority="390" id="{73AFBC1D-6E4A-420F-AE3C-3AAED65D5505}">
            <xm:f>OR(L17=data!$AO$4,L17=data!$AO$5)</xm:f>
            <x14:dxf>
              <fill>
                <patternFill>
                  <bgColor theme="6" tint="0.79998168889431442"/>
                </patternFill>
              </fill>
            </x14:dxf>
          </x14:cfRule>
          <xm:sqref>M17</xm:sqref>
        </x14:conditionalFormatting>
        <x14:conditionalFormatting xmlns:xm="http://schemas.microsoft.com/office/excel/2006/main">
          <x14:cfRule type="expression" priority="389" id="{B7375219-47CA-41B1-82B8-D7DD88E9EED4}">
            <xm:f>OR(L18=data!$AO$4,L18=data!$AO$5)</xm:f>
            <x14:dxf>
              <fill>
                <patternFill>
                  <bgColor theme="6" tint="0.79998168889431442"/>
                </patternFill>
              </fill>
            </x14:dxf>
          </x14:cfRule>
          <xm:sqref>M18</xm:sqref>
        </x14:conditionalFormatting>
        <x14:conditionalFormatting xmlns:xm="http://schemas.microsoft.com/office/excel/2006/main">
          <x14:cfRule type="expression" priority="388" id="{B1EBC528-78FC-4992-B70E-E6A28B841437}">
            <xm:f>OR(L19=data!$AO$4,L19=data!$AO$5)</xm:f>
            <x14:dxf>
              <fill>
                <patternFill>
                  <bgColor theme="6" tint="0.79998168889431442"/>
                </patternFill>
              </fill>
            </x14:dxf>
          </x14:cfRule>
          <xm:sqref>M19</xm:sqref>
        </x14:conditionalFormatting>
        <x14:conditionalFormatting xmlns:xm="http://schemas.microsoft.com/office/excel/2006/main">
          <x14:cfRule type="expression" priority="387" id="{5312829F-D4C4-419F-9D36-BAADD4E91839}">
            <xm:f>OR(L20=data!$AO$4,L20=data!$AO$5)</xm:f>
            <x14:dxf>
              <fill>
                <patternFill>
                  <bgColor theme="6" tint="0.79998168889431442"/>
                </patternFill>
              </fill>
            </x14:dxf>
          </x14:cfRule>
          <xm:sqref>M20</xm:sqref>
        </x14:conditionalFormatting>
        <x14:conditionalFormatting xmlns:xm="http://schemas.microsoft.com/office/excel/2006/main">
          <x14:cfRule type="expression" priority="386" id="{56701756-EC5F-442F-88EF-598CD15B94DF}">
            <xm:f>OR(L21=data!$AO$4,L21=data!$AO$5)</xm:f>
            <x14:dxf>
              <fill>
                <patternFill>
                  <bgColor theme="6" tint="0.79998168889431442"/>
                </patternFill>
              </fill>
            </x14:dxf>
          </x14:cfRule>
          <xm:sqref>M21</xm:sqref>
        </x14:conditionalFormatting>
        <x14:conditionalFormatting xmlns:xm="http://schemas.microsoft.com/office/excel/2006/main">
          <x14:cfRule type="expression" priority="385" id="{782A7D08-D22C-477C-B421-8958546D292A}">
            <xm:f>OR(L22=data!$AO$4,L22=data!$AO$5)</xm:f>
            <x14:dxf>
              <fill>
                <patternFill>
                  <bgColor theme="6" tint="0.79998168889431442"/>
                </patternFill>
              </fill>
            </x14:dxf>
          </x14:cfRule>
          <xm:sqref>M22</xm:sqref>
        </x14:conditionalFormatting>
        <x14:conditionalFormatting xmlns:xm="http://schemas.microsoft.com/office/excel/2006/main">
          <x14:cfRule type="expression" priority="384" id="{56537BE5-C29E-4AF5-B67A-B3E003AB44A5}">
            <xm:f>OR(L23=data!$AO$4,L23=data!$AO$5)</xm:f>
            <x14:dxf>
              <fill>
                <patternFill>
                  <bgColor theme="6" tint="0.79998168889431442"/>
                </patternFill>
              </fill>
            </x14:dxf>
          </x14:cfRule>
          <xm:sqref>M23</xm:sqref>
        </x14:conditionalFormatting>
        <x14:conditionalFormatting xmlns:xm="http://schemas.microsoft.com/office/excel/2006/main">
          <x14:cfRule type="expression" priority="383" id="{3870FD7D-B2CE-43C0-9F42-F5D686D350D5}">
            <xm:f>OR(L24=data!$AO$4,L24=data!$AO$5)</xm:f>
            <x14:dxf>
              <fill>
                <patternFill>
                  <bgColor theme="6" tint="0.79998168889431442"/>
                </patternFill>
              </fill>
            </x14:dxf>
          </x14:cfRule>
          <xm:sqref>M24</xm:sqref>
        </x14:conditionalFormatting>
        <x14:conditionalFormatting xmlns:xm="http://schemas.microsoft.com/office/excel/2006/main">
          <x14:cfRule type="expression" priority="382" id="{B60D95AB-A5D7-41B8-8980-F48939C0C7DF}">
            <xm:f>OR(L25=data!$AO$4,L25=data!$AO$5)</xm:f>
            <x14:dxf>
              <fill>
                <patternFill>
                  <bgColor theme="6" tint="0.79998168889431442"/>
                </patternFill>
              </fill>
            </x14:dxf>
          </x14:cfRule>
          <xm:sqref>M25</xm:sqref>
        </x14:conditionalFormatting>
        <x14:conditionalFormatting xmlns:xm="http://schemas.microsoft.com/office/excel/2006/main">
          <x14:cfRule type="expression" priority="381" id="{0412DC73-E344-4B49-BBC4-FD6C7BB7AEFF}">
            <xm:f>OR(L26=data!$AO$4,L26=data!$AO$5)</xm:f>
            <x14:dxf>
              <fill>
                <patternFill>
                  <bgColor theme="6" tint="0.79998168889431442"/>
                </patternFill>
              </fill>
            </x14:dxf>
          </x14:cfRule>
          <xm:sqref>M26</xm:sqref>
        </x14:conditionalFormatting>
        <x14:conditionalFormatting xmlns:xm="http://schemas.microsoft.com/office/excel/2006/main">
          <x14:cfRule type="expression" priority="379" id="{E3EB7293-8B27-4778-BECE-0D898D807CE0}">
            <xm:f>OR(L27=data!$AO$4,L27=data!$AO$5)</xm:f>
            <x14:dxf>
              <fill>
                <patternFill>
                  <bgColor theme="6" tint="0.79998168889431442"/>
                </patternFill>
              </fill>
            </x14:dxf>
          </x14:cfRule>
          <xm:sqref>M27</xm:sqref>
        </x14:conditionalFormatting>
        <x14:conditionalFormatting xmlns:xm="http://schemas.microsoft.com/office/excel/2006/main">
          <x14:cfRule type="expression" priority="378" id="{E4DC161F-9AB9-4442-854E-64AB4C3C7642}">
            <xm:f>OR(L28=data!$AO$4,L28=data!$AO$5)</xm:f>
            <x14:dxf>
              <fill>
                <patternFill>
                  <bgColor theme="6" tint="0.79998168889431442"/>
                </patternFill>
              </fill>
            </x14:dxf>
          </x14:cfRule>
          <xm:sqref>M28</xm:sqref>
        </x14:conditionalFormatting>
        <x14:conditionalFormatting xmlns:xm="http://schemas.microsoft.com/office/excel/2006/main">
          <x14:cfRule type="expression" priority="377" id="{41555580-2333-4CDF-8583-B8482D774288}">
            <xm:f>OR(O9=data!$AO$4,O9=data!$AO$5)</xm:f>
            <x14:dxf>
              <fill>
                <patternFill>
                  <bgColor theme="6" tint="0.79998168889431442"/>
                </patternFill>
              </fill>
            </x14:dxf>
          </x14:cfRule>
          <xm:sqref>P9</xm:sqref>
        </x14:conditionalFormatting>
        <x14:conditionalFormatting xmlns:xm="http://schemas.microsoft.com/office/excel/2006/main">
          <x14:cfRule type="expression" priority="357" id="{E355706F-A919-4B9E-A8B7-5282D8396610}">
            <xm:f>OR(R9=data!$AO$4,R9=data!$AO$5)</xm:f>
            <x14:dxf>
              <fill>
                <patternFill>
                  <bgColor theme="6" tint="0.79998168889431442"/>
                </patternFill>
              </fill>
            </x14:dxf>
          </x14:cfRule>
          <xm:sqref>S9</xm:sqref>
        </x14:conditionalFormatting>
        <x14:conditionalFormatting xmlns:xm="http://schemas.microsoft.com/office/excel/2006/main">
          <x14:cfRule type="expression" priority="337" id="{FCEA8849-F31D-43F8-ACDC-188711EE376B}">
            <xm:f>OR(O10=data!$AO$4,O10=data!$AO$5)</xm:f>
            <x14:dxf>
              <fill>
                <patternFill>
                  <bgColor theme="6" tint="0.79998168889431442"/>
                </patternFill>
              </fill>
            </x14:dxf>
          </x14:cfRule>
          <xm:sqref>P10</xm:sqref>
        </x14:conditionalFormatting>
        <x14:conditionalFormatting xmlns:xm="http://schemas.microsoft.com/office/excel/2006/main">
          <x14:cfRule type="expression" priority="336" id="{4C8F5DD0-CA70-4002-B096-3F10DD3151E8}">
            <xm:f>OR(O11=data!$AO$4,O11=data!$AO$5)</xm:f>
            <x14:dxf>
              <fill>
                <patternFill>
                  <bgColor theme="6" tint="0.79998168889431442"/>
                </patternFill>
              </fill>
            </x14:dxf>
          </x14:cfRule>
          <xm:sqref>P11</xm:sqref>
        </x14:conditionalFormatting>
        <x14:conditionalFormatting xmlns:xm="http://schemas.microsoft.com/office/excel/2006/main">
          <x14:cfRule type="expression" priority="335" id="{01E729DC-C00F-4C63-942A-8C104E13A8BC}">
            <xm:f>OR(O12=data!$AO$4,O12=data!$AO$5)</xm:f>
            <x14:dxf>
              <fill>
                <patternFill>
                  <bgColor theme="6" tint="0.79998168889431442"/>
                </patternFill>
              </fill>
            </x14:dxf>
          </x14:cfRule>
          <xm:sqref>P12</xm:sqref>
        </x14:conditionalFormatting>
        <x14:conditionalFormatting xmlns:xm="http://schemas.microsoft.com/office/excel/2006/main">
          <x14:cfRule type="expression" priority="334" id="{AA2A705C-C813-412D-AC23-5CB9EC3A6399}">
            <xm:f>OR(O13=data!$AO$4,O13=data!$AO$5)</xm:f>
            <x14:dxf>
              <fill>
                <patternFill>
                  <bgColor theme="6" tint="0.79998168889431442"/>
                </patternFill>
              </fill>
            </x14:dxf>
          </x14:cfRule>
          <xm:sqref>P13</xm:sqref>
        </x14:conditionalFormatting>
        <x14:conditionalFormatting xmlns:xm="http://schemas.microsoft.com/office/excel/2006/main">
          <x14:cfRule type="expression" priority="333" id="{DE701A52-694C-4F35-AB30-BA7E158E3B7F}">
            <xm:f>OR(O14=data!$AO$4,O14=data!$AO$5)</xm:f>
            <x14:dxf>
              <fill>
                <patternFill>
                  <bgColor theme="6" tint="0.79998168889431442"/>
                </patternFill>
              </fill>
            </x14:dxf>
          </x14:cfRule>
          <xm:sqref>P14</xm:sqref>
        </x14:conditionalFormatting>
        <x14:conditionalFormatting xmlns:xm="http://schemas.microsoft.com/office/excel/2006/main">
          <x14:cfRule type="expression" priority="332" id="{9D241277-F377-4633-A5B5-099F366EF004}">
            <xm:f>OR(O15=data!$AO$4,O15=data!$AO$5)</xm:f>
            <x14:dxf>
              <fill>
                <patternFill>
                  <bgColor theme="6" tint="0.79998168889431442"/>
                </patternFill>
              </fill>
            </x14:dxf>
          </x14:cfRule>
          <xm:sqref>P15</xm:sqref>
        </x14:conditionalFormatting>
        <x14:conditionalFormatting xmlns:xm="http://schemas.microsoft.com/office/excel/2006/main">
          <x14:cfRule type="expression" priority="331" id="{632D778B-5A64-40C7-947E-3DA744A8C912}">
            <xm:f>OR(O16=data!$AO$4,O16=data!$AO$5)</xm:f>
            <x14:dxf>
              <fill>
                <patternFill>
                  <bgColor theme="6" tint="0.79998168889431442"/>
                </patternFill>
              </fill>
            </x14:dxf>
          </x14:cfRule>
          <xm:sqref>P16</xm:sqref>
        </x14:conditionalFormatting>
        <x14:conditionalFormatting xmlns:xm="http://schemas.microsoft.com/office/excel/2006/main">
          <x14:cfRule type="expression" priority="330" id="{5A30E017-B773-4AA5-8F15-799D2EEAB3EC}">
            <xm:f>OR(O17=data!$AO$4,O17=data!$AO$5)</xm:f>
            <x14:dxf>
              <fill>
                <patternFill>
                  <bgColor theme="6" tint="0.79998168889431442"/>
                </patternFill>
              </fill>
            </x14:dxf>
          </x14:cfRule>
          <xm:sqref>P17</xm:sqref>
        </x14:conditionalFormatting>
        <x14:conditionalFormatting xmlns:xm="http://schemas.microsoft.com/office/excel/2006/main">
          <x14:cfRule type="expression" priority="329" id="{8CABF09A-B613-438A-8326-ADDE21555739}">
            <xm:f>OR(O18=data!$AO$4,O18=data!$AO$5)</xm:f>
            <x14:dxf>
              <fill>
                <patternFill>
                  <bgColor theme="6" tint="0.79998168889431442"/>
                </patternFill>
              </fill>
            </x14:dxf>
          </x14:cfRule>
          <xm:sqref>P18</xm:sqref>
        </x14:conditionalFormatting>
        <x14:conditionalFormatting xmlns:xm="http://schemas.microsoft.com/office/excel/2006/main">
          <x14:cfRule type="expression" priority="328" id="{F2C2D71F-80B7-44AC-A537-0FFAD404AF82}">
            <xm:f>OR(O19=data!$AO$4,O19=data!$AO$5)</xm:f>
            <x14:dxf>
              <fill>
                <patternFill>
                  <bgColor theme="6" tint="0.79998168889431442"/>
                </patternFill>
              </fill>
            </x14:dxf>
          </x14:cfRule>
          <xm:sqref>P19</xm:sqref>
        </x14:conditionalFormatting>
        <x14:conditionalFormatting xmlns:xm="http://schemas.microsoft.com/office/excel/2006/main">
          <x14:cfRule type="expression" priority="327" id="{82BDE667-1899-455B-A523-FEBAEC21AF4C}">
            <xm:f>OR(O20=data!$AO$4,O20=data!$AO$5)</xm:f>
            <x14:dxf>
              <fill>
                <patternFill>
                  <bgColor theme="6" tint="0.79998168889431442"/>
                </patternFill>
              </fill>
            </x14:dxf>
          </x14:cfRule>
          <xm:sqref>P20</xm:sqref>
        </x14:conditionalFormatting>
        <x14:conditionalFormatting xmlns:xm="http://schemas.microsoft.com/office/excel/2006/main">
          <x14:cfRule type="expression" priority="326" id="{25190372-8399-4B5E-9256-4A451D6A6DE6}">
            <xm:f>OR(O21=data!$AO$4,O21=data!$AO$5)</xm:f>
            <x14:dxf>
              <fill>
                <patternFill>
                  <bgColor theme="6" tint="0.79998168889431442"/>
                </patternFill>
              </fill>
            </x14:dxf>
          </x14:cfRule>
          <xm:sqref>P21</xm:sqref>
        </x14:conditionalFormatting>
        <x14:conditionalFormatting xmlns:xm="http://schemas.microsoft.com/office/excel/2006/main">
          <x14:cfRule type="expression" priority="325" id="{AD07E531-4F36-4691-992D-72B3E8AF0083}">
            <xm:f>OR(O22=data!$AO$4,O22=data!$AO$5)</xm:f>
            <x14:dxf>
              <fill>
                <patternFill>
                  <bgColor theme="6" tint="0.79998168889431442"/>
                </patternFill>
              </fill>
            </x14:dxf>
          </x14:cfRule>
          <xm:sqref>P22</xm:sqref>
        </x14:conditionalFormatting>
        <x14:conditionalFormatting xmlns:xm="http://schemas.microsoft.com/office/excel/2006/main">
          <x14:cfRule type="expression" priority="324" id="{8A7D2D19-5FE9-4A97-8EB8-F78B9655C34F}">
            <xm:f>OR(O23=data!$AO$4,O23=data!$AO$5)</xm:f>
            <x14:dxf>
              <fill>
                <patternFill>
                  <bgColor theme="6" tint="0.79998168889431442"/>
                </patternFill>
              </fill>
            </x14:dxf>
          </x14:cfRule>
          <xm:sqref>P23</xm:sqref>
        </x14:conditionalFormatting>
        <x14:conditionalFormatting xmlns:xm="http://schemas.microsoft.com/office/excel/2006/main">
          <x14:cfRule type="expression" priority="323" id="{E2C475FF-E1FA-429D-8CA7-04EC877F5D3B}">
            <xm:f>OR(O24=data!$AO$4,O24=data!$AO$5)</xm:f>
            <x14:dxf>
              <fill>
                <patternFill>
                  <bgColor theme="6" tint="0.79998168889431442"/>
                </patternFill>
              </fill>
            </x14:dxf>
          </x14:cfRule>
          <xm:sqref>P24</xm:sqref>
        </x14:conditionalFormatting>
        <x14:conditionalFormatting xmlns:xm="http://schemas.microsoft.com/office/excel/2006/main">
          <x14:cfRule type="expression" priority="322" id="{C38E49DE-D611-46BE-A2D1-7173F3C1924B}">
            <xm:f>OR(O25=data!$AO$4,O25=data!$AO$5)</xm:f>
            <x14:dxf>
              <fill>
                <patternFill>
                  <bgColor theme="6" tint="0.79998168889431442"/>
                </patternFill>
              </fill>
            </x14:dxf>
          </x14:cfRule>
          <xm:sqref>P25</xm:sqref>
        </x14:conditionalFormatting>
        <x14:conditionalFormatting xmlns:xm="http://schemas.microsoft.com/office/excel/2006/main">
          <x14:cfRule type="expression" priority="321" id="{90763B63-09F5-4A3A-BCB2-B0CF60A3CA71}">
            <xm:f>OR(O26=data!$AO$4,O26=data!$AO$5)</xm:f>
            <x14:dxf>
              <fill>
                <patternFill>
                  <bgColor theme="6" tint="0.79998168889431442"/>
                </patternFill>
              </fill>
            </x14:dxf>
          </x14:cfRule>
          <xm:sqref>P26</xm:sqref>
        </x14:conditionalFormatting>
        <x14:conditionalFormatting xmlns:xm="http://schemas.microsoft.com/office/excel/2006/main">
          <x14:cfRule type="expression" priority="320" id="{4431E2D1-A46A-4111-9C34-254BBE9CA4FD}">
            <xm:f>OR(O27=data!$AO$4,O27=data!$AO$5)</xm:f>
            <x14:dxf>
              <fill>
                <patternFill>
                  <bgColor theme="6" tint="0.79998168889431442"/>
                </patternFill>
              </fill>
            </x14:dxf>
          </x14:cfRule>
          <xm:sqref>P27</xm:sqref>
        </x14:conditionalFormatting>
        <x14:conditionalFormatting xmlns:xm="http://schemas.microsoft.com/office/excel/2006/main">
          <x14:cfRule type="expression" priority="319" id="{1BCB146C-AE07-4336-86AE-C49B510E600F}">
            <xm:f>OR(O28=data!$AO$4,O28=data!$AO$5)</xm:f>
            <x14:dxf>
              <fill>
                <patternFill>
                  <bgColor theme="6" tint="0.79998168889431442"/>
                </patternFill>
              </fill>
            </x14:dxf>
          </x14:cfRule>
          <xm:sqref>P28</xm:sqref>
        </x14:conditionalFormatting>
        <x14:conditionalFormatting xmlns:xm="http://schemas.microsoft.com/office/excel/2006/main">
          <x14:cfRule type="expression" priority="318" id="{CA306632-FE57-4F7B-B431-7CFD4450C8E2}">
            <xm:f>OR(R10=data!$AO$4,R10=data!$AO$5)</xm:f>
            <x14:dxf>
              <fill>
                <patternFill>
                  <bgColor theme="6" tint="0.79998168889431442"/>
                </patternFill>
              </fill>
            </x14:dxf>
          </x14:cfRule>
          <xm:sqref>S10</xm:sqref>
        </x14:conditionalFormatting>
        <x14:conditionalFormatting xmlns:xm="http://schemas.microsoft.com/office/excel/2006/main">
          <x14:cfRule type="expression" priority="317" id="{E5B46BA3-9FDF-4CAB-9D69-53D12B110519}">
            <xm:f>OR(R11=data!$AO$4,R11=data!$AO$5)</xm:f>
            <x14:dxf>
              <fill>
                <patternFill>
                  <bgColor theme="6" tint="0.79998168889431442"/>
                </patternFill>
              </fill>
            </x14:dxf>
          </x14:cfRule>
          <xm:sqref>S11</xm:sqref>
        </x14:conditionalFormatting>
        <x14:conditionalFormatting xmlns:xm="http://schemas.microsoft.com/office/excel/2006/main">
          <x14:cfRule type="expression" priority="316" id="{FC5FC148-0D1D-4664-8F79-704BCBB5CC04}">
            <xm:f>OR(R12=data!$AO$4,R12=data!$AO$5)</xm:f>
            <x14:dxf>
              <fill>
                <patternFill>
                  <bgColor theme="6" tint="0.79998168889431442"/>
                </patternFill>
              </fill>
            </x14:dxf>
          </x14:cfRule>
          <xm:sqref>S12</xm:sqref>
        </x14:conditionalFormatting>
        <x14:conditionalFormatting xmlns:xm="http://schemas.microsoft.com/office/excel/2006/main">
          <x14:cfRule type="expression" priority="315" id="{39F3CEA2-E85B-4895-8496-0F39543A491D}">
            <xm:f>OR(R13=data!$AO$4,R13=data!$AO$5)</xm:f>
            <x14:dxf>
              <fill>
                <patternFill>
                  <bgColor theme="6" tint="0.79998168889431442"/>
                </patternFill>
              </fill>
            </x14:dxf>
          </x14:cfRule>
          <xm:sqref>S13</xm:sqref>
        </x14:conditionalFormatting>
        <x14:conditionalFormatting xmlns:xm="http://schemas.microsoft.com/office/excel/2006/main">
          <x14:cfRule type="expression" priority="314" id="{2DDC7FB3-F569-46A7-B0C9-43990E6E79F6}">
            <xm:f>OR(R14=data!$AO$4,R14=data!$AO$5)</xm:f>
            <x14:dxf>
              <fill>
                <patternFill>
                  <bgColor theme="6" tint="0.79998168889431442"/>
                </patternFill>
              </fill>
            </x14:dxf>
          </x14:cfRule>
          <xm:sqref>S14</xm:sqref>
        </x14:conditionalFormatting>
        <x14:conditionalFormatting xmlns:xm="http://schemas.microsoft.com/office/excel/2006/main">
          <x14:cfRule type="expression" priority="313" id="{DB7B7FC5-3B2D-4172-ACC6-672CF3406B32}">
            <xm:f>OR(R15=data!$AO$4,R15=data!$AO$5)</xm:f>
            <x14:dxf>
              <fill>
                <patternFill>
                  <bgColor theme="6" tint="0.79998168889431442"/>
                </patternFill>
              </fill>
            </x14:dxf>
          </x14:cfRule>
          <xm:sqref>S15</xm:sqref>
        </x14:conditionalFormatting>
        <x14:conditionalFormatting xmlns:xm="http://schemas.microsoft.com/office/excel/2006/main">
          <x14:cfRule type="expression" priority="312" id="{1257DECA-7DF7-4498-9AEB-309E8C94C83B}">
            <xm:f>OR(R16=data!$AO$4,R16=data!$AO$5)</xm:f>
            <x14:dxf>
              <fill>
                <patternFill>
                  <bgColor theme="6" tint="0.79998168889431442"/>
                </patternFill>
              </fill>
            </x14:dxf>
          </x14:cfRule>
          <xm:sqref>S16</xm:sqref>
        </x14:conditionalFormatting>
        <x14:conditionalFormatting xmlns:xm="http://schemas.microsoft.com/office/excel/2006/main">
          <x14:cfRule type="expression" priority="311" id="{CC8B9921-20B7-4775-92B7-C187706B9670}">
            <xm:f>OR(R17=data!$AO$4,R17=data!$AO$5)</xm:f>
            <x14:dxf>
              <fill>
                <patternFill>
                  <bgColor theme="6" tint="0.79998168889431442"/>
                </patternFill>
              </fill>
            </x14:dxf>
          </x14:cfRule>
          <xm:sqref>S17</xm:sqref>
        </x14:conditionalFormatting>
        <x14:conditionalFormatting xmlns:xm="http://schemas.microsoft.com/office/excel/2006/main">
          <x14:cfRule type="expression" priority="310" id="{023A96A9-4D66-480F-9EF6-B41D78AF7E7B}">
            <xm:f>OR(R18=data!$AO$4,R18=data!$AO$5)</xm:f>
            <x14:dxf>
              <fill>
                <patternFill>
                  <bgColor theme="6" tint="0.79998168889431442"/>
                </patternFill>
              </fill>
            </x14:dxf>
          </x14:cfRule>
          <xm:sqref>S18</xm:sqref>
        </x14:conditionalFormatting>
        <x14:conditionalFormatting xmlns:xm="http://schemas.microsoft.com/office/excel/2006/main">
          <x14:cfRule type="expression" priority="309" id="{0DF3C7AF-AAC5-4CEF-9B83-150DC1BA01D9}">
            <xm:f>OR(R19=data!$AO$4,R19=data!$AO$5)</xm:f>
            <x14:dxf>
              <fill>
                <patternFill>
                  <bgColor theme="6" tint="0.79998168889431442"/>
                </patternFill>
              </fill>
            </x14:dxf>
          </x14:cfRule>
          <xm:sqref>S19</xm:sqref>
        </x14:conditionalFormatting>
        <x14:conditionalFormatting xmlns:xm="http://schemas.microsoft.com/office/excel/2006/main">
          <x14:cfRule type="expression" priority="308" id="{3B679153-444E-44BB-8685-84D262FC6C5E}">
            <xm:f>OR(R20=data!$AO$4,R20=data!$AO$5)</xm:f>
            <x14:dxf>
              <fill>
                <patternFill>
                  <bgColor theme="6" tint="0.79998168889431442"/>
                </patternFill>
              </fill>
            </x14:dxf>
          </x14:cfRule>
          <xm:sqref>S20</xm:sqref>
        </x14:conditionalFormatting>
        <x14:conditionalFormatting xmlns:xm="http://schemas.microsoft.com/office/excel/2006/main">
          <x14:cfRule type="expression" priority="307" id="{2DFBA93E-0362-4C2C-850D-50DF3D1532E8}">
            <xm:f>OR(R21=data!$AO$4,R21=data!$AO$5)</xm:f>
            <x14:dxf>
              <fill>
                <patternFill>
                  <bgColor theme="6" tint="0.79998168889431442"/>
                </patternFill>
              </fill>
            </x14:dxf>
          </x14:cfRule>
          <xm:sqref>S21</xm:sqref>
        </x14:conditionalFormatting>
        <x14:conditionalFormatting xmlns:xm="http://schemas.microsoft.com/office/excel/2006/main">
          <x14:cfRule type="expression" priority="306" id="{364B40C5-29F7-4947-B01E-B667550070C9}">
            <xm:f>OR(R22=data!$AO$4,R22=data!$AO$5)</xm:f>
            <x14:dxf>
              <fill>
                <patternFill>
                  <bgColor theme="6" tint="0.79998168889431442"/>
                </patternFill>
              </fill>
            </x14:dxf>
          </x14:cfRule>
          <xm:sqref>S22</xm:sqref>
        </x14:conditionalFormatting>
        <x14:conditionalFormatting xmlns:xm="http://schemas.microsoft.com/office/excel/2006/main">
          <x14:cfRule type="expression" priority="305" id="{FCC749D4-EB9A-4F67-8A34-BE7D26BB6CD8}">
            <xm:f>OR(R23=data!$AO$4,R23=data!$AO$5)</xm:f>
            <x14:dxf>
              <fill>
                <patternFill>
                  <bgColor theme="6" tint="0.79998168889431442"/>
                </patternFill>
              </fill>
            </x14:dxf>
          </x14:cfRule>
          <xm:sqref>S23</xm:sqref>
        </x14:conditionalFormatting>
        <x14:conditionalFormatting xmlns:xm="http://schemas.microsoft.com/office/excel/2006/main">
          <x14:cfRule type="expression" priority="304" id="{8D5C41A1-87D8-4A51-A8B8-93CA7BE5801D}">
            <xm:f>OR(R24=data!$AO$4,R24=data!$AO$5)</xm:f>
            <x14:dxf>
              <fill>
                <patternFill>
                  <bgColor theme="6" tint="0.79998168889431442"/>
                </patternFill>
              </fill>
            </x14:dxf>
          </x14:cfRule>
          <xm:sqref>S24</xm:sqref>
        </x14:conditionalFormatting>
        <x14:conditionalFormatting xmlns:xm="http://schemas.microsoft.com/office/excel/2006/main">
          <x14:cfRule type="expression" priority="303" id="{FA34707E-A148-497A-B935-AC0A53F192DB}">
            <xm:f>OR(R25=data!$AO$4,R25=data!$AO$5)</xm:f>
            <x14:dxf>
              <fill>
                <patternFill>
                  <bgColor theme="6" tint="0.79998168889431442"/>
                </patternFill>
              </fill>
            </x14:dxf>
          </x14:cfRule>
          <xm:sqref>S25</xm:sqref>
        </x14:conditionalFormatting>
        <x14:conditionalFormatting xmlns:xm="http://schemas.microsoft.com/office/excel/2006/main">
          <x14:cfRule type="expression" priority="302" id="{F0352453-685E-472F-919D-ABF88FD06304}">
            <xm:f>OR(R26=data!$AO$4,R26=data!$AO$5)</xm:f>
            <x14:dxf>
              <fill>
                <patternFill>
                  <bgColor theme="6" tint="0.79998168889431442"/>
                </patternFill>
              </fill>
            </x14:dxf>
          </x14:cfRule>
          <xm:sqref>S26</xm:sqref>
        </x14:conditionalFormatting>
        <x14:conditionalFormatting xmlns:xm="http://schemas.microsoft.com/office/excel/2006/main">
          <x14:cfRule type="expression" priority="301" id="{4410AD37-4A8E-40ED-9C7E-0CE60E795C40}">
            <xm:f>OR(R27=data!$AO$4,R27=data!$AO$5)</xm:f>
            <x14:dxf>
              <fill>
                <patternFill>
                  <bgColor theme="6" tint="0.79998168889431442"/>
                </patternFill>
              </fill>
            </x14:dxf>
          </x14:cfRule>
          <xm:sqref>S27</xm:sqref>
        </x14:conditionalFormatting>
        <x14:conditionalFormatting xmlns:xm="http://schemas.microsoft.com/office/excel/2006/main">
          <x14:cfRule type="expression" priority="300" id="{3EFFDF43-539B-40B9-9ED8-01DF3483FF91}">
            <xm:f>OR(R28=data!$AO$4,R28=data!$AO$5)</xm:f>
            <x14:dxf>
              <fill>
                <patternFill>
                  <bgColor theme="6" tint="0.79998168889431442"/>
                </patternFill>
              </fill>
            </x14:dxf>
          </x14:cfRule>
          <xm:sqref>S28</xm:sqref>
        </x14:conditionalFormatting>
        <x14:conditionalFormatting xmlns:xm="http://schemas.microsoft.com/office/excel/2006/main">
          <x14:cfRule type="expression" priority="299" id="{1CE82D00-3DC9-4706-A4C9-B07DEFBC0CDD}">
            <xm:f>OR(L9=data!$AO$4,L9=data!$AO$5)</xm:f>
            <x14:dxf>
              <fill>
                <patternFill>
                  <bgColor theme="6" tint="0.79998168889431442"/>
                </patternFill>
              </fill>
            </x14:dxf>
          </x14:cfRule>
          <xm:sqref>N9</xm:sqref>
        </x14:conditionalFormatting>
        <x14:conditionalFormatting xmlns:xm="http://schemas.microsoft.com/office/excel/2006/main">
          <x14:cfRule type="expression" priority="298" id="{6EA2CF28-960D-4E21-86DF-CC3EBE7EABA9}">
            <xm:f>OR(M10=data!$AO$4,M10=data!$AO$5)</xm:f>
            <x14:dxf>
              <fill>
                <patternFill>
                  <bgColor theme="6" tint="0.79998168889431442"/>
                </patternFill>
              </fill>
            </x14:dxf>
          </x14:cfRule>
          <xm:sqref>N10</xm:sqref>
        </x14:conditionalFormatting>
        <x14:conditionalFormatting xmlns:xm="http://schemas.microsoft.com/office/excel/2006/main">
          <x14:cfRule type="expression" priority="297" id="{4B029CFB-A3D1-4DFF-8086-10C132C85B92}">
            <xm:f>OR(L10=data!$AO$4,L10=data!$AO$5)</xm:f>
            <x14:dxf>
              <fill>
                <patternFill>
                  <bgColor theme="6" tint="0.79998168889431442"/>
                </patternFill>
              </fill>
            </x14:dxf>
          </x14:cfRule>
          <xm:sqref>N10</xm:sqref>
        </x14:conditionalFormatting>
        <x14:conditionalFormatting xmlns:xm="http://schemas.microsoft.com/office/excel/2006/main">
          <x14:cfRule type="expression" priority="296" id="{BEE0700A-89C2-4726-882F-607B28BF1D51}">
            <xm:f>OR(M11=data!$AO$4,M11=data!$AO$5)</xm:f>
            <x14:dxf>
              <fill>
                <patternFill>
                  <bgColor theme="6" tint="0.79998168889431442"/>
                </patternFill>
              </fill>
            </x14:dxf>
          </x14:cfRule>
          <xm:sqref>N11</xm:sqref>
        </x14:conditionalFormatting>
        <x14:conditionalFormatting xmlns:xm="http://schemas.microsoft.com/office/excel/2006/main">
          <x14:cfRule type="expression" priority="295" id="{DA849A3F-EFE7-4715-830D-9044EEF02866}">
            <xm:f>OR(L11=data!$AO$4,L11=data!$AO$5)</xm:f>
            <x14:dxf>
              <fill>
                <patternFill>
                  <bgColor theme="6" tint="0.79998168889431442"/>
                </patternFill>
              </fill>
            </x14:dxf>
          </x14:cfRule>
          <xm:sqref>N11</xm:sqref>
        </x14:conditionalFormatting>
        <x14:conditionalFormatting xmlns:xm="http://schemas.microsoft.com/office/excel/2006/main">
          <x14:cfRule type="expression" priority="294" id="{486E6D63-3A5C-4817-A985-3DD5C4FDA75F}">
            <xm:f>OR(M12=data!$AO$4,M12=data!$AO$5)</xm:f>
            <x14:dxf>
              <fill>
                <patternFill>
                  <bgColor theme="6" tint="0.79998168889431442"/>
                </patternFill>
              </fill>
            </x14:dxf>
          </x14:cfRule>
          <xm:sqref>N12</xm:sqref>
        </x14:conditionalFormatting>
        <x14:conditionalFormatting xmlns:xm="http://schemas.microsoft.com/office/excel/2006/main">
          <x14:cfRule type="expression" priority="293" id="{4C92ABA0-0DB5-459A-9D92-22B54CF6BFCD}">
            <xm:f>OR(L12=data!$AO$4,L12=data!$AO$5)</xm:f>
            <x14:dxf>
              <fill>
                <patternFill>
                  <bgColor theme="6" tint="0.79998168889431442"/>
                </patternFill>
              </fill>
            </x14:dxf>
          </x14:cfRule>
          <xm:sqref>N12</xm:sqref>
        </x14:conditionalFormatting>
        <x14:conditionalFormatting xmlns:xm="http://schemas.microsoft.com/office/excel/2006/main">
          <x14:cfRule type="expression" priority="292" id="{B9393413-C4B5-4F2F-9FC8-5A7F91D13CE3}">
            <xm:f>OR(M13=data!$AO$4,M13=data!$AO$5)</xm:f>
            <x14:dxf>
              <fill>
                <patternFill>
                  <bgColor theme="6" tint="0.79998168889431442"/>
                </patternFill>
              </fill>
            </x14:dxf>
          </x14:cfRule>
          <xm:sqref>N13</xm:sqref>
        </x14:conditionalFormatting>
        <x14:conditionalFormatting xmlns:xm="http://schemas.microsoft.com/office/excel/2006/main">
          <x14:cfRule type="expression" priority="291" id="{643D09C9-3E3D-4F74-8465-0E6F68DB8A1A}">
            <xm:f>OR(L13=data!$AO$4,L13=data!$AO$5)</xm:f>
            <x14:dxf>
              <fill>
                <patternFill>
                  <bgColor theme="6" tint="0.79998168889431442"/>
                </patternFill>
              </fill>
            </x14:dxf>
          </x14:cfRule>
          <xm:sqref>N13</xm:sqref>
        </x14:conditionalFormatting>
        <x14:conditionalFormatting xmlns:xm="http://schemas.microsoft.com/office/excel/2006/main">
          <x14:cfRule type="expression" priority="290" id="{7A4C7D56-464A-4CE3-AA10-8DAEF9F936CC}">
            <xm:f>OR(M14=data!$AO$4,M14=data!$AO$5)</xm:f>
            <x14:dxf>
              <fill>
                <patternFill>
                  <bgColor theme="6" tint="0.79998168889431442"/>
                </patternFill>
              </fill>
            </x14:dxf>
          </x14:cfRule>
          <xm:sqref>N14</xm:sqref>
        </x14:conditionalFormatting>
        <x14:conditionalFormatting xmlns:xm="http://schemas.microsoft.com/office/excel/2006/main">
          <x14:cfRule type="expression" priority="289" id="{BF24D29A-8268-4544-B505-04C0BD4FDB5C}">
            <xm:f>OR(L14=data!$AO$4,L14=data!$AO$5)</xm:f>
            <x14:dxf>
              <fill>
                <patternFill>
                  <bgColor theme="6" tint="0.79998168889431442"/>
                </patternFill>
              </fill>
            </x14:dxf>
          </x14:cfRule>
          <xm:sqref>N14</xm:sqref>
        </x14:conditionalFormatting>
        <x14:conditionalFormatting xmlns:xm="http://schemas.microsoft.com/office/excel/2006/main">
          <x14:cfRule type="expression" priority="288" id="{1C37C10B-1ECE-4C4B-83B1-06C5F7C8C87E}">
            <xm:f>OR(M15=data!$AO$4,M15=data!$AO$5)</xm:f>
            <x14:dxf>
              <fill>
                <patternFill>
                  <bgColor theme="6" tint="0.79998168889431442"/>
                </patternFill>
              </fill>
            </x14:dxf>
          </x14:cfRule>
          <xm:sqref>N15</xm:sqref>
        </x14:conditionalFormatting>
        <x14:conditionalFormatting xmlns:xm="http://schemas.microsoft.com/office/excel/2006/main">
          <x14:cfRule type="expression" priority="287" id="{A8E494CC-507D-4A79-87E0-9A4A7B3F4465}">
            <xm:f>OR(L15=data!$AO$4,L15=data!$AO$5)</xm:f>
            <x14:dxf>
              <fill>
                <patternFill>
                  <bgColor theme="6" tint="0.79998168889431442"/>
                </patternFill>
              </fill>
            </x14:dxf>
          </x14:cfRule>
          <xm:sqref>N15</xm:sqref>
        </x14:conditionalFormatting>
        <x14:conditionalFormatting xmlns:xm="http://schemas.microsoft.com/office/excel/2006/main">
          <x14:cfRule type="expression" priority="286" id="{D448CA94-BF49-463A-B2FF-6423291460C8}">
            <xm:f>OR(M16=data!$AO$4,M16=data!$AO$5)</xm:f>
            <x14:dxf>
              <fill>
                <patternFill>
                  <bgColor theme="6" tint="0.79998168889431442"/>
                </patternFill>
              </fill>
            </x14:dxf>
          </x14:cfRule>
          <xm:sqref>N16</xm:sqref>
        </x14:conditionalFormatting>
        <x14:conditionalFormatting xmlns:xm="http://schemas.microsoft.com/office/excel/2006/main">
          <x14:cfRule type="expression" priority="285" id="{E064B0B0-9417-4FA0-A002-E75D51F3BBFB}">
            <xm:f>OR(L16=data!$AO$4,L16=data!$AO$5)</xm:f>
            <x14:dxf>
              <fill>
                <patternFill>
                  <bgColor theme="6" tint="0.79998168889431442"/>
                </patternFill>
              </fill>
            </x14:dxf>
          </x14:cfRule>
          <xm:sqref>N16</xm:sqref>
        </x14:conditionalFormatting>
        <x14:conditionalFormatting xmlns:xm="http://schemas.microsoft.com/office/excel/2006/main">
          <x14:cfRule type="expression" priority="284" id="{3D54C9F1-9226-491D-A476-572171C5B227}">
            <xm:f>OR(M17=data!$AO$4,M17=data!$AO$5)</xm:f>
            <x14:dxf>
              <fill>
                <patternFill>
                  <bgColor theme="6" tint="0.79998168889431442"/>
                </patternFill>
              </fill>
            </x14:dxf>
          </x14:cfRule>
          <xm:sqref>N17</xm:sqref>
        </x14:conditionalFormatting>
        <x14:conditionalFormatting xmlns:xm="http://schemas.microsoft.com/office/excel/2006/main">
          <x14:cfRule type="expression" priority="283" id="{8262C852-9982-42E1-B1E4-BE1B2658DB2D}">
            <xm:f>OR(L17=data!$AO$4,L17=data!$AO$5)</xm:f>
            <x14:dxf>
              <fill>
                <patternFill>
                  <bgColor theme="6" tint="0.79998168889431442"/>
                </patternFill>
              </fill>
            </x14:dxf>
          </x14:cfRule>
          <xm:sqref>N17</xm:sqref>
        </x14:conditionalFormatting>
        <x14:conditionalFormatting xmlns:xm="http://schemas.microsoft.com/office/excel/2006/main">
          <x14:cfRule type="expression" priority="282" id="{82FA7296-6B5C-4E0C-AA53-4B1345DC6154}">
            <xm:f>OR(M18=data!$AO$4,M18=data!$AO$5)</xm:f>
            <x14:dxf>
              <fill>
                <patternFill>
                  <bgColor theme="6" tint="0.79998168889431442"/>
                </patternFill>
              </fill>
            </x14:dxf>
          </x14:cfRule>
          <xm:sqref>N18</xm:sqref>
        </x14:conditionalFormatting>
        <x14:conditionalFormatting xmlns:xm="http://schemas.microsoft.com/office/excel/2006/main">
          <x14:cfRule type="expression" priority="281" id="{BA202D6A-7465-4EE2-915E-3DC222DBE20E}">
            <xm:f>OR(L18=data!$AO$4,L18=data!$AO$5)</xm:f>
            <x14:dxf>
              <fill>
                <patternFill>
                  <bgColor theme="6" tint="0.79998168889431442"/>
                </patternFill>
              </fill>
            </x14:dxf>
          </x14:cfRule>
          <xm:sqref>N18</xm:sqref>
        </x14:conditionalFormatting>
        <x14:conditionalFormatting xmlns:xm="http://schemas.microsoft.com/office/excel/2006/main">
          <x14:cfRule type="expression" priority="280" id="{10F78E38-9219-452A-BB01-EA2EA1B929AE}">
            <xm:f>OR(M19=data!$AO$4,M19=data!$AO$5)</xm:f>
            <x14:dxf>
              <fill>
                <patternFill>
                  <bgColor theme="6" tint="0.79998168889431442"/>
                </patternFill>
              </fill>
            </x14:dxf>
          </x14:cfRule>
          <xm:sqref>N19</xm:sqref>
        </x14:conditionalFormatting>
        <x14:conditionalFormatting xmlns:xm="http://schemas.microsoft.com/office/excel/2006/main">
          <x14:cfRule type="expression" priority="279" id="{91E3D582-7596-40FF-9BE2-4D3770C6BEEE}">
            <xm:f>OR(L19=data!$AO$4,L19=data!$AO$5)</xm:f>
            <x14:dxf>
              <fill>
                <patternFill>
                  <bgColor theme="6" tint="0.79998168889431442"/>
                </patternFill>
              </fill>
            </x14:dxf>
          </x14:cfRule>
          <xm:sqref>N19</xm:sqref>
        </x14:conditionalFormatting>
        <x14:conditionalFormatting xmlns:xm="http://schemas.microsoft.com/office/excel/2006/main">
          <x14:cfRule type="expression" priority="278" id="{F60C85AD-2EDE-486B-98DB-4AEF9B66C305}">
            <xm:f>OR(M20=data!$AO$4,M20=data!$AO$5)</xm:f>
            <x14:dxf>
              <fill>
                <patternFill>
                  <bgColor theme="6" tint="0.79998168889431442"/>
                </patternFill>
              </fill>
            </x14:dxf>
          </x14:cfRule>
          <xm:sqref>N20</xm:sqref>
        </x14:conditionalFormatting>
        <x14:conditionalFormatting xmlns:xm="http://schemas.microsoft.com/office/excel/2006/main">
          <x14:cfRule type="expression" priority="277" id="{C88F155A-FF1F-454F-BEC3-6ED94A8ECB50}">
            <xm:f>OR(L20=data!$AO$4,L20=data!$AO$5)</xm:f>
            <x14:dxf>
              <fill>
                <patternFill>
                  <bgColor theme="6" tint="0.79998168889431442"/>
                </patternFill>
              </fill>
            </x14:dxf>
          </x14:cfRule>
          <xm:sqref>N20</xm:sqref>
        </x14:conditionalFormatting>
        <x14:conditionalFormatting xmlns:xm="http://schemas.microsoft.com/office/excel/2006/main">
          <x14:cfRule type="expression" priority="276" id="{82B6B1C4-022A-49C6-9B21-4C2A16156C5C}">
            <xm:f>OR(M21=data!$AO$4,M21=data!$AO$5)</xm:f>
            <x14:dxf>
              <fill>
                <patternFill>
                  <bgColor theme="6" tint="0.79998168889431442"/>
                </patternFill>
              </fill>
            </x14:dxf>
          </x14:cfRule>
          <xm:sqref>N21</xm:sqref>
        </x14:conditionalFormatting>
        <x14:conditionalFormatting xmlns:xm="http://schemas.microsoft.com/office/excel/2006/main">
          <x14:cfRule type="expression" priority="275" id="{FFEA682F-AD86-4FA8-8B1F-E24495521C8A}">
            <xm:f>OR(L21=data!$AO$4,L21=data!$AO$5)</xm:f>
            <x14:dxf>
              <fill>
                <patternFill>
                  <bgColor theme="6" tint="0.79998168889431442"/>
                </patternFill>
              </fill>
            </x14:dxf>
          </x14:cfRule>
          <xm:sqref>N21</xm:sqref>
        </x14:conditionalFormatting>
        <x14:conditionalFormatting xmlns:xm="http://schemas.microsoft.com/office/excel/2006/main">
          <x14:cfRule type="expression" priority="274" id="{2FA4840D-C16D-4A3E-8992-CDA48A37D20E}">
            <xm:f>OR(M22=data!$AO$4,M22=data!$AO$5)</xm:f>
            <x14:dxf>
              <fill>
                <patternFill>
                  <bgColor theme="6" tint="0.79998168889431442"/>
                </patternFill>
              </fill>
            </x14:dxf>
          </x14:cfRule>
          <xm:sqref>N22</xm:sqref>
        </x14:conditionalFormatting>
        <x14:conditionalFormatting xmlns:xm="http://schemas.microsoft.com/office/excel/2006/main">
          <x14:cfRule type="expression" priority="273" id="{66715D7A-80FC-4861-8CC1-78131FC13A0A}">
            <xm:f>OR(L22=data!$AO$4,L22=data!$AO$5)</xm:f>
            <x14:dxf>
              <fill>
                <patternFill>
                  <bgColor theme="6" tint="0.79998168889431442"/>
                </patternFill>
              </fill>
            </x14:dxf>
          </x14:cfRule>
          <xm:sqref>N22</xm:sqref>
        </x14:conditionalFormatting>
        <x14:conditionalFormatting xmlns:xm="http://schemas.microsoft.com/office/excel/2006/main">
          <x14:cfRule type="expression" priority="272" id="{EBFA2071-C813-4B53-AC68-5EAF5A95639F}">
            <xm:f>OR(M23=data!$AO$4,M23=data!$AO$5)</xm:f>
            <x14:dxf>
              <fill>
                <patternFill>
                  <bgColor theme="6" tint="0.79998168889431442"/>
                </patternFill>
              </fill>
            </x14:dxf>
          </x14:cfRule>
          <xm:sqref>N23</xm:sqref>
        </x14:conditionalFormatting>
        <x14:conditionalFormatting xmlns:xm="http://schemas.microsoft.com/office/excel/2006/main">
          <x14:cfRule type="expression" priority="271" id="{B1522C1C-50CE-40D5-A536-D60FA64A02C4}">
            <xm:f>OR(L23=data!$AO$4,L23=data!$AO$5)</xm:f>
            <x14:dxf>
              <fill>
                <patternFill>
                  <bgColor theme="6" tint="0.79998168889431442"/>
                </patternFill>
              </fill>
            </x14:dxf>
          </x14:cfRule>
          <xm:sqref>N23</xm:sqref>
        </x14:conditionalFormatting>
        <x14:conditionalFormatting xmlns:xm="http://schemas.microsoft.com/office/excel/2006/main">
          <x14:cfRule type="expression" priority="270" id="{3A3F6B80-806F-413C-8F05-6F086DE8DF06}">
            <xm:f>OR(M24=data!$AO$4,M24=data!$AO$5)</xm:f>
            <x14:dxf>
              <fill>
                <patternFill>
                  <bgColor theme="6" tint="0.79998168889431442"/>
                </patternFill>
              </fill>
            </x14:dxf>
          </x14:cfRule>
          <xm:sqref>N24</xm:sqref>
        </x14:conditionalFormatting>
        <x14:conditionalFormatting xmlns:xm="http://schemas.microsoft.com/office/excel/2006/main">
          <x14:cfRule type="expression" priority="269" id="{0DAE1FD7-730E-414F-98D8-C8F72C0BF3FC}">
            <xm:f>OR(L24=data!$AO$4,L24=data!$AO$5)</xm:f>
            <x14:dxf>
              <fill>
                <patternFill>
                  <bgColor theme="6" tint="0.79998168889431442"/>
                </patternFill>
              </fill>
            </x14:dxf>
          </x14:cfRule>
          <xm:sqref>N24</xm:sqref>
        </x14:conditionalFormatting>
        <x14:conditionalFormatting xmlns:xm="http://schemas.microsoft.com/office/excel/2006/main">
          <x14:cfRule type="expression" priority="268" id="{02846E7E-CBE2-4EB7-B074-ADDFBC3D5847}">
            <xm:f>OR(M25=data!$AO$4,M25=data!$AO$5)</xm:f>
            <x14:dxf>
              <fill>
                <patternFill>
                  <bgColor theme="6" tint="0.79998168889431442"/>
                </patternFill>
              </fill>
            </x14:dxf>
          </x14:cfRule>
          <xm:sqref>N25</xm:sqref>
        </x14:conditionalFormatting>
        <x14:conditionalFormatting xmlns:xm="http://schemas.microsoft.com/office/excel/2006/main">
          <x14:cfRule type="expression" priority="267" id="{E3968560-8250-4D89-82B8-A5D104E72064}">
            <xm:f>OR(L25=data!$AO$4,L25=data!$AO$5)</xm:f>
            <x14:dxf>
              <fill>
                <patternFill>
                  <bgColor theme="6" tint="0.79998168889431442"/>
                </patternFill>
              </fill>
            </x14:dxf>
          </x14:cfRule>
          <xm:sqref>N25</xm:sqref>
        </x14:conditionalFormatting>
        <x14:conditionalFormatting xmlns:xm="http://schemas.microsoft.com/office/excel/2006/main">
          <x14:cfRule type="expression" priority="266" id="{ADA7BD49-8BFB-429A-8DDC-2780949A477F}">
            <xm:f>OR(M26=data!$AO$4,M26=data!$AO$5)</xm:f>
            <x14:dxf>
              <fill>
                <patternFill>
                  <bgColor theme="6" tint="0.79998168889431442"/>
                </patternFill>
              </fill>
            </x14:dxf>
          </x14:cfRule>
          <xm:sqref>N26</xm:sqref>
        </x14:conditionalFormatting>
        <x14:conditionalFormatting xmlns:xm="http://schemas.microsoft.com/office/excel/2006/main">
          <x14:cfRule type="expression" priority="265" id="{9A7EE905-FED9-418D-8F74-E66E095412A7}">
            <xm:f>OR(L26=data!$AO$4,L26=data!$AO$5)</xm:f>
            <x14:dxf>
              <fill>
                <patternFill>
                  <bgColor theme="6" tint="0.79998168889431442"/>
                </patternFill>
              </fill>
            </x14:dxf>
          </x14:cfRule>
          <xm:sqref>N26</xm:sqref>
        </x14:conditionalFormatting>
        <x14:conditionalFormatting xmlns:xm="http://schemas.microsoft.com/office/excel/2006/main">
          <x14:cfRule type="expression" priority="264" id="{A77C66B2-AF88-4C0C-ACE1-9FD9B1C97957}">
            <xm:f>OR(M27=data!$AO$4,M27=data!$AO$5)</xm:f>
            <x14:dxf>
              <fill>
                <patternFill>
                  <bgColor theme="6" tint="0.79998168889431442"/>
                </patternFill>
              </fill>
            </x14:dxf>
          </x14:cfRule>
          <xm:sqref>N27</xm:sqref>
        </x14:conditionalFormatting>
        <x14:conditionalFormatting xmlns:xm="http://schemas.microsoft.com/office/excel/2006/main">
          <x14:cfRule type="expression" priority="263" id="{50856A6D-457E-4AA4-A17E-D2B1E09C6B48}">
            <xm:f>OR(L27=data!$AO$4,L27=data!$AO$5)</xm:f>
            <x14:dxf>
              <fill>
                <patternFill>
                  <bgColor theme="6" tint="0.79998168889431442"/>
                </patternFill>
              </fill>
            </x14:dxf>
          </x14:cfRule>
          <xm:sqref>N27</xm:sqref>
        </x14:conditionalFormatting>
        <x14:conditionalFormatting xmlns:xm="http://schemas.microsoft.com/office/excel/2006/main">
          <x14:cfRule type="expression" priority="262" id="{2F608BE1-8188-4FCF-82FD-6C4988CDE116}">
            <xm:f>OR(M28=data!$AO$4,M28=data!$AO$5)</xm:f>
            <x14:dxf>
              <fill>
                <patternFill>
                  <bgColor theme="6" tint="0.79998168889431442"/>
                </patternFill>
              </fill>
            </x14:dxf>
          </x14:cfRule>
          <xm:sqref>N28</xm:sqref>
        </x14:conditionalFormatting>
        <x14:conditionalFormatting xmlns:xm="http://schemas.microsoft.com/office/excel/2006/main">
          <x14:cfRule type="expression" priority="261" id="{B4B472FF-0146-40CA-9B6F-D319E1B65C7A}">
            <xm:f>OR(L28=data!$AO$4,L28=data!$AO$5)</xm:f>
            <x14:dxf>
              <fill>
                <patternFill>
                  <bgColor theme="6" tint="0.79998168889431442"/>
                </patternFill>
              </fill>
            </x14:dxf>
          </x14:cfRule>
          <xm:sqref>N28</xm:sqref>
        </x14:conditionalFormatting>
        <x14:conditionalFormatting xmlns:xm="http://schemas.microsoft.com/office/excel/2006/main">
          <x14:cfRule type="expression" priority="260" id="{A9B0DCDA-51C2-42B5-B086-33664915FAFB}">
            <xm:f>OR(P9=data!$AO$4,P9=data!$AO$5)</xm:f>
            <x14:dxf>
              <fill>
                <patternFill>
                  <bgColor theme="6" tint="0.79998168889431442"/>
                </patternFill>
              </fill>
            </x14:dxf>
          </x14:cfRule>
          <xm:sqref>Q9</xm:sqref>
        </x14:conditionalFormatting>
        <x14:conditionalFormatting xmlns:xm="http://schemas.microsoft.com/office/excel/2006/main">
          <x14:cfRule type="expression" priority="259" id="{F97AD304-0FA0-4B4D-B0D3-F238D0864E40}">
            <xm:f>OR(O9=data!$AO$4,O9=data!$AO$5)</xm:f>
            <x14:dxf>
              <fill>
                <patternFill>
                  <bgColor theme="6" tint="0.79998168889431442"/>
                </patternFill>
              </fill>
            </x14:dxf>
          </x14:cfRule>
          <xm:sqref>Q9</xm:sqref>
        </x14:conditionalFormatting>
        <x14:conditionalFormatting xmlns:xm="http://schemas.microsoft.com/office/excel/2006/main">
          <x14:cfRule type="expression" priority="258" id="{AE2D9ECE-9ADF-446C-9011-612DFEC10F62}">
            <xm:f>OR(P10=data!$AO$4,P10=data!$AO$5)</xm:f>
            <x14:dxf>
              <fill>
                <patternFill>
                  <bgColor theme="6" tint="0.79998168889431442"/>
                </patternFill>
              </fill>
            </x14:dxf>
          </x14:cfRule>
          <xm:sqref>Q10</xm:sqref>
        </x14:conditionalFormatting>
        <x14:conditionalFormatting xmlns:xm="http://schemas.microsoft.com/office/excel/2006/main">
          <x14:cfRule type="expression" priority="257" id="{FE5F09DD-B332-4D06-9295-144E5335D550}">
            <xm:f>OR(O10=data!$AO$4,O10=data!$AO$5)</xm:f>
            <x14:dxf>
              <fill>
                <patternFill>
                  <bgColor theme="6" tint="0.79998168889431442"/>
                </patternFill>
              </fill>
            </x14:dxf>
          </x14:cfRule>
          <xm:sqref>Q10</xm:sqref>
        </x14:conditionalFormatting>
        <x14:conditionalFormatting xmlns:xm="http://schemas.microsoft.com/office/excel/2006/main">
          <x14:cfRule type="expression" priority="256" id="{B387EF25-7749-462A-80FF-ED2EC9019BC7}">
            <xm:f>OR(P11=data!$AO$4,P11=data!$AO$5)</xm:f>
            <x14:dxf>
              <fill>
                <patternFill>
                  <bgColor theme="6" tint="0.79998168889431442"/>
                </patternFill>
              </fill>
            </x14:dxf>
          </x14:cfRule>
          <xm:sqref>Q11</xm:sqref>
        </x14:conditionalFormatting>
        <x14:conditionalFormatting xmlns:xm="http://schemas.microsoft.com/office/excel/2006/main">
          <x14:cfRule type="expression" priority="255" id="{DF074441-527F-4D49-A70E-4376C807B0FA}">
            <xm:f>OR(O11=data!$AO$4,O11=data!$AO$5)</xm:f>
            <x14:dxf>
              <fill>
                <patternFill>
                  <bgColor theme="6" tint="0.79998168889431442"/>
                </patternFill>
              </fill>
            </x14:dxf>
          </x14:cfRule>
          <xm:sqref>Q11</xm:sqref>
        </x14:conditionalFormatting>
        <x14:conditionalFormatting xmlns:xm="http://schemas.microsoft.com/office/excel/2006/main">
          <x14:cfRule type="expression" priority="254" id="{8378FC3D-1148-4465-88E2-EE2B176AC260}">
            <xm:f>OR(P12=data!$AO$4,P12=data!$AO$5)</xm:f>
            <x14:dxf>
              <fill>
                <patternFill>
                  <bgColor theme="6" tint="0.79998168889431442"/>
                </patternFill>
              </fill>
            </x14:dxf>
          </x14:cfRule>
          <xm:sqref>Q12</xm:sqref>
        </x14:conditionalFormatting>
        <x14:conditionalFormatting xmlns:xm="http://schemas.microsoft.com/office/excel/2006/main">
          <x14:cfRule type="expression" priority="253" id="{E6D9EE5E-73C8-4C1E-BDA7-F84CC07477E9}">
            <xm:f>OR(O12=data!$AO$4,O12=data!$AO$5)</xm:f>
            <x14:dxf>
              <fill>
                <patternFill>
                  <bgColor theme="6" tint="0.79998168889431442"/>
                </patternFill>
              </fill>
            </x14:dxf>
          </x14:cfRule>
          <xm:sqref>Q12</xm:sqref>
        </x14:conditionalFormatting>
        <x14:conditionalFormatting xmlns:xm="http://schemas.microsoft.com/office/excel/2006/main">
          <x14:cfRule type="expression" priority="252" id="{108A637B-E86E-40D8-A0D4-1E97E5F60FB8}">
            <xm:f>OR(P13=data!$AO$4,P13=data!$AO$5)</xm:f>
            <x14:dxf>
              <fill>
                <patternFill>
                  <bgColor theme="6" tint="0.79998168889431442"/>
                </patternFill>
              </fill>
            </x14:dxf>
          </x14:cfRule>
          <xm:sqref>Q13</xm:sqref>
        </x14:conditionalFormatting>
        <x14:conditionalFormatting xmlns:xm="http://schemas.microsoft.com/office/excel/2006/main">
          <x14:cfRule type="expression" priority="251" id="{72642B78-D3E5-43B0-9262-EC4493048FF4}">
            <xm:f>OR(O13=data!$AO$4,O13=data!$AO$5)</xm:f>
            <x14:dxf>
              <fill>
                <patternFill>
                  <bgColor theme="6" tint="0.79998168889431442"/>
                </patternFill>
              </fill>
            </x14:dxf>
          </x14:cfRule>
          <xm:sqref>Q13</xm:sqref>
        </x14:conditionalFormatting>
        <x14:conditionalFormatting xmlns:xm="http://schemas.microsoft.com/office/excel/2006/main">
          <x14:cfRule type="expression" priority="250" id="{20498435-9895-4EE4-A03F-D38C73B8E556}">
            <xm:f>OR(P14=data!$AO$4,P14=data!$AO$5)</xm:f>
            <x14:dxf>
              <fill>
                <patternFill>
                  <bgColor theme="6" tint="0.79998168889431442"/>
                </patternFill>
              </fill>
            </x14:dxf>
          </x14:cfRule>
          <xm:sqref>Q14</xm:sqref>
        </x14:conditionalFormatting>
        <x14:conditionalFormatting xmlns:xm="http://schemas.microsoft.com/office/excel/2006/main">
          <x14:cfRule type="expression" priority="249" id="{2C12AABF-BCF1-47D4-BACB-8A18DB2BD331}">
            <xm:f>OR(O14=data!$AO$4,O14=data!$AO$5)</xm:f>
            <x14:dxf>
              <fill>
                <patternFill>
                  <bgColor theme="6" tint="0.79998168889431442"/>
                </patternFill>
              </fill>
            </x14:dxf>
          </x14:cfRule>
          <xm:sqref>Q14</xm:sqref>
        </x14:conditionalFormatting>
        <x14:conditionalFormatting xmlns:xm="http://schemas.microsoft.com/office/excel/2006/main">
          <x14:cfRule type="expression" priority="248" id="{434F7D0B-FBEC-4E8A-93E4-9B0E1CF09124}">
            <xm:f>OR(P15=data!$AO$4,P15=data!$AO$5)</xm:f>
            <x14:dxf>
              <fill>
                <patternFill>
                  <bgColor theme="6" tint="0.79998168889431442"/>
                </patternFill>
              </fill>
            </x14:dxf>
          </x14:cfRule>
          <xm:sqref>Q15</xm:sqref>
        </x14:conditionalFormatting>
        <x14:conditionalFormatting xmlns:xm="http://schemas.microsoft.com/office/excel/2006/main">
          <x14:cfRule type="expression" priority="247" id="{5C9C5105-E1EF-4930-B3B9-3386E6BE2CE9}">
            <xm:f>OR(O15=data!$AO$4,O15=data!$AO$5)</xm:f>
            <x14:dxf>
              <fill>
                <patternFill>
                  <bgColor theme="6" tint="0.79998168889431442"/>
                </patternFill>
              </fill>
            </x14:dxf>
          </x14:cfRule>
          <xm:sqref>Q15</xm:sqref>
        </x14:conditionalFormatting>
        <x14:conditionalFormatting xmlns:xm="http://schemas.microsoft.com/office/excel/2006/main">
          <x14:cfRule type="expression" priority="246" id="{F8AF4C40-5479-4792-9F3E-D86EC885756B}">
            <xm:f>OR(P16=data!$AO$4,P16=data!$AO$5)</xm:f>
            <x14:dxf>
              <fill>
                <patternFill>
                  <bgColor theme="6" tint="0.79998168889431442"/>
                </patternFill>
              </fill>
            </x14:dxf>
          </x14:cfRule>
          <xm:sqref>Q16</xm:sqref>
        </x14:conditionalFormatting>
        <x14:conditionalFormatting xmlns:xm="http://schemas.microsoft.com/office/excel/2006/main">
          <x14:cfRule type="expression" priority="245" id="{BA239A1F-1F6F-4F79-910A-32BE5600A25B}">
            <xm:f>OR(O16=data!$AO$4,O16=data!$AO$5)</xm:f>
            <x14:dxf>
              <fill>
                <patternFill>
                  <bgColor theme="6" tint="0.79998168889431442"/>
                </patternFill>
              </fill>
            </x14:dxf>
          </x14:cfRule>
          <xm:sqref>Q16</xm:sqref>
        </x14:conditionalFormatting>
        <x14:conditionalFormatting xmlns:xm="http://schemas.microsoft.com/office/excel/2006/main">
          <x14:cfRule type="expression" priority="244" id="{85561E9A-DFBD-4856-A3F4-DEFA9711D6B3}">
            <xm:f>OR(P17=data!$AO$4,P17=data!$AO$5)</xm:f>
            <x14:dxf>
              <fill>
                <patternFill>
                  <bgColor theme="6" tint="0.79998168889431442"/>
                </patternFill>
              </fill>
            </x14:dxf>
          </x14:cfRule>
          <xm:sqref>Q17</xm:sqref>
        </x14:conditionalFormatting>
        <x14:conditionalFormatting xmlns:xm="http://schemas.microsoft.com/office/excel/2006/main">
          <x14:cfRule type="expression" priority="243" id="{C371F8FB-21D7-4DBD-960D-8909245A9E1B}">
            <xm:f>OR(O17=data!$AO$4,O17=data!$AO$5)</xm:f>
            <x14:dxf>
              <fill>
                <patternFill>
                  <bgColor theme="6" tint="0.79998168889431442"/>
                </patternFill>
              </fill>
            </x14:dxf>
          </x14:cfRule>
          <xm:sqref>Q17</xm:sqref>
        </x14:conditionalFormatting>
        <x14:conditionalFormatting xmlns:xm="http://schemas.microsoft.com/office/excel/2006/main">
          <x14:cfRule type="expression" priority="242" id="{2297BC94-02DF-4030-8BE7-D11909CA7706}">
            <xm:f>OR(P18=data!$AO$4,P18=data!$AO$5)</xm:f>
            <x14:dxf>
              <fill>
                <patternFill>
                  <bgColor theme="6" tint="0.79998168889431442"/>
                </patternFill>
              </fill>
            </x14:dxf>
          </x14:cfRule>
          <xm:sqref>Q18</xm:sqref>
        </x14:conditionalFormatting>
        <x14:conditionalFormatting xmlns:xm="http://schemas.microsoft.com/office/excel/2006/main">
          <x14:cfRule type="expression" priority="241" id="{5EF8671F-7942-435E-9344-BF9D32E3B0A7}">
            <xm:f>OR(O18=data!$AO$4,O18=data!$AO$5)</xm:f>
            <x14:dxf>
              <fill>
                <patternFill>
                  <bgColor theme="6" tint="0.79998168889431442"/>
                </patternFill>
              </fill>
            </x14:dxf>
          </x14:cfRule>
          <xm:sqref>Q18</xm:sqref>
        </x14:conditionalFormatting>
        <x14:conditionalFormatting xmlns:xm="http://schemas.microsoft.com/office/excel/2006/main">
          <x14:cfRule type="expression" priority="240" id="{8BAFA918-4F2F-4438-825B-886ABD79D6CF}">
            <xm:f>OR(P19=data!$AO$4,P19=data!$AO$5)</xm:f>
            <x14:dxf>
              <fill>
                <patternFill>
                  <bgColor theme="6" tint="0.79998168889431442"/>
                </patternFill>
              </fill>
            </x14:dxf>
          </x14:cfRule>
          <xm:sqref>Q19</xm:sqref>
        </x14:conditionalFormatting>
        <x14:conditionalFormatting xmlns:xm="http://schemas.microsoft.com/office/excel/2006/main">
          <x14:cfRule type="expression" priority="239" id="{674691B8-66A6-4930-813E-1C7FD72070E1}">
            <xm:f>OR(O19=data!$AO$4,O19=data!$AO$5)</xm:f>
            <x14:dxf>
              <fill>
                <patternFill>
                  <bgColor theme="6" tint="0.79998168889431442"/>
                </patternFill>
              </fill>
            </x14:dxf>
          </x14:cfRule>
          <xm:sqref>Q19</xm:sqref>
        </x14:conditionalFormatting>
        <x14:conditionalFormatting xmlns:xm="http://schemas.microsoft.com/office/excel/2006/main">
          <x14:cfRule type="expression" priority="238" id="{9BE3CE12-18C5-439A-9F7E-A13D41C87056}">
            <xm:f>OR(P20=data!$AO$4,P20=data!$AO$5)</xm:f>
            <x14:dxf>
              <fill>
                <patternFill>
                  <bgColor theme="6" tint="0.79998168889431442"/>
                </patternFill>
              </fill>
            </x14:dxf>
          </x14:cfRule>
          <xm:sqref>Q20</xm:sqref>
        </x14:conditionalFormatting>
        <x14:conditionalFormatting xmlns:xm="http://schemas.microsoft.com/office/excel/2006/main">
          <x14:cfRule type="expression" priority="237" id="{E02C2359-2303-4F18-92DC-61C9BB600D47}">
            <xm:f>OR(O20=data!$AO$4,O20=data!$AO$5)</xm:f>
            <x14:dxf>
              <fill>
                <patternFill>
                  <bgColor theme="6" tint="0.79998168889431442"/>
                </patternFill>
              </fill>
            </x14:dxf>
          </x14:cfRule>
          <xm:sqref>Q20</xm:sqref>
        </x14:conditionalFormatting>
        <x14:conditionalFormatting xmlns:xm="http://schemas.microsoft.com/office/excel/2006/main">
          <x14:cfRule type="expression" priority="236" id="{20A9E176-8865-465C-902D-E77BD7C65431}">
            <xm:f>OR(P21=data!$AO$4,P21=data!$AO$5)</xm:f>
            <x14:dxf>
              <fill>
                <patternFill>
                  <bgColor theme="6" tint="0.79998168889431442"/>
                </patternFill>
              </fill>
            </x14:dxf>
          </x14:cfRule>
          <xm:sqref>Q21</xm:sqref>
        </x14:conditionalFormatting>
        <x14:conditionalFormatting xmlns:xm="http://schemas.microsoft.com/office/excel/2006/main">
          <x14:cfRule type="expression" priority="235" id="{900BEE5C-43BB-4028-AA08-FAF7E2A9B99B}">
            <xm:f>OR(O21=data!$AO$4,O21=data!$AO$5)</xm:f>
            <x14:dxf>
              <fill>
                <patternFill>
                  <bgColor theme="6" tint="0.79998168889431442"/>
                </patternFill>
              </fill>
            </x14:dxf>
          </x14:cfRule>
          <xm:sqref>Q21</xm:sqref>
        </x14:conditionalFormatting>
        <x14:conditionalFormatting xmlns:xm="http://schemas.microsoft.com/office/excel/2006/main">
          <x14:cfRule type="expression" priority="234" id="{6DBA9467-909C-47FB-98F3-59924A4285E4}">
            <xm:f>OR(P22=data!$AO$4,P22=data!$AO$5)</xm:f>
            <x14:dxf>
              <fill>
                <patternFill>
                  <bgColor theme="6" tint="0.79998168889431442"/>
                </patternFill>
              </fill>
            </x14:dxf>
          </x14:cfRule>
          <xm:sqref>Q22</xm:sqref>
        </x14:conditionalFormatting>
        <x14:conditionalFormatting xmlns:xm="http://schemas.microsoft.com/office/excel/2006/main">
          <x14:cfRule type="expression" priority="233" id="{71C58A9C-0D33-453D-8B6F-B5A2E7010EAB}">
            <xm:f>OR(O22=data!$AO$4,O22=data!$AO$5)</xm:f>
            <x14:dxf>
              <fill>
                <patternFill>
                  <bgColor theme="6" tint="0.79998168889431442"/>
                </patternFill>
              </fill>
            </x14:dxf>
          </x14:cfRule>
          <xm:sqref>Q22</xm:sqref>
        </x14:conditionalFormatting>
        <x14:conditionalFormatting xmlns:xm="http://schemas.microsoft.com/office/excel/2006/main">
          <x14:cfRule type="expression" priority="232" id="{4550C155-969D-4444-BCF8-E366D0994FFA}">
            <xm:f>OR(P23=data!$AO$4,P23=data!$AO$5)</xm:f>
            <x14:dxf>
              <fill>
                <patternFill>
                  <bgColor theme="6" tint="0.79998168889431442"/>
                </patternFill>
              </fill>
            </x14:dxf>
          </x14:cfRule>
          <xm:sqref>Q23</xm:sqref>
        </x14:conditionalFormatting>
        <x14:conditionalFormatting xmlns:xm="http://schemas.microsoft.com/office/excel/2006/main">
          <x14:cfRule type="expression" priority="231" id="{AF35B993-FD15-447A-8367-86411FC69B9A}">
            <xm:f>OR(O23=data!$AO$4,O23=data!$AO$5)</xm:f>
            <x14:dxf>
              <fill>
                <patternFill>
                  <bgColor theme="6" tint="0.79998168889431442"/>
                </patternFill>
              </fill>
            </x14:dxf>
          </x14:cfRule>
          <xm:sqref>Q23</xm:sqref>
        </x14:conditionalFormatting>
        <x14:conditionalFormatting xmlns:xm="http://schemas.microsoft.com/office/excel/2006/main">
          <x14:cfRule type="expression" priority="230" id="{DDA89E65-C191-4912-A534-C7B52E87DC37}">
            <xm:f>OR(P24=data!$AO$4,P24=data!$AO$5)</xm:f>
            <x14:dxf>
              <fill>
                <patternFill>
                  <bgColor theme="6" tint="0.79998168889431442"/>
                </patternFill>
              </fill>
            </x14:dxf>
          </x14:cfRule>
          <xm:sqref>Q24</xm:sqref>
        </x14:conditionalFormatting>
        <x14:conditionalFormatting xmlns:xm="http://schemas.microsoft.com/office/excel/2006/main">
          <x14:cfRule type="expression" priority="229" id="{3002A491-BD83-4139-8753-DB27C2FEAF89}">
            <xm:f>OR(O24=data!$AO$4,O24=data!$AO$5)</xm:f>
            <x14:dxf>
              <fill>
                <patternFill>
                  <bgColor theme="6" tint="0.79998168889431442"/>
                </patternFill>
              </fill>
            </x14:dxf>
          </x14:cfRule>
          <xm:sqref>Q24</xm:sqref>
        </x14:conditionalFormatting>
        <x14:conditionalFormatting xmlns:xm="http://schemas.microsoft.com/office/excel/2006/main">
          <x14:cfRule type="expression" priority="228" id="{0F8EF6DB-D9AA-43F4-B224-2B74B587D0BB}">
            <xm:f>OR(P25=data!$AO$4,P25=data!$AO$5)</xm:f>
            <x14:dxf>
              <fill>
                <patternFill>
                  <bgColor theme="6" tint="0.79998168889431442"/>
                </patternFill>
              </fill>
            </x14:dxf>
          </x14:cfRule>
          <xm:sqref>Q25</xm:sqref>
        </x14:conditionalFormatting>
        <x14:conditionalFormatting xmlns:xm="http://schemas.microsoft.com/office/excel/2006/main">
          <x14:cfRule type="expression" priority="227" id="{4A83479B-2E0D-4081-8616-C9F799849B85}">
            <xm:f>OR(O25=data!$AO$4,O25=data!$AO$5)</xm:f>
            <x14:dxf>
              <fill>
                <patternFill>
                  <bgColor theme="6" tint="0.79998168889431442"/>
                </patternFill>
              </fill>
            </x14:dxf>
          </x14:cfRule>
          <xm:sqref>Q25</xm:sqref>
        </x14:conditionalFormatting>
        <x14:conditionalFormatting xmlns:xm="http://schemas.microsoft.com/office/excel/2006/main">
          <x14:cfRule type="expression" priority="226" id="{41EC8D69-EE36-4777-A961-80E0133DBBFF}">
            <xm:f>OR(P26=data!$AO$4,P26=data!$AO$5)</xm:f>
            <x14:dxf>
              <fill>
                <patternFill>
                  <bgColor theme="6" tint="0.79998168889431442"/>
                </patternFill>
              </fill>
            </x14:dxf>
          </x14:cfRule>
          <xm:sqref>Q26</xm:sqref>
        </x14:conditionalFormatting>
        <x14:conditionalFormatting xmlns:xm="http://schemas.microsoft.com/office/excel/2006/main">
          <x14:cfRule type="expression" priority="225" id="{9E2899D6-772B-4AD2-B8A8-69E47B2F524D}">
            <xm:f>OR(O26=data!$AO$4,O26=data!$AO$5)</xm:f>
            <x14:dxf>
              <fill>
                <patternFill>
                  <bgColor theme="6" tint="0.79998168889431442"/>
                </patternFill>
              </fill>
            </x14:dxf>
          </x14:cfRule>
          <xm:sqref>Q26</xm:sqref>
        </x14:conditionalFormatting>
        <x14:conditionalFormatting xmlns:xm="http://schemas.microsoft.com/office/excel/2006/main">
          <x14:cfRule type="expression" priority="224" id="{C07119CE-F4AB-4893-AC78-2A37BA3E815B}">
            <xm:f>OR(P27=data!$AO$4,P27=data!$AO$5)</xm:f>
            <x14:dxf>
              <fill>
                <patternFill>
                  <bgColor theme="6" tint="0.79998168889431442"/>
                </patternFill>
              </fill>
            </x14:dxf>
          </x14:cfRule>
          <xm:sqref>Q27</xm:sqref>
        </x14:conditionalFormatting>
        <x14:conditionalFormatting xmlns:xm="http://schemas.microsoft.com/office/excel/2006/main">
          <x14:cfRule type="expression" priority="223" id="{10AD17B8-564C-4F78-B8F5-7CD755071207}">
            <xm:f>OR(O27=data!$AO$4,O27=data!$AO$5)</xm:f>
            <x14:dxf>
              <fill>
                <patternFill>
                  <bgColor theme="6" tint="0.79998168889431442"/>
                </patternFill>
              </fill>
            </x14:dxf>
          </x14:cfRule>
          <xm:sqref>Q27</xm:sqref>
        </x14:conditionalFormatting>
        <x14:conditionalFormatting xmlns:xm="http://schemas.microsoft.com/office/excel/2006/main">
          <x14:cfRule type="expression" priority="222" id="{8A0979BF-D654-40D5-9CD9-4998A4F93A12}">
            <xm:f>OR(P28=data!$AO$4,P28=data!$AO$5)</xm:f>
            <x14:dxf>
              <fill>
                <patternFill>
                  <bgColor theme="6" tint="0.79998168889431442"/>
                </patternFill>
              </fill>
            </x14:dxf>
          </x14:cfRule>
          <xm:sqref>Q28</xm:sqref>
        </x14:conditionalFormatting>
        <x14:conditionalFormatting xmlns:xm="http://schemas.microsoft.com/office/excel/2006/main">
          <x14:cfRule type="expression" priority="221" id="{837D1495-2387-4BEF-920B-9020F4B8D2BC}">
            <xm:f>OR(O28=data!$AO$4,O28=data!$AO$5)</xm:f>
            <x14:dxf>
              <fill>
                <patternFill>
                  <bgColor theme="6" tint="0.79998168889431442"/>
                </patternFill>
              </fill>
            </x14:dxf>
          </x14:cfRule>
          <xm:sqref>Q28</xm:sqref>
        </x14:conditionalFormatting>
        <x14:conditionalFormatting xmlns:xm="http://schemas.microsoft.com/office/excel/2006/main">
          <x14:cfRule type="expression" priority="220" id="{92E2F05F-47BB-42F0-A05D-46CFF3C1EE6C}">
            <xm:f>OR(S9=data!$AO$4,S9=data!$AO$5)</xm:f>
            <x14:dxf>
              <fill>
                <patternFill>
                  <bgColor theme="6" tint="0.79998168889431442"/>
                </patternFill>
              </fill>
            </x14:dxf>
          </x14:cfRule>
          <xm:sqref>T9</xm:sqref>
        </x14:conditionalFormatting>
        <x14:conditionalFormatting xmlns:xm="http://schemas.microsoft.com/office/excel/2006/main">
          <x14:cfRule type="expression" priority="219" id="{B7CF5220-9DA7-4B90-8294-35494FBD5504}">
            <xm:f>OR(R9=data!$AO$4,R9=data!$AO$5)</xm:f>
            <x14:dxf>
              <fill>
                <patternFill>
                  <bgColor theme="6" tint="0.79998168889431442"/>
                </patternFill>
              </fill>
            </x14:dxf>
          </x14:cfRule>
          <xm:sqref>T9</xm:sqref>
        </x14:conditionalFormatting>
        <x14:conditionalFormatting xmlns:xm="http://schemas.microsoft.com/office/excel/2006/main">
          <x14:cfRule type="expression" priority="218" id="{57CB7455-BFBD-45E6-85F7-30EC65A9A923}">
            <xm:f>OR(S10=data!$AO$4,S10=data!$AO$5)</xm:f>
            <x14:dxf>
              <fill>
                <patternFill>
                  <bgColor theme="6" tint="0.79998168889431442"/>
                </patternFill>
              </fill>
            </x14:dxf>
          </x14:cfRule>
          <xm:sqref>T10</xm:sqref>
        </x14:conditionalFormatting>
        <x14:conditionalFormatting xmlns:xm="http://schemas.microsoft.com/office/excel/2006/main">
          <x14:cfRule type="expression" priority="217" id="{46556245-0E1A-4F4F-A103-3BAC3BC38AEC}">
            <xm:f>OR(R10=data!$AO$4,R10=data!$AO$5)</xm:f>
            <x14:dxf>
              <fill>
                <patternFill>
                  <bgColor theme="6" tint="0.79998168889431442"/>
                </patternFill>
              </fill>
            </x14:dxf>
          </x14:cfRule>
          <xm:sqref>T10</xm:sqref>
        </x14:conditionalFormatting>
        <x14:conditionalFormatting xmlns:xm="http://schemas.microsoft.com/office/excel/2006/main">
          <x14:cfRule type="expression" priority="216" id="{06D9E19A-394D-4A3F-B53D-E5A993DAE790}">
            <xm:f>OR(S11=data!$AO$4,S11=data!$AO$5)</xm:f>
            <x14:dxf>
              <fill>
                <patternFill>
                  <bgColor theme="6" tint="0.79998168889431442"/>
                </patternFill>
              </fill>
            </x14:dxf>
          </x14:cfRule>
          <xm:sqref>T11</xm:sqref>
        </x14:conditionalFormatting>
        <x14:conditionalFormatting xmlns:xm="http://schemas.microsoft.com/office/excel/2006/main">
          <x14:cfRule type="expression" priority="215" id="{3D861B1A-DB9F-4074-B57A-7F9B7DD4B40F}">
            <xm:f>OR(R11=data!$AO$4,R11=data!$AO$5)</xm:f>
            <x14:dxf>
              <fill>
                <patternFill>
                  <bgColor theme="6" tint="0.79998168889431442"/>
                </patternFill>
              </fill>
            </x14:dxf>
          </x14:cfRule>
          <xm:sqref>T11</xm:sqref>
        </x14:conditionalFormatting>
        <x14:conditionalFormatting xmlns:xm="http://schemas.microsoft.com/office/excel/2006/main">
          <x14:cfRule type="expression" priority="214" id="{C6F10993-770C-4BEF-8E21-3FC0D378F90C}">
            <xm:f>OR(S12=data!$AO$4,S12=data!$AO$5)</xm:f>
            <x14:dxf>
              <fill>
                <patternFill>
                  <bgColor theme="6" tint="0.79998168889431442"/>
                </patternFill>
              </fill>
            </x14:dxf>
          </x14:cfRule>
          <xm:sqref>T12</xm:sqref>
        </x14:conditionalFormatting>
        <x14:conditionalFormatting xmlns:xm="http://schemas.microsoft.com/office/excel/2006/main">
          <x14:cfRule type="expression" priority="213" id="{77E875E4-852C-4661-A239-97E2B33BFD37}">
            <xm:f>OR(R12=data!$AO$4,R12=data!$AO$5)</xm:f>
            <x14:dxf>
              <fill>
                <patternFill>
                  <bgColor theme="6" tint="0.79998168889431442"/>
                </patternFill>
              </fill>
            </x14:dxf>
          </x14:cfRule>
          <xm:sqref>T12</xm:sqref>
        </x14:conditionalFormatting>
        <x14:conditionalFormatting xmlns:xm="http://schemas.microsoft.com/office/excel/2006/main">
          <x14:cfRule type="expression" priority="212" id="{6BA748DD-88F3-45CF-8FDE-E68EFA6ADBD0}">
            <xm:f>OR(S13=data!$AO$4,S13=data!$AO$5)</xm:f>
            <x14:dxf>
              <fill>
                <patternFill>
                  <bgColor theme="6" tint="0.79998168889431442"/>
                </patternFill>
              </fill>
            </x14:dxf>
          </x14:cfRule>
          <xm:sqref>T13</xm:sqref>
        </x14:conditionalFormatting>
        <x14:conditionalFormatting xmlns:xm="http://schemas.microsoft.com/office/excel/2006/main">
          <x14:cfRule type="expression" priority="211" id="{3DA29DA6-C1A2-4F71-A5D3-94CC53DC080E}">
            <xm:f>OR(R13=data!$AO$4,R13=data!$AO$5)</xm:f>
            <x14:dxf>
              <fill>
                <patternFill>
                  <bgColor theme="6" tint="0.79998168889431442"/>
                </patternFill>
              </fill>
            </x14:dxf>
          </x14:cfRule>
          <xm:sqref>T13</xm:sqref>
        </x14:conditionalFormatting>
        <x14:conditionalFormatting xmlns:xm="http://schemas.microsoft.com/office/excel/2006/main">
          <x14:cfRule type="expression" priority="210" id="{2B3F26EB-3EA3-4B83-99E8-CE91D88C9864}">
            <xm:f>OR(S14=data!$AO$4,S14=data!$AO$5)</xm:f>
            <x14:dxf>
              <fill>
                <patternFill>
                  <bgColor theme="6" tint="0.79998168889431442"/>
                </patternFill>
              </fill>
            </x14:dxf>
          </x14:cfRule>
          <xm:sqref>T14</xm:sqref>
        </x14:conditionalFormatting>
        <x14:conditionalFormatting xmlns:xm="http://schemas.microsoft.com/office/excel/2006/main">
          <x14:cfRule type="expression" priority="209" id="{526052FC-5955-4739-9C07-A20723A8E1CA}">
            <xm:f>OR(R14=data!$AO$4,R14=data!$AO$5)</xm:f>
            <x14:dxf>
              <fill>
                <patternFill>
                  <bgColor theme="6" tint="0.79998168889431442"/>
                </patternFill>
              </fill>
            </x14:dxf>
          </x14:cfRule>
          <xm:sqref>T14</xm:sqref>
        </x14:conditionalFormatting>
        <x14:conditionalFormatting xmlns:xm="http://schemas.microsoft.com/office/excel/2006/main">
          <x14:cfRule type="expression" priority="208" id="{3D8FBC5F-0723-4C88-AF10-EDFBFEFB4547}">
            <xm:f>OR(S15=data!$AO$4,S15=data!$AO$5)</xm:f>
            <x14:dxf>
              <fill>
                <patternFill>
                  <bgColor theme="6" tint="0.79998168889431442"/>
                </patternFill>
              </fill>
            </x14:dxf>
          </x14:cfRule>
          <xm:sqref>T15</xm:sqref>
        </x14:conditionalFormatting>
        <x14:conditionalFormatting xmlns:xm="http://schemas.microsoft.com/office/excel/2006/main">
          <x14:cfRule type="expression" priority="207" id="{77E10B6D-FA5E-43E5-AE15-59F558FEE816}">
            <xm:f>OR(R15=data!$AO$4,R15=data!$AO$5)</xm:f>
            <x14:dxf>
              <fill>
                <patternFill>
                  <bgColor theme="6" tint="0.79998168889431442"/>
                </patternFill>
              </fill>
            </x14:dxf>
          </x14:cfRule>
          <xm:sqref>T15</xm:sqref>
        </x14:conditionalFormatting>
        <x14:conditionalFormatting xmlns:xm="http://schemas.microsoft.com/office/excel/2006/main">
          <x14:cfRule type="expression" priority="206" id="{DB339D38-96E6-42E8-869A-C7C8B9CA0816}">
            <xm:f>OR(S16=data!$AO$4,S16=data!$AO$5)</xm:f>
            <x14:dxf>
              <fill>
                <patternFill>
                  <bgColor theme="6" tint="0.79998168889431442"/>
                </patternFill>
              </fill>
            </x14:dxf>
          </x14:cfRule>
          <xm:sqref>T16</xm:sqref>
        </x14:conditionalFormatting>
        <x14:conditionalFormatting xmlns:xm="http://schemas.microsoft.com/office/excel/2006/main">
          <x14:cfRule type="expression" priority="205" id="{EE485126-BE7A-4CCF-A72C-A6A5BA9CD7D2}">
            <xm:f>OR(R16=data!$AO$4,R16=data!$AO$5)</xm:f>
            <x14:dxf>
              <fill>
                <patternFill>
                  <bgColor theme="6" tint="0.79998168889431442"/>
                </patternFill>
              </fill>
            </x14:dxf>
          </x14:cfRule>
          <xm:sqref>T16</xm:sqref>
        </x14:conditionalFormatting>
        <x14:conditionalFormatting xmlns:xm="http://schemas.microsoft.com/office/excel/2006/main">
          <x14:cfRule type="expression" priority="204" id="{18DC75B4-BF99-4295-BDCE-59E3D38E84C3}">
            <xm:f>OR(S17=data!$AO$4,S17=data!$AO$5)</xm:f>
            <x14:dxf>
              <fill>
                <patternFill>
                  <bgColor theme="6" tint="0.79998168889431442"/>
                </patternFill>
              </fill>
            </x14:dxf>
          </x14:cfRule>
          <xm:sqref>T17</xm:sqref>
        </x14:conditionalFormatting>
        <x14:conditionalFormatting xmlns:xm="http://schemas.microsoft.com/office/excel/2006/main">
          <x14:cfRule type="expression" priority="203" id="{5CC1B379-FEA0-4758-A8DA-8615ED78E563}">
            <xm:f>OR(R17=data!$AO$4,R17=data!$AO$5)</xm:f>
            <x14:dxf>
              <fill>
                <patternFill>
                  <bgColor theme="6" tint="0.79998168889431442"/>
                </patternFill>
              </fill>
            </x14:dxf>
          </x14:cfRule>
          <xm:sqref>T17</xm:sqref>
        </x14:conditionalFormatting>
        <x14:conditionalFormatting xmlns:xm="http://schemas.microsoft.com/office/excel/2006/main">
          <x14:cfRule type="expression" priority="202" id="{EE9CF461-0BC8-4396-B1E3-DE559DB1CDAF}">
            <xm:f>OR(S18=data!$AO$4,S18=data!$AO$5)</xm:f>
            <x14:dxf>
              <fill>
                <patternFill>
                  <bgColor theme="6" tint="0.79998168889431442"/>
                </patternFill>
              </fill>
            </x14:dxf>
          </x14:cfRule>
          <xm:sqref>T18</xm:sqref>
        </x14:conditionalFormatting>
        <x14:conditionalFormatting xmlns:xm="http://schemas.microsoft.com/office/excel/2006/main">
          <x14:cfRule type="expression" priority="201" id="{0C4496D7-F10B-44A9-BC7D-793A048E7D55}">
            <xm:f>OR(R18=data!$AO$4,R18=data!$AO$5)</xm:f>
            <x14:dxf>
              <fill>
                <patternFill>
                  <bgColor theme="6" tint="0.79998168889431442"/>
                </patternFill>
              </fill>
            </x14:dxf>
          </x14:cfRule>
          <xm:sqref>T18</xm:sqref>
        </x14:conditionalFormatting>
        <x14:conditionalFormatting xmlns:xm="http://schemas.microsoft.com/office/excel/2006/main">
          <x14:cfRule type="expression" priority="200" id="{BE1CB03A-5460-4090-A107-5A4BE8ED46F2}">
            <xm:f>OR(S19=data!$AO$4,S19=data!$AO$5)</xm:f>
            <x14:dxf>
              <fill>
                <patternFill>
                  <bgColor theme="6" tint="0.79998168889431442"/>
                </patternFill>
              </fill>
            </x14:dxf>
          </x14:cfRule>
          <xm:sqref>T19</xm:sqref>
        </x14:conditionalFormatting>
        <x14:conditionalFormatting xmlns:xm="http://schemas.microsoft.com/office/excel/2006/main">
          <x14:cfRule type="expression" priority="199" id="{18EAEDE9-76E4-40A8-89E4-EBC6D6C3B332}">
            <xm:f>OR(R19=data!$AO$4,R19=data!$AO$5)</xm:f>
            <x14:dxf>
              <fill>
                <patternFill>
                  <bgColor theme="6" tint="0.79998168889431442"/>
                </patternFill>
              </fill>
            </x14:dxf>
          </x14:cfRule>
          <xm:sqref>T19</xm:sqref>
        </x14:conditionalFormatting>
        <x14:conditionalFormatting xmlns:xm="http://schemas.microsoft.com/office/excel/2006/main">
          <x14:cfRule type="expression" priority="198" id="{62E2DAB8-7B84-4181-BC1C-41E7390DD9C7}">
            <xm:f>OR(S20=data!$AO$4,S20=data!$AO$5)</xm:f>
            <x14:dxf>
              <fill>
                <patternFill>
                  <bgColor theme="6" tint="0.79998168889431442"/>
                </patternFill>
              </fill>
            </x14:dxf>
          </x14:cfRule>
          <xm:sqref>T20</xm:sqref>
        </x14:conditionalFormatting>
        <x14:conditionalFormatting xmlns:xm="http://schemas.microsoft.com/office/excel/2006/main">
          <x14:cfRule type="expression" priority="197" id="{DFEC35FB-3DE6-44D9-B954-DE85EFE218D6}">
            <xm:f>OR(R20=data!$AO$4,R20=data!$AO$5)</xm:f>
            <x14:dxf>
              <fill>
                <patternFill>
                  <bgColor theme="6" tint="0.79998168889431442"/>
                </patternFill>
              </fill>
            </x14:dxf>
          </x14:cfRule>
          <xm:sqref>T20</xm:sqref>
        </x14:conditionalFormatting>
        <x14:conditionalFormatting xmlns:xm="http://schemas.microsoft.com/office/excel/2006/main">
          <x14:cfRule type="expression" priority="196" id="{DF03B336-7C01-46F0-955C-F5CC3D8FA202}">
            <xm:f>OR(S21=data!$AO$4,S21=data!$AO$5)</xm:f>
            <x14:dxf>
              <fill>
                <patternFill>
                  <bgColor theme="6" tint="0.79998168889431442"/>
                </patternFill>
              </fill>
            </x14:dxf>
          </x14:cfRule>
          <xm:sqref>T21</xm:sqref>
        </x14:conditionalFormatting>
        <x14:conditionalFormatting xmlns:xm="http://schemas.microsoft.com/office/excel/2006/main">
          <x14:cfRule type="expression" priority="195" id="{9251813E-2D3D-4EE6-B16C-C28BDB0E67F7}">
            <xm:f>OR(R21=data!$AO$4,R21=data!$AO$5)</xm:f>
            <x14:dxf>
              <fill>
                <patternFill>
                  <bgColor theme="6" tint="0.79998168889431442"/>
                </patternFill>
              </fill>
            </x14:dxf>
          </x14:cfRule>
          <xm:sqref>T21</xm:sqref>
        </x14:conditionalFormatting>
        <x14:conditionalFormatting xmlns:xm="http://schemas.microsoft.com/office/excel/2006/main">
          <x14:cfRule type="expression" priority="194" id="{A7B50C0C-ECD5-44DD-BD77-311407947652}">
            <xm:f>OR(S22=data!$AO$4,S22=data!$AO$5)</xm:f>
            <x14:dxf>
              <fill>
                <patternFill>
                  <bgColor theme="6" tint="0.79998168889431442"/>
                </patternFill>
              </fill>
            </x14:dxf>
          </x14:cfRule>
          <xm:sqref>T22</xm:sqref>
        </x14:conditionalFormatting>
        <x14:conditionalFormatting xmlns:xm="http://schemas.microsoft.com/office/excel/2006/main">
          <x14:cfRule type="expression" priority="193" id="{859A0605-4CEF-4DC5-ADF3-F51279025E47}">
            <xm:f>OR(R22=data!$AO$4,R22=data!$AO$5)</xm:f>
            <x14:dxf>
              <fill>
                <patternFill>
                  <bgColor theme="6" tint="0.79998168889431442"/>
                </patternFill>
              </fill>
            </x14:dxf>
          </x14:cfRule>
          <xm:sqref>T22</xm:sqref>
        </x14:conditionalFormatting>
        <x14:conditionalFormatting xmlns:xm="http://schemas.microsoft.com/office/excel/2006/main">
          <x14:cfRule type="expression" priority="192" id="{52F33CC1-625D-42C5-9333-90DC7E662062}">
            <xm:f>OR(S23=data!$AO$4,S23=data!$AO$5)</xm:f>
            <x14:dxf>
              <fill>
                <patternFill>
                  <bgColor theme="6" tint="0.79998168889431442"/>
                </patternFill>
              </fill>
            </x14:dxf>
          </x14:cfRule>
          <xm:sqref>T23</xm:sqref>
        </x14:conditionalFormatting>
        <x14:conditionalFormatting xmlns:xm="http://schemas.microsoft.com/office/excel/2006/main">
          <x14:cfRule type="expression" priority="191" id="{39E1E363-A42B-4E57-AACB-DE42701E4E81}">
            <xm:f>OR(R23=data!$AO$4,R23=data!$AO$5)</xm:f>
            <x14:dxf>
              <fill>
                <patternFill>
                  <bgColor theme="6" tint="0.79998168889431442"/>
                </patternFill>
              </fill>
            </x14:dxf>
          </x14:cfRule>
          <xm:sqref>T23</xm:sqref>
        </x14:conditionalFormatting>
        <x14:conditionalFormatting xmlns:xm="http://schemas.microsoft.com/office/excel/2006/main">
          <x14:cfRule type="expression" priority="190" id="{5AE5BE9A-E7A6-4274-9544-FA7AC826D537}">
            <xm:f>OR(S24=data!$AO$4,S24=data!$AO$5)</xm:f>
            <x14:dxf>
              <fill>
                <patternFill>
                  <bgColor theme="6" tint="0.79998168889431442"/>
                </patternFill>
              </fill>
            </x14:dxf>
          </x14:cfRule>
          <xm:sqref>T24</xm:sqref>
        </x14:conditionalFormatting>
        <x14:conditionalFormatting xmlns:xm="http://schemas.microsoft.com/office/excel/2006/main">
          <x14:cfRule type="expression" priority="189" id="{AF91A5DD-B5DE-46FF-899C-1D2804357591}">
            <xm:f>OR(R24=data!$AO$4,R24=data!$AO$5)</xm:f>
            <x14:dxf>
              <fill>
                <patternFill>
                  <bgColor theme="6" tint="0.79998168889431442"/>
                </patternFill>
              </fill>
            </x14:dxf>
          </x14:cfRule>
          <xm:sqref>T24</xm:sqref>
        </x14:conditionalFormatting>
        <x14:conditionalFormatting xmlns:xm="http://schemas.microsoft.com/office/excel/2006/main">
          <x14:cfRule type="expression" priority="188" id="{66BF1D05-EB0A-4F0C-AF53-1C983544302E}">
            <xm:f>OR(S25=data!$AO$4,S25=data!$AO$5)</xm:f>
            <x14:dxf>
              <fill>
                <patternFill>
                  <bgColor theme="6" tint="0.79998168889431442"/>
                </patternFill>
              </fill>
            </x14:dxf>
          </x14:cfRule>
          <xm:sqref>T25</xm:sqref>
        </x14:conditionalFormatting>
        <x14:conditionalFormatting xmlns:xm="http://schemas.microsoft.com/office/excel/2006/main">
          <x14:cfRule type="expression" priority="187" id="{22C62337-0003-415F-B26B-9BA09A37322D}">
            <xm:f>OR(R25=data!$AO$4,R25=data!$AO$5)</xm:f>
            <x14:dxf>
              <fill>
                <patternFill>
                  <bgColor theme="6" tint="0.79998168889431442"/>
                </patternFill>
              </fill>
            </x14:dxf>
          </x14:cfRule>
          <xm:sqref>T25</xm:sqref>
        </x14:conditionalFormatting>
        <x14:conditionalFormatting xmlns:xm="http://schemas.microsoft.com/office/excel/2006/main">
          <x14:cfRule type="expression" priority="186" id="{8FA8C1DB-73CE-46B0-88ED-8DC3F51A370C}">
            <xm:f>OR(S26=data!$AO$4,S26=data!$AO$5)</xm:f>
            <x14:dxf>
              <fill>
                <patternFill>
                  <bgColor theme="6" tint="0.79998168889431442"/>
                </patternFill>
              </fill>
            </x14:dxf>
          </x14:cfRule>
          <xm:sqref>T26</xm:sqref>
        </x14:conditionalFormatting>
        <x14:conditionalFormatting xmlns:xm="http://schemas.microsoft.com/office/excel/2006/main">
          <x14:cfRule type="expression" priority="185" id="{734243C6-5979-4B34-BEF0-C49879114EC4}">
            <xm:f>OR(R26=data!$AO$4,R26=data!$AO$5)</xm:f>
            <x14:dxf>
              <fill>
                <patternFill>
                  <bgColor theme="6" tint="0.79998168889431442"/>
                </patternFill>
              </fill>
            </x14:dxf>
          </x14:cfRule>
          <xm:sqref>T26</xm:sqref>
        </x14:conditionalFormatting>
        <x14:conditionalFormatting xmlns:xm="http://schemas.microsoft.com/office/excel/2006/main">
          <x14:cfRule type="expression" priority="184" id="{4B756DAC-28D2-499A-A9F9-36D27AE752F6}">
            <xm:f>OR(S27=data!$AO$4,S27=data!$AO$5)</xm:f>
            <x14:dxf>
              <fill>
                <patternFill>
                  <bgColor theme="6" tint="0.79998168889431442"/>
                </patternFill>
              </fill>
            </x14:dxf>
          </x14:cfRule>
          <xm:sqref>T27</xm:sqref>
        </x14:conditionalFormatting>
        <x14:conditionalFormatting xmlns:xm="http://schemas.microsoft.com/office/excel/2006/main">
          <x14:cfRule type="expression" priority="183" id="{82444B4E-A754-4F01-AFB2-BF08F5915A9D}">
            <xm:f>OR(R27=data!$AO$4,R27=data!$AO$5)</xm:f>
            <x14:dxf>
              <fill>
                <patternFill>
                  <bgColor theme="6" tint="0.79998168889431442"/>
                </patternFill>
              </fill>
            </x14:dxf>
          </x14:cfRule>
          <xm:sqref>T27</xm:sqref>
        </x14:conditionalFormatting>
        <x14:conditionalFormatting xmlns:xm="http://schemas.microsoft.com/office/excel/2006/main">
          <x14:cfRule type="expression" priority="182" id="{283770ED-584D-4866-9778-5E511F2794E7}">
            <xm:f>OR(S28=data!$AO$4,S28=data!$AO$5)</xm:f>
            <x14:dxf>
              <fill>
                <patternFill>
                  <bgColor theme="6" tint="0.79998168889431442"/>
                </patternFill>
              </fill>
            </x14:dxf>
          </x14:cfRule>
          <xm:sqref>T28</xm:sqref>
        </x14:conditionalFormatting>
        <x14:conditionalFormatting xmlns:xm="http://schemas.microsoft.com/office/excel/2006/main">
          <x14:cfRule type="expression" priority="181" id="{5C6FD2C5-F8D1-4214-AF0A-5AF6B8D13D74}">
            <xm:f>OR(R28=data!$AO$4,R28=data!$AO$5)</xm:f>
            <x14:dxf>
              <fill>
                <patternFill>
                  <bgColor theme="6" tint="0.79998168889431442"/>
                </patternFill>
              </fill>
            </x14:dxf>
          </x14:cfRule>
          <xm:sqref>T28</xm:sqref>
        </x14:conditionalFormatting>
        <x14:conditionalFormatting xmlns:xm="http://schemas.microsoft.com/office/excel/2006/main">
          <x14:cfRule type="expression" priority="180" id="{2B373739-4407-499B-A869-9C01D7C9356B}">
            <xm:f>OR(L29=data!$AO$4,L29=data!$AO$5)</xm:f>
            <x14:dxf>
              <fill>
                <patternFill>
                  <bgColor theme="6" tint="0.79998168889431442"/>
                </patternFill>
              </fill>
            </x14:dxf>
          </x14:cfRule>
          <xm:sqref>M29</xm:sqref>
        </x14:conditionalFormatting>
        <x14:conditionalFormatting xmlns:xm="http://schemas.microsoft.com/office/excel/2006/main">
          <x14:cfRule type="expression" priority="179" id="{34B224A0-51CE-406C-ADB8-0BEB66BB12EF}">
            <xm:f>OR(L30=data!$AO$4,L30=data!$AO$5)</xm:f>
            <x14:dxf>
              <fill>
                <patternFill>
                  <bgColor theme="6" tint="0.79998168889431442"/>
                </patternFill>
              </fill>
            </x14:dxf>
          </x14:cfRule>
          <xm:sqref>M30</xm:sqref>
        </x14:conditionalFormatting>
        <x14:conditionalFormatting xmlns:xm="http://schemas.microsoft.com/office/excel/2006/main">
          <x14:cfRule type="expression" priority="178" id="{4341B4E8-09ED-4954-A8F0-BDDCD1EB72FE}">
            <xm:f>OR(L31=data!$AO$4,L31=data!$AO$5)</xm:f>
            <x14:dxf>
              <fill>
                <patternFill>
                  <bgColor theme="6" tint="0.79998168889431442"/>
                </patternFill>
              </fill>
            </x14:dxf>
          </x14:cfRule>
          <xm:sqref>M31</xm:sqref>
        </x14:conditionalFormatting>
        <x14:conditionalFormatting xmlns:xm="http://schemas.microsoft.com/office/excel/2006/main">
          <x14:cfRule type="expression" priority="177" id="{D13E343F-5824-4C08-AB2B-F2AA6B759DBD}">
            <xm:f>OR(L32=data!$AO$4,L32=data!$AO$5)</xm:f>
            <x14:dxf>
              <fill>
                <patternFill>
                  <bgColor theme="6" tint="0.79998168889431442"/>
                </patternFill>
              </fill>
            </x14:dxf>
          </x14:cfRule>
          <xm:sqref>M32</xm:sqref>
        </x14:conditionalFormatting>
        <x14:conditionalFormatting xmlns:xm="http://schemas.microsoft.com/office/excel/2006/main">
          <x14:cfRule type="expression" priority="176" id="{CAC3F7BA-F124-4529-906B-84CDC7DF2882}">
            <xm:f>OR(L33=data!$AO$4,L33=data!$AO$5)</xm:f>
            <x14:dxf>
              <fill>
                <patternFill>
                  <bgColor theme="6" tint="0.79998168889431442"/>
                </patternFill>
              </fill>
            </x14:dxf>
          </x14:cfRule>
          <xm:sqref>M33</xm:sqref>
        </x14:conditionalFormatting>
        <x14:conditionalFormatting xmlns:xm="http://schemas.microsoft.com/office/excel/2006/main">
          <x14:cfRule type="expression" priority="175" id="{F7950093-3B1E-43AA-A34E-49819EFC0AA7}">
            <xm:f>OR(O29=data!$AO$4,O29=data!$AO$5)</xm:f>
            <x14:dxf>
              <fill>
                <patternFill>
                  <bgColor theme="6" tint="0.79998168889431442"/>
                </patternFill>
              </fill>
            </x14:dxf>
          </x14:cfRule>
          <xm:sqref>P29</xm:sqref>
        </x14:conditionalFormatting>
        <x14:conditionalFormatting xmlns:xm="http://schemas.microsoft.com/office/excel/2006/main">
          <x14:cfRule type="expression" priority="174" id="{D74E45F4-143E-4392-95DB-9BC5D374F989}">
            <xm:f>OR(O30=data!$AO$4,O30=data!$AO$5)</xm:f>
            <x14:dxf>
              <fill>
                <patternFill>
                  <bgColor theme="6" tint="0.79998168889431442"/>
                </patternFill>
              </fill>
            </x14:dxf>
          </x14:cfRule>
          <xm:sqref>P30</xm:sqref>
        </x14:conditionalFormatting>
        <x14:conditionalFormatting xmlns:xm="http://schemas.microsoft.com/office/excel/2006/main">
          <x14:cfRule type="expression" priority="173" id="{F005228F-5640-47B1-8B9D-4C023387B72C}">
            <xm:f>OR(O31=data!$AO$4,O31=data!$AO$5)</xm:f>
            <x14:dxf>
              <fill>
                <patternFill>
                  <bgColor theme="6" tint="0.79998168889431442"/>
                </patternFill>
              </fill>
            </x14:dxf>
          </x14:cfRule>
          <xm:sqref>P31</xm:sqref>
        </x14:conditionalFormatting>
        <x14:conditionalFormatting xmlns:xm="http://schemas.microsoft.com/office/excel/2006/main">
          <x14:cfRule type="expression" priority="172" id="{91AEF46E-8F65-4A4F-91AF-AB5739FDADC7}">
            <xm:f>OR(O32=data!$AO$4,O32=data!$AO$5)</xm:f>
            <x14:dxf>
              <fill>
                <patternFill>
                  <bgColor theme="6" tint="0.79998168889431442"/>
                </patternFill>
              </fill>
            </x14:dxf>
          </x14:cfRule>
          <xm:sqref>P32</xm:sqref>
        </x14:conditionalFormatting>
        <x14:conditionalFormatting xmlns:xm="http://schemas.microsoft.com/office/excel/2006/main">
          <x14:cfRule type="expression" priority="171" id="{CB9CF458-F35C-450E-B0E0-920100A40EA5}">
            <xm:f>OR(O33=data!$AO$4,O33=data!$AO$5)</xm:f>
            <x14:dxf>
              <fill>
                <patternFill>
                  <bgColor theme="6" tint="0.79998168889431442"/>
                </patternFill>
              </fill>
            </x14:dxf>
          </x14:cfRule>
          <xm:sqref>P33</xm:sqref>
        </x14:conditionalFormatting>
        <x14:conditionalFormatting xmlns:xm="http://schemas.microsoft.com/office/excel/2006/main">
          <x14:cfRule type="expression" priority="170" id="{1A66BACF-9A77-4DBF-AFC8-56EF34509868}">
            <xm:f>OR(R29=data!$AO$4,R29=data!$AO$5)</xm:f>
            <x14:dxf>
              <fill>
                <patternFill>
                  <bgColor theme="6" tint="0.79998168889431442"/>
                </patternFill>
              </fill>
            </x14:dxf>
          </x14:cfRule>
          <xm:sqref>S29</xm:sqref>
        </x14:conditionalFormatting>
        <x14:conditionalFormatting xmlns:xm="http://schemas.microsoft.com/office/excel/2006/main">
          <x14:cfRule type="expression" priority="169" id="{591A57D5-C20E-4311-B6A9-74453936686A}">
            <xm:f>OR(R30=data!$AO$4,R30=data!$AO$5)</xm:f>
            <x14:dxf>
              <fill>
                <patternFill>
                  <bgColor theme="6" tint="0.79998168889431442"/>
                </patternFill>
              </fill>
            </x14:dxf>
          </x14:cfRule>
          <xm:sqref>S30</xm:sqref>
        </x14:conditionalFormatting>
        <x14:conditionalFormatting xmlns:xm="http://schemas.microsoft.com/office/excel/2006/main">
          <x14:cfRule type="expression" priority="168" id="{9A7DB003-0EC6-4176-B5AC-0FAFCC13802B}">
            <xm:f>OR(R31=data!$AO$4,R31=data!$AO$5)</xm:f>
            <x14:dxf>
              <fill>
                <patternFill>
                  <bgColor theme="6" tint="0.79998168889431442"/>
                </patternFill>
              </fill>
            </x14:dxf>
          </x14:cfRule>
          <xm:sqref>S31</xm:sqref>
        </x14:conditionalFormatting>
        <x14:conditionalFormatting xmlns:xm="http://schemas.microsoft.com/office/excel/2006/main">
          <x14:cfRule type="expression" priority="167" id="{BA23507F-29DA-4BA8-AEEC-123EBE5BE7D8}">
            <xm:f>OR(R32=data!$AO$4,R32=data!$AO$5)</xm:f>
            <x14:dxf>
              <fill>
                <patternFill>
                  <bgColor theme="6" tint="0.79998168889431442"/>
                </patternFill>
              </fill>
            </x14:dxf>
          </x14:cfRule>
          <xm:sqref>S32</xm:sqref>
        </x14:conditionalFormatting>
        <x14:conditionalFormatting xmlns:xm="http://schemas.microsoft.com/office/excel/2006/main">
          <x14:cfRule type="expression" priority="166" id="{C0B58D26-267A-45A0-A593-D41B9CCC56FA}">
            <xm:f>OR(R33=data!$AO$4,R33=data!$AO$5)</xm:f>
            <x14:dxf>
              <fill>
                <patternFill>
                  <bgColor theme="6" tint="0.79998168889431442"/>
                </patternFill>
              </fill>
            </x14:dxf>
          </x14:cfRule>
          <xm:sqref>S33</xm:sqref>
        </x14:conditionalFormatting>
        <x14:conditionalFormatting xmlns:xm="http://schemas.microsoft.com/office/excel/2006/main">
          <x14:cfRule type="expression" priority="165" id="{2CA47F12-13E9-425F-ABAB-20B6073D94CF}">
            <xm:f>OR(M29=data!$AO$4,M29=data!$AO$5)</xm:f>
            <x14:dxf>
              <fill>
                <patternFill>
                  <bgColor theme="6" tint="0.79998168889431442"/>
                </patternFill>
              </fill>
            </x14:dxf>
          </x14:cfRule>
          <xm:sqref>N29</xm:sqref>
        </x14:conditionalFormatting>
        <x14:conditionalFormatting xmlns:xm="http://schemas.microsoft.com/office/excel/2006/main">
          <x14:cfRule type="expression" priority="164" id="{CB090975-D397-439F-BB4F-0709E20AE0AA}">
            <xm:f>OR(L29=data!$AO$4,L29=data!$AO$5)</xm:f>
            <x14:dxf>
              <fill>
                <patternFill>
                  <bgColor theme="6" tint="0.79998168889431442"/>
                </patternFill>
              </fill>
            </x14:dxf>
          </x14:cfRule>
          <xm:sqref>N29</xm:sqref>
        </x14:conditionalFormatting>
        <x14:conditionalFormatting xmlns:xm="http://schemas.microsoft.com/office/excel/2006/main">
          <x14:cfRule type="expression" priority="163" id="{DB7093D4-E7A0-43F2-8FFD-49EDAC28FB56}">
            <xm:f>OR(M30=data!$AO$4,M30=data!$AO$5)</xm:f>
            <x14:dxf>
              <fill>
                <patternFill>
                  <bgColor theme="6" tint="0.79998168889431442"/>
                </patternFill>
              </fill>
            </x14:dxf>
          </x14:cfRule>
          <xm:sqref>N30</xm:sqref>
        </x14:conditionalFormatting>
        <x14:conditionalFormatting xmlns:xm="http://schemas.microsoft.com/office/excel/2006/main">
          <x14:cfRule type="expression" priority="162" id="{135A6765-A113-49CA-8F0E-48D026007F1C}">
            <xm:f>OR(L30=data!$AO$4,L30=data!$AO$5)</xm:f>
            <x14:dxf>
              <fill>
                <patternFill>
                  <bgColor theme="6" tint="0.79998168889431442"/>
                </patternFill>
              </fill>
            </x14:dxf>
          </x14:cfRule>
          <xm:sqref>N30</xm:sqref>
        </x14:conditionalFormatting>
        <x14:conditionalFormatting xmlns:xm="http://schemas.microsoft.com/office/excel/2006/main">
          <x14:cfRule type="expression" priority="161" id="{F7626E1F-2AA4-4C67-97FE-6C70C9C0F66D}">
            <xm:f>OR(M31=data!$AO$4,M31=data!$AO$5)</xm:f>
            <x14:dxf>
              <fill>
                <patternFill>
                  <bgColor theme="6" tint="0.79998168889431442"/>
                </patternFill>
              </fill>
            </x14:dxf>
          </x14:cfRule>
          <xm:sqref>N31</xm:sqref>
        </x14:conditionalFormatting>
        <x14:conditionalFormatting xmlns:xm="http://schemas.microsoft.com/office/excel/2006/main">
          <x14:cfRule type="expression" priority="160" id="{60AFD208-6130-4617-B7B2-AD25E9740838}">
            <xm:f>OR(L31=data!$AO$4,L31=data!$AO$5)</xm:f>
            <x14:dxf>
              <fill>
                <patternFill>
                  <bgColor theme="6" tint="0.79998168889431442"/>
                </patternFill>
              </fill>
            </x14:dxf>
          </x14:cfRule>
          <xm:sqref>N31</xm:sqref>
        </x14:conditionalFormatting>
        <x14:conditionalFormatting xmlns:xm="http://schemas.microsoft.com/office/excel/2006/main">
          <x14:cfRule type="expression" priority="159" id="{E74ECC42-69B8-4C2C-BB8E-5B34F12D4B8E}">
            <xm:f>OR(M32=data!$AO$4,M32=data!$AO$5)</xm:f>
            <x14:dxf>
              <fill>
                <patternFill>
                  <bgColor theme="6" tint="0.79998168889431442"/>
                </patternFill>
              </fill>
            </x14:dxf>
          </x14:cfRule>
          <xm:sqref>N32</xm:sqref>
        </x14:conditionalFormatting>
        <x14:conditionalFormatting xmlns:xm="http://schemas.microsoft.com/office/excel/2006/main">
          <x14:cfRule type="expression" priority="158" id="{3F54F240-4CBA-4B0B-8228-6667749516BC}">
            <xm:f>OR(L32=data!$AO$4,L32=data!$AO$5)</xm:f>
            <x14:dxf>
              <fill>
                <patternFill>
                  <bgColor theme="6" tint="0.79998168889431442"/>
                </patternFill>
              </fill>
            </x14:dxf>
          </x14:cfRule>
          <xm:sqref>N32</xm:sqref>
        </x14:conditionalFormatting>
        <x14:conditionalFormatting xmlns:xm="http://schemas.microsoft.com/office/excel/2006/main">
          <x14:cfRule type="expression" priority="157" id="{5631ADA4-6A30-4C7A-98B2-4DBA4E47F7E3}">
            <xm:f>OR(M33=data!$AO$4,M33=data!$AO$5)</xm:f>
            <x14:dxf>
              <fill>
                <patternFill>
                  <bgColor theme="6" tint="0.79998168889431442"/>
                </patternFill>
              </fill>
            </x14:dxf>
          </x14:cfRule>
          <xm:sqref>N33</xm:sqref>
        </x14:conditionalFormatting>
        <x14:conditionalFormatting xmlns:xm="http://schemas.microsoft.com/office/excel/2006/main">
          <x14:cfRule type="expression" priority="156" id="{9D80BE09-F7DF-46EC-BB3F-F35621138633}">
            <xm:f>OR(L33=data!$AO$4,L33=data!$AO$5)</xm:f>
            <x14:dxf>
              <fill>
                <patternFill>
                  <bgColor theme="6" tint="0.79998168889431442"/>
                </patternFill>
              </fill>
            </x14:dxf>
          </x14:cfRule>
          <xm:sqref>N33</xm:sqref>
        </x14:conditionalFormatting>
        <x14:conditionalFormatting xmlns:xm="http://schemas.microsoft.com/office/excel/2006/main">
          <x14:cfRule type="expression" priority="155" id="{3C3AE5AA-6800-4750-920B-3AB99EFDE4F1}">
            <xm:f>OR(P29=data!$AO$4,P29=data!$AO$5)</xm:f>
            <x14:dxf>
              <fill>
                <patternFill>
                  <bgColor theme="6" tint="0.79998168889431442"/>
                </patternFill>
              </fill>
            </x14:dxf>
          </x14:cfRule>
          <xm:sqref>Q29</xm:sqref>
        </x14:conditionalFormatting>
        <x14:conditionalFormatting xmlns:xm="http://schemas.microsoft.com/office/excel/2006/main">
          <x14:cfRule type="expression" priority="154" id="{D745D604-EF4A-4173-B316-6FC7751C553B}">
            <xm:f>OR(O29=data!$AO$4,O29=data!$AO$5)</xm:f>
            <x14:dxf>
              <fill>
                <patternFill>
                  <bgColor theme="6" tint="0.79998168889431442"/>
                </patternFill>
              </fill>
            </x14:dxf>
          </x14:cfRule>
          <xm:sqref>Q29</xm:sqref>
        </x14:conditionalFormatting>
        <x14:conditionalFormatting xmlns:xm="http://schemas.microsoft.com/office/excel/2006/main">
          <x14:cfRule type="expression" priority="153" id="{BBFDA3F6-2EAF-4D96-9430-69D6C7E9B9FA}">
            <xm:f>OR(P30=data!$AO$4,P30=data!$AO$5)</xm:f>
            <x14:dxf>
              <fill>
                <patternFill>
                  <bgColor theme="6" tint="0.79998168889431442"/>
                </patternFill>
              </fill>
            </x14:dxf>
          </x14:cfRule>
          <xm:sqref>Q30</xm:sqref>
        </x14:conditionalFormatting>
        <x14:conditionalFormatting xmlns:xm="http://schemas.microsoft.com/office/excel/2006/main">
          <x14:cfRule type="expression" priority="152" id="{137A5BF4-69BF-45CD-BE09-E8C6A7BB0D28}">
            <xm:f>OR(O30=data!$AO$4,O30=data!$AO$5)</xm:f>
            <x14:dxf>
              <fill>
                <patternFill>
                  <bgColor theme="6" tint="0.79998168889431442"/>
                </patternFill>
              </fill>
            </x14:dxf>
          </x14:cfRule>
          <xm:sqref>Q30</xm:sqref>
        </x14:conditionalFormatting>
        <x14:conditionalFormatting xmlns:xm="http://schemas.microsoft.com/office/excel/2006/main">
          <x14:cfRule type="expression" priority="151" id="{95E3E7C9-20D7-4C26-9DC9-5A4C0350FDA6}">
            <xm:f>OR(P31=data!$AO$4,P31=data!$AO$5)</xm:f>
            <x14:dxf>
              <fill>
                <patternFill>
                  <bgColor theme="6" tint="0.79998168889431442"/>
                </patternFill>
              </fill>
            </x14:dxf>
          </x14:cfRule>
          <xm:sqref>Q31</xm:sqref>
        </x14:conditionalFormatting>
        <x14:conditionalFormatting xmlns:xm="http://schemas.microsoft.com/office/excel/2006/main">
          <x14:cfRule type="expression" priority="150" id="{79203FF7-0067-4AE0-A5EE-43605E7B6973}">
            <xm:f>OR(O31=data!$AO$4,O31=data!$AO$5)</xm:f>
            <x14:dxf>
              <fill>
                <patternFill>
                  <bgColor theme="6" tint="0.79998168889431442"/>
                </patternFill>
              </fill>
            </x14:dxf>
          </x14:cfRule>
          <xm:sqref>Q31</xm:sqref>
        </x14:conditionalFormatting>
        <x14:conditionalFormatting xmlns:xm="http://schemas.microsoft.com/office/excel/2006/main">
          <x14:cfRule type="expression" priority="149" id="{65113EBF-22E3-41EF-A90C-4463093866CB}">
            <xm:f>OR(P32=data!$AO$4,P32=data!$AO$5)</xm:f>
            <x14:dxf>
              <fill>
                <patternFill>
                  <bgColor theme="6" tint="0.79998168889431442"/>
                </patternFill>
              </fill>
            </x14:dxf>
          </x14:cfRule>
          <xm:sqref>Q32</xm:sqref>
        </x14:conditionalFormatting>
        <x14:conditionalFormatting xmlns:xm="http://schemas.microsoft.com/office/excel/2006/main">
          <x14:cfRule type="expression" priority="148" id="{55559005-37FD-4E84-8494-BDD863573FFB}">
            <xm:f>OR(O32=data!$AO$4,O32=data!$AO$5)</xm:f>
            <x14:dxf>
              <fill>
                <patternFill>
                  <bgColor theme="6" tint="0.79998168889431442"/>
                </patternFill>
              </fill>
            </x14:dxf>
          </x14:cfRule>
          <xm:sqref>Q32</xm:sqref>
        </x14:conditionalFormatting>
        <x14:conditionalFormatting xmlns:xm="http://schemas.microsoft.com/office/excel/2006/main">
          <x14:cfRule type="expression" priority="147" id="{269979B9-89DF-4AA2-A8B4-310465C9E555}">
            <xm:f>OR(P33=data!$AO$4,P33=data!$AO$5)</xm:f>
            <x14:dxf>
              <fill>
                <patternFill>
                  <bgColor theme="6" tint="0.79998168889431442"/>
                </patternFill>
              </fill>
            </x14:dxf>
          </x14:cfRule>
          <xm:sqref>Q33</xm:sqref>
        </x14:conditionalFormatting>
        <x14:conditionalFormatting xmlns:xm="http://schemas.microsoft.com/office/excel/2006/main">
          <x14:cfRule type="expression" priority="146" id="{F0A6CA2F-EF47-4834-8CC6-DFD9CCED28CF}">
            <xm:f>OR(O33=data!$AO$4,O33=data!$AO$5)</xm:f>
            <x14:dxf>
              <fill>
                <patternFill>
                  <bgColor theme="6" tint="0.79998168889431442"/>
                </patternFill>
              </fill>
            </x14:dxf>
          </x14:cfRule>
          <xm:sqref>Q33</xm:sqref>
        </x14:conditionalFormatting>
        <x14:conditionalFormatting xmlns:xm="http://schemas.microsoft.com/office/excel/2006/main">
          <x14:cfRule type="expression" priority="145" id="{BB6CD69A-749F-4548-99A6-0D93CE2B1E84}">
            <xm:f>OR(S29=data!$AO$4,S29=data!$AO$5)</xm:f>
            <x14:dxf>
              <fill>
                <patternFill>
                  <bgColor theme="6" tint="0.79998168889431442"/>
                </patternFill>
              </fill>
            </x14:dxf>
          </x14:cfRule>
          <xm:sqref>T29</xm:sqref>
        </x14:conditionalFormatting>
        <x14:conditionalFormatting xmlns:xm="http://schemas.microsoft.com/office/excel/2006/main">
          <x14:cfRule type="expression" priority="144" id="{4DFE4261-F0B2-4EF0-B141-B7E7CDD2B289}">
            <xm:f>OR(R29=data!$AO$4,R29=data!$AO$5)</xm:f>
            <x14:dxf>
              <fill>
                <patternFill>
                  <bgColor theme="6" tint="0.79998168889431442"/>
                </patternFill>
              </fill>
            </x14:dxf>
          </x14:cfRule>
          <xm:sqref>T29</xm:sqref>
        </x14:conditionalFormatting>
        <x14:conditionalFormatting xmlns:xm="http://schemas.microsoft.com/office/excel/2006/main">
          <x14:cfRule type="expression" priority="143" id="{BFB9634F-A3EE-4ECA-ABE1-86D594CDB642}">
            <xm:f>OR(S30=data!$AO$4,S30=data!$AO$5)</xm:f>
            <x14:dxf>
              <fill>
                <patternFill>
                  <bgColor theme="6" tint="0.79998168889431442"/>
                </patternFill>
              </fill>
            </x14:dxf>
          </x14:cfRule>
          <xm:sqref>T30</xm:sqref>
        </x14:conditionalFormatting>
        <x14:conditionalFormatting xmlns:xm="http://schemas.microsoft.com/office/excel/2006/main">
          <x14:cfRule type="expression" priority="142" id="{4D61E488-56E1-4168-8FB4-A948002C3366}">
            <xm:f>OR(R30=data!$AO$4,R30=data!$AO$5)</xm:f>
            <x14:dxf>
              <fill>
                <patternFill>
                  <bgColor theme="6" tint="0.79998168889431442"/>
                </patternFill>
              </fill>
            </x14:dxf>
          </x14:cfRule>
          <xm:sqref>T30</xm:sqref>
        </x14:conditionalFormatting>
        <x14:conditionalFormatting xmlns:xm="http://schemas.microsoft.com/office/excel/2006/main">
          <x14:cfRule type="expression" priority="141" id="{D875C648-8EFE-4C32-9AFB-0599082560F9}">
            <xm:f>OR(S31=data!$AO$4,S31=data!$AO$5)</xm:f>
            <x14:dxf>
              <fill>
                <patternFill>
                  <bgColor theme="6" tint="0.79998168889431442"/>
                </patternFill>
              </fill>
            </x14:dxf>
          </x14:cfRule>
          <xm:sqref>T31</xm:sqref>
        </x14:conditionalFormatting>
        <x14:conditionalFormatting xmlns:xm="http://schemas.microsoft.com/office/excel/2006/main">
          <x14:cfRule type="expression" priority="140" id="{606485A6-63B4-4078-8224-4F592BFE0844}">
            <xm:f>OR(R31=data!$AO$4,R31=data!$AO$5)</xm:f>
            <x14:dxf>
              <fill>
                <patternFill>
                  <bgColor theme="6" tint="0.79998168889431442"/>
                </patternFill>
              </fill>
            </x14:dxf>
          </x14:cfRule>
          <xm:sqref>T31</xm:sqref>
        </x14:conditionalFormatting>
        <x14:conditionalFormatting xmlns:xm="http://schemas.microsoft.com/office/excel/2006/main">
          <x14:cfRule type="expression" priority="139" id="{F97D0F0C-E42B-4740-9351-5E11BA8AC4F6}">
            <xm:f>OR(S32=data!$AO$4,S32=data!$AO$5)</xm:f>
            <x14:dxf>
              <fill>
                <patternFill>
                  <bgColor theme="6" tint="0.79998168889431442"/>
                </patternFill>
              </fill>
            </x14:dxf>
          </x14:cfRule>
          <xm:sqref>T32</xm:sqref>
        </x14:conditionalFormatting>
        <x14:conditionalFormatting xmlns:xm="http://schemas.microsoft.com/office/excel/2006/main">
          <x14:cfRule type="expression" priority="138" id="{8B08CB36-3BAE-44D8-9991-2AFC595841C9}">
            <xm:f>OR(R32=data!$AO$4,R32=data!$AO$5)</xm:f>
            <x14:dxf>
              <fill>
                <patternFill>
                  <bgColor theme="6" tint="0.79998168889431442"/>
                </patternFill>
              </fill>
            </x14:dxf>
          </x14:cfRule>
          <xm:sqref>T32</xm:sqref>
        </x14:conditionalFormatting>
        <x14:conditionalFormatting xmlns:xm="http://schemas.microsoft.com/office/excel/2006/main">
          <x14:cfRule type="expression" priority="137" id="{589E966A-E5E9-45A0-8E93-CB0BD790B8CA}">
            <xm:f>OR(S33=data!$AO$4,S33=data!$AO$5)</xm:f>
            <x14:dxf>
              <fill>
                <patternFill>
                  <bgColor theme="6" tint="0.79998168889431442"/>
                </patternFill>
              </fill>
            </x14:dxf>
          </x14:cfRule>
          <xm:sqref>T33</xm:sqref>
        </x14:conditionalFormatting>
        <x14:conditionalFormatting xmlns:xm="http://schemas.microsoft.com/office/excel/2006/main">
          <x14:cfRule type="expression" priority="136" id="{53118419-59ED-4EC2-B31B-C6ABF41E4ECF}">
            <xm:f>OR(R33=data!$AO$4,R33=data!$AO$5)</xm:f>
            <x14:dxf>
              <fill>
                <patternFill>
                  <bgColor theme="6" tint="0.79998168889431442"/>
                </patternFill>
              </fill>
            </x14:dxf>
          </x14:cfRule>
          <xm:sqref>T33</xm:sqref>
        </x14:conditionalFormatting>
        <x14:conditionalFormatting xmlns:xm="http://schemas.microsoft.com/office/excel/2006/main">
          <x14:cfRule type="expression" priority="135" id="{E13CECFD-2A58-4274-8839-D95518838DF6}">
            <xm:f>OR(L34=data!$AO$4,L34=data!$AO$5)</xm:f>
            <x14:dxf>
              <fill>
                <patternFill>
                  <bgColor theme="6" tint="0.79998168889431442"/>
                </patternFill>
              </fill>
            </x14:dxf>
          </x14:cfRule>
          <xm:sqref>M34</xm:sqref>
        </x14:conditionalFormatting>
        <x14:conditionalFormatting xmlns:xm="http://schemas.microsoft.com/office/excel/2006/main">
          <x14:cfRule type="expression" priority="134" id="{3FA81486-E55F-486C-B8C1-ACA4AA49EB2F}">
            <xm:f>OR(L35=data!$AO$4,L35=data!$AO$5)</xm:f>
            <x14:dxf>
              <fill>
                <patternFill>
                  <bgColor theme="6" tint="0.79998168889431442"/>
                </patternFill>
              </fill>
            </x14:dxf>
          </x14:cfRule>
          <xm:sqref>M35</xm:sqref>
        </x14:conditionalFormatting>
        <x14:conditionalFormatting xmlns:xm="http://schemas.microsoft.com/office/excel/2006/main">
          <x14:cfRule type="expression" priority="133" id="{3E18172B-873C-476D-B472-CC593460B2E5}">
            <xm:f>OR(L36=data!$AO$4,L36=data!$AO$5)</xm:f>
            <x14:dxf>
              <fill>
                <patternFill>
                  <bgColor theme="6" tint="0.79998168889431442"/>
                </patternFill>
              </fill>
            </x14:dxf>
          </x14:cfRule>
          <xm:sqref>M36</xm:sqref>
        </x14:conditionalFormatting>
        <x14:conditionalFormatting xmlns:xm="http://schemas.microsoft.com/office/excel/2006/main">
          <x14:cfRule type="expression" priority="132" id="{A2B1A43F-50EB-4B68-B78B-85B823798B20}">
            <xm:f>OR(L37=data!$AO$4,L37=data!$AO$5)</xm:f>
            <x14:dxf>
              <fill>
                <patternFill>
                  <bgColor theme="6" tint="0.79998168889431442"/>
                </patternFill>
              </fill>
            </x14:dxf>
          </x14:cfRule>
          <xm:sqref>M37</xm:sqref>
        </x14:conditionalFormatting>
        <x14:conditionalFormatting xmlns:xm="http://schemas.microsoft.com/office/excel/2006/main">
          <x14:cfRule type="expression" priority="131" id="{AF50CC3A-71E8-4E5F-A984-2E5E75AF0A14}">
            <xm:f>OR(L38=data!$AO$4,L38=data!$AO$5)</xm:f>
            <x14:dxf>
              <fill>
                <patternFill>
                  <bgColor theme="6" tint="0.79998168889431442"/>
                </patternFill>
              </fill>
            </x14:dxf>
          </x14:cfRule>
          <xm:sqref>M38</xm:sqref>
        </x14:conditionalFormatting>
        <x14:conditionalFormatting xmlns:xm="http://schemas.microsoft.com/office/excel/2006/main">
          <x14:cfRule type="expression" priority="130" id="{5C9FC0C7-FE6C-4D03-BFA7-76C0CF920745}">
            <xm:f>OR(O34=data!$AO$4,O34=data!$AO$5)</xm:f>
            <x14:dxf>
              <fill>
                <patternFill>
                  <bgColor theme="6" tint="0.79998168889431442"/>
                </patternFill>
              </fill>
            </x14:dxf>
          </x14:cfRule>
          <xm:sqref>P34</xm:sqref>
        </x14:conditionalFormatting>
        <x14:conditionalFormatting xmlns:xm="http://schemas.microsoft.com/office/excel/2006/main">
          <x14:cfRule type="expression" priority="129" id="{0199ECBD-CE78-4D7E-98F9-4E78E30430AB}">
            <xm:f>OR(O35=data!$AO$4,O35=data!$AO$5)</xm:f>
            <x14:dxf>
              <fill>
                <patternFill>
                  <bgColor theme="6" tint="0.79998168889431442"/>
                </patternFill>
              </fill>
            </x14:dxf>
          </x14:cfRule>
          <xm:sqref>P35</xm:sqref>
        </x14:conditionalFormatting>
        <x14:conditionalFormatting xmlns:xm="http://schemas.microsoft.com/office/excel/2006/main">
          <x14:cfRule type="expression" priority="128" id="{787A5D52-676A-4418-AC0A-B147A781A07B}">
            <xm:f>OR(O36=data!$AO$4,O36=data!$AO$5)</xm:f>
            <x14:dxf>
              <fill>
                <patternFill>
                  <bgColor theme="6" tint="0.79998168889431442"/>
                </patternFill>
              </fill>
            </x14:dxf>
          </x14:cfRule>
          <xm:sqref>P36</xm:sqref>
        </x14:conditionalFormatting>
        <x14:conditionalFormatting xmlns:xm="http://schemas.microsoft.com/office/excel/2006/main">
          <x14:cfRule type="expression" priority="127" id="{85AD8E3C-029F-4906-9331-3C9F3B0EB43E}">
            <xm:f>OR(O37=data!$AO$4,O37=data!$AO$5)</xm:f>
            <x14:dxf>
              <fill>
                <patternFill>
                  <bgColor theme="6" tint="0.79998168889431442"/>
                </patternFill>
              </fill>
            </x14:dxf>
          </x14:cfRule>
          <xm:sqref>P37</xm:sqref>
        </x14:conditionalFormatting>
        <x14:conditionalFormatting xmlns:xm="http://schemas.microsoft.com/office/excel/2006/main">
          <x14:cfRule type="expression" priority="126" id="{659E9200-48E6-4C8E-9EEC-0C60F79C2078}">
            <xm:f>OR(O38=data!$AO$4,O38=data!$AO$5)</xm:f>
            <x14:dxf>
              <fill>
                <patternFill>
                  <bgColor theme="6" tint="0.79998168889431442"/>
                </patternFill>
              </fill>
            </x14:dxf>
          </x14:cfRule>
          <xm:sqref>P38</xm:sqref>
        </x14:conditionalFormatting>
        <x14:conditionalFormatting xmlns:xm="http://schemas.microsoft.com/office/excel/2006/main">
          <x14:cfRule type="expression" priority="125" id="{566B2429-6975-4187-A7AE-1B15933C2C60}">
            <xm:f>OR(R34=data!$AO$4,R34=data!$AO$5)</xm:f>
            <x14:dxf>
              <fill>
                <patternFill>
                  <bgColor theme="6" tint="0.79998168889431442"/>
                </patternFill>
              </fill>
            </x14:dxf>
          </x14:cfRule>
          <xm:sqref>S34</xm:sqref>
        </x14:conditionalFormatting>
        <x14:conditionalFormatting xmlns:xm="http://schemas.microsoft.com/office/excel/2006/main">
          <x14:cfRule type="expression" priority="124" id="{65D7E16B-C9D1-44DF-A367-78552BAEE211}">
            <xm:f>OR(R35=data!$AO$4,R35=data!$AO$5)</xm:f>
            <x14:dxf>
              <fill>
                <patternFill>
                  <bgColor theme="6" tint="0.79998168889431442"/>
                </patternFill>
              </fill>
            </x14:dxf>
          </x14:cfRule>
          <xm:sqref>S35</xm:sqref>
        </x14:conditionalFormatting>
        <x14:conditionalFormatting xmlns:xm="http://schemas.microsoft.com/office/excel/2006/main">
          <x14:cfRule type="expression" priority="123" id="{A061B71F-1FD9-41F6-984E-F60B988B9D0C}">
            <xm:f>OR(R36=data!$AO$4,R36=data!$AO$5)</xm:f>
            <x14:dxf>
              <fill>
                <patternFill>
                  <bgColor theme="6" tint="0.79998168889431442"/>
                </patternFill>
              </fill>
            </x14:dxf>
          </x14:cfRule>
          <xm:sqref>S36</xm:sqref>
        </x14:conditionalFormatting>
        <x14:conditionalFormatting xmlns:xm="http://schemas.microsoft.com/office/excel/2006/main">
          <x14:cfRule type="expression" priority="122" id="{8D7F4283-19F4-49D3-B2CC-233C0E2E464A}">
            <xm:f>OR(R37=data!$AO$4,R37=data!$AO$5)</xm:f>
            <x14:dxf>
              <fill>
                <patternFill>
                  <bgColor theme="6" tint="0.79998168889431442"/>
                </patternFill>
              </fill>
            </x14:dxf>
          </x14:cfRule>
          <xm:sqref>S37</xm:sqref>
        </x14:conditionalFormatting>
        <x14:conditionalFormatting xmlns:xm="http://schemas.microsoft.com/office/excel/2006/main">
          <x14:cfRule type="expression" priority="121" id="{6626C0A1-D789-417D-806E-1A2298A48AFE}">
            <xm:f>OR(R38=data!$AO$4,R38=data!$AO$5)</xm:f>
            <x14:dxf>
              <fill>
                <patternFill>
                  <bgColor theme="6" tint="0.79998168889431442"/>
                </patternFill>
              </fill>
            </x14:dxf>
          </x14:cfRule>
          <xm:sqref>S38</xm:sqref>
        </x14:conditionalFormatting>
        <x14:conditionalFormatting xmlns:xm="http://schemas.microsoft.com/office/excel/2006/main">
          <x14:cfRule type="expression" priority="120" id="{2853BBC9-24CF-4896-BB36-BBE53EB8088A}">
            <xm:f>OR(M34=data!$AO$4,M34=data!$AO$5)</xm:f>
            <x14:dxf>
              <fill>
                <patternFill>
                  <bgColor theme="6" tint="0.79998168889431442"/>
                </patternFill>
              </fill>
            </x14:dxf>
          </x14:cfRule>
          <xm:sqref>N34</xm:sqref>
        </x14:conditionalFormatting>
        <x14:conditionalFormatting xmlns:xm="http://schemas.microsoft.com/office/excel/2006/main">
          <x14:cfRule type="expression" priority="119" id="{4BB65500-A702-46F5-A196-C3DE469DDB5C}">
            <xm:f>OR(L34=data!$AO$4,L34=data!$AO$5)</xm:f>
            <x14:dxf>
              <fill>
                <patternFill>
                  <bgColor theme="6" tint="0.79998168889431442"/>
                </patternFill>
              </fill>
            </x14:dxf>
          </x14:cfRule>
          <xm:sqref>N34</xm:sqref>
        </x14:conditionalFormatting>
        <x14:conditionalFormatting xmlns:xm="http://schemas.microsoft.com/office/excel/2006/main">
          <x14:cfRule type="expression" priority="118" id="{C4FD2679-4756-4326-BFB3-FAA93C2D40CB}">
            <xm:f>OR(M35=data!$AO$4,M35=data!$AO$5)</xm:f>
            <x14:dxf>
              <fill>
                <patternFill>
                  <bgColor theme="6" tint="0.79998168889431442"/>
                </patternFill>
              </fill>
            </x14:dxf>
          </x14:cfRule>
          <xm:sqref>N35</xm:sqref>
        </x14:conditionalFormatting>
        <x14:conditionalFormatting xmlns:xm="http://schemas.microsoft.com/office/excel/2006/main">
          <x14:cfRule type="expression" priority="117" id="{56DE5FEF-A6F0-401C-A7C8-7BDD3EB8D5EA}">
            <xm:f>OR(L35=data!$AO$4,L35=data!$AO$5)</xm:f>
            <x14:dxf>
              <fill>
                <patternFill>
                  <bgColor theme="6" tint="0.79998168889431442"/>
                </patternFill>
              </fill>
            </x14:dxf>
          </x14:cfRule>
          <xm:sqref>N35</xm:sqref>
        </x14:conditionalFormatting>
        <x14:conditionalFormatting xmlns:xm="http://schemas.microsoft.com/office/excel/2006/main">
          <x14:cfRule type="expression" priority="116" id="{CE84AF09-5F95-4E2D-8D31-19455677BFC1}">
            <xm:f>OR(M36=data!$AO$4,M36=data!$AO$5)</xm:f>
            <x14:dxf>
              <fill>
                <patternFill>
                  <bgColor theme="6" tint="0.79998168889431442"/>
                </patternFill>
              </fill>
            </x14:dxf>
          </x14:cfRule>
          <xm:sqref>N36</xm:sqref>
        </x14:conditionalFormatting>
        <x14:conditionalFormatting xmlns:xm="http://schemas.microsoft.com/office/excel/2006/main">
          <x14:cfRule type="expression" priority="115" id="{9C1EFA5D-3093-4BA6-BD7B-B269322FC9A7}">
            <xm:f>OR(L36=data!$AO$4,L36=data!$AO$5)</xm:f>
            <x14:dxf>
              <fill>
                <patternFill>
                  <bgColor theme="6" tint="0.79998168889431442"/>
                </patternFill>
              </fill>
            </x14:dxf>
          </x14:cfRule>
          <xm:sqref>N36</xm:sqref>
        </x14:conditionalFormatting>
        <x14:conditionalFormatting xmlns:xm="http://schemas.microsoft.com/office/excel/2006/main">
          <x14:cfRule type="expression" priority="114" id="{13569992-89F7-4F0A-AAC4-C365C92282DC}">
            <xm:f>OR(M37=data!$AO$4,M37=data!$AO$5)</xm:f>
            <x14:dxf>
              <fill>
                <patternFill>
                  <bgColor theme="6" tint="0.79998168889431442"/>
                </patternFill>
              </fill>
            </x14:dxf>
          </x14:cfRule>
          <xm:sqref>N37</xm:sqref>
        </x14:conditionalFormatting>
        <x14:conditionalFormatting xmlns:xm="http://schemas.microsoft.com/office/excel/2006/main">
          <x14:cfRule type="expression" priority="113" id="{6C6BE662-1168-45F4-B2BA-50F59FF8417F}">
            <xm:f>OR(L37=data!$AO$4,L37=data!$AO$5)</xm:f>
            <x14:dxf>
              <fill>
                <patternFill>
                  <bgColor theme="6" tint="0.79998168889431442"/>
                </patternFill>
              </fill>
            </x14:dxf>
          </x14:cfRule>
          <xm:sqref>N37</xm:sqref>
        </x14:conditionalFormatting>
        <x14:conditionalFormatting xmlns:xm="http://schemas.microsoft.com/office/excel/2006/main">
          <x14:cfRule type="expression" priority="112" id="{7277B870-A9DB-4FCB-97AF-B8E05D4572B6}">
            <xm:f>OR(M38=data!$AO$4,M38=data!$AO$5)</xm:f>
            <x14:dxf>
              <fill>
                <patternFill>
                  <bgColor theme="6" tint="0.79998168889431442"/>
                </patternFill>
              </fill>
            </x14:dxf>
          </x14:cfRule>
          <xm:sqref>N38</xm:sqref>
        </x14:conditionalFormatting>
        <x14:conditionalFormatting xmlns:xm="http://schemas.microsoft.com/office/excel/2006/main">
          <x14:cfRule type="expression" priority="111" id="{93885ED5-5F81-4D3C-AF42-EC1E128F4AAA}">
            <xm:f>OR(L38=data!$AO$4,L38=data!$AO$5)</xm:f>
            <x14:dxf>
              <fill>
                <patternFill>
                  <bgColor theme="6" tint="0.79998168889431442"/>
                </patternFill>
              </fill>
            </x14:dxf>
          </x14:cfRule>
          <xm:sqref>N38</xm:sqref>
        </x14:conditionalFormatting>
        <x14:conditionalFormatting xmlns:xm="http://schemas.microsoft.com/office/excel/2006/main">
          <x14:cfRule type="expression" priority="110" id="{55F2EBB7-272C-4B2A-8CEE-C3A29922D28E}">
            <xm:f>OR(P34=data!$AO$4,P34=data!$AO$5)</xm:f>
            <x14:dxf>
              <fill>
                <patternFill>
                  <bgColor theme="6" tint="0.79998168889431442"/>
                </patternFill>
              </fill>
            </x14:dxf>
          </x14:cfRule>
          <xm:sqref>Q34</xm:sqref>
        </x14:conditionalFormatting>
        <x14:conditionalFormatting xmlns:xm="http://schemas.microsoft.com/office/excel/2006/main">
          <x14:cfRule type="expression" priority="109" id="{B665CD41-2632-4766-BB43-F8A7F22FE0FD}">
            <xm:f>OR(O34=data!$AO$4,O34=data!$AO$5)</xm:f>
            <x14:dxf>
              <fill>
                <patternFill>
                  <bgColor theme="6" tint="0.79998168889431442"/>
                </patternFill>
              </fill>
            </x14:dxf>
          </x14:cfRule>
          <xm:sqref>Q34</xm:sqref>
        </x14:conditionalFormatting>
        <x14:conditionalFormatting xmlns:xm="http://schemas.microsoft.com/office/excel/2006/main">
          <x14:cfRule type="expression" priority="108" id="{D4C78961-F458-4760-9DA7-AA98D33341CF}">
            <xm:f>OR(P35=data!$AO$4,P35=data!$AO$5)</xm:f>
            <x14:dxf>
              <fill>
                <patternFill>
                  <bgColor theme="6" tint="0.79998168889431442"/>
                </patternFill>
              </fill>
            </x14:dxf>
          </x14:cfRule>
          <xm:sqref>Q35</xm:sqref>
        </x14:conditionalFormatting>
        <x14:conditionalFormatting xmlns:xm="http://schemas.microsoft.com/office/excel/2006/main">
          <x14:cfRule type="expression" priority="107" id="{9F63E6F1-32D9-4A04-8BA7-CD502EB73952}">
            <xm:f>OR(O35=data!$AO$4,O35=data!$AO$5)</xm:f>
            <x14:dxf>
              <fill>
                <patternFill>
                  <bgColor theme="6" tint="0.79998168889431442"/>
                </patternFill>
              </fill>
            </x14:dxf>
          </x14:cfRule>
          <xm:sqref>Q35</xm:sqref>
        </x14:conditionalFormatting>
        <x14:conditionalFormatting xmlns:xm="http://schemas.microsoft.com/office/excel/2006/main">
          <x14:cfRule type="expression" priority="106" id="{47A8CFF9-4EA1-4665-BAE6-F5F14FA9875D}">
            <xm:f>OR(P36=data!$AO$4,P36=data!$AO$5)</xm:f>
            <x14:dxf>
              <fill>
                <patternFill>
                  <bgColor theme="6" tint="0.79998168889431442"/>
                </patternFill>
              </fill>
            </x14:dxf>
          </x14:cfRule>
          <xm:sqref>Q36</xm:sqref>
        </x14:conditionalFormatting>
        <x14:conditionalFormatting xmlns:xm="http://schemas.microsoft.com/office/excel/2006/main">
          <x14:cfRule type="expression" priority="105" id="{CA68FDE8-8BF0-4347-B0CD-90231F01A998}">
            <xm:f>OR(O36=data!$AO$4,O36=data!$AO$5)</xm:f>
            <x14:dxf>
              <fill>
                <patternFill>
                  <bgColor theme="6" tint="0.79998168889431442"/>
                </patternFill>
              </fill>
            </x14:dxf>
          </x14:cfRule>
          <xm:sqref>Q36</xm:sqref>
        </x14:conditionalFormatting>
        <x14:conditionalFormatting xmlns:xm="http://schemas.microsoft.com/office/excel/2006/main">
          <x14:cfRule type="expression" priority="104" id="{5F04F97A-8832-4DD2-A58C-6072231B5B41}">
            <xm:f>OR(P37=data!$AO$4,P37=data!$AO$5)</xm:f>
            <x14:dxf>
              <fill>
                <patternFill>
                  <bgColor theme="6" tint="0.79998168889431442"/>
                </patternFill>
              </fill>
            </x14:dxf>
          </x14:cfRule>
          <xm:sqref>Q37</xm:sqref>
        </x14:conditionalFormatting>
        <x14:conditionalFormatting xmlns:xm="http://schemas.microsoft.com/office/excel/2006/main">
          <x14:cfRule type="expression" priority="103" id="{93F7F975-06DA-4E58-ACD5-D1C7AC8609E3}">
            <xm:f>OR(O37=data!$AO$4,O37=data!$AO$5)</xm:f>
            <x14:dxf>
              <fill>
                <patternFill>
                  <bgColor theme="6" tint="0.79998168889431442"/>
                </patternFill>
              </fill>
            </x14:dxf>
          </x14:cfRule>
          <xm:sqref>Q37</xm:sqref>
        </x14:conditionalFormatting>
        <x14:conditionalFormatting xmlns:xm="http://schemas.microsoft.com/office/excel/2006/main">
          <x14:cfRule type="expression" priority="102" id="{8707A5FB-5F5D-462D-840C-D92CD2508176}">
            <xm:f>OR(P38=data!$AO$4,P38=data!$AO$5)</xm:f>
            <x14:dxf>
              <fill>
                <patternFill>
                  <bgColor theme="6" tint="0.79998168889431442"/>
                </patternFill>
              </fill>
            </x14:dxf>
          </x14:cfRule>
          <xm:sqref>Q38</xm:sqref>
        </x14:conditionalFormatting>
        <x14:conditionalFormatting xmlns:xm="http://schemas.microsoft.com/office/excel/2006/main">
          <x14:cfRule type="expression" priority="101" id="{385270F3-B8E9-4E39-9DAE-EE54D73D517E}">
            <xm:f>OR(O38=data!$AO$4,O38=data!$AO$5)</xm:f>
            <x14:dxf>
              <fill>
                <patternFill>
                  <bgColor theme="6" tint="0.79998168889431442"/>
                </patternFill>
              </fill>
            </x14:dxf>
          </x14:cfRule>
          <xm:sqref>Q38</xm:sqref>
        </x14:conditionalFormatting>
        <x14:conditionalFormatting xmlns:xm="http://schemas.microsoft.com/office/excel/2006/main">
          <x14:cfRule type="expression" priority="100" id="{70D3F635-A0C1-41B6-9218-8D827891F8D4}">
            <xm:f>OR(S34=data!$AO$4,S34=data!$AO$5)</xm:f>
            <x14:dxf>
              <fill>
                <patternFill>
                  <bgColor theme="6" tint="0.79998168889431442"/>
                </patternFill>
              </fill>
            </x14:dxf>
          </x14:cfRule>
          <xm:sqref>T34</xm:sqref>
        </x14:conditionalFormatting>
        <x14:conditionalFormatting xmlns:xm="http://schemas.microsoft.com/office/excel/2006/main">
          <x14:cfRule type="expression" priority="99" id="{34B25A42-9F9B-4A95-A799-637B678BDD66}">
            <xm:f>OR(R34=data!$AO$4,R34=data!$AO$5)</xm:f>
            <x14:dxf>
              <fill>
                <patternFill>
                  <bgColor theme="6" tint="0.79998168889431442"/>
                </patternFill>
              </fill>
            </x14:dxf>
          </x14:cfRule>
          <xm:sqref>T34</xm:sqref>
        </x14:conditionalFormatting>
        <x14:conditionalFormatting xmlns:xm="http://schemas.microsoft.com/office/excel/2006/main">
          <x14:cfRule type="expression" priority="98" id="{7B2214C5-9D86-4E74-AFB4-87FBBF36689D}">
            <xm:f>OR(S35=data!$AO$4,S35=data!$AO$5)</xm:f>
            <x14:dxf>
              <fill>
                <patternFill>
                  <bgColor theme="6" tint="0.79998168889431442"/>
                </patternFill>
              </fill>
            </x14:dxf>
          </x14:cfRule>
          <xm:sqref>T35</xm:sqref>
        </x14:conditionalFormatting>
        <x14:conditionalFormatting xmlns:xm="http://schemas.microsoft.com/office/excel/2006/main">
          <x14:cfRule type="expression" priority="97" id="{CE2201C0-C006-49E0-8C70-C0ADA9689454}">
            <xm:f>OR(R35=data!$AO$4,R35=data!$AO$5)</xm:f>
            <x14:dxf>
              <fill>
                <patternFill>
                  <bgColor theme="6" tint="0.79998168889431442"/>
                </patternFill>
              </fill>
            </x14:dxf>
          </x14:cfRule>
          <xm:sqref>T35</xm:sqref>
        </x14:conditionalFormatting>
        <x14:conditionalFormatting xmlns:xm="http://schemas.microsoft.com/office/excel/2006/main">
          <x14:cfRule type="expression" priority="96" id="{27499080-14F3-4527-8029-E5A16E0F538A}">
            <xm:f>OR(S36=data!$AO$4,S36=data!$AO$5)</xm:f>
            <x14:dxf>
              <fill>
                <patternFill>
                  <bgColor theme="6" tint="0.79998168889431442"/>
                </patternFill>
              </fill>
            </x14:dxf>
          </x14:cfRule>
          <xm:sqref>T36</xm:sqref>
        </x14:conditionalFormatting>
        <x14:conditionalFormatting xmlns:xm="http://schemas.microsoft.com/office/excel/2006/main">
          <x14:cfRule type="expression" priority="95" id="{72A1FC41-BCF3-4B3F-9359-163D03A2F25C}">
            <xm:f>OR(R36=data!$AO$4,R36=data!$AO$5)</xm:f>
            <x14:dxf>
              <fill>
                <patternFill>
                  <bgColor theme="6" tint="0.79998168889431442"/>
                </patternFill>
              </fill>
            </x14:dxf>
          </x14:cfRule>
          <xm:sqref>T36</xm:sqref>
        </x14:conditionalFormatting>
        <x14:conditionalFormatting xmlns:xm="http://schemas.microsoft.com/office/excel/2006/main">
          <x14:cfRule type="expression" priority="94" id="{F68DEA5E-695E-4028-848F-9605FA3CCBB5}">
            <xm:f>OR(S37=data!$AO$4,S37=data!$AO$5)</xm:f>
            <x14:dxf>
              <fill>
                <patternFill>
                  <bgColor theme="6" tint="0.79998168889431442"/>
                </patternFill>
              </fill>
            </x14:dxf>
          </x14:cfRule>
          <xm:sqref>T37</xm:sqref>
        </x14:conditionalFormatting>
        <x14:conditionalFormatting xmlns:xm="http://schemas.microsoft.com/office/excel/2006/main">
          <x14:cfRule type="expression" priority="93" id="{113DCB30-59CE-4035-86E9-0330368D5963}">
            <xm:f>OR(R37=data!$AO$4,R37=data!$AO$5)</xm:f>
            <x14:dxf>
              <fill>
                <patternFill>
                  <bgColor theme="6" tint="0.79998168889431442"/>
                </patternFill>
              </fill>
            </x14:dxf>
          </x14:cfRule>
          <xm:sqref>T37</xm:sqref>
        </x14:conditionalFormatting>
        <x14:conditionalFormatting xmlns:xm="http://schemas.microsoft.com/office/excel/2006/main">
          <x14:cfRule type="expression" priority="92" id="{4C3E7AC8-81B2-40C5-865E-90CA54665E7D}">
            <xm:f>OR(S38=data!$AO$4,S38=data!$AO$5)</xm:f>
            <x14:dxf>
              <fill>
                <patternFill>
                  <bgColor theme="6" tint="0.79998168889431442"/>
                </patternFill>
              </fill>
            </x14:dxf>
          </x14:cfRule>
          <xm:sqref>T38</xm:sqref>
        </x14:conditionalFormatting>
        <x14:conditionalFormatting xmlns:xm="http://schemas.microsoft.com/office/excel/2006/main">
          <x14:cfRule type="expression" priority="91" id="{5DA2FABB-0E84-40EE-A888-12092082CA44}">
            <xm:f>OR(R38=data!$AO$4,R38=data!$AO$5)</xm:f>
            <x14:dxf>
              <fill>
                <patternFill>
                  <bgColor theme="6" tint="0.79998168889431442"/>
                </patternFill>
              </fill>
            </x14:dxf>
          </x14:cfRule>
          <xm:sqref>T38</xm:sqref>
        </x14:conditionalFormatting>
        <x14:conditionalFormatting xmlns:xm="http://schemas.microsoft.com/office/excel/2006/main">
          <x14:cfRule type="expression" priority="90" id="{2454A5DA-20C1-4841-88E3-F52A78DC2D0A}">
            <xm:f>OR(L39=data!$AO$4,L39=data!$AO$5)</xm:f>
            <x14:dxf>
              <fill>
                <patternFill>
                  <bgColor theme="6" tint="0.79998168889431442"/>
                </patternFill>
              </fill>
            </x14:dxf>
          </x14:cfRule>
          <xm:sqref>M39</xm:sqref>
        </x14:conditionalFormatting>
        <x14:conditionalFormatting xmlns:xm="http://schemas.microsoft.com/office/excel/2006/main">
          <x14:cfRule type="expression" priority="89" id="{740D0A57-FA79-4382-817A-40463E9554A2}">
            <xm:f>OR(L40=data!$AO$4,L40=data!$AO$5)</xm:f>
            <x14:dxf>
              <fill>
                <patternFill>
                  <bgColor theme="6" tint="0.79998168889431442"/>
                </patternFill>
              </fill>
            </x14:dxf>
          </x14:cfRule>
          <xm:sqref>M40</xm:sqref>
        </x14:conditionalFormatting>
        <x14:conditionalFormatting xmlns:xm="http://schemas.microsoft.com/office/excel/2006/main">
          <x14:cfRule type="expression" priority="88" id="{D797208D-1139-485D-A3AE-6027CEAED148}">
            <xm:f>OR(L41=data!$AO$4,L41=data!$AO$5)</xm:f>
            <x14:dxf>
              <fill>
                <patternFill>
                  <bgColor theme="6" tint="0.79998168889431442"/>
                </patternFill>
              </fill>
            </x14:dxf>
          </x14:cfRule>
          <xm:sqref>M41</xm:sqref>
        </x14:conditionalFormatting>
        <x14:conditionalFormatting xmlns:xm="http://schemas.microsoft.com/office/excel/2006/main">
          <x14:cfRule type="expression" priority="87" id="{4C1D8485-5120-4E5E-A4B7-773EAC707B3A}">
            <xm:f>OR(L42=data!$AO$4,L42=data!$AO$5)</xm:f>
            <x14:dxf>
              <fill>
                <patternFill>
                  <bgColor theme="6" tint="0.79998168889431442"/>
                </patternFill>
              </fill>
            </x14:dxf>
          </x14:cfRule>
          <xm:sqref>M42</xm:sqref>
        </x14:conditionalFormatting>
        <x14:conditionalFormatting xmlns:xm="http://schemas.microsoft.com/office/excel/2006/main">
          <x14:cfRule type="expression" priority="86" id="{25A02D47-8202-4578-A61C-93D059ABE2A9}">
            <xm:f>OR(L43=data!$AO$4,L43=data!$AO$5)</xm:f>
            <x14:dxf>
              <fill>
                <patternFill>
                  <bgColor theme="6" tint="0.79998168889431442"/>
                </patternFill>
              </fill>
            </x14:dxf>
          </x14:cfRule>
          <xm:sqref>M43</xm:sqref>
        </x14:conditionalFormatting>
        <x14:conditionalFormatting xmlns:xm="http://schemas.microsoft.com/office/excel/2006/main">
          <x14:cfRule type="expression" priority="85" id="{70FB6A94-6E3F-490F-8E75-F0D44D2F6E3D}">
            <xm:f>OR(O39=data!$AO$4,O39=data!$AO$5)</xm:f>
            <x14:dxf>
              <fill>
                <patternFill>
                  <bgColor theme="6" tint="0.79998168889431442"/>
                </patternFill>
              </fill>
            </x14:dxf>
          </x14:cfRule>
          <xm:sqref>P39</xm:sqref>
        </x14:conditionalFormatting>
        <x14:conditionalFormatting xmlns:xm="http://schemas.microsoft.com/office/excel/2006/main">
          <x14:cfRule type="expression" priority="84" id="{099E277C-43E4-4F86-A783-53FEBA63E2CF}">
            <xm:f>OR(O40=data!$AO$4,O40=data!$AO$5)</xm:f>
            <x14:dxf>
              <fill>
                <patternFill>
                  <bgColor theme="6" tint="0.79998168889431442"/>
                </patternFill>
              </fill>
            </x14:dxf>
          </x14:cfRule>
          <xm:sqref>P40</xm:sqref>
        </x14:conditionalFormatting>
        <x14:conditionalFormatting xmlns:xm="http://schemas.microsoft.com/office/excel/2006/main">
          <x14:cfRule type="expression" priority="83" id="{19EAB120-6106-4913-8B49-2516256AB914}">
            <xm:f>OR(O41=data!$AO$4,O41=data!$AO$5)</xm:f>
            <x14:dxf>
              <fill>
                <patternFill>
                  <bgColor theme="6" tint="0.79998168889431442"/>
                </patternFill>
              </fill>
            </x14:dxf>
          </x14:cfRule>
          <xm:sqref>P41</xm:sqref>
        </x14:conditionalFormatting>
        <x14:conditionalFormatting xmlns:xm="http://schemas.microsoft.com/office/excel/2006/main">
          <x14:cfRule type="expression" priority="82" id="{A43D0EC2-1F1A-4973-9669-EED30DE04E4E}">
            <xm:f>OR(O42=data!$AO$4,O42=data!$AO$5)</xm:f>
            <x14:dxf>
              <fill>
                <patternFill>
                  <bgColor theme="6" tint="0.79998168889431442"/>
                </patternFill>
              </fill>
            </x14:dxf>
          </x14:cfRule>
          <xm:sqref>P42</xm:sqref>
        </x14:conditionalFormatting>
        <x14:conditionalFormatting xmlns:xm="http://schemas.microsoft.com/office/excel/2006/main">
          <x14:cfRule type="expression" priority="81" id="{40CB6A44-59F0-4A88-A60D-84A84C9FD90F}">
            <xm:f>OR(O43=data!$AO$4,O43=data!$AO$5)</xm:f>
            <x14:dxf>
              <fill>
                <patternFill>
                  <bgColor theme="6" tint="0.79998168889431442"/>
                </patternFill>
              </fill>
            </x14:dxf>
          </x14:cfRule>
          <xm:sqref>P43</xm:sqref>
        </x14:conditionalFormatting>
        <x14:conditionalFormatting xmlns:xm="http://schemas.microsoft.com/office/excel/2006/main">
          <x14:cfRule type="expression" priority="80" id="{C47370A6-DCB8-45B0-8959-6E28D5F9FE3F}">
            <xm:f>OR(R39=data!$AO$4,R39=data!$AO$5)</xm:f>
            <x14:dxf>
              <fill>
                <patternFill>
                  <bgColor theme="6" tint="0.79998168889431442"/>
                </patternFill>
              </fill>
            </x14:dxf>
          </x14:cfRule>
          <xm:sqref>S39</xm:sqref>
        </x14:conditionalFormatting>
        <x14:conditionalFormatting xmlns:xm="http://schemas.microsoft.com/office/excel/2006/main">
          <x14:cfRule type="expression" priority="79" id="{33332E86-3EF0-4F61-8E81-17608730DF99}">
            <xm:f>OR(R40=data!$AO$4,R40=data!$AO$5)</xm:f>
            <x14:dxf>
              <fill>
                <patternFill>
                  <bgColor theme="6" tint="0.79998168889431442"/>
                </patternFill>
              </fill>
            </x14:dxf>
          </x14:cfRule>
          <xm:sqref>S40</xm:sqref>
        </x14:conditionalFormatting>
        <x14:conditionalFormatting xmlns:xm="http://schemas.microsoft.com/office/excel/2006/main">
          <x14:cfRule type="expression" priority="78" id="{5037699D-A7E2-4C8D-823E-965DB22BC6F9}">
            <xm:f>OR(R41=data!$AO$4,R41=data!$AO$5)</xm:f>
            <x14:dxf>
              <fill>
                <patternFill>
                  <bgColor theme="6" tint="0.79998168889431442"/>
                </patternFill>
              </fill>
            </x14:dxf>
          </x14:cfRule>
          <xm:sqref>S41</xm:sqref>
        </x14:conditionalFormatting>
        <x14:conditionalFormatting xmlns:xm="http://schemas.microsoft.com/office/excel/2006/main">
          <x14:cfRule type="expression" priority="77" id="{4C14CF8F-AB8E-4480-8117-A00668DD25AC}">
            <xm:f>OR(R42=data!$AO$4,R42=data!$AO$5)</xm:f>
            <x14:dxf>
              <fill>
                <patternFill>
                  <bgColor theme="6" tint="0.79998168889431442"/>
                </patternFill>
              </fill>
            </x14:dxf>
          </x14:cfRule>
          <xm:sqref>S42</xm:sqref>
        </x14:conditionalFormatting>
        <x14:conditionalFormatting xmlns:xm="http://schemas.microsoft.com/office/excel/2006/main">
          <x14:cfRule type="expression" priority="76" id="{09404187-759A-4C25-B5A7-2CD2386D460F}">
            <xm:f>OR(R43=data!$AO$4,R43=data!$AO$5)</xm:f>
            <x14:dxf>
              <fill>
                <patternFill>
                  <bgColor theme="6" tint="0.79998168889431442"/>
                </patternFill>
              </fill>
            </x14:dxf>
          </x14:cfRule>
          <xm:sqref>S43</xm:sqref>
        </x14:conditionalFormatting>
        <x14:conditionalFormatting xmlns:xm="http://schemas.microsoft.com/office/excel/2006/main">
          <x14:cfRule type="expression" priority="75" id="{7EAFA6E8-2A57-4259-A8D0-B883E19A2AF0}">
            <xm:f>OR(M39=data!$AO$4,M39=data!$AO$5)</xm:f>
            <x14:dxf>
              <fill>
                <patternFill>
                  <bgColor theme="6" tint="0.79998168889431442"/>
                </patternFill>
              </fill>
            </x14:dxf>
          </x14:cfRule>
          <xm:sqref>N39</xm:sqref>
        </x14:conditionalFormatting>
        <x14:conditionalFormatting xmlns:xm="http://schemas.microsoft.com/office/excel/2006/main">
          <x14:cfRule type="expression" priority="74" id="{82C42F5E-1EC7-483E-B57A-CEA9E55E7D60}">
            <xm:f>OR(L39=data!$AO$4,L39=data!$AO$5)</xm:f>
            <x14:dxf>
              <fill>
                <patternFill>
                  <bgColor theme="6" tint="0.79998168889431442"/>
                </patternFill>
              </fill>
            </x14:dxf>
          </x14:cfRule>
          <xm:sqref>N39</xm:sqref>
        </x14:conditionalFormatting>
        <x14:conditionalFormatting xmlns:xm="http://schemas.microsoft.com/office/excel/2006/main">
          <x14:cfRule type="expression" priority="73" id="{C5C2ED0A-407D-4DF0-ABF1-4733C1424D50}">
            <xm:f>OR(M40=data!$AO$4,M40=data!$AO$5)</xm:f>
            <x14:dxf>
              <fill>
                <patternFill>
                  <bgColor theme="6" tint="0.79998168889431442"/>
                </patternFill>
              </fill>
            </x14:dxf>
          </x14:cfRule>
          <xm:sqref>N40</xm:sqref>
        </x14:conditionalFormatting>
        <x14:conditionalFormatting xmlns:xm="http://schemas.microsoft.com/office/excel/2006/main">
          <x14:cfRule type="expression" priority="72" id="{3AF979D9-C9B7-49C6-9227-B85FF54B3930}">
            <xm:f>OR(L40=data!$AO$4,L40=data!$AO$5)</xm:f>
            <x14:dxf>
              <fill>
                <patternFill>
                  <bgColor theme="6" tint="0.79998168889431442"/>
                </patternFill>
              </fill>
            </x14:dxf>
          </x14:cfRule>
          <xm:sqref>N40</xm:sqref>
        </x14:conditionalFormatting>
        <x14:conditionalFormatting xmlns:xm="http://schemas.microsoft.com/office/excel/2006/main">
          <x14:cfRule type="expression" priority="71" id="{40B0334F-B0EB-44AD-A4A6-2F23A806694B}">
            <xm:f>OR(M41=data!$AO$4,M41=data!$AO$5)</xm:f>
            <x14:dxf>
              <fill>
                <patternFill>
                  <bgColor theme="6" tint="0.79998168889431442"/>
                </patternFill>
              </fill>
            </x14:dxf>
          </x14:cfRule>
          <xm:sqref>N41</xm:sqref>
        </x14:conditionalFormatting>
        <x14:conditionalFormatting xmlns:xm="http://schemas.microsoft.com/office/excel/2006/main">
          <x14:cfRule type="expression" priority="70" id="{D501D397-9F9D-4E61-A88F-4DDC7AE71021}">
            <xm:f>OR(L41=data!$AO$4,L41=data!$AO$5)</xm:f>
            <x14:dxf>
              <fill>
                <patternFill>
                  <bgColor theme="6" tint="0.79998168889431442"/>
                </patternFill>
              </fill>
            </x14:dxf>
          </x14:cfRule>
          <xm:sqref>N41</xm:sqref>
        </x14:conditionalFormatting>
        <x14:conditionalFormatting xmlns:xm="http://schemas.microsoft.com/office/excel/2006/main">
          <x14:cfRule type="expression" priority="69" id="{B13B1651-8645-48EE-B5BE-AC8CE64E84A3}">
            <xm:f>OR(M42=data!$AO$4,M42=data!$AO$5)</xm:f>
            <x14:dxf>
              <fill>
                <patternFill>
                  <bgColor theme="6" tint="0.79998168889431442"/>
                </patternFill>
              </fill>
            </x14:dxf>
          </x14:cfRule>
          <xm:sqref>N42</xm:sqref>
        </x14:conditionalFormatting>
        <x14:conditionalFormatting xmlns:xm="http://schemas.microsoft.com/office/excel/2006/main">
          <x14:cfRule type="expression" priority="68" id="{908BE943-A758-476A-A5CC-212BF60D6ACF}">
            <xm:f>OR(L42=data!$AO$4,L42=data!$AO$5)</xm:f>
            <x14:dxf>
              <fill>
                <patternFill>
                  <bgColor theme="6" tint="0.79998168889431442"/>
                </patternFill>
              </fill>
            </x14:dxf>
          </x14:cfRule>
          <xm:sqref>N42</xm:sqref>
        </x14:conditionalFormatting>
        <x14:conditionalFormatting xmlns:xm="http://schemas.microsoft.com/office/excel/2006/main">
          <x14:cfRule type="expression" priority="67" id="{EAD71D89-821E-4E41-A4D9-99C3D0B6E827}">
            <xm:f>OR(M43=data!$AO$4,M43=data!$AO$5)</xm:f>
            <x14:dxf>
              <fill>
                <patternFill>
                  <bgColor theme="6" tint="0.79998168889431442"/>
                </patternFill>
              </fill>
            </x14:dxf>
          </x14:cfRule>
          <xm:sqref>N43</xm:sqref>
        </x14:conditionalFormatting>
        <x14:conditionalFormatting xmlns:xm="http://schemas.microsoft.com/office/excel/2006/main">
          <x14:cfRule type="expression" priority="66" id="{E0987E57-383A-4E2A-AE41-AB65BC17C449}">
            <xm:f>OR(L43=data!$AO$4,L43=data!$AO$5)</xm:f>
            <x14:dxf>
              <fill>
                <patternFill>
                  <bgColor theme="6" tint="0.79998168889431442"/>
                </patternFill>
              </fill>
            </x14:dxf>
          </x14:cfRule>
          <xm:sqref>N43</xm:sqref>
        </x14:conditionalFormatting>
        <x14:conditionalFormatting xmlns:xm="http://schemas.microsoft.com/office/excel/2006/main">
          <x14:cfRule type="expression" priority="65" id="{DFFCB8C3-0048-4BBB-85E3-B0B4D3FD77D0}">
            <xm:f>OR(P39=data!$AO$4,P39=data!$AO$5)</xm:f>
            <x14:dxf>
              <fill>
                <patternFill>
                  <bgColor theme="6" tint="0.79998168889431442"/>
                </patternFill>
              </fill>
            </x14:dxf>
          </x14:cfRule>
          <xm:sqref>Q39</xm:sqref>
        </x14:conditionalFormatting>
        <x14:conditionalFormatting xmlns:xm="http://schemas.microsoft.com/office/excel/2006/main">
          <x14:cfRule type="expression" priority="64" id="{6F929103-4584-478C-A7BB-4F0432B7AC97}">
            <xm:f>OR(O39=data!$AO$4,O39=data!$AO$5)</xm:f>
            <x14:dxf>
              <fill>
                <patternFill>
                  <bgColor theme="6" tint="0.79998168889431442"/>
                </patternFill>
              </fill>
            </x14:dxf>
          </x14:cfRule>
          <xm:sqref>Q39</xm:sqref>
        </x14:conditionalFormatting>
        <x14:conditionalFormatting xmlns:xm="http://schemas.microsoft.com/office/excel/2006/main">
          <x14:cfRule type="expression" priority="63" id="{B2CF0CB9-8504-4AF8-A999-E50049329139}">
            <xm:f>OR(P40=data!$AO$4,P40=data!$AO$5)</xm:f>
            <x14:dxf>
              <fill>
                <patternFill>
                  <bgColor theme="6" tint="0.79998168889431442"/>
                </patternFill>
              </fill>
            </x14:dxf>
          </x14:cfRule>
          <xm:sqref>Q40</xm:sqref>
        </x14:conditionalFormatting>
        <x14:conditionalFormatting xmlns:xm="http://schemas.microsoft.com/office/excel/2006/main">
          <x14:cfRule type="expression" priority="62" id="{7C82E420-CC38-41CD-B0F3-3E37D56ECDF0}">
            <xm:f>OR(O40=data!$AO$4,O40=data!$AO$5)</xm:f>
            <x14:dxf>
              <fill>
                <patternFill>
                  <bgColor theme="6" tint="0.79998168889431442"/>
                </patternFill>
              </fill>
            </x14:dxf>
          </x14:cfRule>
          <xm:sqref>Q40</xm:sqref>
        </x14:conditionalFormatting>
        <x14:conditionalFormatting xmlns:xm="http://schemas.microsoft.com/office/excel/2006/main">
          <x14:cfRule type="expression" priority="61" id="{B6FEAF0B-0809-4645-B6E2-0A57F220D2F2}">
            <xm:f>OR(P41=data!$AO$4,P41=data!$AO$5)</xm:f>
            <x14:dxf>
              <fill>
                <patternFill>
                  <bgColor theme="6" tint="0.79998168889431442"/>
                </patternFill>
              </fill>
            </x14:dxf>
          </x14:cfRule>
          <xm:sqref>Q41</xm:sqref>
        </x14:conditionalFormatting>
        <x14:conditionalFormatting xmlns:xm="http://schemas.microsoft.com/office/excel/2006/main">
          <x14:cfRule type="expression" priority="60" id="{614BF166-780E-4D8D-B14B-DA49C4A4E936}">
            <xm:f>OR(O41=data!$AO$4,O41=data!$AO$5)</xm:f>
            <x14:dxf>
              <fill>
                <patternFill>
                  <bgColor theme="6" tint="0.79998168889431442"/>
                </patternFill>
              </fill>
            </x14:dxf>
          </x14:cfRule>
          <xm:sqref>Q41</xm:sqref>
        </x14:conditionalFormatting>
        <x14:conditionalFormatting xmlns:xm="http://schemas.microsoft.com/office/excel/2006/main">
          <x14:cfRule type="expression" priority="59" id="{CACB141A-FB94-40EF-9EB5-68855D84A0DC}">
            <xm:f>OR(P42=data!$AO$4,P42=data!$AO$5)</xm:f>
            <x14:dxf>
              <fill>
                <patternFill>
                  <bgColor theme="6" tint="0.79998168889431442"/>
                </patternFill>
              </fill>
            </x14:dxf>
          </x14:cfRule>
          <xm:sqref>Q42</xm:sqref>
        </x14:conditionalFormatting>
        <x14:conditionalFormatting xmlns:xm="http://schemas.microsoft.com/office/excel/2006/main">
          <x14:cfRule type="expression" priority="58" id="{49E6CEC6-6A24-4D07-9300-7E94046D73AA}">
            <xm:f>OR(O42=data!$AO$4,O42=data!$AO$5)</xm:f>
            <x14:dxf>
              <fill>
                <patternFill>
                  <bgColor theme="6" tint="0.79998168889431442"/>
                </patternFill>
              </fill>
            </x14:dxf>
          </x14:cfRule>
          <xm:sqref>Q42</xm:sqref>
        </x14:conditionalFormatting>
        <x14:conditionalFormatting xmlns:xm="http://schemas.microsoft.com/office/excel/2006/main">
          <x14:cfRule type="expression" priority="57" id="{930D72F8-DAA7-4EFD-8443-13DA98431430}">
            <xm:f>OR(P43=data!$AO$4,P43=data!$AO$5)</xm:f>
            <x14:dxf>
              <fill>
                <patternFill>
                  <bgColor theme="6" tint="0.79998168889431442"/>
                </patternFill>
              </fill>
            </x14:dxf>
          </x14:cfRule>
          <xm:sqref>Q43</xm:sqref>
        </x14:conditionalFormatting>
        <x14:conditionalFormatting xmlns:xm="http://schemas.microsoft.com/office/excel/2006/main">
          <x14:cfRule type="expression" priority="56" id="{795F7412-3DC0-45BC-BB71-0D3378696050}">
            <xm:f>OR(O43=data!$AO$4,O43=data!$AO$5)</xm:f>
            <x14:dxf>
              <fill>
                <patternFill>
                  <bgColor theme="6" tint="0.79998168889431442"/>
                </patternFill>
              </fill>
            </x14:dxf>
          </x14:cfRule>
          <xm:sqref>Q43</xm:sqref>
        </x14:conditionalFormatting>
        <x14:conditionalFormatting xmlns:xm="http://schemas.microsoft.com/office/excel/2006/main">
          <x14:cfRule type="expression" priority="55" id="{FCE5A004-B8EB-4745-ACA7-387AD227612D}">
            <xm:f>OR(S39=data!$AO$4,S39=data!$AO$5)</xm:f>
            <x14:dxf>
              <fill>
                <patternFill>
                  <bgColor theme="6" tint="0.79998168889431442"/>
                </patternFill>
              </fill>
            </x14:dxf>
          </x14:cfRule>
          <xm:sqref>T39</xm:sqref>
        </x14:conditionalFormatting>
        <x14:conditionalFormatting xmlns:xm="http://schemas.microsoft.com/office/excel/2006/main">
          <x14:cfRule type="expression" priority="54" id="{0E220427-E623-4196-A5CD-E268894C240A}">
            <xm:f>OR(R39=data!$AO$4,R39=data!$AO$5)</xm:f>
            <x14:dxf>
              <fill>
                <patternFill>
                  <bgColor theme="6" tint="0.79998168889431442"/>
                </patternFill>
              </fill>
            </x14:dxf>
          </x14:cfRule>
          <xm:sqref>T39</xm:sqref>
        </x14:conditionalFormatting>
        <x14:conditionalFormatting xmlns:xm="http://schemas.microsoft.com/office/excel/2006/main">
          <x14:cfRule type="expression" priority="53" id="{79BFC389-6F0A-45AD-806F-7D05D8057716}">
            <xm:f>OR(S40=data!$AO$4,S40=data!$AO$5)</xm:f>
            <x14:dxf>
              <fill>
                <patternFill>
                  <bgColor theme="6" tint="0.79998168889431442"/>
                </patternFill>
              </fill>
            </x14:dxf>
          </x14:cfRule>
          <xm:sqref>T40</xm:sqref>
        </x14:conditionalFormatting>
        <x14:conditionalFormatting xmlns:xm="http://schemas.microsoft.com/office/excel/2006/main">
          <x14:cfRule type="expression" priority="52" id="{FCF8DC3D-34EF-44B5-8B32-8B586AEFE80B}">
            <xm:f>OR(R40=data!$AO$4,R40=data!$AO$5)</xm:f>
            <x14:dxf>
              <fill>
                <patternFill>
                  <bgColor theme="6" tint="0.79998168889431442"/>
                </patternFill>
              </fill>
            </x14:dxf>
          </x14:cfRule>
          <xm:sqref>T40</xm:sqref>
        </x14:conditionalFormatting>
        <x14:conditionalFormatting xmlns:xm="http://schemas.microsoft.com/office/excel/2006/main">
          <x14:cfRule type="expression" priority="51" id="{493ABD9D-6400-4013-B8B3-20AAB0D5F5DC}">
            <xm:f>OR(S41=data!$AO$4,S41=data!$AO$5)</xm:f>
            <x14:dxf>
              <fill>
                <patternFill>
                  <bgColor theme="6" tint="0.79998168889431442"/>
                </patternFill>
              </fill>
            </x14:dxf>
          </x14:cfRule>
          <xm:sqref>T41</xm:sqref>
        </x14:conditionalFormatting>
        <x14:conditionalFormatting xmlns:xm="http://schemas.microsoft.com/office/excel/2006/main">
          <x14:cfRule type="expression" priority="50" id="{A8BD4538-E972-4A35-8D4F-B9F0BB34EE6D}">
            <xm:f>OR(R41=data!$AO$4,R41=data!$AO$5)</xm:f>
            <x14:dxf>
              <fill>
                <patternFill>
                  <bgColor theme="6" tint="0.79998168889431442"/>
                </patternFill>
              </fill>
            </x14:dxf>
          </x14:cfRule>
          <xm:sqref>T41</xm:sqref>
        </x14:conditionalFormatting>
        <x14:conditionalFormatting xmlns:xm="http://schemas.microsoft.com/office/excel/2006/main">
          <x14:cfRule type="expression" priority="49" id="{AFA6C8BC-3513-493A-A5E6-6F8A0E02F308}">
            <xm:f>OR(S42=data!$AO$4,S42=data!$AO$5)</xm:f>
            <x14:dxf>
              <fill>
                <patternFill>
                  <bgColor theme="6" tint="0.79998168889431442"/>
                </patternFill>
              </fill>
            </x14:dxf>
          </x14:cfRule>
          <xm:sqref>T42</xm:sqref>
        </x14:conditionalFormatting>
        <x14:conditionalFormatting xmlns:xm="http://schemas.microsoft.com/office/excel/2006/main">
          <x14:cfRule type="expression" priority="48" id="{D299EEB9-E9DE-44B1-B55C-55A5F6A4D71B}">
            <xm:f>OR(R42=data!$AO$4,R42=data!$AO$5)</xm:f>
            <x14:dxf>
              <fill>
                <patternFill>
                  <bgColor theme="6" tint="0.79998168889431442"/>
                </patternFill>
              </fill>
            </x14:dxf>
          </x14:cfRule>
          <xm:sqref>T42</xm:sqref>
        </x14:conditionalFormatting>
        <x14:conditionalFormatting xmlns:xm="http://schemas.microsoft.com/office/excel/2006/main">
          <x14:cfRule type="expression" priority="47" id="{6297586C-7B58-4400-88ED-28C2A9213EF1}">
            <xm:f>OR(S43=data!$AO$4,S43=data!$AO$5)</xm:f>
            <x14:dxf>
              <fill>
                <patternFill>
                  <bgColor theme="6" tint="0.79998168889431442"/>
                </patternFill>
              </fill>
            </x14:dxf>
          </x14:cfRule>
          <xm:sqref>T43</xm:sqref>
        </x14:conditionalFormatting>
        <x14:conditionalFormatting xmlns:xm="http://schemas.microsoft.com/office/excel/2006/main">
          <x14:cfRule type="expression" priority="46" id="{C7468902-6B90-4A72-A17A-10833C0ED1F3}">
            <xm:f>OR(R43=data!$AO$4,R43=data!$AO$5)</xm:f>
            <x14:dxf>
              <fill>
                <patternFill>
                  <bgColor theme="6" tint="0.79998168889431442"/>
                </patternFill>
              </fill>
            </x14:dxf>
          </x14:cfRule>
          <xm:sqref>T43</xm:sqref>
        </x14:conditionalFormatting>
        <x14:conditionalFormatting xmlns:xm="http://schemas.microsoft.com/office/excel/2006/main">
          <x14:cfRule type="expression" priority="45" id="{16BD088B-0B12-4A6B-A318-6834B337D6A7}">
            <xm:f>OR(L44=data!$AO$4,L44=data!$AO$5)</xm:f>
            <x14:dxf>
              <fill>
                <patternFill>
                  <bgColor theme="6" tint="0.79998168889431442"/>
                </patternFill>
              </fill>
            </x14:dxf>
          </x14:cfRule>
          <xm:sqref>M44</xm:sqref>
        </x14:conditionalFormatting>
        <x14:conditionalFormatting xmlns:xm="http://schemas.microsoft.com/office/excel/2006/main">
          <x14:cfRule type="expression" priority="44" id="{6DD5762B-BCB9-4EE5-9079-996B4E2E9FF3}">
            <xm:f>OR(L45=data!$AO$4,L45=data!$AO$5)</xm:f>
            <x14:dxf>
              <fill>
                <patternFill>
                  <bgColor theme="6" tint="0.79998168889431442"/>
                </patternFill>
              </fill>
            </x14:dxf>
          </x14:cfRule>
          <xm:sqref>M45</xm:sqref>
        </x14:conditionalFormatting>
        <x14:conditionalFormatting xmlns:xm="http://schemas.microsoft.com/office/excel/2006/main">
          <x14:cfRule type="expression" priority="43" id="{F54001FB-C179-4030-9D87-B40507F77F42}">
            <xm:f>OR(L46=data!$AO$4,L46=data!$AO$5)</xm:f>
            <x14:dxf>
              <fill>
                <patternFill>
                  <bgColor theme="6" tint="0.79998168889431442"/>
                </patternFill>
              </fill>
            </x14:dxf>
          </x14:cfRule>
          <xm:sqref>M46</xm:sqref>
        </x14:conditionalFormatting>
        <x14:conditionalFormatting xmlns:xm="http://schemas.microsoft.com/office/excel/2006/main">
          <x14:cfRule type="expression" priority="42" id="{0B9D0FBE-C6B9-4C82-ABE8-7327B0D543B0}">
            <xm:f>OR(L47=data!$AO$4,L47=data!$AO$5)</xm:f>
            <x14:dxf>
              <fill>
                <patternFill>
                  <bgColor theme="6" tint="0.79998168889431442"/>
                </patternFill>
              </fill>
            </x14:dxf>
          </x14:cfRule>
          <xm:sqref>M47</xm:sqref>
        </x14:conditionalFormatting>
        <x14:conditionalFormatting xmlns:xm="http://schemas.microsoft.com/office/excel/2006/main">
          <x14:cfRule type="expression" priority="41" id="{A152EA43-E9D8-49D2-B5CF-0698CC3C7E57}">
            <xm:f>OR(L48=data!$AO$4,L48=data!$AO$5)</xm:f>
            <x14:dxf>
              <fill>
                <patternFill>
                  <bgColor theme="6" tint="0.79998168889431442"/>
                </patternFill>
              </fill>
            </x14:dxf>
          </x14:cfRule>
          <xm:sqref>M48</xm:sqref>
        </x14:conditionalFormatting>
        <x14:conditionalFormatting xmlns:xm="http://schemas.microsoft.com/office/excel/2006/main">
          <x14:cfRule type="expression" priority="40" id="{9FED3346-FBD3-4920-B85A-550A80704B08}">
            <xm:f>OR(O44=data!$AO$4,O44=data!$AO$5)</xm:f>
            <x14:dxf>
              <fill>
                <patternFill>
                  <bgColor theme="6" tint="0.79998168889431442"/>
                </patternFill>
              </fill>
            </x14:dxf>
          </x14:cfRule>
          <xm:sqref>P44</xm:sqref>
        </x14:conditionalFormatting>
        <x14:conditionalFormatting xmlns:xm="http://schemas.microsoft.com/office/excel/2006/main">
          <x14:cfRule type="expression" priority="39" id="{9A6C256C-5C2F-43F1-B397-40AB97D94C76}">
            <xm:f>OR(O45=data!$AO$4,O45=data!$AO$5)</xm:f>
            <x14:dxf>
              <fill>
                <patternFill>
                  <bgColor theme="6" tint="0.79998168889431442"/>
                </patternFill>
              </fill>
            </x14:dxf>
          </x14:cfRule>
          <xm:sqref>P45</xm:sqref>
        </x14:conditionalFormatting>
        <x14:conditionalFormatting xmlns:xm="http://schemas.microsoft.com/office/excel/2006/main">
          <x14:cfRule type="expression" priority="38" id="{CB83BCC4-E574-430F-AAA7-CE65BE0627DA}">
            <xm:f>OR(O46=data!$AO$4,O46=data!$AO$5)</xm:f>
            <x14:dxf>
              <fill>
                <patternFill>
                  <bgColor theme="6" tint="0.79998168889431442"/>
                </patternFill>
              </fill>
            </x14:dxf>
          </x14:cfRule>
          <xm:sqref>P46</xm:sqref>
        </x14:conditionalFormatting>
        <x14:conditionalFormatting xmlns:xm="http://schemas.microsoft.com/office/excel/2006/main">
          <x14:cfRule type="expression" priority="37" id="{2128014A-B874-4BBB-9E93-B74190B8B58D}">
            <xm:f>OR(O47=data!$AO$4,O47=data!$AO$5)</xm:f>
            <x14:dxf>
              <fill>
                <patternFill>
                  <bgColor theme="6" tint="0.79998168889431442"/>
                </patternFill>
              </fill>
            </x14:dxf>
          </x14:cfRule>
          <xm:sqref>P47</xm:sqref>
        </x14:conditionalFormatting>
        <x14:conditionalFormatting xmlns:xm="http://schemas.microsoft.com/office/excel/2006/main">
          <x14:cfRule type="expression" priority="36" id="{3FCD56F0-DBA1-48CC-960C-1E66A41A6545}">
            <xm:f>OR(O48=data!$AO$4,O48=data!$AO$5)</xm:f>
            <x14:dxf>
              <fill>
                <patternFill>
                  <bgColor theme="6" tint="0.79998168889431442"/>
                </patternFill>
              </fill>
            </x14:dxf>
          </x14:cfRule>
          <xm:sqref>P48</xm:sqref>
        </x14:conditionalFormatting>
        <x14:conditionalFormatting xmlns:xm="http://schemas.microsoft.com/office/excel/2006/main">
          <x14:cfRule type="expression" priority="35" id="{C47BE394-418C-4C97-884D-213C87F92B1B}">
            <xm:f>OR(R44=data!$AO$4,R44=data!$AO$5)</xm:f>
            <x14:dxf>
              <fill>
                <patternFill>
                  <bgColor theme="6" tint="0.79998168889431442"/>
                </patternFill>
              </fill>
            </x14:dxf>
          </x14:cfRule>
          <xm:sqref>S44</xm:sqref>
        </x14:conditionalFormatting>
        <x14:conditionalFormatting xmlns:xm="http://schemas.microsoft.com/office/excel/2006/main">
          <x14:cfRule type="expression" priority="34" id="{4CD2E7D3-4CD5-4354-B755-52A7CD1EA414}">
            <xm:f>OR(R45=data!$AO$4,R45=data!$AO$5)</xm:f>
            <x14:dxf>
              <fill>
                <patternFill>
                  <bgColor theme="6" tint="0.79998168889431442"/>
                </patternFill>
              </fill>
            </x14:dxf>
          </x14:cfRule>
          <xm:sqref>S45</xm:sqref>
        </x14:conditionalFormatting>
        <x14:conditionalFormatting xmlns:xm="http://schemas.microsoft.com/office/excel/2006/main">
          <x14:cfRule type="expression" priority="33" id="{BFF0C3AE-E443-4593-86B0-9B3494B76221}">
            <xm:f>OR(R46=data!$AO$4,R46=data!$AO$5)</xm:f>
            <x14:dxf>
              <fill>
                <patternFill>
                  <bgColor theme="6" tint="0.79998168889431442"/>
                </patternFill>
              </fill>
            </x14:dxf>
          </x14:cfRule>
          <xm:sqref>S46</xm:sqref>
        </x14:conditionalFormatting>
        <x14:conditionalFormatting xmlns:xm="http://schemas.microsoft.com/office/excel/2006/main">
          <x14:cfRule type="expression" priority="32" id="{BE076772-6ACE-4C37-AC00-E714D0FF68E4}">
            <xm:f>OR(R47=data!$AO$4,R47=data!$AO$5)</xm:f>
            <x14:dxf>
              <fill>
                <patternFill>
                  <bgColor theme="6" tint="0.79998168889431442"/>
                </patternFill>
              </fill>
            </x14:dxf>
          </x14:cfRule>
          <xm:sqref>S47</xm:sqref>
        </x14:conditionalFormatting>
        <x14:conditionalFormatting xmlns:xm="http://schemas.microsoft.com/office/excel/2006/main">
          <x14:cfRule type="expression" priority="31" id="{8E2E57E9-0FB4-4633-8ACD-602735BB8382}">
            <xm:f>OR(R48=data!$AO$4,R48=data!$AO$5)</xm:f>
            <x14:dxf>
              <fill>
                <patternFill>
                  <bgColor theme="6" tint="0.79998168889431442"/>
                </patternFill>
              </fill>
            </x14:dxf>
          </x14:cfRule>
          <xm:sqref>S48</xm:sqref>
        </x14:conditionalFormatting>
        <x14:conditionalFormatting xmlns:xm="http://schemas.microsoft.com/office/excel/2006/main">
          <x14:cfRule type="expression" priority="30" id="{3194D9C4-664A-407E-BB06-07168A307A91}">
            <xm:f>OR(M44=data!$AO$4,M44=data!$AO$5)</xm:f>
            <x14:dxf>
              <fill>
                <patternFill>
                  <bgColor theme="6" tint="0.79998168889431442"/>
                </patternFill>
              </fill>
            </x14:dxf>
          </x14:cfRule>
          <xm:sqref>N44</xm:sqref>
        </x14:conditionalFormatting>
        <x14:conditionalFormatting xmlns:xm="http://schemas.microsoft.com/office/excel/2006/main">
          <x14:cfRule type="expression" priority="29" id="{34C9609E-AE03-43EF-A326-3FA88812E966}">
            <xm:f>OR(L44=data!$AO$4,L44=data!$AO$5)</xm:f>
            <x14:dxf>
              <fill>
                <patternFill>
                  <bgColor theme="6" tint="0.79998168889431442"/>
                </patternFill>
              </fill>
            </x14:dxf>
          </x14:cfRule>
          <xm:sqref>N44</xm:sqref>
        </x14:conditionalFormatting>
        <x14:conditionalFormatting xmlns:xm="http://schemas.microsoft.com/office/excel/2006/main">
          <x14:cfRule type="expression" priority="28" id="{7E1D7613-FF12-45A5-B765-BF202A485ACB}">
            <xm:f>OR(M45=data!$AO$4,M45=data!$AO$5)</xm:f>
            <x14:dxf>
              <fill>
                <patternFill>
                  <bgColor theme="6" tint="0.79998168889431442"/>
                </patternFill>
              </fill>
            </x14:dxf>
          </x14:cfRule>
          <xm:sqref>N45</xm:sqref>
        </x14:conditionalFormatting>
        <x14:conditionalFormatting xmlns:xm="http://schemas.microsoft.com/office/excel/2006/main">
          <x14:cfRule type="expression" priority="27" id="{50DA1761-59BE-4BE0-A041-9EBE5958D77B}">
            <xm:f>OR(L45=data!$AO$4,L45=data!$AO$5)</xm:f>
            <x14:dxf>
              <fill>
                <patternFill>
                  <bgColor theme="6" tint="0.79998168889431442"/>
                </patternFill>
              </fill>
            </x14:dxf>
          </x14:cfRule>
          <xm:sqref>N45</xm:sqref>
        </x14:conditionalFormatting>
        <x14:conditionalFormatting xmlns:xm="http://schemas.microsoft.com/office/excel/2006/main">
          <x14:cfRule type="expression" priority="26" id="{2B238B43-DFBE-4180-8DBF-2208E8E23476}">
            <xm:f>OR(M46=data!$AO$4,M46=data!$AO$5)</xm:f>
            <x14:dxf>
              <fill>
                <patternFill>
                  <bgColor theme="6" tint="0.79998168889431442"/>
                </patternFill>
              </fill>
            </x14:dxf>
          </x14:cfRule>
          <xm:sqref>N46</xm:sqref>
        </x14:conditionalFormatting>
        <x14:conditionalFormatting xmlns:xm="http://schemas.microsoft.com/office/excel/2006/main">
          <x14:cfRule type="expression" priority="25" id="{385E6683-1D5A-40B6-AB71-AFBCB65A4886}">
            <xm:f>OR(L46=data!$AO$4,L46=data!$AO$5)</xm:f>
            <x14:dxf>
              <fill>
                <patternFill>
                  <bgColor theme="6" tint="0.79998168889431442"/>
                </patternFill>
              </fill>
            </x14:dxf>
          </x14:cfRule>
          <xm:sqref>N46</xm:sqref>
        </x14:conditionalFormatting>
        <x14:conditionalFormatting xmlns:xm="http://schemas.microsoft.com/office/excel/2006/main">
          <x14:cfRule type="expression" priority="24" id="{640C6CBE-8F7D-4304-BA95-3042BF57B39A}">
            <xm:f>OR(M47=data!$AO$4,M47=data!$AO$5)</xm:f>
            <x14:dxf>
              <fill>
                <patternFill>
                  <bgColor theme="6" tint="0.79998168889431442"/>
                </patternFill>
              </fill>
            </x14:dxf>
          </x14:cfRule>
          <xm:sqref>N47</xm:sqref>
        </x14:conditionalFormatting>
        <x14:conditionalFormatting xmlns:xm="http://schemas.microsoft.com/office/excel/2006/main">
          <x14:cfRule type="expression" priority="23" id="{7FBD4765-8E80-4BF0-AF7C-37CA9A7A168B}">
            <xm:f>OR(L47=data!$AO$4,L47=data!$AO$5)</xm:f>
            <x14:dxf>
              <fill>
                <patternFill>
                  <bgColor theme="6" tint="0.79998168889431442"/>
                </patternFill>
              </fill>
            </x14:dxf>
          </x14:cfRule>
          <xm:sqref>N47</xm:sqref>
        </x14:conditionalFormatting>
        <x14:conditionalFormatting xmlns:xm="http://schemas.microsoft.com/office/excel/2006/main">
          <x14:cfRule type="expression" priority="22" id="{C1EC6B60-EC1D-44D8-8319-7D06521A2EC5}">
            <xm:f>OR(M48=data!$AO$4,M48=data!$AO$5)</xm:f>
            <x14:dxf>
              <fill>
                <patternFill>
                  <bgColor theme="6" tint="0.79998168889431442"/>
                </patternFill>
              </fill>
            </x14:dxf>
          </x14:cfRule>
          <xm:sqref>N48</xm:sqref>
        </x14:conditionalFormatting>
        <x14:conditionalFormatting xmlns:xm="http://schemas.microsoft.com/office/excel/2006/main">
          <x14:cfRule type="expression" priority="21" id="{F6B05120-33E4-4ADF-B11D-2ACC2F715145}">
            <xm:f>OR(L48=data!$AO$4,L48=data!$AO$5)</xm:f>
            <x14:dxf>
              <fill>
                <patternFill>
                  <bgColor theme="6" tint="0.79998168889431442"/>
                </patternFill>
              </fill>
            </x14:dxf>
          </x14:cfRule>
          <xm:sqref>N48</xm:sqref>
        </x14:conditionalFormatting>
        <x14:conditionalFormatting xmlns:xm="http://schemas.microsoft.com/office/excel/2006/main">
          <x14:cfRule type="expression" priority="20" id="{F7D47534-0C1A-4769-863B-692A589265B7}">
            <xm:f>OR(P44=data!$AO$4,P44=data!$AO$5)</xm:f>
            <x14:dxf>
              <fill>
                <patternFill>
                  <bgColor theme="6" tint="0.79998168889431442"/>
                </patternFill>
              </fill>
            </x14:dxf>
          </x14:cfRule>
          <xm:sqref>Q44</xm:sqref>
        </x14:conditionalFormatting>
        <x14:conditionalFormatting xmlns:xm="http://schemas.microsoft.com/office/excel/2006/main">
          <x14:cfRule type="expression" priority="19" id="{4B4A7349-04F7-4C2F-8D09-4BE155DA30B4}">
            <xm:f>OR(O44=data!$AO$4,O44=data!$AO$5)</xm:f>
            <x14:dxf>
              <fill>
                <patternFill>
                  <bgColor theme="6" tint="0.79998168889431442"/>
                </patternFill>
              </fill>
            </x14:dxf>
          </x14:cfRule>
          <xm:sqref>Q44</xm:sqref>
        </x14:conditionalFormatting>
        <x14:conditionalFormatting xmlns:xm="http://schemas.microsoft.com/office/excel/2006/main">
          <x14:cfRule type="expression" priority="18" id="{9A02192A-B8CD-42E2-AE85-45A4F622EFB7}">
            <xm:f>OR(P45=data!$AO$4,P45=data!$AO$5)</xm:f>
            <x14:dxf>
              <fill>
                <patternFill>
                  <bgColor theme="6" tint="0.79998168889431442"/>
                </patternFill>
              </fill>
            </x14:dxf>
          </x14:cfRule>
          <xm:sqref>Q45</xm:sqref>
        </x14:conditionalFormatting>
        <x14:conditionalFormatting xmlns:xm="http://schemas.microsoft.com/office/excel/2006/main">
          <x14:cfRule type="expression" priority="17" id="{5F2CBEA6-1A90-4945-9B40-B8A03D0301B1}">
            <xm:f>OR(O45=data!$AO$4,O45=data!$AO$5)</xm:f>
            <x14:dxf>
              <fill>
                <patternFill>
                  <bgColor theme="6" tint="0.79998168889431442"/>
                </patternFill>
              </fill>
            </x14:dxf>
          </x14:cfRule>
          <xm:sqref>Q45</xm:sqref>
        </x14:conditionalFormatting>
        <x14:conditionalFormatting xmlns:xm="http://schemas.microsoft.com/office/excel/2006/main">
          <x14:cfRule type="expression" priority="16" id="{2EE96CA8-41A4-443F-B9C5-B8D7A7FB4B2E}">
            <xm:f>OR(P46=data!$AO$4,P46=data!$AO$5)</xm:f>
            <x14:dxf>
              <fill>
                <patternFill>
                  <bgColor theme="6" tint="0.79998168889431442"/>
                </patternFill>
              </fill>
            </x14:dxf>
          </x14:cfRule>
          <xm:sqref>Q46</xm:sqref>
        </x14:conditionalFormatting>
        <x14:conditionalFormatting xmlns:xm="http://schemas.microsoft.com/office/excel/2006/main">
          <x14:cfRule type="expression" priority="15" id="{6BAD0F03-C6F8-4224-91B2-0AC9BA7AB782}">
            <xm:f>OR(O46=data!$AO$4,O46=data!$AO$5)</xm:f>
            <x14:dxf>
              <fill>
                <patternFill>
                  <bgColor theme="6" tint="0.79998168889431442"/>
                </patternFill>
              </fill>
            </x14:dxf>
          </x14:cfRule>
          <xm:sqref>Q46</xm:sqref>
        </x14:conditionalFormatting>
        <x14:conditionalFormatting xmlns:xm="http://schemas.microsoft.com/office/excel/2006/main">
          <x14:cfRule type="expression" priority="14" id="{73380F57-B598-4CF3-9515-8143F8664EA1}">
            <xm:f>OR(P47=data!$AO$4,P47=data!$AO$5)</xm:f>
            <x14:dxf>
              <fill>
                <patternFill>
                  <bgColor theme="6" tint="0.79998168889431442"/>
                </patternFill>
              </fill>
            </x14:dxf>
          </x14:cfRule>
          <xm:sqref>Q47</xm:sqref>
        </x14:conditionalFormatting>
        <x14:conditionalFormatting xmlns:xm="http://schemas.microsoft.com/office/excel/2006/main">
          <x14:cfRule type="expression" priority="13" id="{FFCC3E45-91FA-4658-B841-1DB548F5A2FC}">
            <xm:f>OR(O47=data!$AO$4,O47=data!$AO$5)</xm:f>
            <x14:dxf>
              <fill>
                <patternFill>
                  <bgColor theme="6" tint="0.79998168889431442"/>
                </patternFill>
              </fill>
            </x14:dxf>
          </x14:cfRule>
          <xm:sqref>Q47</xm:sqref>
        </x14:conditionalFormatting>
        <x14:conditionalFormatting xmlns:xm="http://schemas.microsoft.com/office/excel/2006/main">
          <x14:cfRule type="expression" priority="12" id="{481D052E-EA93-4D95-A34B-00573B18BFE6}">
            <xm:f>OR(P48=data!$AO$4,P48=data!$AO$5)</xm:f>
            <x14:dxf>
              <fill>
                <patternFill>
                  <bgColor theme="6" tint="0.79998168889431442"/>
                </patternFill>
              </fill>
            </x14:dxf>
          </x14:cfRule>
          <xm:sqref>Q48</xm:sqref>
        </x14:conditionalFormatting>
        <x14:conditionalFormatting xmlns:xm="http://schemas.microsoft.com/office/excel/2006/main">
          <x14:cfRule type="expression" priority="11" id="{3FE1805D-0E0E-4F32-8EF8-F7920C8A124E}">
            <xm:f>OR(O48=data!$AO$4,O48=data!$AO$5)</xm:f>
            <x14:dxf>
              <fill>
                <patternFill>
                  <bgColor theme="6" tint="0.79998168889431442"/>
                </patternFill>
              </fill>
            </x14:dxf>
          </x14:cfRule>
          <xm:sqref>Q48</xm:sqref>
        </x14:conditionalFormatting>
        <x14:conditionalFormatting xmlns:xm="http://schemas.microsoft.com/office/excel/2006/main">
          <x14:cfRule type="expression" priority="10" id="{8A004598-865C-49C5-AB6F-8C3660DC8FAE}">
            <xm:f>OR(S44=data!$AO$4,S44=data!$AO$5)</xm:f>
            <x14:dxf>
              <fill>
                <patternFill>
                  <bgColor theme="6" tint="0.79998168889431442"/>
                </patternFill>
              </fill>
            </x14:dxf>
          </x14:cfRule>
          <xm:sqref>T44</xm:sqref>
        </x14:conditionalFormatting>
        <x14:conditionalFormatting xmlns:xm="http://schemas.microsoft.com/office/excel/2006/main">
          <x14:cfRule type="expression" priority="9" id="{7C536D15-7073-4588-952D-21488903203C}">
            <xm:f>OR(R44=data!$AO$4,R44=data!$AO$5)</xm:f>
            <x14:dxf>
              <fill>
                <patternFill>
                  <bgColor theme="6" tint="0.79998168889431442"/>
                </patternFill>
              </fill>
            </x14:dxf>
          </x14:cfRule>
          <xm:sqref>T44</xm:sqref>
        </x14:conditionalFormatting>
        <x14:conditionalFormatting xmlns:xm="http://schemas.microsoft.com/office/excel/2006/main">
          <x14:cfRule type="expression" priority="8" id="{8E3A1921-96D9-4E5C-BA03-D8789319ED62}">
            <xm:f>OR(S45=data!$AO$4,S45=data!$AO$5)</xm:f>
            <x14:dxf>
              <fill>
                <patternFill>
                  <bgColor theme="6" tint="0.79998168889431442"/>
                </patternFill>
              </fill>
            </x14:dxf>
          </x14:cfRule>
          <xm:sqref>T45</xm:sqref>
        </x14:conditionalFormatting>
        <x14:conditionalFormatting xmlns:xm="http://schemas.microsoft.com/office/excel/2006/main">
          <x14:cfRule type="expression" priority="7" id="{E8CAAFD5-0F07-44E5-9C0C-52207984702F}">
            <xm:f>OR(R45=data!$AO$4,R45=data!$AO$5)</xm:f>
            <x14:dxf>
              <fill>
                <patternFill>
                  <bgColor theme="6" tint="0.79998168889431442"/>
                </patternFill>
              </fill>
            </x14:dxf>
          </x14:cfRule>
          <xm:sqref>T45</xm:sqref>
        </x14:conditionalFormatting>
        <x14:conditionalFormatting xmlns:xm="http://schemas.microsoft.com/office/excel/2006/main">
          <x14:cfRule type="expression" priority="6" id="{7C52EF86-B0F5-47C7-A780-1F4855D0D26E}">
            <xm:f>OR(S46=data!$AO$4,S46=data!$AO$5)</xm:f>
            <x14:dxf>
              <fill>
                <patternFill>
                  <bgColor theme="6" tint="0.79998168889431442"/>
                </patternFill>
              </fill>
            </x14:dxf>
          </x14:cfRule>
          <xm:sqref>T46</xm:sqref>
        </x14:conditionalFormatting>
        <x14:conditionalFormatting xmlns:xm="http://schemas.microsoft.com/office/excel/2006/main">
          <x14:cfRule type="expression" priority="5" id="{0B3C26CC-5AB2-487B-9DB2-161ABAB30C33}">
            <xm:f>OR(R46=data!$AO$4,R46=data!$AO$5)</xm:f>
            <x14:dxf>
              <fill>
                <patternFill>
                  <bgColor theme="6" tint="0.79998168889431442"/>
                </patternFill>
              </fill>
            </x14:dxf>
          </x14:cfRule>
          <xm:sqref>T46</xm:sqref>
        </x14:conditionalFormatting>
        <x14:conditionalFormatting xmlns:xm="http://schemas.microsoft.com/office/excel/2006/main">
          <x14:cfRule type="expression" priority="4" id="{89AD76E1-C771-4448-A4C5-3F48B90BA6B8}">
            <xm:f>OR(S47=data!$AO$4,S47=data!$AO$5)</xm:f>
            <x14:dxf>
              <fill>
                <patternFill>
                  <bgColor theme="6" tint="0.79998168889431442"/>
                </patternFill>
              </fill>
            </x14:dxf>
          </x14:cfRule>
          <xm:sqref>T47</xm:sqref>
        </x14:conditionalFormatting>
        <x14:conditionalFormatting xmlns:xm="http://schemas.microsoft.com/office/excel/2006/main">
          <x14:cfRule type="expression" priority="3" id="{ACEE2B3C-3518-4891-B2AE-9D16E8597B86}">
            <xm:f>OR(R47=data!$AO$4,R47=data!$AO$5)</xm:f>
            <x14:dxf>
              <fill>
                <patternFill>
                  <bgColor theme="6" tint="0.79998168889431442"/>
                </patternFill>
              </fill>
            </x14:dxf>
          </x14:cfRule>
          <xm:sqref>T47</xm:sqref>
        </x14:conditionalFormatting>
        <x14:conditionalFormatting xmlns:xm="http://schemas.microsoft.com/office/excel/2006/main">
          <x14:cfRule type="expression" priority="2" id="{4E5B5032-73F5-4C15-9CBE-38FCF325ADE4}">
            <xm:f>OR(S48=data!$AO$4,S48=data!$AO$5)</xm:f>
            <x14:dxf>
              <fill>
                <patternFill>
                  <bgColor theme="6" tint="0.79998168889431442"/>
                </patternFill>
              </fill>
            </x14:dxf>
          </x14:cfRule>
          <xm:sqref>T48</xm:sqref>
        </x14:conditionalFormatting>
        <x14:conditionalFormatting xmlns:xm="http://schemas.microsoft.com/office/excel/2006/main">
          <x14:cfRule type="expression" priority="1" id="{3BE076B7-68B9-4E1E-83F8-AFB4280EE5DC}">
            <xm:f>OR(R48=data!$AO$4,R48=data!$AO$5)</xm:f>
            <x14:dxf>
              <fill>
                <patternFill>
                  <bgColor theme="6" tint="0.79998168889431442"/>
                </patternFill>
              </fill>
            </x14:dxf>
          </x14:cfRule>
          <xm:sqref>T48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data!$EE9:$EX9</xm:f>
          </x14:formula1>
          <xm:sqref>H9:H48</xm:sqref>
        </x14:dataValidation>
        <x14:dataValidation type="list" allowBlank="1" showInputMessage="1" showErrorMessage="1">
          <x14:formula1>
            <xm:f>data!$BJ9:$BM9</xm:f>
          </x14:formula1>
          <xm:sqref>S9:S48</xm:sqref>
        </x14:dataValidation>
        <x14:dataValidation type="list" allowBlank="1" showInputMessage="1" showErrorMessage="1">
          <x14:formula1>
            <xm:f>data!$BE9:$BH9</xm:f>
          </x14:formula1>
          <xm:sqref>P9:P48</xm:sqref>
        </x14:dataValidation>
        <x14:dataValidation type="list" allowBlank="1" showInputMessage="1" showErrorMessage="1">
          <x14:formula1>
            <xm:f>data!$AZ9:$BC9</xm:f>
          </x14:formula1>
          <xm:sqref>M9:M48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AL49"/>
  <sheetViews>
    <sheetView showRowColHeaders="0" zoomScaleNormal="100" zoomScalePageLayoutView="90" workbookViewId="0">
      <pane ySplit="8" topLeftCell="A9" activePane="bottomLeft" state="frozen"/>
      <selection pane="bottomLeft" activeCell="B5" sqref="B5:B7"/>
    </sheetView>
  </sheetViews>
  <sheetFormatPr defaultColWidth="13" defaultRowHeight="14.25" x14ac:dyDescent="0.15"/>
  <cols>
    <col min="1" max="1" width="1.25" style="109" customWidth="1"/>
    <col min="2" max="2" width="18.5" style="109" customWidth="1"/>
    <col min="3" max="3" width="9.75" style="109" bestFit="1" customWidth="1"/>
    <col min="4" max="4" width="20.75" style="109" bestFit="1" customWidth="1"/>
    <col min="5" max="5" width="17.375" style="211" customWidth="1"/>
    <col min="6" max="6" width="13.125" style="211" bestFit="1" customWidth="1"/>
    <col min="7" max="7" width="23.125" style="109" customWidth="1"/>
    <col min="8" max="8" width="11.875" style="109" bestFit="1" customWidth="1"/>
    <col min="9" max="26" width="13" style="109"/>
    <col min="27" max="27" width="3.125" style="111" customWidth="1"/>
    <col min="28" max="28" width="62.5" style="111" customWidth="1"/>
    <col min="29" max="29" width="3.125" style="111" customWidth="1"/>
    <col min="30" max="30" width="13" style="87"/>
    <col min="31" max="31" width="3.25" style="87" customWidth="1"/>
    <col min="32" max="32" width="53.875" style="111" customWidth="1"/>
    <col min="33" max="33" width="30.125" style="111" customWidth="1"/>
    <col min="34" max="34" width="26.75" style="111" customWidth="1"/>
    <col min="35" max="36" width="15.625" style="111" customWidth="1"/>
    <col min="37" max="37" width="4.5" style="111" customWidth="1"/>
    <col min="38" max="38" width="13" style="87"/>
    <col min="39" max="16384" width="13" style="109"/>
  </cols>
  <sheetData>
    <row r="1" spans="2:38" ht="17.25" x14ac:dyDescent="0.15">
      <c r="B1" s="110" t="s">
        <v>61</v>
      </c>
      <c r="E1" s="110"/>
      <c r="F1" s="109"/>
      <c r="G1" s="376" t="s">
        <v>582</v>
      </c>
      <c r="H1" s="376"/>
    </row>
    <row r="2" spans="2:38" ht="3" customHeight="1" x14ac:dyDescent="0.15">
      <c r="E2" s="109"/>
      <c r="F2" s="109"/>
      <c r="AB2" s="371" t="s">
        <v>432</v>
      </c>
      <c r="AF2" s="120"/>
      <c r="AG2" s="371" t="s">
        <v>432</v>
      </c>
      <c r="AH2" s="120"/>
      <c r="AI2" s="120"/>
      <c r="AJ2" s="120"/>
      <c r="AK2" s="120"/>
    </row>
    <row r="3" spans="2:38" ht="3" customHeight="1" x14ac:dyDescent="0.15">
      <c r="E3" s="109"/>
      <c r="F3" s="109"/>
      <c r="H3" s="201"/>
      <c r="AB3" s="371"/>
      <c r="AF3" s="120"/>
      <c r="AG3" s="371"/>
      <c r="AH3" s="120"/>
      <c r="AI3" s="120"/>
      <c r="AJ3" s="120"/>
      <c r="AK3" s="120"/>
    </row>
    <row r="4" spans="2:38" ht="3" customHeight="1" thickBot="1" x14ac:dyDescent="0.2">
      <c r="E4" s="109"/>
      <c r="F4" s="109"/>
      <c r="H4" s="203"/>
      <c r="AB4" s="371"/>
      <c r="AF4" s="120"/>
      <c r="AG4" s="371"/>
      <c r="AH4" s="120"/>
      <c r="AI4" s="120"/>
      <c r="AJ4" s="120"/>
      <c r="AK4" s="120"/>
    </row>
    <row r="5" spans="2:38" ht="14.25" customHeight="1" thickBot="1" x14ac:dyDescent="0.2">
      <c r="B5" s="379" t="s">
        <v>0</v>
      </c>
      <c r="C5" s="381" t="s">
        <v>3</v>
      </c>
      <c r="D5" s="383" t="s">
        <v>21</v>
      </c>
      <c r="E5" s="413" t="s">
        <v>233</v>
      </c>
      <c r="F5" s="413" t="s">
        <v>234</v>
      </c>
      <c r="G5" s="413" t="s">
        <v>4</v>
      </c>
      <c r="H5" s="377" t="s">
        <v>57</v>
      </c>
      <c r="AB5" s="371"/>
      <c r="AF5" s="120"/>
      <c r="AG5" s="371"/>
      <c r="AH5" s="120"/>
      <c r="AI5" s="120"/>
      <c r="AJ5" s="120"/>
      <c r="AK5" s="143"/>
    </row>
    <row r="6" spans="2:38" ht="14.25" customHeight="1" x14ac:dyDescent="0.15">
      <c r="B6" s="380"/>
      <c r="C6" s="382"/>
      <c r="D6" s="384"/>
      <c r="E6" s="401"/>
      <c r="F6" s="401"/>
      <c r="G6" s="401"/>
      <c r="H6" s="378"/>
      <c r="AA6" s="115"/>
      <c r="AB6" s="372" t="s">
        <v>457</v>
      </c>
      <c r="AC6" s="117"/>
      <c r="AE6" s="215"/>
      <c r="AF6" s="116"/>
      <c r="AG6" s="372" t="s">
        <v>433</v>
      </c>
      <c r="AH6" s="372"/>
      <c r="AI6" s="116"/>
      <c r="AJ6" s="116"/>
      <c r="AK6" s="117"/>
    </row>
    <row r="7" spans="2:38" ht="7.5" customHeight="1" x14ac:dyDescent="0.15">
      <c r="B7" s="380"/>
      <c r="C7" s="382"/>
      <c r="D7" s="384"/>
      <c r="E7" s="401"/>
      <c r="F7" s="401"/>
      <c r="G7" s="401"/>
      <c r="H7" s="378"/>
      <c r="AA7" s="119"/>
      <c r="AB7" s="373"/>
      <c r="AC7" s="121"/>
      <c r="AE7" s="220"/>
      <c r="AF7" s="120"/>
      <c r="AG7" s="373"/>
      <c r="AH7" s="373"/>
      <c r="AI7" s="120"/>
      <c r="AJ7" s="120"/>
      <c r="AK7" s="121"/>
    </row>
    <row r="8" spans="2:38" ht="17.25" customHeight="1" thickBot="1" x14ac:dyDescent="0.2">
      <c r="B8" s="124" t="s">
        <v>7</v>
      </c>
      <c r="C8" s="240" t="s">
        <v>1</v>
      </c>
      <c r="D8" s="240" t="s">
        <v>7</v>
      </c>
      <c r="E8" s="126" t="s">
        <v>31</v>
      </c>
      <c r="F8" s="126" t="s">
        <v>34</v>
      </c>
      <c r="G8" s="126" t="s">
        <v>7</v>
      </c>
      <c r="H8" s="132" t="s">
        <v>2</v>
      </c>
      <c r="AA8" s="119"/>
      <c r="AB8" s="373"/>
      <c r="AC8" s="121"/>
      <c r="AD8" s="224"/>
      <c r="AE8" s="331"/>
      <c r="AF8" s="120"/>
      <c r="AG8" s="373"/>
      <c r="AH8" s="373"/>
      <c r="AI8" s="120"/>
      <c r="AJ8" s="120"/>
      <c r="AK8" s="121"/>
      <c r="AL8" s="224"/>
    </row>
    <row r="9" spans="2:38" ht="16.5" customHeight="1" x14ac:dyDescent="0.15">
      <c r="B9" s="308"/>
      <c r="C9" s="104"/>
      <c r="D9" s="104"/>
      <c r="E9" s="3"/>
      <c r="F9" s="3"/>
      <c r="G9" s="317"/>
      <c r="H9" s="297" t="s">
        <v>67</v>
      </c>
      <c r="AA9" s="119"/>
      <c r="AB9" s="120"/>
      <c r="AC9" s="121"/>
      <c r="AE9" s="220"/>
      <c r="AF9" s="120"/>
      <c r="AG9" s="120"/>
      <c r="AH9" s="120"/>
      <c r="AI9" s="120"/>
      <c r="AJ9" s="120"/>
      <c r="AK9" s="121"/>
    </row>
    <row r="10" spans="2:38" ht="16.5" customHeight="1" x14ac:dyDescent="0.15">
      <c r="B10" s="65"/>
      <c r="C10" s="9"/>
      <c r="D10" s="9"/>
      <c r="E10" s="11"/>
      <c r="F10" s="11"/>
      <c r="G10" s="14"/>
      <c r="H10" s="12" t="s">
        <v>67</v>
      </c>
      <c r="AA10" s="119"/>
      <c r="AB10" s="369" t="s">
        <v>469</v>
      </c>
      <c r="AC10" s="121"/>
      <c r="AE10" s="220"/>
      <c r="AF10" s="120"/>
      <c r="AG10" s="369" t="s">
        <v>478</v>
      </c>
      <c r="AH10" s="369"/>
      <c r="AI10" s="369"/>
      <c r="AJ10" s="369"/>
      <c r="AK10" s="121"/>
    </row>
    <row r="11" spans="2:38" ht="16.5" customHeight="1" x14ac:dyDescent="0.15">
      <c r="B11" s="65"/>
      <c r="C11" s="9"/>
      <c r="D11" s="9"/>
      <c r="E11" s="11"/>
      <c r="F11" s="11"/>
      <c r="G11" s="14"/>
      <c r="H11" s="12" t="s">
        <v>67</v>
      </c>
      <c r="AA11" s="119"/>
      <c r="AB11" s="369"/>
      <c r="AC11" s="121"/>
      <c r="AE11" s="220"/>
      <c r="AF11" s="120"/>
      <c r="AG11" s="369"/>
      <c r="AH11" s="369"/>
      <c r="AI11" s="369"/>
      <c r="AJ11" s="369"/>
      <c r="AK11" s="121"/>
    </row>
    <row r="12" spans="2:38" ht="16.5" customHeight="1" x14ac:dyDescent="0.15">
      <c r="B12" s="65"/>
      <c r="C12" s="9"/>
      <c r="D12" s="9"/>
      <c r="E12" s="11"/>
      <c r="F12" s="11"/>
      <c r="G12" s="14"/>
      <c r="H12" s="12" t="s">
        <v>67</v>
      </c>
      <c r="AA12" s="119"/>
      <c r="AB12" s="120"/>
      <c r="AC12" s="121"/>
      <c r="AE12" s="220"/>
      <c r="AF12" s="120"/>
      <c r="AG12" s="120"/>
      <c r="AH12" s="120"/>
      <c r="AI12" s="120"/>
      <c r="AJ12" s="120"/>
      <c r="AK12" s="121"/>
    </row>
    <row r="13" spans="2:38" ht="16.5" customHeight="1" thickBot="1" x14ac:dyDescent="0.35">
      <c r="B13" s="65"/>
      <c r="C13" s="9"/>
      <c r="D13" s="9"/>
      <c r="E13" s="11"/>
      <c r="F13" s="11"/>
      <c r="G13" s="14"/>
      <c r="H13" s="12" t="s">
        <v>67</v>
      </c>
      <c r="AA13" s="119"/>
      <c r="AB13" s="89" t="s">
        <v>458</v>
      </c>
      <c r="AC13" s="121"/>
      <c r="AE13" s="220"/>
      <c r="AF13" s="120"/>
      <c r="AG13" s="359" t="s">
        <v>620</v>
      </c>
      <c r="AH13" s="359"/>
      <c r="AI13" s="359"/>
      <c r="AJ13" s="359"/>
      <c r="AK13" s="121"/>
    </row>
    <row r="14" spans="2:38" ht="16.5" customHeight="1" thickBot="1" x14ac:dyDescent="0.2">
      <c r="B14" s="65"/>
      <c r="C14" s="9"/>
      <c r="D14" s="9"/>
      <c r="E14" s="11"/>
      <c r="F14" s="11"/>
      <c r="G14" s="14"/>
      <c r="H14" s="12" t="s">
        <v>67</v>
      </c>
      <c r="AA14" s="119"/>
      <c r="AB14" s="89" t="s">
        <v>459</v>
      </c>
      <c r="AC14" s="121"/>
      <c r="AE14" s="220"/>
      <c r="AF14" s="333"/>
      <c r="AG14" s="329" t="s">
        <v>438</v>
      </c>
      <c r="AH14" s="328" t="s">
        <v>439</v>
      </c>
      <c r="AI14" s="360" t="s">
        <v>440</v>
      </c>
      <c r="AJ14" s="361"/>
      <c r="AK14" s="121"/>
    </row>
    <row r="15" spans="2:38" ht="16.5" customHeight="1" x14ac:dyDescent="0.15">
      <c r="B15" s="65"/>
      <c r="C15" s="9"/>
      <c r="D15" s="9"/>
      <c r="E15" s="11"/>
      <c r="F15" s="11"/>
      <c r="G15" s="14"/>
      <c r="H15" s="12" t="s">
        <v>67</v>
      </c>
      <c r="AA15" s="119"/>
      <c r="AB15" s="89" t="s">
        <v>460</v>
      </c>
      <c r="AC15" s="121"/>
      <c r="AE15" s="220"/>
      <c r="AF15" s="334"/>
      <c r="AG15" s="362" t="s">
        <v>441</v>
      </c>
      <c r="AH15" s="362" t="s">
        <v>444</v>
      </c>
      <c r="AI15" s="365" t="s">
        <v>616</v>
      </c>
      <c r="AJ15" s="366"/>
      <c r="AK15" s="121"/>
    </row>
    <row r="16" spans="2:38" ht="16.5" customHeight="1" x14ac:dyDescent="0.15">
      <c r="B16" s="65"/>
      <c r="C16" s="9"/>
      <c r="D16" s="9"/>
      <c r="E16" s="11"/>
      <c r="F16" s="11"/>
      <c r="G16" s="14"/>
      <c r="H16" s="12" t="s">
        <v>67</v>
      </c>
      <c r="AA16" s="119"/>
      <c r="AB16" s="89" t="s">
        <v>461</v>
      </c>
      <c r="AC16" s="121"/>
      <c r="AE16" s="220"/>
      <c r="AF16" s="334"/>
      <c r="AG16" s="363"/>
      <c r="AH16" s="363"/>
      <c r="AI16" s="367"/>
      <c r="AJ16" s="368"/>
      <c r="AK16" s="121"/>
    </row>
    <row r="17" spans="2:37" ht="16.5" customHeight="1" thickBot="1" x14ac:dyDescent="0.2">
      <c r="B17" s="65"/>
      <c r="C17" s="9"/>
      <c r="D17" s="9"/>
      <c r="E17" s="11"/>
      <c r="F17" s="11"/>
      <c r="G17" s="14"/>
      <c r="H17" s="12" t="s">
        <v>67</v>
      </c>
      <c r="AA17" s="119"/>
      <c r="AB17" s="89" t="s">
        <v>462</v>
      </c>
      <c r="AC17" s="121"/>
      <c r="AE17" s="220"/>
      <c r="AF17" s="334"/>
      <c r="AG17" s="363"/>
      <c r="AH17" s="363"/>
      <c r="AI17" s="367"/>
      <c r="AJ17" s="368"/>
      <c r="AK17" s="121"/>
    </row>
    <row r="18" spans="2:37" ht="16.5" customHeight="1" thickBot="1" x14ac:dyDescent="0.2">
      <c r="B18" s="65"/>
      <c r="C18" s="9"/>
      <c r="D18" s="9"/>
      <c r="E18" s="11"/>
      <c r="F18" s="11"/>
      <c r="G18" s="14"/>
      <c r="H18" s="12" t="s">
        <v>67</v>
      </c>
      <c r="AA18" s="119"/>
      <c r="AB18" s="89" t="s">
        <v>463</v>
      </c>
      <c r="AC18" s="121"/>
      <c r="AE18" s="220"/>
      <c r="AF18" s="335"/>
      <c r="AG18" s="364"/>
      <c r="AH18" s="364"/>
      <c r="AI18" s="329" t="s">
        <v>442</v>
      </c>
      <c r="AJ18" s="328" t="s">
        <v>443</v>
      </c>
      <c r="AK18" s="121"/>
    </row>
    <row r="19" spans="2:37" ht="16.5" customHeight="1" thickBot="1" x14ac:dyDescent="0.35">
      <c r="B19" s="65"/>
      <c r="C19" s="9"/>
      <c r="D19" s="9"/>
      <c r="E19" s="11"/>
      <c r="F19" s="11"/>
      <c r="G19" s="14"/>
      <c r="H19" s="12" t="s">
        <v>67</v>
      </c>
      <c r="AA19" s="119"/>
      <c r="AB19" s="89" t="s">
        <v>464</v>
      </c>
      <c r="AC19" s="121"/>
      <c r="AE19" s="220"/>
      <c r="AF19" s="338" t="s">
        <v>618</v>
      </c>
      <c r="AG19" s="141">
        <v>1</v>
      </c>
      <c r="AH19" s="141">
        <v>0.7</v>
      </c>
      <c r="AI19" s="141">
        <v>0.05</v>
      </c>
      <c r="AJ19" s="141">
        <v>0.15</v>
      </c>
      <c r="AK19" s="121"/>
    </row>
    <row r="20" spans="2:37" ht="16.5" customHeight="1" thickBot="1" x14ac:dyDescent="0.2">
      <c r="B20" s="65"/>
      <c r="C20" s="9"/>
      <c r="D20" s="9"/>
      <c r="E20" s="11"/>
      <c r="F20" s="11"/>
      <c r="G20" s="14"/>
      <c r="H20" s="12" t="s">
        <v>67</v>
      </c>
      <c r="AA20" s="119"/>
      <c r="AB20" s="89" t="s">
        <v>465</v>
      </c>
      <c r="AC20" s="121"/>
      <c r="AE20" s="220"/>
      <c r="AF20" s="228" t="s">
        <v>617</v>
      </c>
      <c r="AG20" s="336">
        <v>1</v>
      </c>
      <c r="AH20" s="337">
        <v>0.7</v>
      </c>
      <c r="AI20" s="337">
        <v>0</v>
      </c>
      <c r="AJ20" s="337">
        <v>0</v>
      </c>
      <c r="AK20" s="121"/>
    </row>
    <row r="21" spans="2:37" ht="16.5" customHeight="1" x14ac:dyDescent="0.15">
      <c r="B21" s="65"/>
      <c r="C21" s="9"/>
      <c r="D21" s="9"/>
      <c r="E21" s="11"/>
      <c r="F21" s="11"/>
      <c r="G21" s="14"/>
      <c r="H21" s="12" t="s">
        <v>67</v>
      </c>
      <c r="AA21" s="119"/>
      <c r="AB21" s="89" t="s">
        <v>466</v>
      </c>
      <c r="AC21" s="121"/>
      <c r="AE21" s="220"/>
      <c r="AF21" s="120"/>
      <c r="AG21" s="120"/>
      <c r="AH21" s="120"/>
      <c r="AI21" s="120"/>
      <c r="AJ21" s="120"/>
      <c r="AK21" s="121"/>
    </row>
    <row r="22" spans="2:37" ht="16.5" customHeight="1" x14ac:dyDescent="0.15">
      <c r="B22" s="65"/>
      <c r="C22" s="9"/>
      <c r="D22" s="9"/>
      <c r="E22" s="11"/>
      <c r="F22" s="11"/>
      <c r="G22" s="14"/>
      <c r="H22" s="12" t="s">
        <v>67</v>
      </c>
      <c r="AA22" s="119"/>
      <c r="AB22" s="89" t="s">
        <v>467</v>
      </c>
      <c r="AC22" s="121"/>
      <c r="AE22" s="220"/>
      <c r="AF22" s="330" t="s">
        <v>619</v>
      </c>
      <c r="AG22" s="330"/>
      <c r="AH22" s="120"/>
      <c r="AI22" s="120"/>
      <c r="AJ22" s="120"/>
      <c r="AK22" s="121"/>
    </row>
    <row r="23" spans="2:37" ht="16.5" customHeight="1" thickBot="1" x14ac:dyDescent="0.2">
      <c r="B23" s="65"/>
      <c r="C23" s="9"/>
      <c r="D23" s="9"/>
      <c r="E23" s="11"/>
      <c r="F23" s="11"/>
      <c r="G23" s="14"/>
      <c r="H23" s="12" t="s">
        <v>67</v>
      </c>
      <c r="AA23" s="142"/>
      <c r="AB23" s="143"/>
      <c r="AC23" s="144"/>
      <c r="AE23" s="332"/>
      <c r="AF23" s="143"/>
      <c r="AG23" s="143"/>
      <c r="AH23" s="143"/>
      <c r="AI23" s="143"/>
      <c r="AJ23" s="143"/>
      <c r="AK23" s="144"/>
    </row>
    <row r="24" spans="2:37" ht="16.5" customHeight="1" x14ac:dyDescent="0.15">
      <c r="B24" s="65"/>
      <c r="C24" s="9"/>
      <c r="D24" s="9"/>
      <c r="E24" s="11"/>
      <c r="F24" s="11"/>
      <c r="G24" s="14"/>
      <c r="H24" s="12" t="s">
        <v>67</v>
      </c>
    </row>
    <row r="25" spans="2:37" ht="16.5" customHeight="1" x14ac:dyDescent="0.15">
      <c r="B25" s="65"/>
      <c r="C25" s="9"/>
      <c r="D25" s="9"/>
      <c r="E25" s="11"/>
      <c r="F25" s="11"/>
      <c r="G25" s="14"/>
      <c r="H25" s="12" t="s">
        <v>67</v>
      </c>
    </row>
    <row r="26" spans="2:37" ht="16.5" customHeight="1" x14ac:dyDescent="0.15">
      <c r="B26" s="65"/>
      <c r="C26" s="9"/>
      <c r="D26" s="9"/>
      <c r="E26" s="11"/>
      <c r="F26" s="11"/>
      <c r="G26" s="14"/>
      <c r="H26" s="12" t="s">
        <v>67</v>
      </c>
    </row>
    <row r="27" spans="2:37" ht="16.5" customHeight="1" x14ac:dyDescent="0.15">
      <c r="B27" s="65"/>
      <c r="C27" s="9"/>
      <c r="D27" s="9"/>
      <c r="E27" s="11"/>
      <c r="F27" s="11"/>
      <c r="G27" s="14"/>
      <c r="H27" s="12" t="s">
        <v>67</v>
      </c>
    </row>
    <row r="28" spans="2:37" ht="16.5" customHeight="1" x14ac:dyDescent="0.15">
      <c r="B28" s="311"/>
      <c r="C28" s="299"/>
      <c r="D28" s="299"/>
      <c r="E28" s="300"/>
      <c r="F28" s="300"/>
      <c r="G28" s="316"/>
      <c r="H28" s="301" t="s">
        <v>67</v>
      </c>
    </row>
    <row r="29" spans="2:37" ht="16.5" customHeight="1" x14ac:dyDescent="0.15">
      <c r="B29" s="65"/>
      <c r="C29" s="9"/>
      <c r="D29" s="9"/>
      <c r="E29" s="11"/>
      <c r="F29" s="11"/>
      <c r="G29" s="14"/>
      <c r="H29" s="12" t="s">
        <v>67</v>
      </c>
    </row>
    <row r="30" spans="2:37" ht="16.5" customHeight="1" x14ac:dyDescent="0.15">
      <c r="B30" s="65"/>
      <c r="C30" s="9"/>
      <c r="D30" s="9"/>
      <c r="E30" s="11"/>
      <c r="F30" s="11"/>
      <c r="G30" s="14"/>
      <c r="H30" s="12" t="s">
        <v>67</v>
      </c>
    </row>
    <row r="31" spans="2:37" ht="16.5" customHeight="1" x14ac:dyDescent="0.15">
      <c r="B31" s="65"/>
      <c r="C31" s="9"/>
      <c r="D31" s="9"/>
      <c r="E31" s="11"/>
      <c r="F31" s="11"/>
      <c r="G31" s="14"/>
      <c r="H31" s="12" t="s">
        <v>67</v>
      </c>
    </row>
    <row r="32" spans="2:37" ht="16.5" customHeight="1" x14ac:dyDescent="0.15">
      <c r="B32" s="65"/>
      <c r="C32" s="9"/>
      <c r="D32" s="9"/>
      <c r="E32" s="11"/>
      <c r="F32" s="11"/>
      <c r="G32" s="14"/>
      <c r="H32" s="12" t="s">
        <v>67</v>
      </c>
    </row>
    <row r="33" spans="2:8" ht="16.5" customHeight="1" x14ac:dyDescent="0.15">
      <c r="B33" s="311"/>
      <c r="C33" s="299"/>
      <c r="D33" s="299"/>
      <c r="E33" s="300"/>
      <c r="F33" s="300"/>
      <c r="G33" s="316"/>
      <c r="H33" s="301" t="s">
        <v>67</v>
      </c>
    </row>
    <row r="34" spans="2:8" ht="16.5" customHeight="1" x14ac:dyDescent="0.15">
      <c r="B34" s="65"/>
      <c r="C34" s="9"/>
      <c r="D34" s="9"/>
      <c r="E34" s="11"/>
      <c r="F34" s="11"/>
      <c r="G34" s="14"/>
      <c r="H34" s="12" t="s">
        <v>67</v>
      </c>
    </row>
    <row r="35" spans="2:8" ht="16.5" customHeight="1" x14ac:dyDescent="0.15">
      <c r="B35" s="65"/>
      <c r="C35" s="9"/>
      <c r="D35" s="9"/>
      <c r="E35" s="11"/>
      <c r="F35" s="11"/>
      <c r="G35" s="14"/>
      <c r="H35" s="12" t="s">
        <v>67</v>
      </c>
    </row>
    <row r="36" spans="2:8" ht="16.5" customHeight="1" x14ac:dyDescent="0.15">
      <c r="B36" s="65"/>
      <c r="C36" s="9"/>
      <c r="D36" s="9"/>
      <c r="E36" s="11"/>
      <c r="F36" s="11"/>
      <c r="G36" s="14"/>
      <c r="H36" s="12" t="s">
        <v>67</v>
      </c>
    </row>
    <row r="37" spans="2:8" ht="16.5" customHeight="1" x14ac:dyDescent="0.15">
      <c r="B37" s="65"/>
      <c r="C37" s="9"/>
      <c r="D37" s="9"/>
      <c r="E37" s="11"/>
      <c r="F37" s="11"/>
      <c r="G37" s="14"/>
      <c r="H37" s="12" t="s">
        <v>67</v>
      </c>
    </row>
    <row r="38" spans="2:8" ht="16.5" customHeight="1" x14ac:dyDescent="0.15">
      <c r="B38" s="311"/>
      <c r="C38" s="299"/>
      <c r="D38" s="299"/>
      <c r="E38" s="300"/>
      <c r="F38" s="300"/>
      <c r="G38" s="316"/>
      <c r="H38" s="301" t="s">
        <v>67</v>
      </c>
    </row>
    <row r="39" spans="2:8" ht="16.5" customHeight="1" x14ac:dyDescent="0.15">
      <c r="B39" s="65"/>
      <c r="C39" s="9"/>
      <c r="D39" s="9"/>
      <c r="E39" s="11"/>
      <c r="F39" s="11"/>
      <c r="G39" s="14"/>
      <c r="H39" s="12" t="s">
        <v>67</v>
      </c>
    </row>
    <row r="40" spans="2:8" ht="16.5" customHeight="1" x14ac:dyDescent="0.15">
      <c r="B40" s="65"/>
      <c r="C40" s="9"/>
      <c r="D40" s="9"/>
      <c r="E40" s="11"/>
      <c r="F40" s="11"/>
      <c r="G40" s="14"/>
      <c r="H40" s="12" t="s">
        <v>67</v>
      </c>
    </row>
    <row r="41" spans="2:8" ht="16.5" customHeight="1" x14ac:dyDescent="0.15">
      <c r="B41" s="65"/>
      <c r="C41" s="9"/>
      <c r="D41" s="9"/>
      <c r="E41" s="11"/>
      <c r="F41" s="11"/>
      <c r="G41" s="14"/>
      <c r="H41" s="12" t="s">
        <v>67</v>
      </c>
    </row>
    <row r="42" spans="2:8" ht="16.5" customHeight="1" x14ac:dyDescent="0.15">
      <c r="B42" s="65"/>
      <c r="C42" s="9"/>
      <c r="D42" s="9"/>
      <c r="E42" s="11"/>
      <c r="F42" s="11"/>
      <c r="G42" s="14"/>
      <c r="H42" s="12" t="s">
        <v>67</v>
      </c>
    </row>
    <row r="43" spans="2:8" ht="16.5" customHeight="1" x14ac:dyDescent="0.15">
      <c r="B43" s="311"/>
      <c r="C43" s="299"/>
      <c r="D43" s="299"/>
      <c r="E43" s="300"/>
      <c r="F43" s="300"/>
      <c r="G43" s="316"/>
      <c r="H43" s="301" t="s">
        <v>67</v>
      </c>
    </row>
    <row r="44" spans="2:8" ht="16.5" customHeight="1" x14ac:dyDescent="0.15">
      <c r="B44" s="65"/>
      <c r="C44" s="9"/>
      <c r="D44" s="9"/>
      <c r="E44" s="11"/>
      <c r="F44" s="11"/>
      <c r="G44" s="14"/>
      <c r="H44" s="12" t="s">
        <v>67</v>
      </c>
    </row>
    <row r="45" spans="2:8" ht="16.5" customHeight="1" x14ac:dyDescent="0.15">
      <c r="B45" s="65"/>
      <c r="C45" s="9"/>
      <c r="D45" s="9"/>
      <c r="E45" s="11"/>
      <c r="F45" s="11"/>
      <c r="G45" s="14"/>
      <c r="H45" s="12" t="s">
        <v>67</v>
      </c>
    </row>
    <row r="46" spans="2:8" ht="16.5" customHeight="1" x14ac:dyDescent="0.15">
      <c r="B46" s="65"/>
      <c r="C46" s="9"/>
      <c r="D46" s="9"/>
      <c r="E46" s="11"/>
      <c r="F46" s="11"/>
      <c r="G46" s="14"/>
      <c r="H46" s="12" t="s">
        <v>67</v>
      </c>
    </row>
    <row r="47" spans="2:8" ht="16.5" customHeight="1" x14ac:dyDescent="0.15">
      <c r="B47" s="65"/>
      <c r="C47" s="9"/>
      <c r="D47" s="9"/>
      <c r="E47" s="11"/>
      <c r="F47" s="11"/>
      <c r="G47" s="14"/>
      <c r="H47" s="12" t="s">
        <v>67</v>
      </c>
    </row>
    <row r="48" spans="2:8" ht="16.5" customHeight="1" thickBot="1" x14ac:dyDescent="0.2">
      <c r="B48" s="311"/>
      <c r="C48" s="299"/>
      <c r="D48" s="299"/>
      <c r="E48" s="300"/>
      <c r="F48" s="300"/>
      <c r="G48" s="316"/>
      <c r="H48" s="301" t="s">
        <v>67</v>
      </c>
    </row>
    <row r="49" spans="2:8" x14ac:dyDescent="0.15">
      <c r="B49" s="269"/>
      <c r="C49" s="269"/>
      <c r="D49" s="269"/>
      <c r="E49" s="270"/>
      <c r="F49" s="270"/>
      <c r="G49" s="269"/>
      <c r="H49" s="269"/>
    </row>
  </sheetData>
  <sheetProtection sheet="1" objects="1" scenarios="1"/>
  <mergeCells count="19">
    <mergeCell ref="G1:H1"/>
    <mergeCell ref="AI14:AJ14"/>
    <mergeCell ref="AG15:AG18"/>
    <mergeCell ref="AH15:AH18"/>
    <mergeCell ref="AI15:AJ17"/>
    <mergeCell ref="AB10:AB11"/>
    <mergeCell ref="AG10:AJ11"/>
    <mergeCell ref="AG13:AJ13"/>
    <mergeCell ref="AB2:AB5"/>
    <mergeCell ref="AG2:AG5"/>
    <mergeCell ref="AB6:AB8"/>
    <mergeCell ref="AG6:AH8"/>
    <mergeCell ref="H5:H7"/>
    <mergeCell ref="G5:G7"/>
    <mergeCell ref="D5:D7"/>
    <mergeCell ref="C5:C7"/>
    <mergeCell ref="B5:B7"/>
    <mergeCell ref="E5:E7"/>
    <mergeCell ref="F5:F7"/>
  </mergeCells>
  <phoneticPr fontId="1"/>
  <dataValidations count="6">
    <dataValidation type="list" allowBlank="1" showInputMessage="1" showErrorMessage="1" sqref="C9:C48">
      <formula1>方位</formula1>
    </dataValidation>
    <dataValidation type="list" allowBlank="1" showInputMessage="1" showErrorMessage="1" sqref="H9:H48">
      <formula1>日射熱取得</formula1>
    </dataValidation>
    <dataValidation type="list" allowBlank="1" showInputMessage="1" showErrorMessage="1" sqref="D9:D48">
      <formula1>隣接空間の種別</formula1>
    </dataValidation>
    <dataValidation type="decimal" allowBlank="1" showInputMessage="1" showErrorMessage="1" errorTitle="入力エラー" error="正の半角数字を入力してください。" sqref="E9:E48">
      <formula1>0</formula1>
      <formula2>10000</formula2>
    </dataValidation>
    <dataValidation type="decimal" allowBlank="1" showInputMessage="1" showErrorMessage="1" errorTitle="入力エラー" error="正の半角数字を入力してください。" sqref="F10:F48">
      <formula1>0</formula1>
      <formula2>1000</formula2>
    </dataValidation>
    <dataValidation type="decimal" allowBlank="1" showInputMessage="1" showErrorMessage="1" errorTitle="入力エラー" error="正の半角数字を入力してください。" sqref="F9">
      <formula1>0</formula1>
      <formula2>1000</formula2>
    </dataValidation>
  </dataValidations>
  <hyperlinks>
    <hyperlink ref="AB2:AB5" location="'④壁等-直接入力'!A9" display="戻る"/>
    <hyperlink ref="AG2:AG5" location="'④壁等-直接入力'!A9" display="戻る"/>
    <hyperlink ref="C5:C7" location="'④壁等-直接入力'!AC9" display="方位"/>
    <hyperlink ref="D5:D7" location="'④壁等-直接入力'!AK9" display="隣接空間の種別"/>
    <hyperlink ref="G1:H1" location="ホーム!C6" display="HOMEへ"/>
  </hyperlinks>
  <pageMargins left="0.7" right="0.7" top="0.75" bottom="0.75" header="0.3" footer="0.3"/>
  <pageSetup paperSize="9" fitToHeight="0" orientation="landscape" horizontalDpi="4294967292" vertic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X89"/>
  <sheetViews>
    <sheetView showRowColHeaders="0" topLeftCell="I1" zoomScale="85" zoomScaleNormal="85" zoomScalePageLayoutView="80" workbookViewId="0">
      <pane ySplit="8" topLeftCell="A21" activePane="bottomLeft" state="frozen"/>
      <selection pane="bottomLeft" activeCell="Q44" sqref="Q44:S44"/>
    </sheetView>
  </sheetViews>
  <sheetFormatPr defaultColWidth="13" defaultRowHeight="14.25" x14ac:dyDescent="0.15"/>
  <cols>
    <col min="1" max="1" width="1.375" style="109" customWidth="1"/>
    <col min="2" max="2" width="12.5" style="109" customWidth="1"/>
    <col min="3" max="3" width="6.125" style="109" customWidth="1"/>
    <col min="4" max="4" width="11.125" style="211" customWidth="1"/>
    <col min="5" max="5" width="8.75" style="211" bestFit="1" customWidth="1"/>
    <col min="6" max="6" width="7" style="211" customWidth="1"/>
    <col min="7" max="7" width="10.625" style="211" customWidth="1"/>
    <col min="8" max="8" width="7.75" style="211" customWidth="1"/>
    <col min="9" max="9" width="25.25" style="109" customWidth="1"/>
    <col min="10" max="13" width="2.5" style="109" customWidth="1"/>
    <col min="14" max="14" width="7.875" style="109" customWidth="1"/>
    <col min="15" max="15" width="8" style="109" customWidth="1"/>
    <col min="16" max="16" width="7.875" style="211" customWidth="1"/>
    <col min="17" max="17" width="11.5" style="211" customWidth="1"/>
    <col min="18" max="18" width="3.625" style="211" bestFit="1" customWidth="1"/>
    <col min="19" max="19" width="16.25" style="211" customWidth="1"/>
    <col min="20" max="22" width="8.75" style="250" customWidth="1"/>
    <col min="23" max="23" width="11.875" style="109" customWidth="1"/>
    <col min="24" max="26" width="11.875" style="89" customWidth="1"/>
    <col min="27" max="27" width="3.125" style="111" customWidth="1"/>
    <col min="28" max="28" width="62.5" style="111" customWidth="1"/>
    <col min="29" max="29" width="3.125" style="111" customWidth="1"/>
    <col min="30" max="30" width="13" style="87"/>
    <col min="31" max="31" width="3.125" style="87" customWidth="1"/>
    <col min="32" max="32" width="53.25" style="111" customWidth="1"/>
    <col min="33" max="33" width="30.125" style="111" customWidth="1"/>
    <col min="34" max="34" width="26.75" style="111" customWidth="1"/>
    <col min="35" max="36" width="15.625" style="111" customWidth="1"/>
    <col min="37" max="37" width="4.5" style="111" customWidth="1"/>
    <col min="38" max="39" width="13" style="109"/>
    <col min="40" max="40" width="3.125" style="111" customWidth="1"/>
    <col min="41" max="41" width="71.125" style="111" customWidth="1"/>
    <col min="42" max="42" width="3.125" style="111" customWidth="1"/>
    <col min="43" max="44" width="13" style="109"/>
    <col min="45" max="45" width="2.5" style="111" customWidth="1"/>
    <col min="46" max="46" width="30.125" style="111" customWidth="1"/>
    <col min="47" max="47" width="26.75" style="111" customWidth="1"/>
    <col min="48" max="49" width="15.625" style="111" customWidth="1"/>
    <col min="50" max="50" width="4.5" style="111" customWidth="1"/>
    <col min="51" max="16384" width="13" style="109"/>
  </cols>
  <sheetData>
    <row r="1" spans="2:50" ht="17.25" x14ac:dyDescent="0.15">
      <c r="B1" s="110" t="s">
        <v>58</v>
      </c>
      <c r="C1" s="110"/>
      <c r="D1" s="109"/>
      <c r="E1" s="109"/>
      <c r="F1" s="109"/>
      <c r="G1" s="109"/>
      <c r="H1" s="109"/>
      <c r="P1" s="109"/>
      <c r="Q1" s="109"/>
      <c r="R1" s="109"/>
      <c r="S1" s="109"/>
      <c r="T1" s="109"/>
      <c r="U1" s="376" t="s">
        <v>582</v>
      </c>
      <c r="V1" s="376"/>
    </row>
    <row r="2" spans="2:50" ht="7.5" customHeight="1" thickBot="1" x14ac:dyDescent="0.2">
      <c r="D2" s="109"/>
      <c r="E2" s="109"/>
      <c r="F2" s="109"/>
      <c r="G2" s="109"/>
      <c r="H2" s="109"/>
      <c r="P2" s="109"/>
      <c r="Q2" s="109"/>
      <c r="R2" s="109"/>
      <c r="S2" s="109"/>
      <c r="T2" s="109"/>
      <c r="U2" s="109"/>
      <c r="V2" s="109"/>
      <c r="AB2" s="371" t="s">
        <v>432</v>
      </c>
      <c r="AF2" s="120"/>
      <c r="AG2" s="371" t="s">
        <v>432</v>
      </c>
      <c r="AH2" s="120"/>
      <c r="AI2" s="120"/>
      <c r="AJ2" s="120"/>
      <c r="AK2" s="120"/>
      <c r="AO2" s="371" t="s">
        <v>432</v>
      </c>
      <c r="AS2" s="120"/>
      <c r="AT2" s="371" t="s">
        <v>432</v>
      </c>
      <c r="AU2" s="120"/>
      <c r="AV2" s="120"/>
      <c r="AW2" s="120"/>
      <c r="AX2" s="120"/>
    </row>
    <row r="3" spans="2:50" s="87" customFormat="1" ht="16.5" customHeight="1" x14ac:dyDescent="0.15">
      <c r="B3" s="379" t="s">
        <v>0</v>
      </c>
      <c r="C3" s="381" t="s">
        <v>42</v>
      </c>
      <c r="D3" s="383" t="s">
        <v>43</v>
      </c>
      <c r="E3" s="385" t="s">
        <v>30</v>
      </c>
      <c r="F3" s="429" t="s">
        <v>32</v>
      </c>
      <c r="G3" s="430"/>
      <c r="H3" s="430"/>
      <c r="I3" s="430"/>
      <c r="J3" s="241" t="s">
        <v>44</v>
      </c>
      <c r="K3" s="242"/>
      <c r="L3" s="242"/>
      <c r="M3" s="242"/>
      <c r="N3" s="429" t="s">
        <v>33</v>
      </c>
      <c r="O3" s="430"/>
      <c r="P3" s="430"/>
      <c r="Q3" s="430"/>
      <c r="R3" s="430"/>
      <c r="S3" s="430"/>
      <c r="T3" s="430"/>
      <c r="U3" s="430"/>
      <c r="V3" s="458"/>
      <c r="X3" s="201"/>
      <c r="Y3" s="201"/>
      <c r="Z3" s="201"/>
      <c r="AA3" s="111"/>
      <c r="AB3" s="371"/>
      <c r="AC3" s="111"/>
      <c r="AF3" s="120"/>
      <c r="AG3" s="371"/>
      <c r="AH3" s="120"/>
      <c r="AI3" s="120"/>
      <c r="AJ3" s="120"/>
      <c r="AK3" s="120"/>
      <c r="AN3" s="111"/>
      <c r="AO3" s="371"/>
      <c r="AP3" s="111"/>
      <c r="AS3" s="120"/>
      <c r="AT3" s="371"/>
      <c r="AU3" s="120"/>
      <c r="AV3" s="120"/>
      <c r="AW3" s="120"/>
      <c r="AX3" s="120"/>
    </row>
    <row r="4" spans="2:50" s="87" customFormat="1" ht="16.5" customHeight="1" x14ac:dyDescent="0.15">
      <c r="B4" s="380"/>
      <c r="C4" s="382"/>
      <c r="D4" s="384"/>
      <c r="E4" s="386"/>
      <c r="F4" s="402" t="s">
        <v>54</v>
      </c>
      <c r="G4" s="448" t="s">
        <v>48</v>
      </c>
      <c r="H4" s="449"/>
      <c r="I4" s="474" t="s">
        <v>49</v>
      </c>
      <c r="J4" s="433" t="s">
        <v>400</v>
      </c>
      <c r="K4" s="433" t="s">
        <v>401</v>
      </c>
      <c r="L4" s="433" t="s">
        <v>402</v>
      </c>
      <c r="M4" s="436" t="s">
        <v>403</v>
      </c>
      <c r="N4" s="402" t="s">
        <v>57</v>
      </c>
      <c r="O4" s="402" t="s">
        <v>22</v>
      </c>
      <c r="P4" s="506" t="s">
        <v>46</v>
      </c>
      <c r="Q4" s="507"/>
      <c r="R4" s="507"/>
      <c r="S4" s="507"/>
      <c r="T4" s="465" t="s">
        <v>56</v>
      </c>
      <c r="U4" s="463" t="s">
        <v>35</v>
      </c>
      <c r="V4" s="461" t="s">
        <v>36</v>
      </c>
      <c r="X4" s="201"/>
      <c r="Y4" s="201"/>
      <c r="Z4" s="201"/>
      <c r="AA4" s="111"/>
      <c r="AB4" s="371"/>
      <c r="AC4" s="111"/>
      <c r="AF4" s="120"/>
      <c r="AG4" s="371"/>
      <c r="AH4" s="120"/>
      <c r="AI4" s="120"/>
      <c r="AJ4" s="120"/>
      <c r="AK4" s="120"/>
      <c r="AN4" s="111"/>
      <c r="AO4" s="371"/>
      <c r="AP4" s="111"/>
      <c r="AS4" s="120"/>
      <c r="AT4" s="371"/>
      <c r="AU4" s="120"/>
      <c r="AV4" s="120"/>
      <c r="AW4" s="120"/>
      <c r="AX4" s="120"/>
    </row>
    <row r="5" spans="2:50" s="87" customFormat="1" ht="16.5" customHeight="1" thickBot="1" x14ac:dyDescent="0.2">
      <c r="B5" s="380"/>
      <c r="C5" s="382"/>
      <c r="D5" s="384"/>
      <c r="E5" s="386"/>
      <c r="F5" s="386"/>
      <c r="G5" s="450"/>
      <c r="H5" s="451"/>
      <c r="I5" s="475"/>
      <c r="J5" s="434"/>
      <c r="K5" s="434"/>
      <c r="L5" s="434"/>
      <c r="M5" s="437"/>
      <c r="N5" s="386"/>
      <c r="O5" s="386"/>
      <c r="P5" s="402" t="s">
        <v>54</v>
      </c>
      <c r="Q5" s="448" t="s">
        <v>50</v>
      </c>
      <c r="R5" s="449"/>
      <c r="S5" s="459" t="s">
        <v>45</v>
      </c>
      <c r="T5" s="464"/>
      <c r="U5" s="464"/>
      <c r="V5" s="462"/>
      <c r="X5" s="201"/>
      <c r="Y5" s="201"/>
      <c r="Z5" s="201"/>
      <c r="AA5" s="111"/>
      <c r="AB5" s="371"/>
      <c r="AC5" s="111"/>
      <c r="AF5" s="120"/>
      <c r="AG5" s="371"/>
      <c r="AH5" s="120"/>
      <c r="AI5" s="120"/>
      <c r="AJ5" s="120"/>
      <c r="AK5" s="143"/>
      <c r="AN5" s="143"/>
      <c r="AO5" s="371"/>
      <c r="AP5" s="143"/>
      <c r="AS5" s="120"/>
      <c r="AT5" s="371"/>
      <c r="AU5" s="120"/>
      <c r="AV5" s="120"/>
      <c r="AW5" s="120"/>
      <c r="AX5" s="143"/>
    </row>
    <row r="6" spans="2:50" s="87" customFormat="1" ht="16.5" customHeight="1" x14ac:dyDescent="0.15">
      <c r="B6" s="380"/>
      <c r="C6" s="382"/>
      <c r="D6" s="384"/>
      <c r="E6" s="386"/>
      <c r="F6" s="386"/>
      <c r="G6" s="452" t="s">
        <v>51</v>
      </c>
      <c r="H6" s="453"/>
      <c r="I6" s="466" t="s">
        <v>52</v>
      </c>
      <c r="J6" s="434"/>
      <c r="K6" s="434"/>
      <c r="L6" s="434"/>
      <c r="M6" s="437"/>
      <c r="N6" s="386"/>
      <c r="O6" s="386"/>
      <c r="P6" s="386"/>
      <c r="Q6" s="450"/>
      <c r="R6" s="451"/>
      <c r="S6" s="460"/>
      <c r="T6" s="243" t="s">
        <v>495</v>
      </c>
      <c r="U6" s="244" t="s">
        <v>496</v>
      </c>
      <c r="V6" s="245" t="s">
        <v>55</v>
      </c>
      <c r="X6" s="201"/>
      <c r="Y6" s="201"/>
      <c r="Z6" s="201"/>
      <c r="AA6" s="115"/>
      <c r="AB6" s="372" t="s">
        <v>457</v>
      </c>
      <c r="AC6" s="117"/>
      <c r="AE6" s="215"/>
      <c r="AF6" s="116"/>
      <c r="AG6" s="372" t="s">
        <v>433</v>
      </c>
      <c r="AH6" s="372"/>
      <c r="AI6" s="116"/>
      <c r="AJ6" s="116"/>
      <c r="AK6" s="117"/>
      <c r="AN6" s="119"/>
      <c r="AO6" s="372" t="s">
        <v>493</v>
      </c>
      <c r="AP6" s="121"/>
      <c r="AS6" s="115"/>
      <c r="AT6" s="372" t="s">
        <v>583</v>
      </c>
      <c r="AU6" s="372"/>
      <c r="AV6" s="372"/>
      <c r="AW6" s="372"/>
      <c r="AX6" s="117"/>
    </row>
    <row r="7" spans="2:50" s="87" customFormat="1" ht="18" customHeight="1" x14ac:dyDescent="0.15">
      <c r="B7" s="380"/>
      <c r="C7" s="382"/>
      <c r="D7" s="384"/>
      <c r="E7" s="246"/>
      <c r="F7" s="386"/>
      <c r="G7" s="454"/>
      <c r="H7" s="455"/>
      <c r="I7" s="467"/>
      <c r="J7" s="434"/>
      <c r="K7" s="434"/>
      <c r="L7" s="434"/>
      <c r="M7" s="437"/>
      <c r="N7" s="247"/>
      <c r="O7" s="247"/>
      <c r="P7" s="386"/>
      <c r="Q7" s="442" t="s">
        <v>47</v>
      </c>
      <c r="R7" s="443"/>
      <c r="S7" s="444"/>
      <c r="T7" s="247"/>
      <c r="U7" s="247"/>
      <c r="V7" s="248"/>
      <c r="X7" s="201"/>
      <c r="Y7" s="201"/>
      <c r="Z7" s="201"/>
      <c r="AA7" s="119"/>
      <c r="AB7" s="373"/>
      <c r="AC7" s="121"/>
      <c r="AE7" s="220"/>
      <c r="AF7" s="120"/>
      <c r="AG7" s="373"/>
      <c r="AH7" s="373"/>
      <c r="AI7" s="120"/>
      <c r="AJ7" s="120"/>
      <c r="AK7" s="121"/>
      <c r="AN7" s="119"/>
      <c r="AO7" s="373"/>
      <c r="AP7" s="121"/>
      <c r="AS7" s="119"/>
      <c r="AT7" s="373"/>
      <c r="AU7" s="373"/>
      <c r="AV7" s="373"/>
      <c r="AW7" s="373"/>
      <c r="AX7" s="121"/>
    </row>
    <row r="8" spans="2:50" s="87" customFormat="1" ht="18" customHeight="1" thickBot="1" x14ac:dyDescent="0.2">
      <c r="B8" s="124"/>
      <c r="C8" s="125" t="s">
        <v>2</v>
      </c>
      <c r="D8" s="125" t="s">
        <v>2</v>
      </c>
      <c r="E8" s="126" t="s">
        <v>31</v>
      </c>
      <c r="F8" s="469"/>
      <c r="G8" s="456"/>
      <c r="H8" s="457"/>
      <c r="I8" s="468"/>
      <c r="J8" s="435"/>
      <c r="K8" s="435"/>
      <c r="L8" s="435"/>
      <c r="M8" s="438"/>
      <c r="N8" s="125" t="s">
        <v>2</v>
      </c>
      <c r="O8" s="125" t="s">
        <v>2</v>
      </c>
      <c r="P8" s="125" t="s">
        <v>2</v>
      </c>
      <c r="Q8" s="445"/>
      <c r="R8" s="446"/>
      <c r="S8" s="447"/>
      <c r="T8" s="126" t="s">
        <v>20</v>
      </c>
      <c r="U8" s="126" t="s">
        <v>20</v>
      </c>
      <c r="V8" s="132" t="s">
        <v>20</v>
      </c>
      <c r="X8" s="201"/>
      <c r="Y8" s="201"/>
      <c r="Z8" s="201"/>
      <c r="AA8" s="119"/>
      <c r="AB8" s="373"/>
      <c r="AC8" s="121"/>
      <c r="AD8" s="224"/>
      <c r="AE8" s="331"/>
      <c r="AF8" s="120"/>
      <c r="AG8" s="373"/>
      <c r="AH8" s="373"/>
      <c r="AI8" s="120"/>
      <c r="AJ8" s="120"/>
      <c r="AK8" s="121"/>
      <c r="AN8" s="119"/>
      <c r="AO8" s="373"/>
      <c r="AP8" s="121"/>
      <c r="AS8" s="119"/>
      <c r="AT8" s="373"/>
      <c r="AU8" s="373"/>
      <c r="AV8" s="373"/>
      <c r="AW8" s="373"/>
      <c r="AX8" s="121"/>
    </row>
    <row r="9" spans="2:50" ht="18" customHeight="1" x14ac:dyDescent="0.15">
      <c r="B9" s="488" t="s">
        <v>695</v>
      </c>
      <c r="C9" s="490" t="s">
        <v>696</v>
      </c>
      <c r="D9" s="470" t="s">
        <v>64</v>
      </c>
      <c r="E9" s="492">
        <v>4.59</v>
      </c>
      <c r="F9" s="472" t="s">
        <v>697</v>
      </c>
      <c r="G9" s="5">
        <v>4.6500000000000004</v>
      </c>
      <c r="H9" s="93" t="s">
        <v>613</v>
      </c>
      <c r="I9" s="268" t="s">
        <v>725</v>
      </c>
      <c r="J9" s="431"/>
      <c r="K9" s="422"/>
      <c r="L9" s="422"/>
      <c r="M9" s="424"/>
      <c r="N9" s="508" t="s">
        <v>67</v>
      </c>
      <c r="O9" s="490" t="s">
        <v>28</v>
      </c>
      <c r="P9" s="470" t="s">
        <v>697</v>
      </c>
      <c r="Q9" s="5">
        <v>0.79</v>
      </c>
      <c r="R9" s="95" t="s">
        <v>53</v>
      </c>
      <c r="S9" s="3" t="s">
        <v>725</v>
      </c>
      <c r="T9" s="502">
        <v>60</v>
      </c>
      <c r="U9" s="502">
        <v>1800</v>
      </c>
      <c r="V9" s="504">
        <v>300</v>
      </c>
      <c r="Z9" s="249"/>
      <c r="AA9" s="119"/>
      <c r="AB9" s="120"/>
      <c r="AC9" s="121"/>
      <c r="AE9" s="220"/>
      <c r="AF9" s="120"/>
      <c r="AG9" s="120"/>
      <c r="AH9" s="120"/>
      <c r="AI9" s="120"/>
      <c r="AJ9" s="120"/>
      <c r="AK9" s="121"/>
      <c r="AN9" s="119"/>
      <c r="AO9" s="120"/>
      <c r="AP9" s="121"/>
      <c r="AS9" s="119"/>
      <c r="AT9" s="120"/>
      <c r="AU9" s="120"/>
      <c r="AV9" s="120"/>
      <c r="AW9" s="120"/>
      <c r="AX9" s="121"/>
    </row>
    <row r="10" spans="2:50" ht="30" customHeight="1" x14ac:dyDescent="0.15">
      <c r="B10" s="489"/>
      <c r="C10" s="491"/>
      <c r="D10" s="471"/>
      <c r="E10" s="493"/>
      <c r="F10" s="473"/>
      <c r="G10" s="486"/>
      <c r="H10" s="487"/>
      <c r="I10" s="267"/>
      <c r="J10" s="432"/>
      <c r="K10" s="423"/>
      <c r="L10" s="423"/>
      <c r="M10" s="425"/>
      <c r="N10" s="509"/>
      <c r="O10" s="491"/>
      <c r="P10" s="471"/>
      <c r="Q10" s="439" t="s">
        <v>251</v>
      </c>
      <c r="R10" s="440"/>
      <c r="S10" s="441"/>
      <c r="T10" s="503"/>
      <c r="U10" s="503"/>
      <c r="V10" s="505"/>
      <c r="Z10" s="249"/>
      <c r="AA10" s="119"/>
      <c r="AB10" s="369" t="s">
        <v>469</v>
      </c>
      <c r="AC10" s="121"/>
      <c r="AE10" s="220"/>
      <c r="AF10" s="120"/>
      <c r="AG10" s="369" t="s">
        <v>478</v>
      </c>
      <c r="AH10" s="369"/>
      <c r="AI10" s="369"/>
      <c r="AJ10" s="369"/>
      <c r="AK10" s="121"/>
      <c r="AN10" s="119"/>
      <c r="AO10" s="369" t="s">
        <v>494</v>
      </c>
      <c r="AP10" s="121"/>
      <c r="AS10" s="119"/>
      <c r="AT10" s="369" t="s">
        <v>584</v>
      </c>
      <c r="AU10" s="369"/>
      <c r="AV10" s="369"/>
      <c r="AW10" s="369"/>
      <c r="AX10" s="121"/>
    </row>
    <row r="11" spans="2:50" ht="18" customHeight="1" x14ac:dyDescent="0.15">
      <c r="B11" s="476" t="s">
        <v>698</v>
      </c>
      <c r="C11" s="478" t="s">
        <v>696</v>
      </c>
      <c r="D11" s="482" t="s">
        <v>64</v>
      </c>
      <c r="E11" s="497">
        <v>3.47</v>
      </c>
      <c r="F11" s="484" t="s">
        <v>697</v>
      </c>
      <c r="G11" s="6">
        <v>4.6500000000000004</v>
      </c>
      <c r="H11" s="7" t="s">
        <v>613</v>
      </c>
      <c r="I11" s="97" t="s">
        <v>725</v>
      </c>
      <c r="J11" s="419"/>
      <c r="K11" s="414"/>
      <c r="L11" s="414"/>
      <c r="M11" s="417"/>
      <c r="N11" s="518" t="s">
        <v>67</v>
      </c>
      <c r="O11" s="520" t="s">
        <v>28</v>
      </c>
      <c r="P11" s="482" t="s">
        <v>697</v>
      </c>
      <c r="Q11" s="5">
        <v>0.79</v>
      </c>
      <c r="R11" s="95" t="s">
        <v>53</v>
      </c>
      <c r="S11" s="3" t="s">
        <v>725</v>
      </c>
      <c r="T11" s="510">
        <v>480</v>
      </c>
      <c r="U11" s="510">
        <v>2100</v>
      </c>
      <c r="V11" s="513">
        <v>910</v>
      </c>
      <c r="AA11" s="119"/>
      <c r="AB11" s="369"/>
      <c r="AC11" s="121"/>
      <c r="AE11" s="220"/>
      <c r="AF11" s="120"/>
      <c r="AG11" s="369"/>
      <c r="AH11" s="369"/>
      <c r="AI11" s="369"/>
      <c r="AJ11" s="369"/>
      <c r="AK11" s="121"/>
      <c r="AN11" s="119"/>
      <c r="AO11" s="369"/>
      <c r="AP11" s="121"/>
      <c r="AS11" s="119"/>
      <c r="AT11" s="369"/>
      <c r="AU11" s="369"/>
      <c r="AV11" s="369"/>
      <c r="AW11" s="369"/>
      <c r="AX11" s="121"/>
    </row>
    <row r="12" spans="2:50" ht="30" customHeight="1" x14ac:dyDescent="0.15">
      <c r="B12" s="494"/>
      <c r="C12" s="495"/>
      <c r="D12" s="496"/>
      <c r="E12" s="498"/>
      <c r="F12" s="499"/>
      <c r="G12" s="526"/>
      <c r="H12" s="527"/>
      <c r="I12" s="96"/>
      <c r="J12" s="420"/>
      <c r="K12" s="416"/>
      <c r="L12" s="416"/>
      <c r="M12" s="418"/>
      <c r="N12" s="528"/>
      <c r="O12" s="491"/>
      <c r="P12" s="471"/>
      <c r="Q12" s="439" t="s">
        <v>251</v>
      </c>
      <c r="R12" s="440"/>
      <c r="S12" s="441"/>
      <c r="T12" s="511"/>
      <c r="U12" s="511"/>
      <c r="V12" s="525"/>
      <c r="AA12" s="119"/>
      <c r="AB12" s="120"/>
      <c r="AC12" s="121"/>
      <c r="AE12" s="220"/>
      <c r="AF12" s="120"/>
      <c r="AG12" s="120"/>
      <c r="AH12" s="120"/>
      <c r="AI12" s="120"/>
      <c r="AJ12" s="120"/>
      <c r="AK12" s="121"/>
      <c r="AN12" s="119"/>
      <c r="AO12" s="369"/>
      <c r="AP12" s="121"/>
      <c r="AS12" s="119"/>
      <c r="AT12" s="120"/>
      <c r="AU12" s="120"/>
      <c r="AV12" s="120"/>
      <c r="AW12" s="120"/>
      <c r="AX12" s="121"/>
    </row>
    <row r="13" spans="2:50" ht="18" customHeight="1" thickBot="1" x14ac:dyDescent="0.35">
      <c r="B13" s="476" t="s">
        <v>699</v>
      </c>
      <c r="C13" s="478" t="s">
        <v>696</v>
      </c>
      <c r="D13" s="482" t="s">
        <v>64</v>
      </c>
      <c r="E13" s="497">
        <v>3.47</v>
      </c>
      <c r="F13" s="484" t="s">
        <v>697</v>
      </c>
      <c r="G13" s="6">
        <v>4.6500000000000004</v>
      </c>
      <c r="H13" s="7" t="s">
        <v>613</v>
      </c>
      <c r="I13" s="97" t="s">
        <v>725</v>
      </c>
      <c r="J13" s="419"/>
      <c r="K13" s="414"/>
      <c r="L13" s="414"/>
      <c r="M13" s="417"/>
      <c r="N13" s="518" t="s">
        <v>67</v>
      </c>
      <c r="O13" s="520" t="s">
        <v>28</v>
      </c>
      <c r="P13" s="482" t="s">
        <v>697</v>
      </c>
      <c r="Q13" s="5">
        <v>0.79</v>
      </c>
      <c r="R13" s="95" t="s">
        <v>53</v>
      </c>
      <c r="S13" s="3" t="s">
        <v>725</v>
      </c>
      <c r="T13" s="510">
        <v>480</v>
      </c>
      <c r="U13" s="510">
        <v>2100</v>
      </c>
      <c r="V13" s="513">
        <v>910</v>
      </c>
      <c r="AA13" s="119"/>
      <c r="AB13" s="89" t="s">
        <v>458</v>
      </c>
      <c r="AC13" s="121"/>
      <c r="AE13" s="220"/>
      <c r="AF13" s="120"/>
      <c r="AG13" s="359" t="s">
        <v>620</v>
      </c>
      <c r="AH13" s="359"/>
      <c r="AI13" s="359"/>
      <c r="AJ13" s="359"/>
      <c r="AK13" s="121"/>
      <c r="AN13" s="119"/>
      <c r="AO13" s="89"/>
      <c r="AP13" s="121"/>
      <c r="AS13" s="119"/>
      <c r="AT13" s="148"/>
      <c r="AU13" s="148"/>
      <c r="AV13" s="148"/>
      <c r="AW13" s="148"/>
      <c r="AX13" s="121"/>
    </row>
    <row r="14" spans="2:50" ht="30" customHeight="1" thickBot="1" x14ac:dyDescent="0.2">
      <c r="B14" s="494"/>
      <c r="C14" s="495"/>
      <c r="D14" s="496"/>
      <c r="E14" s="498"/>
      <c r="F14" s="499"/>
      <c r="G14" s="526"/>
      <c r="H14" s="527"/>
      <c r="I14" s="96"/>
      <c r="J14" s="420"/>
      <c r="K14" s="416"/>
      <c r="L14" s="416"/>
      <c r="M14" s="418"/>
      <c r="N14" s="528"/>
      <c r="O14" s="491"/>
      <c r="P14" s="471"/>
      <c r="Q14" s="439" t="s">
        <v>251</v>
      </c>
      <c r="R14" s="440"/>
      <c r="S14" s="441"/>
      <c r="T14" s="511"/>
      <c r="U14" s="511"/>
      <c r="V14" s="525"/>
      <c r="AA14" s="119"/>
      <c r="AB14" s="89" t="s">
        <v>459</v>
      </c>
      <c r="AC14" s="121"/>
      <c r="AE14" s="220"/>
      <c r="AF14" s="333"/>
      <c r="AG14" s="329" t="s">
        <v>438</v>
      </c>
      <c r="AH14" s="328" t="s">
        <v>439</v>
      </c>
      <c r="AI14" s="360" t="s">
        <v>440</v>
      </c>
      <c r="AJ14" s="361"/>
      <c r="AK14" s="121"/>
      <c r="AN14" s="119"/>
      <c r="AO14" s="89"/>
      <c r="AP14" s="121"/>
      <c r="AS14" s="119"/>
      <c r="AT14" s="259"/>
      <c r="AU14" s="259"/>
      <c r="AV14" s="260"/>
      <c r="AW14" s="260"/>
      <c r="AX14" s="121"/>
    </row>
    <row r="15" spans="2:50" ht="18" customHeight="1" x14ac:dyDescent="0.15">
      <c r="B15" s="476" t="s">
        <v>699</v>
      </c>
      <c r="C15" s="478" t="s">
        <v>700</v>
      </c>
      <c r="D15" s="482" t="s">
        <v>64</v>
      </c>
      <c r="E15" s="497">
        <v>2.15</v>
      </c>
      <c r="F15" s="484" t="s">
        <v>697</v>
      </c>
      <c r="G15" s="6">
        <v>4.6500000000000004</v>
      </c>
      <c r="H15" s="7" t="s">
        <v>613</v>
      </c>
      <c r="I15" s="97" t="s">
        <v>725</v>
      </c>
      <c r="J15" s="419"/>
      <c r="K15" s="414"/>
      <c r="L15" s="414"/>
      <c r="M15" s="417"/>
      <c r="N15" s="518" t="s">
        <v>67</v>
      </c>
      <c r="O15" s="520" t="s">
        <v>28</v>
      </c>
      <c r="P15" s="482" t="s">
        <v>697</v>
      </c>
      <c r="Q15" s="5">
        <v>0.79</v>
      </c>
      <c r="R15" s="95" t="s">
        <v>53</v>
      </c>
      <c r="S15" s="3" t="s">
        <v>725</v>
      </c>
      <c r="T15" s="510">
        <v>0</v>
      </c>
      <c r="U15" s="510">
        <v>1300</v>
      </c>
      <c r="V15" s="513">
        <v>150</v>
      </c>
      <c r="AA15" s="119"/>
      <c r="AB15" s="89" t="s">
        <v>460</v>
      </c>
      <c r="AC15" s="121"/>
      <c r="AE15" s="220"/>
      <c r="AF15" s="334"/>
      <c r="AG15" s="362" t="s">
        <v>441</v>
      </c>
      <c r="AH15" s="362" t="s">
        <v>444</v>
      </c>
      <c r="AI15" s="365" t="s">
        <v>616</v>
      </c>
      <c r="AJ15" s="366"/>
      <c r="AK15" s="121"/>
      <c r="AN15" s="119"/>
      <c r="AO15" s="89"/>
      <c r="AP15" s="121"/>
      <c r="AS15" s="119"/>
      <c r="AT15" s="260"/>
      <c r="AU15" s="260"/>
      <c r="AV15" s="260"/>
      <c r="AW15" s="260"/>
      <c r="AX15" s="121"/>
    </row>
    <row r="16" spans="2:50" ht="30" customHeight="1" x14ac:dyDescent="0.15">
      <c r="B16" s="494"/>
      <c r="C16" s="495"/>
      <c r="D16" s="496"/>
      <c r="E16" s="498"/>
      <c r="F16" s="473"/>
      <c r="G16" s="526"/>
      <c r="H16" s="527"/>
      <c r="I16" s="96"/>
      <c r="J16" s="420"/>
      <c r="K16" s="416"/>
      <c r="L16" s="416"/>
      <c r="M16" s="418"/>
      <c r="N16" s="528"/>
      <c r="O16" s="491"/>
      <c r="P16" s="471"/>
      <c r="Q16" s="439" t="s">
        <v>251</v>
      </c>
      <c r="R16" s="440"/>
      <c r="S16" s="441"/>
      <c r="T16" s="511"/>
      <c r="U16" s="511"/>
      <c r="V16" s="525"/>
      <c r="AA16" s="119"/>
      <c r="AB16" s="89" t="s">
        <v>461</v>
      </c>
      <c r="AC16" s="121"/>
      <c r="AE16" s="220"/>
      <c r="AF16" s="334"/>
      <c r="AG16" s="363"/>
      <c r="AH16" s="363"/>
      <c r="AI16" s="367"/>
      <c r="AJ16" s="368"/>
      <c r="AK16" s="121"/>
      <c r="AN16" s="119"/>
      <c r="AO16" s="89"/>
      <c r="AP16" s="121"/>
      <c r="AS16" s="119"/>
      <c r="AT16" s="260"/>
      <c r="AU16" s="260"/>
      <c r="AV16" s="260"/>
      <c r="AW16" s="260"/>
      <c r="AX16" s="121"/>
    </row>
    <row r="17" spans="2:50" ht="18" customHeight="1" thickBot="1" x14ac:dyDescent="0.2">
      <c r="B17" s="476" t="s">
        <v>701</v>
      </c>
      <c r="C17" s="478" t="s">
        <v>700</v>
      </c>
      <c r="D17" s="482" t="s">
        <v>64</v>
      </c>
      <c r="E17" s="497">
        <v>0.98</v>
      </c>
      <c r="F17" s="484" t="s">
        <v>697</v>
      </c>
      <c r="G17" s="6">
        <v>4.6500000000000004</v>
      </c>
      <c r="H17" s="7" t="s">
        <v>613</v>
      </c>
      <c r="I17" s="97" t="s">
        <v>725</v>
      </c>
      <c r="J17" s="419"/>
      <c r="K17" s="414"/>
      <c r="L17" s="414"/>
      <c r="M17" s="417"/>
      <c r="N17" s="518" t="s">
        <v>67</v>
      </c>
      <c r="O17" s="520" t="s">
        <v>28</v>
      </c>
      <c r="P17" s="482" t="s">
        <v>697</v>
      </c>
      <c r="Q17" s="5">
        <v>0.79</v>
      </c>
      <c r="R17" s="95" t="s">
        <v>53</v>
      </c>
      <c r="S17" s="3" t="s">
        <v>725</v>
      </c>
      <c r="T17" s="510">
        <v>0</v>
      </c>
      <c r="U17" s="510">
        <v>700</v>
      </c>
      <c r="V17" s="513">
        <v>300</v>
      </c>
      <c r="AA17" s="119"/>
      <c r="AB17" s="89" t="s">
        <v>462</v>
      </c>
      <c r="AC17" s="121"/>
      <c r="AE17" s="220"/>
      <c r="AF17" s="334"/>
      <c r="AG17" s="363"/>
      <c r="AH17" s="363"/>
      <c r="AI17" s="367"/>
      <c r="AJ17" s="368"/>
      <c r="AK17" s="121"/>
      <c r="AN17" s="119"/>
      <c r="AO17" s="89"/>
      <c r="AP17" s="121"/>
      <c r="AS17" s="119"/>
      <c r="AT17" s="260"/>
      <c r="AU17" s="260"/>
      <c r="AV17" s="260"/>
      <c r="AW17" s="260"/>
      <c r="AX17" s="121"/>
    </row>
    <row r="18" spans="2:50" ht="30" customHeight="1" thickBot="1" x14ac:dyDescent="0.2">
      <c r="B18" s="494"/>
      <c r="C18" s="495"/>
      <c r="D18" s="496"/>
      <c r="E18" s="498"/>
      <c r="F18" s="473"/>
      <c r="G18" s="526"/>
      <c r="H18" s="527"/>
      <c r="I18" s="96"/>
      <c r="J18" s="420"/>
      <c r="K18" s="416"/>
      <c r="L18" s="416"/>
      <c r="M18" s="425"/>
      <c r="N18" s="528"/>
      <c r="O18" s="491"/>
      <c r="P18" s="471"/>
      <c r="Q18" s="439" t="s">
        <v>251</v>
      </c>
      <c r="R18" s="440"/>
      <c r="S18" s="441"/>
      <c r="T18" s="511"/>
      <c r="U18" s="511"/>
      <c r="V18" s="525"/>
      <c r="AA18" s="119"/>
      <c r="AB18" s="89" t="s">
        <v>463</v>
      </c>
      <c r="AC18" s="121"/>
      <c r="AE18" s="220"/>
      <c r="AF18" s="335"/>
      <c r="AG18" s="364"/>
      <c r="AH18" s="364"/>
      <c r="AI18" s="329" t="s">
        <v>442</v>
      </c>
      <c r="AJ18" s="328" t="s">
        <v>443</v>
      </c>
      <c r="AK18" s="121"/>
      <c r="AN18" s="119"/>
      <c r="AO18" s="89"/>
      <c r="AP18" s="121"/>
      <c r="AS18" s="119"/>
      <c r="AT18" s="260"/>
      <c r="AU18" s="260"/>
      <c r="AV18" s="259"/>
      <c r="AW18" s="259"/>
      <c r="AX18" s="121"/>
    </row>
    <row r="19" spans="2:50" ht="18" customHeight="1" thickBot="1" x14ac:dyDescent="0.35">
      <c r="B19" s="476" t="s">
        <v>702</v>
      </c>
      <c r="C19" s="478" t="s">
        <v>703</v>
      </c>
      <c r="D19" s="482" t="s">
        <v>64</v>
      </c>
      <c r="E19" s="497">
        <v>0.54</v>
      </c>
      <c r="F19" s="484" t="s">
        <v>697</v>
      </c>
      <c r="G19" s="6">
        <v>4.6500000000000004</v>
      </c>
      <c r="H19" s="7" t="s">
        <v>613</v>
      </c>
      <c r="I19" s="97" t="s">
        <v>725</v>
      </c>
      <c r="J19" s="419"/>
      <c r="K19" s="414"/>
      <c r="L19" s="414"/>
      <c r="M19" s="417"/>
      <c r="N19" s="518" t="s">
        <v>67</v>
      </c>
      <c r="O19" s="520" t="s">
        <v>27</v>
      </c>
      <c r="P19" s="482" t="s">
        <v>697</v>
      </c>
      <c r="Q19" s="6">
        <v>0.79</v>
      </c>
      <c r="R19" s="94" t="s">
        <v>7</v>
      </c>
      <c r="S19" s="3" t="s">
        <v>725</v>
      </c>
      <c r="T19" s="510">
        <v>490</v>
      </c>
      <c r="U19" s="510">
        <v>900</v>
      </c>
      <c r="V19" s="513">
        <v>650</v>
      </c>
      <c r="AA19" s="119"/>
      <c r="AB19" s="89" t="s">
        <v>464</v>
      </c>
      <c r="AC19" s="121"/>
      <c r="AE19" s="220"/>
      <c r="AF19" s="338" t="s">
        <v>618</v>
      </c>
      <c r="AG19" s="141">
        <v>1</v>
      </c>
      <c r="AH19" s="141">
        <v>0.7</v>
      </c>
      <c r="AI19" s="141">
        <v>0.05</v>
      </c>
      <c r="AJ19" s="141">
        <v>0.15</v>
      </c>
      <c r="AK19" s="121"/>
      <c r="AN19" s="119"/>
      <c r="AO19" s="89"/>
      <c r="AP19" s="121"/>
      <c r="AS19" s="119"/>
      <c r="AT19" s="259"/>
      <c r="AU19" s="259"/>
      <c r="AV19" s="259"/>
      <c r="AW19" s="259"/>
      <c r="AX19" s="121"/>
    </row>
    <row r="20" spans="2:50" ht="30" customHeight="1" thickBot="1" x14ac:dyDescent="0.2">
      <c r="B20" s="494"/>
      <c r="C20" s="495"/>
      <c r="D20" s="496"/>
      <c r="E20" s="498"/>
      <c r="F20" s="473"/>
      <c r="G20" s="526"/>
      <c r="H20" s="527"/>
      <c r="I20" s="96"/>
      <c r="J20" s="420"/>
      <c r="K20" s="416"/>
      <c r="L20" s="416"/>
      <c r="M20" s="418"/>
      <c r="N20" s="528"/>
      <c r="O20" s="491"/>
      <c r="P20" s="471"/>
      <c r="Q20" s="439"/>
      <c r="R20" s="440"/>
      <c r="S20" s="441"/>
      <c r="T20" s="511"/>
      <c r="U20" s="511"/>
      <c r="V20" s="525"/>
      <c r="AA20" s="119"/>
      <c r="AB20" s="89" t="s">
        <v>465</v>
      </c>
      <c r="AC20" s="121"/>
      <c r="AE20" s="220"/>
      <c r="AF20" s="228" t="s">
        <v>617</v>
      </c>
      <c r="AG20" s="336">
        <v>1</v>
      </c>
      <c r="AH20" s="337">
        <v>0.7</v>
      </c>
      <c r="AI20" s="337">
        <v>0</v>
      </c>
      <c r="AJ20" s="337">
        <v>0</v>
      </c>
      <c r="AK20" s="121"/>
      <c r="AN20" s="119"/>
      <c r="AO20" s="89"/>
      <c r="AP20" s="121"/>
      <c r="AS20" s="119"/>
      <c r="AT20" s="120"/>
      <c r="AU20" s="120"/>
      <c r="AV20" s="120"/>
      <c r="AW20" s="120"/>
      <c r="AX20" s="121"/>
    </row>
    <row r="21" spans="2:50" ht="18" customHeight="1" x14ac:dyDescent="0.15">
      <c r="B21" s="476" t="s">
        <v>704</v>
      </c>
      <c r="C21" s="478" t="s">
        <v>705</v>
      </c>
      <c r="D21" s="482" t="s">
        <v>64</v>
      </c>
      <c r="E21" s="497">
        <v>0.54</v>
      </c>
      <c r="F21" s="484" t="s">
        <v>697</v>
      </c>
      <c r="G21" s="6">
        <v>4.6500000000000004</v>
      </c>
      <c r="H21" s="7" t="s">
        <v>613</v>
      </c>
      <c r="I21" s="97" t="s">
        <v>725</v>
      </c>
      <c r="J21" s="419"/>
      <c r="K21" s="414"/>
      <c r="L21" s="414"/>
      <c r="M21" s="417"/>
      <c r="N21" s="518" t="s">
        <v>67</v>
      </c>
      <c r="O21" s="520" t="s">
        <v>27</v>
      </c>
      <c r="P21" s="482" t="s">
        <v>697</v>
      </c>
      <c r="Q21" s="6">
        <v>0.79</v>
      </c>
      <c r="R21" s="94" t="s">
        <v>7</v>
      </c>
      <c r="S21" s="3" t="s">
        <v>725</v>
      </c>
      <c r="T21" s="510">
        <v>490</v>
      </c>
      <c r="U21" s="510">
        <v>900</v>
      </c>
      <c r="V21" s="513">
        <v>650</v>
      </c>
      <c r="AA21" s="119"/>
      <c r="AB21" s="89" t="s">
        <v>466</v>
      </c>
      <c r="AC21" s="121"/>
      <c r="AE21" s="220"/>
      <c r="AF21" s="120"/>
      <c r="AG21" s="120"/>
      <c r="AH21" s="120"/>
      <c r="AI21" s="120"/>
      <c r="AJ21" s="120"/>
      <c r="AK21" s="121"/>
      <c r="AN21" s="119"/>
      <c r="AO21" s="89"/>
      <c r="AP21" s="121"/>
      <c r="AS21" s="119"/>
      <c r="AT21" s="120"/>
      <c r="AU21" s="120"/>
      <c r="AV21" s="120"/>
      <c r="AW21" s="120"/>
      <c r="AX21" s="121"/>
    </row>
    <row r="22" spans="2:50" ht="30" customHeight="1" x14ac:dyDescent="0.15">
      <c r="B22" s="494"/>
      <c r="C22" s="495"/>
      <c r="D22" s="496"/>
      <c r="E22" s="498"/>
      <c r="F22" s="473"/>
      <c r="G22" s="526"/>
      <c r="H22" s="527"/>
      <c r="I22" s="96"/>
      <c r="J22" s="420"/>
      <c r="K22" s="416"/>
      <c r="L22" s="416"/>
      <c r="M22" s="418"/>
      <c r="N22" s="528"/>
      <c r="O22" s="491"/>
      <c r="P22" s="471"/>
      <c r="Q22" s="439"/>
      <c r="R22" s="440"/>
      <c r="S22" s="441"/>
      <c r="T22" s="511"/>
      <c r="U22" s="511"/>
      <c r="V22" s="525"/>
      <c r="AA22" s="119"/>
      <c r="AB22" s="89" t="s">
        <v>467</v>
      </c>
      <c r="AC22" s="121"/>
      <c r="AE22" s="220"/>
      <c r="AF22" s="330" t="s">
        <v>619</v>
      </c>
      <c r="AG22" s="330"/>
      <c r="AH22" s="120"/>
      <c r="AI22" s="120"/>
      <c r="AJ22" s="120"/>
      <c r="AK22" s="121"/>
      <c r="AN22" s="119"/>
      <c r="AO22" s="89"/>
      <c r="AP22" s="121"/>
      <c r="AS22" s="119"/>
      <c r="AT22" s="120"/>
      <c r="AU22" s="120"/>
      <c r="AV22" s="120"/>
      <c r="AW22" s="120"/>
      <c r="AX22" s="121"/>
    </row>
    <row r="23" spans="2:50" ht="18" customHeight="1" thickBot="1" x14ac:dyDescent="0.2">
      <c r="B23" s="476" t="s">
        <v>706</v>
      </c>
      <c r="C23" s="478" t="s">
        <v>705</v>
      </c>
      <c r="D23" s="482" t="s">
        <v>64</v>
      </c>
      <c r="E23" s="497">
        <v>0.54</v>
      </c>
      <c r="F23" s="484" t="s">
        <v>697</v>
      </c>
      <c r="G23" s="6">
        <v>4.6500000000000004</v>
      </c>
      <c r="H23" s="7" t="s">
        <v>613</v>
      </c>
      <c r="I23" s="97" t="s">
        <v>725</v>
      </c>
      <c r="J23" s="419"/>
      <c r="K23" s="414"/>
      <c r="L23" s="414"/>
      <c r="M23" s="417"/>
      <c r="N23" s="518" t="s">
        <v>67</v>
      </c>
      <c r="O23" s="520" t="s">
        <v>27</v>
      </c>
      <c r="P23" s="482" t="s">
        <v>697</v>
      </c>
      <c r="Q23" s="6">
        <v>0.79</v>
      </c>
      <c r="R23" s="94" t="s">
        <v>7</v>
      </c>
      <c r="S23" s="3" t="s">
        <v>725</v>
      </c>
      <c r="T23" s="510">
        <v>490</v>
      </c>
      <c r="U23" s="510">
        <v>900</v>
      </c>
      <c r="V23" s="513">
        <v>650</v>
      </c>
      <c r="AA23" s="142"/>
      <c r="AB23" s="143"/>
      <c r="AC23" s="144"/>
      <c r="AE23" s="332"/>
      <c r="AF23" s="143"/>
      <c r="AG23" s="143"/>
      <c r="AH23" s="143"/>
      <c r="AI23" s="143"/>
      <c r="AJ23" s="143"/>
      <c r="AK23" s="144"/>
      <c r="AN23" s="119"/>
      <c r="AO23" s="120"/>
      <c r="AP23" s="121"/>
      <c r="AS23" s="119"/>
      <c r="AT23" s="120"/>
      <c r="AU23" s="120"/>
      <c r="AV23" s="120"/>
      <c r="AW23" s="120"/>
      <c r="AX23" s="121"/>
    </row>
    <row r="24" spans="2:50" ht="30" customHeight="1" x14ac:dyDescent="0.15">
      <c r="B24" s="494"/>
      <c r="C24" s="495"/>
      <c r="D24" s="496"/>
      <c r="E24" s="498"/>
      <c r="F24" s="473"/>
      <c r="G24" s="526"/>
      <c r="H24" s="527"/>
      <c r="I24" s="96"/>
      <c r="J24" s="420"/>
      <c r="K24" s="416"/>
      <c r="L24" s="416"/>
      <c r="M24" s="418"/>
      <c r="N24" s="528"/>
      <c r="O24" s="491"/>
      <c r="P24" s="471"/>
      <c r="Q24" s="439"/>
      <c r="R24" s="440"/>
      <c r="S24" s="441"/>
      <c r="T24" s="511"/>
      <c r="U24" s="511"/>
      <c r="V24" s="525"/>
      <c r="AN24" s="119"/>
      <c r="AO24" s="120"/>
      <c r="AP24" s="121"/>
      <c r="AS24" s="119"/>
      <c r="AT24" s="120"/>
      <c r="AU24" s="120"/>
      <c r="AV24" s="120"/>
      <c r="AW24" s="120"/>
      <c r="AX24" s="121"/>
    </row>
    <row r="25" spans="2:50" ht="18" customHeight="1" x14ac:dyDescent="0.15">
      <c r="B25" s="476" t="s">
        <v>707</v>
      </c>
      <c r="C25" s="478" t="s">
        <v>705</v>
      </c>
      <c r="D25" s="482" t="s">
        <v>64</v>
      </c>
      <c r="E25" s="497">
        <v>0.54</v>
      </c>
      <c r="F25" s="484" t="s">
        <v>697</v>
      </c>
      <c r="G25" s="6">
        <v>4.6500000000000004</v>
      </c>
      <c r="H25" s="7" t="s">
        <v>613</v>
      </c>
      <c r="I25" s="97" t="s">
        <v>725</v>
      </c>
      <c r="J25" s="419"/>
      <c r="K25" s="414"/>
      <c r="L25" s="414"/>
      <c r="M25" s="417"/>
      <c r="N25" s="518" t="s">
        <v>67</v>
      </c>
      <c r="O25" s="520" t="s">
        <v>27</v>
      </c>
      <c r="P25" s="482" t="s">
        <v>697</v>
      </c>
      <c r="Q25" s="6">
        <v>0.79</v>
      </c>
      <c r="R25" s="94" t="s">
        <v>7</v>
      </c>
      <c r="S25" s="3" t="s">
        <v>725</v>
      </c>
      <c r="T25" s="510">
        <v>490</v>
      </c>
      <c r="U25" s="510">
        <v>900</v>
      </c>
      <c r="V25" s="513">
        <v>650</v>
      </c>
      <c r="AN25" s="119"/>
      <c r="AO25" s="120"/>
      <c r="AP25" s="121"/>
      <c r="AS25" s="119"/>
      <c r="AT25" s="120"/>
      <c r="AU25" s="120"/>
      <c r="AV25" s="120"/>
      <c r="AW25" s="120"/>
      <c r="AX25" s="121"/>
    </row>
    <row r="26" spans="2:50" ht="30" customHeight="1" x14ac:dyDescent="0.15">
      <c r="B26" s="494"/>
      <c r="C26" s="495"/>
      <c r="D26" s="496"/>
      <c r="E26" s="498"/>
      <c r="F26" s="473"/>
      <c r="G26" s="526"/>
      <c r="H26" s="527"/>
      <c r="I26" s="96"/>
      <c r="J26" s="420"/>
      <c r="K26" s="416"/>
      <c r="L26" s="416"/>
      <c r="M26" s="418"/>
      <c r="N26" s="528"/>
      <c r="O26" s="491"/>
      <c r="P26" s="471"/>
      <c r="Q26" s="439"/>
      <c r="R26" s="440"/>
      <c r="S26" s="441"/>
      <c r="T26" s="511"/>
      <c r="U26" s="511"/>
      <c r="V26" s="525"/>
      <c r="AN26" s="119"/>
      <c r="AO26" s="120"/>
      <c r="AP26" s="121"/>
      <c r="AS26" s="119"/>
      <c r="AT26" s="120"/>
      <c r="AU26" s="120"/>
      <c r="AV26" s="120"/>
      <c r="AW26" s="120"/>
      <c r="AX26" s="121"/>
    </row>
    <row r="27" spans="2:50" ht="18" customHeight="1" x14ac:dyDescent="0.15">
      <c r="B27" s="476" t="s">
        <v>708</v>
      </c>
      <c r="C27" s="478" t="s">
        <v>703</v>
      </c>
      <c r="D27" s="482" t="s">
        <v>64</v>
      </c>
      <c r="E27" s="497">
        <v>0.54</v>
      </c>
      <c r="F27" s="484" t="s">
        <v>709</v>
      </c>
      <c r="G27" s="6"/>
      <c r="H27" s="7" t="s">
        <v>613</v>
      </c>
      <c r="I27" s="97"/>
      <c r="J27" s="419"/>
      <c r="K27" s="414"/>
      <c r="L27" s="414"/>
      <c r="M27" s="417"/>
      <c r="N27" s="518" t="s">
        <v>67</v>
      </c>
      <c r="O27" s="520" t="s">
        <v>28</v>
      </c>
      <c r="P27" s="482" t="s">
        <v>709</v>
      </c>
      <c r="Q27" s="6"/>
      <c r="R27" s="94" t="s">
        <v>7</v>
      </c>
      <c r="S27" s="8"/>
      <c r="T27" s="510">
        <v>60</v>
      </c>
      <c r="U27" s="510">
        <v>900</v>
      </c>
      <c r="V27" s="513">
        <v>300</v>
      </c>
      <c r="AN27" s="119"/>
      <c r="AO27" s="120"/>
      <c r="AP27" s="121"/>
      <c r="AS27" s="119"/>
      <c r="AT27" s="120"/>
      <c r="AU27" s="120"/>
      <c r="AV27" s="120"/>
      <c r="AW27" s="120"/>
      <c r="AX27" s="121"/>
    </row>
    <row r="28" spans="2:50" ht="30" customHeight="1" thickBot="1" x14ac:dyDescent="0.2">
      <c r="B28" s="494"/>
      <c r="C28" s="495"/>
      <c r="D28" s="496"/>
      <c r="E28" s="498"/>
      <c r="F28" s="473"/>
      <c r="G28" s="526" t="s">
        <v>726</v>
      </c>
      <c r="H28" s="527"/>
      <c r="I28" s="96" t="s">
        <v>727</v>
      </c>
      <c r="J28" s="420"/>
      <c r="K28" s="416"/>
      <c r="L28" s="416"/>
      <c r="M28" s="418"/>
      <c r="N28" s="528"/>
      <c r="O28" s="491"/>
      <c r="P28" s="471"/>
      <c r="Q28" s="439" t="s">
        <v>251</v>
      </c>
      <c r="R28" s="440"/>
      <c r="S28" s="441"/>
      <c r="T28" s="511"/>
      <c r="U28" s="511"/>
      <c r="V28" s="525"/>
      <c r="AN28" s="142"/>
      <c r="AO28" s="143"/>
      <c r="AP28" s="144"/>
      <c r="AS28" s="119"/>
      <c r="AT28" s="120"/>
      <c r="AU28" s="120"/>
      <c r="AV28" s="120"/>
      <c r="AW28" s="120"/>
      <c r="AX28" s="121"/>
    </row>
    <row r="29" spans="2:50" ht="18" customHeight="1" x14ac:dyDescent="0.15">
      <c r="B29" s="476" t="s">
        <v>710</v>
      </c>
      <c r="C29" s="478" t="s">
        <v>703</v>
      </c>
      <c r="D29" s="482" t="s">
        <v>64</v>
      </c>
      <c r="E29" s="497">
        <v>0.99</v>
      </c>
      <c r="F29" s="484" t="s">
        <v>709</v>
      </c>
      <c r="G29" s="6"/>
      <c r="H29" s="7" t="s">
        <v>613</v>
      </c>
      <c r="I29" s="97"/>
      <c r="J29" s="419"/>
      <c r="K29" s="414"/>
      <c r="L29" s="414"/>
      <c r="M29" s="417"/>
      <c r="N29" s="518" t="s">
        <v>67</v>
      </c>
      <c r="O29" s="520" t="s">
        <v>28</v>
      </c>
      <c r="P29" s="482" t="s">
        <v>709</v>
      </c>
      <c r="Q29" s="6"/>
      <c r="R29" s="94" t="s">
        <v>7</v>
      </c>
      <c r="S29" s="8"/>
      <c r="T29" s="510">
        <v>0</v>
      </c>
      <c r="U29" s="510">
        <v>1100</v>
      </c>
      <c r="V29" s="513">
        <v>150</v>
      </c>
      <c r="AS29" s="119"/>
      <c r="AT29" s="120"/>
      <c r="AU29" s="120"/>
      <c r="AV29" s="120"/>
      <c r="AW29" s="120"/>
      <c r="AX29" s="121"/>
    </row>
    <row r="30" spans="2:50" ht="30" customHeight="1" x14ac:dyDescent="0.15">
      <c r="B30" s="494"/>
      <c r="C30" s="495"/>
      <c r="D30" s="496"/>
      <c r="E30" s="498"/>
      <c r="F30" s="473"/>
      <c r="G30" s="526" t="s">
        <v>726</v>
      </c>
      <c r="H30" s="527"/>
      <c r="I30" s="96" t="s">
        <v>727</v>
      </c>
      <c r="J30" s="420"/>
      <c r="K30" s="416"/>
      <c r="L30" s="416"/>
      <c r="M30" s="418"/>
      <c r="N30" s="528"/>
      <c r="O30" s="491"/>
      <c r="P30" s="471"/>
      <c r="Q30" s="439" t="s">
        <v>251</v>
      </c>
      <c r="R30" s="440"/>
      <c r="S30" s="441"/>
      <c r="T30" s="511"/>
      <c r="U30" s="511"/>
      <c r="V30" s="525"/>
      <c r="AS30" s="119"/>
      <c r="AT30" s="120"/>
      <c r="AU30" s="120"/>
      <c r="AV30" s="120"/>
      <c r="AW30" s="120"/>
      <c r="AX30" s="121"/>
    </row>
    <row r="31" spans="2:50" ht="18" customHeight="1" x14ac:dyDescent="0.15">
      <c r="B31" s="476" t="s">
        <v>710</v>
      </c>
      <c r="C31" s="478" t="s">
        <v>696</v>
      </c>
      <c r="D31" s="482" t="s">
        <v>64</v>
      </c>
      <c r="E31" s="497">
        <v>1.73</v>
      </c>
      <c r="F31" s="484" t="s">
        <v>709</v>
      </c>
      <c r="G31" s="6"/>
      <c r="H31" s="7" t="s">
        <v>613</v>
      </c>
      <c r="I31" s="97"/>
      <c r="J31" s="419"/>
      <c r="K31" s="414"/>
      <c r="L31" s="414"/>
      <c r="M31" s="417"/>
      <c r="N31" s="518" t="s">
        <v>67</v>
      </c>
      <c r="O31" s="520" t="s">
        <v>28</v>
      </c>
      <c r="P31" s="482" t="s">
        <v>709</v>
      </c>
      <c r="Q31" s="6"/>
      <c r="R31" s="94" t="s">
        <v>7</v>
      </c>
      <c r="S31" s="8"/>
      <c r="T31" s="510">
        <v>750</v>
      </c>
      <c r="U31" s="510">
        <v>1050</v>
      </c>
      <c r="V31" s="513">
        <v>650</v>
      </c>
      <c r="AS31" s="119"/>
      <c r="AT31" s="120"/>
      <c r="AU31" s="120"/>
      <c r="AV31" s="120"/>
      <c r="AW31" s="120"/>
      <c r="AX31" s="121"/>
    </row>
    <row r="32" spans="2:50" ht="30" customHeight="1" x14ac:dyDescent="0.15">
      <c r="B32" s="494"/>
      <c r="C32" s="495"/>
      <c r="D32" s="496"/>
      <c r="E32" s="498"/>
      <c r="F32" s="473"/>
      <c r="G32" s="526" t="s">
        <v>726</v>
      </c>
      <c r="H32" s="527"/>
      <c r="I32" s="96" t="s">
        <v>727</v>
      </c>
      <c r="J32" s="420"/>
      <c r="K32" s="416"/>
      <c r="L32" s="416"/>
      <c r="M32" s="418"/>
      <c r="N32" s="528"/>
      <c r="O32" s="491"/>
      <c r="P32" s="471"/>
      <c r="Q32" s="439" t="s">
        <v>251</v>
      </c>
      <c r="R32" s="440"/>
      <c r="S32" s="441"/>
      <c r="T32" s="511"/>
      <c r="U32" s="511"/>
      <c r="V32" s="525"/>
      <c r="AS32" s="119"/>
      <c r="AT32" s="120"/>
      <c r="AU32" s="120"/>
      <c r="AV32" s="120"/>
      <c r="AW32" s="120"/>
      <c r="AX32" s="121"/>
    </row>
    <row r="33" spans="2:50" ht="18" customHeight="1" x14ac:dyDescent="0.15">
      <c r="B33" s="476" t="s">
        <v>711</v>
      </c>
      <c r="C33" s="478" t="s">
        <v>696</v>
      </c>
      <c r="D33" s="482" t="s">
        <v>64</v>
      </c>
      <c r="E33" s="497">
        <v>3.22</v>
      </c>
      <c r="F33" s="484" t="s">
        <v>709</v>
      </c>
      <c r="G33" s="6"/>
      <c r="H33" s="7" t="s">
        <v>613</v>
      </c>
      <c r="I33" s="97"/>
      <c r="J33" s="419"/>
      <c r="K33" s="414"/>
      <c r="L33" s="414"/>
      <c r="M33" s="417"/>
      <c r="N33" s="518" t="s">
        <v>67</v>
      </c>
      <c r="O33" s="520" t="s">
        <v>28</v>
      </c>
      <c r="P33" s="482" t="s">
        <v>709</v>
      </c>
      <c r="Q33" s="6"/>
      <c r="R33" s="94" t="s">
        <v>7</v>
      </c>
      <c r="S33" s="8"/>
      <c r="T33" s="510">
        <v>750</v>
      </c>
      <c r="U33" s="510">
        <v>1950</v>
      </c>
      <c r="V33" s="513">
        <v>650</v>
      </c>
      <c r="AS33" s="119"/>
      <c r="AT33" s="120"/>
      <c r="AU33" s="120"/>
      <c r="AV33" s="120"/>
      <c r="AW33" s="120"/>
      <c r="AX33" s="121"/>
    </row>
    <row r="34" spans="2:50" ht="30" customHeight="1" x14ac:dyDescent="0.15">
      <c r="B34" s="494"/>
      <c r="C34" s="495"/>
      <c r="D34" s="496"/>
      <c r="E34" s="498"/>
      <c r="F34" s="473"/>
      <c r="G34" s="526" t="s">
        <v>726</v>
      </c>
      <c r="H34" s="527"/>
      <c r="I34" s="96" t="s">
        <v>727</v>
      </c>
      <c r="J34" s="420"/>
      <c r="K34" s="416"/>
      <c r="L34" s="416"/>
      <c r="M34" s="418"/>
      <c r="N34" s="528"/>
      <c r="O34" s="491"/>
      <c r="P34" s="471"/>
      <c r="Q34" s="439" t="s">
        <v>251</v>
      </c>
      <c r="R34" s="440"/>
      <c r="S34" s="441"/>
      <c r="T34" s="511"/>
      <c r="U34" s="511"/>
      <c r="V34" s="525"/>
      <c r="AS34" s="119"/>
      <c r="AT34" s="120"/>
      <c r="AU34" s="120"/>
      <c r="AV34" s="120"/>
      <c r="AW34" s="120"/>
      <c r="AX34" s="121"/>
    </row>
    <row r="35" spans="2:50" ht="18" customHeight="1" x14ac:dyDescent="0.15">
      <c r="B35" s="476" t="s">
        <v>712</v>
      </c>
      <c r="C35" s="478" t="s">
        <v>696</v>
      </c>
      <c r="D35" s="482" t="s">
        <v>64</v>
      </c>
      <c r="E35" s="497">
        <v>3.22</v>
      </c>
      <c r="F35" s="484" t="s">
        <v>709</v>
      </c>
      <c r="G35" s="6"/>
      <c r="H35" s="7" t="s">
        <v>613</v>
      </c>
      <c r="I35" s="97"/>
      <c r="J35" s="419"/>
      <c r="K35" s="414"/>
      <c r="L35" s="414"/>
      <c r="M35" s="417"/>
      <c r="N35" s="518" t="s">
        <v>67</v>
      </c>
      <c r="O35" s="520" t="s">
        <v>28</v>
      </c>
      <c r="P35" s="482" t="s">
        <v>709</v>
      </c>
      <c r="Q35" s="6"/>
      <c r="R35" s="94" t="s">
        <v>7</v>
      </c>
      <c r="S35" s="8"/>
      <c r="T35" s="510">
        <v>750</v>
      </c>
      <c r="U35" s="510">
        <v>1950</v>
      </c>
      <c r="V35" s="513">
        <v>650</v>
      </c>
      <c r="AS35" s="119"/>
      <c r="AT35" s="120"/>
      <c r="AU35" s="120"/>
      <c r="AV35" s="120"/>
      <c r="AW35" s="120"/>
      <c r="AX35" s="121"/>
    </row>
    <row r="36" spans="2:50" ht="30" customHeight="1" x14ac:dyDescent="0.15">
      <c r="B36" s="494"/>
      <c r="C36" s="495"/>
      <c r="D36" s="496"/>
      <c r="E36" s="498"/>
      <c r="F36" s="473"/>
      <c r="G36" s="526" t="s">
        <v>726</v>
      </c>
      <c r="H36" s="527"/>
      <c r="I36" s="96" t="s">
        <v>727</v>
      </c>
      <c r="J36" s="420"/>
      <c r="K36" s="416"/>
      <c r="L36" s="416"/>
      <c r="M36" s="418"/>
      <c r="N36" s="528"/>
      <c r="O36" s="491"/>
      <c r="P36" s="471"/>
      <c r="Q36" s="439" t="s">
        <v>251</v>
      </c>
      <c r="R36" s="440"/>
      <c r="S36" s="441"/>
      <c r="T36" s="511"/>
      <c r="U36" s="511"/>
      <c r="V36" s="525"/>
      <c r="AS36" s="119"/>
      <c r="AT36" s="120"/>
      <c r="AU36" s="120"/>
      <c r="AV36" s="120"/>
      <c r="AW36" s="120"/>
      <c r="AX36" s="121"/>
    </row>
    <row r="37" spans="2:50" ht="18" customHeight="1" x14ac:dyDescent="0.15">
      <c r="B37" s="476" t="s">
        <v>712</v>
      </c>
      <c r="C37" s="478" t="s">
        <v>700</v>
      </c>
      <c r="D37" s="482" t="s">
        <v>64</v>
      </c>
      <c r="E37" s="497">
        <v>0.66</v>
      </c>
      <c r="F37" s="484" t="s">
        <v>709</v>
      </c>
      <c r="G37" s="6"/>
      <c r="H37" s="7" t="s">
        <v>613</v>
      </c>
      <c r="I37" s="97"/>
      <c r="J37" s="419"/>
      <c r="K37" s="414"/>
      <c r="L37" s="414"/>
      <c r="M37" s="417"/>
      <c r="N37" s="518" t="s">
        <v>67</v>
      </c>
      <c r="O37" s="520" t="s">
        <v>28</v>
      </c>
      <c r="P37" s="482" t="s">
        <v>709</v>
      </c>
      <c r="Q37" s="6"/>
      <c r="R37" s="94" t="s">
        <v>7</v>
      </c>
      <c r="S37" s="8"/>
      <c r="T37" s="510">
        <v>60</v>
      </c>
      <c r="U37" s="510">
        <v>1100</v>
      </c>
      <c r="V37" s="513">
        <v>300</v>
      </c>
      <c r="AS37" s="119"/>
      <c r="AT37" s="120"/>
      <c r="AU37" s="120"/>
      <c r="AV37" s="120"/>
      <c r="AW37" s="120"/>
      <c r="AX37" s="121"/>
    </row>
    <row r="38" spans="2:50" ht="30" customHeight="1" x14ac:dyDescent="0.15">
      <c r="B38" s="494"/>
      <c r="C38" s="495"/>
      <c r="D38" s="496"/>
      <c r="E38" s="498"/>
      <c r="F38" s="473"/>
      <c r="G38" s="526" t="s">
        <v>726</v>
      </c>
      <c r="H38" s="527"/>
      <c r="I38" s="96" t="s">
        <v>727</v>
      </c>
      <c r="J38" s="420"/>
      <c r="K38" s="416"/>
      <c r="L38" s="416"/>
      <c r="M38" s="418"/>
      <c r="N38" s="528"/>
      <c r="O38" s="491"/>
      <c r="P38" s="471"/>
      <c r="Q38" s="439" t="s">
        <v>251</v>
      </c>
      <c r="R38" s="440"/>
      <c r="S38" s="441"/>
      <c r="T38" s="511"/>
      <c r="U38" s="511"/>
      <c r="V38" s="525"/>
      <c r="AS38" s="119"/>
      <c r="AT38" s="120"/>
      <c r="AU38" s="120"/>
      <c r="AV38" s="120"/>
      <c r="AW38" s="120"/>
      <c r="AX38" s="121"/>
    </row>
    <row r="39" spans="2:50" ht="18" customHeight="1" x14ac:dyDescent="0.15">
      <c r="B39" s="476" t="s">
        <v>713</v>
      </c>
      <c r="C39" s="478" t="s">
        <v>705</v>
      </c>
      <c r="D39" s="482" t="s">
        <v>64</v>
      </c>
      <c r="E39" s="497">
        <v>0.99</v>
      </c>
      <c r="F39" s="484" t="s">
        <v>709</v>
      </c>
      <c r="G39" s="6"/>
      <c r="H39" s="7" t="s">
        <v>613</v>
      </c>
      <c r="I39" s="97"/>
      <c r="J39" s="419"/>
      <c r="K39" s="414"/>
      <c r="L39" s="414"/>
      <c r="M39" s="417"/>
      <c r="N39" s="518" t="s">
        <v>67</v>
      </c>
      <c r="O39" s="520" t="s">
        <v>28</v>
      </c>
      <c r="P39" s="482" t="s">
        <v>709</v>
      </c>
      <c r="Q39" s="6"/>
      <c r="R39" s="94" t="s">
        <v>7</v>
      </c>
      <c r="S39" s="8"/>
      <c r="T39" s="510">
        <v>700</v>
      </c>
      <c r="U39" s="510">
        <v>1100</v>
      </c>
      <c r="V39" s="513">
        <v>650</v>
      </c>
      <c r="AS39" s="119"/>
      <c r="AT39" s="120"/>
      <c r="AU39" s="120"/>
      <c r="AV39" s="120"/>
      <c r="AW39" s="120"/>
      <c r="AX39" s="121"/>
    </row>
    <row r="40" spans="2:50" ht="30" customHeight="1" x14ac:dyDescent="0.15">
      <c r="B40" s="494"/>
      <c r="C40" s="495"/>
      <c r="D40" s="496"/>
      <c r="E40" s="498"/>
      <c r="F40" s="473"/>
      <c r="G40" s="526" t="s">
        <v>726</v>
      </c>
      <c r="H40" s="527"/>
      <c r="I40" s="96" t="s">
        <v>727</v>
      </c>
      <c r="J40" s="420"/>
      <c r="K40" s="416"/>
      <c r="L40" s="416"/>
      <c r="M40" s="418"/>
      <c r="N40" s="528"/>
      <c r="O40" s="491"/>
      <c r="P40" s="471"/>
      <c r="Q40" s="439" t="s">
        <v>251</v>
      </c>
      <c r="R40" s="440"/>
      <c r="S40" s="441"/>
      <c r="T40" s="511"/>
      <c r="U40" s="511"/>
      <c r="V40" s="525"/>
      <c r="AS40" s="119"/>
      <c r="AT40" s="120"/>
      <c r="AU40" s="120"/>
      <c r="AV40" s="120"/>
      <c r="AW40" s="120"/>
      <c r="AX40" s="121"/>
    </row>
    <row r="41" spans="2:50" ht="18" customHeight="1" x14ac:dyDescent="0.15">
      <c r="B41" s="476" t="s">
        <v>714</v>
      </c>
      <c r="C41" s="478" t="s">
        <v>12</v>
      </c>
      <c r="D41" s="482" t="s">
        <v>64</v>
      </c>
      <c r="E41" s="497">
        <v>0.54</v>
      </c>
      <c r="F41" s="484" t="s">
        <v>709</v>
      </c>
      <c r="G41" s="6"/>
      <c r="H41" s="7" t="s">
        <v>613</v>
      </c>
      <c r="I41" s="97"/>
      <c r="J41" s="419"/>
      <c r="K41" s="414"/>
      <c r="L41" s="414"/>
      <c r="M41" s="417"/>
      <c r="N41" s="522" t="s">
        <v>67</v>
      </c>
      <c r="O41" s="520" t="s">
        <v>28</v>
      </c>
      <c r="P41" s="482" t="s">
        <v>709</v>
      </c>
      <c r="Q41" s="6"/>
      <c r="R41" s="94" t="s">
        <v>397</v>
      </c>
      <c r="S41" s="8"/>
      <c r="T41" s="510">
        <v>490</v>
      </c>
      <c r="U41" s="510">
        <v>900</v>
      </c>
      <c r="V41" s="513">
        <v>650</v>
      </c>
      <c r="AS41" s="119"/>
      <c r="AT41" s="120"/>
      <c r="AU41" s="120"/>
      <c r="AV41" s="120"/>
      <c r="AW41" s="120"/>
      <c r="AX41" s="121"/>
    </row>
    <row r="42" spans="2:50" ht="30" customHeight="1" x14ac:dyDescent="0.15">
      <c r="B42" s="494"/>
      <c r="C42" s="495"/>
      <c r="D42" s="496"/>
      <c r="E42" s="498"/>
      <c r="F42" s="499"/>
      <c r="G42" s="526" t="s">
        <v>726</v>
      </c>
      <c r="H42" s="527"/>
      <c r="I42" s="96" t="s">
        <v>727</v>
      </c>
      <c r="J42" s="420"/>
      <c r="K42" s="416"/>
      <c r="L42" s="416"/>
      <c r="M42" s="418"/>
      <c r="N42" s="523"/>
      <c r="O42" s="524"/>
      <c r="P42" s="496"/>
      <c r="Q42" s="439" t="s">
        <v>251</v>
      </c>
      <c r="R42" s="440"/>
      <c r="S42" s="441"/>
      <c r="T42" s="511"/>
      <c r="U42" s="511"/>
      <c r="V42" s="525"/>
      <c r="AS42" s="119"/>
      <c r="AT42" s="120"/>
      <c r="AU42" s="120"/>
      <c r="AV42" s="120"/>
      <c r="AW42" s="120"/>
      <c r="AX42" s="121"/>
    </row>
    <row r="43" spans="2:50" ht="18" customHeight="1" x14ac:dyDescent="0.15">
      <c r="B43" s="476"/>
      <c r="C43" s="478"/>
      <c r="D43" s="482"/>
      <c r="E43" s="497"/>
      <c r="F43" s="484"/>
      <c r="G43" s="6"/>
      <c r="H43" s="7" t="s">
        <v>613</v>
      </c>
      <c r="I43" s="97"/>
      <c r="J43" s="419"/>
      <c r="K43" s="414"/>
      <c r="L43" s="414"/>
      <c r="M43" s="417"/>
      <c r="N43" s="522" t="s">
        <v>67</v>
      </c>
      <c r="O43" s="520"/>
      <c r="P43" s="482"/>
      <c r="Q43" s="6"/>
      <c r="R43" s="94" t="s">
        <v>397</v>
      </c>
      <c r="S43" s="8"/>
      <c r="T43" s="510"/>
      <c r="U43" s="510"/>
      <c r="V43" s="513"/>
      <c r="AS43" s="119"/>
      <c r="AT43" s="120"/>
      <c r="AU43" s="120"/>
      <c r="AV43" s="120"/>
      <c r="AW43" s="120"/>
      <c r="AX43" s="121"/>
    </row>
    <row r="44" spans="2:50" ht="30" customHeight="1" x14ac:dyDescent="0.15">
      <c r="B44" s="494"/>
      <c r="C44" s="495"/>
      <c r="D44" s="496"/>
      <c r="E44" s="498"/>
      <c r="F44" s="499"/>
      <c r="G44" s="500"/>
      <c r="H44" s="501"/>
      <c r="I44" s="96"/>
      <c r="J44" s="420"/>
      <c r="K44" s="416"/>
      <c r="L44" s="416"/>
      <c r="M44" s="418"/>
      <c r="N44" s="523"/>
      <c r="O44" s="524"/>
      <c r="P44" s="496"/>
      <c r="Q44" s="439"/>
      <c r="R44" s="440"/>
      <c r="S44" s="441"/>
      <c r="T44" s="511"/>
      <c r="U44" s="511"/>
      <c r="V44" s="525"/>
      <c r="AS44" s="119"/>
      <c r="AT44" s="120"/>
      <c r="AU44" s="120"/>
      <c r="AV44" s="120"/>
      <c r="AW44" s="120"/>
      <c r="AX44" s="121"/>
    </row>
    <row r="45" spans="2:50" ht="18" customHeight="1" x14ac:dyDescent="0.15">
      <c r="B45" s="476"/>
      <c r="C45" s="478"/>
      <c r="D45" s="482"/>
      <c r="E45" s="497"/>
      <c r="F45" s="484"/>
      <c r="G45" s="6"/>
      <c r="H45" s="7" t="s">
        <v>613</v>
      </c>
      <c r="I45" s="97"/>
      <c r="J45" s="419"/>
      <c r="K45" s="414"/>
      <c r="L45" s="414"/>
      <c r="M45" s="417"/>
      <c r="N45" s="522" t="s">
        <v>67</v>
      </c>
      <c r="O45" s="520"/>
      <c r="P45" s="482"/>
      <c r="Q45" s="6"/>
      <c r="R45" s="94" t="s">
        <v>397</v>
      </c>
      <c r="S45" s="8"/>
      <c r="T45" s="510"/>
      <c r="U45" s="510"/>
      <c r="V45" s="513"/>
      <c r="AS45" s="119"/>
      <c r="AT45" s="120"/>
      <c r="AU45" s="120"/>
      <c r="AV45" s="120"/>
      <c r="AW45" s="120"/>
      <c r="AX45" s="121"/>
    </row>
    <row r="46" spans="2:50" ht="30" customHeight="1" x14ac:dyDescent="0.15">
      <c r="B46" s="494"/>
      <c r="C46" s="495"/>
      <c r="D46" s="496"/>
      <c r="E46" s="498"/>
      <c r="F46" s="499"/>
      <c r="G46" s="500"/>
      <c r="H46" s="501"/>
      <c r="I46" s="96"/>
      <c r="J46" s="420"/>
      <c r="K46" s="416"/>
      <c r="L46" s="416"/>
      <c r="M46" s="418"/>
      <c r="N46" s="523"/>
      <c r="O46" s="524"/>
      <c r="P46" s="496"/>
      <c r="Q46" s="439"/>
      <c r="R46" s="440"/>
      <c r="S46" s="441"/>
      <c r="T46" s="511"/>
      <c r="U46" s="511"/>
      <c r="V46" s="525"/>
      <c r="AS46" s="119"/>
      <c r="AT46" s="120"/>
      <c r="AU46" s="120"/>
      <c r="AV46" s="120"/>
      <c r="AW46" s="120"/>
      <c r="AX46" s="121"/>
    </row>
    <row r="47" spans="2:50" ht="18" customHeight="1" x14ac:dyDescent="0.15">
      <c r="B47" s="476"/>
      <c r="C47" s="478"/>
      <c r="D47" s="482"/>
      <c r="E47" s="497"/>
      <c r="F47" s="484"/>
      <c r="G47" s="6"/>
      <c r="H47" s="7" t="s">
        <v>613</v>
      </c>
      <c r="I47" s="97"/>
      <c r="J47" s="419"/>
      <c r="K47" s="414"/>
      <c r="L47" s="414"/>
      <c r="M47" s="417"/>
      <c r="N47" s="522" t="s">
        <v>67</v>
      </c>
      <c r="O47" s="520"/>
      <c r="P47" s="482"/>
      <c r="Q47" s="6"/>
      <c r="R47" s="94" t="s">
        <v>397</v>
      </c>
      <c r="S47" s="8"/>
      <c r="T47" s="510"/>
      <c r="U47" s="510"/>
      <c r="V47" s="513"/>
      <c r="AS47" s="119"/>
      <c r="AT47" s="120"/>
      <c r="AU47" s="120"/>
      <c r="AV47" s="120"/>
      <c r="AW47" s="120"/>
      <c r="AX47" s="121"/>
    </row>
    <row r="48" spans="2:50" ht="30" customHeight="1" x14ac:dyDescent="0.15">
      <c r="B48" s="494"/>
      <c r="C48" s="495"/>
      <c r="D48" s="496"/>
      <c r="E48" s="498"/>
      <c r="F48" s="499"/>
      <c r="G48" s="500"/>
      <c r="H48" s="501"/>
      <c r="I48" s="96"/>
      <c r="J48" s="420"/>
      <c r="K48" s="416"/>
      <c r="L48" s="416"/>
      <c r="M48" s="418"/>
      <c r="N48" s="523"/>
      <c r="O48" s="524"/>
      <c r="P48" s="496"/>
      <c r="Q48" s="439"/>
      <c r="R48" s="440"/>
      <c r="S48" s="441"/>
      <c r="T48" s="511"/>
      <c r="U48" s="511"/>
      <c r="V48" s="525"/>
      <c r="AS48" s="119"/>
      <c r="AT48" s="120"/>
      <c r="AU48" s="120"/>
      <c r="AV48" s="120"/>
      <c r="AW48" s="120"/>
      <c r="AX48" s="121"/>
    </row>
    <row r="49" spans="2:50" ht="18" customHeight="1" x14ac:dyDescent="0.15">
      <c r="B49" s="476"/>
      <c r="C49" s="478"/>
      <c r="D49" s="482"/>
      <c r="E49" s="497"/>
      <c r="F49" s="484"/>
      <c r="G49" s="6"/>
      <c r="H49" s="7" t="s">
        <v>613</v>
      </c>
      <c r="I49" s="97"/>
      <c r="J49" s="419"/>
      <c r="K49" s="414"/>
      <c r="L49" s="414"/>
      <c r="M49" s="417"/>
      <c r="N49" s="522" t="s">
        <v>67</v>
      </c>
      <c r="O49" s="520"/>
      <c r="P49" s="482"/>
      <c r="Q49" s="6"/>
      <c r="R49" s="94" t="s">
        <v>397</v>
      </c>
      <c r="S49" s="8"/>
      <c r="T49" s="510"/>
      <c r="U49" s="510"/>
      <c r="V49" s="513"/>
      <c r="AS49" s="119"/>
      <c r="AT49" s="120"/>
      <c r="AU49" s="120"/>
      <c r="AV49" s="120"/>
      <c r="AW49" s="120"/>
      <c r="AX49" s="121"/>
    </row>
    <row r="50" spans="2:50" ht="30" customHeight="1" x14ac:dyDescent="0.15">
      <c r="B50" s="494"/>
      <c r="C50" s="495"/>
      <c r="D50" s="496"/>
      <c r="E50" s="498"/>
      <c r="F50" s="499"/>
      <c r="G50" s="500"/>
      <c r="H50" s="501"/>
      <c r="I50" s="96"/>
      <c r="J50" s="420"/>
      <c r="K50" s="416"/>
      <c r="L50" s="416"/>
      <c r="M50" s="418"/>
      <c r="N50" s="523"/>
      <c r="O50" s="524"/>
      <c r="P50" s="496"/>
      <c r="Q50" s="439"/>
      <c r="R50" s="440"/>
      <c r="S50" s="441"/>
      <c r="T50" s="511"/>
      <c r="U50" s="511"/>
      <c r="V50" s="525"/>
      <c r="AS50" s="119"/>
      <c r="AT50" s="120"/>
      <c r="AU50" s="120"/>
      <c r="AV50" s="120"/>
      <c r="AW50" s="120"/>
      <c r="AX50" s="121"/>
    </row>
    <row r="51" spans="2:50" ht="18" customHeight="1" x14ac:dyDescent="0.15">
      <c r="B51" s="476"/>
      <c r="C51" s="478"/>
      <c r="D51" s="482"/>
      <c r="E51" s="497"/>
      <c r="F51" s="484"/>
      <c r="G51" s="6"/>
      <c r="H51" s="7" t="s">
        <v>613</v>
      </c>
      <c r="I51" s="97"/>
      <c r="J51" s="419"/>
      <c r="K51" s="414"/>
      <c r="L51" s="414"/>
      <c r="M51" s="417"/>
      <c r="N51" s="522" t="s">
        <v>67</v>
      </c>
      <c r="O51" s="520"/>
      <c r="P51" s="482"/>
      <c r="Q51" s="6"/>
      <c r="R51" s="94" t="s">
        <v>397</v>
      </c>
      <c r="S51" s="8"/>
      <c r="T51" s="510"/>
      <c r="U51" s="510"/>
      <c r="V51" s="513"/>
      <c r="AS51" s="119"/>
      <c r="AT51" s="120"/>
      <c r="AU51" s="120"/>
      <c r="AV51" s="120"/>
      <c r="AW51" s="120"/>
      <c r="AX51" s="121"/>
    </row>
    <row r="52" spans="2:50" ht="30" customHeight="1" x14ac:dyDescent="0.15">
      <c r="B52" s="494"/>
      <c r="C52" s="495"/>
      <c r="D52" s="496"/>
      <c r="E52" s="498"/>
      <c r="F52" s="499"/>
      <c r="G52" s="500"/>
      <c r="H52" s="501"/>
      <c r="I52" s="96"/>
      <c r="J52" s="420"/>
      <c r="K52" s="416"/>
      <c r="L52" s="416"/>
      <c r="M52" s="418"/>
      <c r="N52" s="523"/>
      <c r="O52" s="524"/>
      <c r="P52" s="496"/>
      <c r="Q52" s="439"/>
      <c r="R52" s="440"/>
      <c r="S52" s="441"/>
      <c r="T52" s="511"/>
      <c r="U52" s="511"/>
      <c r="V52" s="525"/>
      <c r="AS52" s="119"/>
      <c r="AT52" s="120"/>
      <c r="AU52" s="120"/>
      <c r="AV52" s="120"/>
      <c r="AW52" s="120"/>
      <c r="AX52" s="121"/>
    </row>
    <row r="53" spans="2:50" ht="18" customHeight="1" x14ac:dyDescent="0.15">
      <c r="B53" s="476"/>
      <c r="C53" s="478"/>
      <c r="D53" s="482"/>
      <c r="E53" s="497"/>
      <c r="F53" s="484"/>
      <c r="G53" s="6"/>
      <c r="H53" s="7" t="s">
        <v>613</v>
      </c>
      <c r="I53" s="97"/>
      <c r="J53" s="419"/>
      <c r="K53" s="414"/>
      <c r="L53" s="414"/>
      <c r="M53" s="417"/>
      <c r="N53" s="522" t="s">
        <v>67</v>
      </c>
      <c r="O53" s="520"/>
      <c r="P53" s="482"/>
      <c r="Q53" s="6"/>
      <c r="R53" s="94" t="s">
        <v>397</v>
      </c>
      <c r="S53" s="8"/>
      <c r="T53" s="510"/>
      <c r="U53" s="510"/>
      <c r="V53" s="513"/>
      <c r="AS53" s="119"/>
      <c r="AT53" s="120"/>
      <c r="AU53" s="120"/>
      <c r="AV53" s="120"/>
      <c r="AW53" s="120"/>
      <c r="AX53" s="121"/>
    </row>
    <row r="54" spans="2:50" ht="30" customHeight="1" x14ac:dyDescent="0.15">
      <c r="B54" s="494"/>
      <c r="C54" s="495"/>
      <c r="D54" s="496"/>
      <c r="E54" s="498"/>
      <c r="F54" s="499"/>
      <c r="G54" s="500"/>
      <c r="H54" s="501"/>
      <c r="I54" s="96"/>
      <c r="J54" s="420"/>
      <c r="K54" s="416"/>
      <c r="L54" s="416"/>
      <c r="M54" s="418"/>
      <c r="N54" s="523"/>
      <c r="O54" s="524"/>
      <c r="P54" s="496"/>
      <c r="Q54" s="439"/>
      <c r="R54" s="440"/>
      <c r="S54" s="441"/>
      <c r="T54" s="511"/>
      <c r="U54" s="511"/>
      <c r="V54" s="525"/>
      <c r="AS54" s="119"/>
      <c r="AT54" s="120"/>
      <c r="AU54" s="120"/>
      <c r="AV54" s="120"/>
      <c r="AW54" s="120"/>
      <c r="AX54" s="121"/>
    </row>
    <row r="55" spans="2:50" ht="18" customHeight="1" x14ac:dyDescent="0.15">
      <c r="B55" s="476"/>
      <c r="C55" s="478"/>
      <c r="D55" s="482"/>
      <c r="E55" s="497"/>
      <c r="F55" s="484"/>
      <c r="G55" s="6"/>
      <c r="H55" s="7" t="s">
        <v>613</v>
      </c>
      <c r="I55" s="97"/>
      <c r="J55" s="419"/>
      <c r="K55" s="414"/>
      <c r="L55" s="414"/>
      <c r="M55" s="417"/>
      <c r="N55" s="522" t="s">
        <v>67</v>
      </c>
      <c r="O55" s="520"/>
      <c r="P55" s="482"/>
      <c r="Q55" s="6"/>
      <c r="R55" s="94" t="s">
        <v>397</v>
      </c>
      <c r="S55" s="8"/>
      <c r="T55" s="510"/>
      <c r="U55" s="510"/>
      <c r="V55" s="513"/>
      <c r="AS55" s="119"/>
      <c r="AT55" s="120"/>
      <c r="AU55" s="120"/>
      <c r="AV55" s="120"/>
      <c r="AW55" s="120"/>
      <c r="AX55" s="121"/>
    </row>
    <row r="56" spans="2:50" ht="30" customHeight="1" x14ac:dyDescent="0.15">
      <c r="B56" s="494"/>
      <c r="C56" s="495"/>
      <c r="D56" s="496"/>
      <c r="E56" s="498"/>
      <c r="F56" s="499"/>
      <c r="G56" s="500"/>
      <c r="H56" s="501"/>
      <c r="I56" s="96"/>
      <c r="J56" s="420"/>
      <c r="K56" s="416"/>
      <c r="L56" s="416"/>
      <c r="M56" s="418"/>
      <c r="N56" s="523"/>
      <c r="O56" s="524"/>
      <c r="P56" s="496"/>
      <c r="Q56" s="439"/>
      <c r="R56" s="440"/>
      <c r="S56" s="441"/>
      <c r="T56" s="511"/>
      <c r="U56" s="511"/>
      <c r="V56" s="525"/>
      <c r="AS56" s="119"/>
      <c r="AT56" s="120"/>
      <c r="AU56" s="120"/>
      <c r="AV56" s="120"/>
      <c r="AW56" s="120"/>
      <c r="AX56" s="121"/>
    </row>
    <row r="57" spans="2:50" ht="18" customHeight="1" thickBot="1" x14ac:dyDescent="0.2">
      <c r="B57" s="476"/>
      <c r="C57" s="478"/>
      <c r="D57" s="482"/>
      <c r="E57" s="497"/>
      <c r="F57" s="484"/>
      <c r="G57" s="6"/>
      <c r="H57" s="7" t="s">
        <v>613</v>
      </c>
      <c r="I57" s="97"/>
      <c r="J57" s="419"/>
      <c r="K57" s="414"/>
      <c r="L57" s="414"/>
      <c r="M57" s="417"/>
      <c r="N57" s="522" t="s">
        <v>67</v>
      </c>
      <c r="O57" s="520"/>
      <c r="P57" s="482"/>
      <c r="Q57" s="6"/>
      <c r="R57" s="94" t="s">
        <v>397</v>
      </c>
      <c r="S57" s="8"/>
      <c r="T57" s="510"/>
      <c r="U57" s="510"/>
      <c r="V57" s="513"/>
      <c r="AS57" s="142"/>
      <c r="AT57" s="143"/>
      <c r="AU57" s="143"/>
      <c r="AV57" s="143"/>
      <c r="AW57" s="143"/>
      <c r="AX57" s="144"/>
    </row>
    <row r="58" spans="2:50" ht="30" customHeight="1" x14ac:dyDescent="0.15">
      <c r="B58" s="494"/>
      <c r="C58" s="495"/>
      <c r="D58" s="496"/>
      <c r="E58" s="498"/>
      <c r="F58" s="499"/>
      <c r="G58" s="500"/>
      <c r="H58" s="501"/>
      <c r="I58" s="96"/>
      <c r="J58" s="420"/>
      <c r="K58" s="416"/>
      <c r="L58" s="416"/>
      <c r="M58" s="418"/>
      <c r="N58" s="523"/>
      <c r="O58" s="524"/>
      <c r="P58" s="496"/>
      <c r="Q58" s="439"/>
      <c r="R58" s="440"/>
      <c r="S58" s="441"/>
      <c r="T58" s="511"/>
      <c r="U58" s="511"/>
      <c r="V58" s="525"/>
    </row>
    <row r="59" spans="2:50" ht="18" customHeight="1" x14ac:dyDescent="0.15">
      <c r="B59" s="476"/>
      <c r="C59" s="478"/>
      <c r="D59" s="482"/>
      <c r="E59" s="497"/>
      <c r="F59" s="484"/>
      <c r="G59" s="6"/>
      <c r="H59" s="7" t="s">
        <v>613</v>
      </c>
      <c r="I59" s="97"/>
      <c r="J59" s="419"/>
      <c r="K59" s="414"/>
      <c r="L59" s="414"/>
      <c r="M59" s="417"/>
      <c r="N59" s="522" t="s">
        <v>67</v>
      </c>
      <c r="O59" s="520"/>
      <c r="P59" s="482"/>
      <c r="Q59" s="6"/>
      <c r="R59" s="94" t="s">
        <v>397</v>
      </c>
      <c r="S59" s="8"/>
      <c r="T59" s="510"/>
      <c r="U59" s="510"/>
      <c r="V59" s="513"/>
    </row>
    <row r="60" spans="2:50" ht="30" customHeight="1" x14ac:dyDescent="0.15">
      <c r="B60" s="494"/>
      <c r="C60" s="495"/>
      <c r="D60" s="496"/>
      <c r="E60" s="498"/>
      <c r="F60" s="499"/>
      <c r="G60" s="500"/>
      <c r="H60" s="501"/>
      <c r="I60" s="96"/>
      <c r="J60" s="420"/>
      <c r="K60" s="416"/>
      <c r="L60" s="416"/>
      <c r="M60" s="418"/>
      <c r="N60" s="523"/>
      <c r="O60" s="524"/>
      <c r="P60" s="496"/>
      <c r="Q60" s="439"/>
      <c r="R60" s="440"/>
      <c r="S60" s="441"/>
      <c r="T60" s="511"/>
      <c r="U60" s="511"/>
      <c r="V60" s="525"/>
    </row>
    <row r="61" spans="2:50" ht="18" customHeight="1" x14ac:dyDescent="0.15">
      <c r="B61" s="476"/>
      <c r="C61" s="478"/>
      <c r="D61" s="482"/>
      <c r="E61" s="497"/>
      <c r="F61" s="484"/>
      <c r="G61" s="6"/>
      <c r="H61" s="7" t="s">
        <v>613</v>
      </c>
      <c r="I61" s="97"/>
      <c r="J61" s="419"/>
      <c r="K61" s="414"/>
      <c r="L61" s="414"/>
      <c r="M61" s="417"/>
      <c r="N61" s="522" t="s">
        <v>67</v>
      </c>
      <c r="O61" s="520"/>
      <c r="P61" s="482"/>
      <c r="Q61" s="6"/>
      <c r="R61" s="94" t="s">
        <v>397</v>
      </c>
      <c r="S61" s="8"/>
      <c r="T61" s="510"/>
      <c r="U61" s="510"/>
      <c r="V61" s="513"/>
    </row>
    <row r="62" spans="2:50" ht="30" customHeight="1" x14ac:dyDescent="0.15">
      <c r="B62" s="494"/>
      <c r="C62" s="495"/>
      <c r="D62" s="496"/>
      <c r="E62" s="498"/>
      <c r="F62" s="499"/>
      <c r="G62" s="500"/>
      <c r="H62" s="501"/>
      <c r="I62" s="96"/>
      <c r="J62" s="420"/>
      <c r="K62" s="416"/>
      <c r="L62" s="416"/>
      <c r="M62" s="418"/>
      <c r="N62" s="523"/>
      <c r="O62" s="524"/>
      <c r="P62" s="496"/>
      <c r="Q62" s="439"/>
      <c r="R62" s="440"/>
      <c r="S62" s="441"/>
      <c r="T62" s="511"/>
      <c r="U62" s="511"/>
      <c r="V62" s="525"/>
    </row>
    <row r="63" spans="2:50" ht="18" customHeight="1" x14ac:dyDescent="0.15">
      <c r="B63" s="476"/>
      <c r="C63" s="478"/>
      <c r="D63" s="482"/>
      <c r="E63" s="497"/>
      <c r="F63" s="484"/>
      <c r="G63" s="6"/>
      <c r="H63" s="7" t="s">
        <v>613</v>
      </c>
      <c r="I63" s="97"/>
      <c r="J63" s="419"/>
      <c r="K63" s="414"/>
      <c r="L63" s="414"/>
      <c r="M63" s="417"/>
      <c r="N63" s="522" t="s">
        <v>67</v>
      </c>
      <c r="O63" s="520"/>
      <c r="P63" s="482"/>
      <c r="Q63" s="6"/>
      <c r="R63" s="94" t="s">
        <v>397</v>
      </c>
      <c r="S63" s="8"/>
      <c r="T63" s="510"/>
      <c r="U63" s="510"/>
      <c r="V63" s="513"/>
    </row>
    <row r="64" spans="2:50" ht="30" customHeight="1" x14ac:dyDescent="0.15">
      <c r="B64" s="494"/>
      <c r="C64" s="495"/>
      <c r="D64" s="496"/>
      <c r="E64" s="498"/>
      <c r="F64" s="499"/>
      <c r="G64" s="500"/>
      <c r="H64" s="501"/>
      <c r="I64" s="96"/>
      <c r="J64" s="420"/>
      <c r="K64" s="416"/>
      <c r="L64" s="416"/>
      <c r="M64" s="418"/>
      <c r="N64" s="523"/>
      <c r="O64" s="524"/>
      <c r="P64" s="496"/>
      <c r="Q64" s="439"/>
      <c r="R64" s="440"/>
      <c r="S64" s="441"/>
      <c r="T64" s="511"/>
      <c r="U64" s="511"/>
      <c r="V64" s="525"/>
    </row>
    <row r="65" spans="2:22" ht="18" customHeight="1" x14ac:dyDescent="0.15">
      <c r="B65" s="476"/>
      <c r="C65" s="478"/>
      <c r="D65" s="482"/>
      <c r="E65" s="497"/>
      <c r="F65" s="484"/>
      <c r="G65" s="6"/>
      <c r="H65" s="7" t="s">
        <v>613</v>
      </c>
      <c r="I65" s="97"/>
      <c r="J65" s="419"/>
      <c r="K65" s="414"/>
      <c r="L65" s="414"/>
      <c r="M65" s="417"/>
      <c r="N65" s="522" t="s">
        <v>67</v>
      </c>
      <c r="O65" s="520"/>
      <c r="P65" s="482"/>
      <c r="Q65" s="6"/>
      <c r="R65" s="94" t="s">
        <v>397</v>
      </c>
      <c r="S65" s="8"/>
      <c r="T65" s="510"/>
      <c r="U65" s="510"/>
      <c r="V65" s="513"/>
    </row>
    <row r="66" spans="2:22" ht="30" customHeight="1" x14ac:dyDescent="0.15">
      <c r="B66" s="494"/>
      <c r="C66" s="495"/>
      <c r="D66" s="496"/>
      <c r="E66" s="498"/>
      <c r="F66" s="499"/>
      <c r="G66" s="500"/>
      <c r="H66" s="501"/>
      <c r="I66" s="96"/>
      <c r="J66" s="420"/>
      <c r="K66" s="416"/>
      <c r="L66" s="416"/>
      <c r="M66" s="418"/>
      <c r="N66" s="523"/>
      <c r="O66" s="524"/>
      <c r="P66" s="496"/>
      <c r="Q66" s="439"/>
      <c r="R66" s="440"/>
      <c r="S66" s="441"/>
      <c r="T66" s="511"/>
      <c r="U66" s="511"/>
      <c r="V66" s="525"/>
    </row>
    <row r="67" spans="2:22" ht="18" customHeight="1" x14ac:dyDescent="0.15">
      <c r="B67" s="476"/>
      <c r="C67" s="478"/>
      <c r="D67" s="482"/>
      <c r="E67" s="497"/>
      <c r="F67" s="484"/>
      <c r="G67" s="6"/>
      <c r="H67" s="7" t="s">
        <v>613</v>
      </c>
      <c r="I67" s="97"/>
      <c r="J67" s="419"/>
      <c r="K67" s="414"/>
      <c r="L67" s="414"/>
      <c r="M67" s="417"/>
      <c r="N67" s="522" t="s">
        <v>67</v>
      </c>
      <c r="O67" s="520"/>
      <c r="P67" s="482"/>
      <c r="Q67" s="6"/>
      <c r="R67" s="94" t="s">
        <v>397</v>
      </c>
      <c r="S67" s="8"/>
      <c r="T67" s="510"/>
      <c r="U67" s="510"/>
      <c r="V67" s="513"/>
    </row>
    <row r="68" spans="2:22" ht="30" customHeight="1" x14ac:dyDescent="0.15">
      <c r="B68" s="494"/>
      <c r="C68" s="495"/>
      <c r="D68" s="496"/>
      <c r="E68" s="498"/>
      <c r="F68" s="499"/>
      <c r="G68" s="500"/>
      <c r="H68" s="501"/>
      <c r="I68" s="96"/>
      <c r="J68" s="420"/>
      <c r="K68" s="416"/>
      <c r="L68" s="416"/>
      <c r="M68" s="418"/>
      <c r="N68" s="523"/>
      <c r="O68" s="524"/>
      <c r="P68" s="496"/>
      <c r="Q68" s="439"/>
      <c r="R68" s="440"/>
      <c r="S68" s="441"/>
      <c r="T68" s="511"/>
      <c r="U68" s="511"/>
      <c r="V68" s="525"/>
    </row>
    <row r="69" spans="2:22" ht="18" customHeight="1" x14ac:dyDescent="0.15">
      <c r="B69" s="476"/>
      <c r="C69" s="478"/>
      <c r="D69" s="482"/>
      <c r="E69" s="497"/>
      <c r="F69" s="484"/>
      <c r="G69" s="6"/>
      <c r="H69" s="7" t="s">
        <v>613</v>
      </c>
      <c r="I69" s="97"/>
      <c r="J69" s="419"/>
      <c r="K69" s="414"/>
      <c r="L69" s="414"/>
      <c r="M69" s="417"/>
      <c r="N69" s="522" t="s">
        <v>67</v>
      </c>
      <c r="O69" s="520"/>
      <c r="P69" s="482"/>
      <c r="Q69" s="6"/>
      <c r="R69" s="94" t="s">
        <v>397</v>
      </c>
      <c r="S69" s="8"/>
      <c r="T69" s="510"/>
      <c r="U69" s="510"/>
      <c r="V69" s="513"/>
    </row>
    <row r="70" spans="2:22" ht="30" customHeight="1" x14ac:dyDescent="0.15">
      <c r="B70" s="494"/>
      <c r="C70" s="495"/>
      <c r="D70" s="496"/>
      <c r="E70" s="498"/>
      <c r="F70" s="499"/>
      <c r="G70" s="500"/>
      <c r="H70" s="501"/>
      <c r="I70" s="96"/>
      <c r="J70" s="420"/>
      <c r="K70" s="416"/>
      <c r="L70" s="416"/>
      <c r="M70" s="418"/>
      <c r="N70" s="523"/>
      <c r="O70" s="524"/>
      <c r="P70" s="496"/>
      <c r="Q70" s="439"/>
      <c r="R70" s="440"/>
      <c r="S70" s="441"/>
      <c r="T70" s="511"/>
      <c r="U70" s="511"/>
      <c r="V70" s="525"/>
    </row>
    <row r="71" spans="2:22" ht="18" customHeight="1" x14ac:dyDescent="0.15">
      <c r="B71" s="476"/>
      <c r="C71" s="478"/>
      <c r="D71" s="482"/>
      <c r="E71" s="497"/>
      <c r="F71" s="484"/>
      <c r="G71" s="6"/>
      <c r="H71" s="7" t="s">
        <v>613</v>
      </c>
      <c r="I71" s="97"/>
      <c r="J71" s="419"/>
      <c r="K71" s="414"/>
      <c r="L71" s="414"/>
      <c r="M71" s="417"/>
      <c r="N71" s="522" t="s">
        <v>67</v>
      </c>
      <c r="O71" s="520"/>
      <c r="P71" s="482"/>
      <c r="Q71" s="6"/>
      <c r="R71" s="94" t="s">
        <v>397</v>
      </c>
      <c r="S71" s="8"/>
      <c r="T71" s="510"/>
      <c r="U71" s="510"/>
      <c r="V71" s="513"/>
    </row>
    <row r="72" spans="2:22" ht="30" customHeight="1" x14ac:dyDescent="0.15">
      <c r="B72" s="494"/>
      <c r="C72" s="495"/>
      <c r="D72" s="496"/>
      <c r="E72" s="498"/>
      <c r="F72" s="499"/>
      <c r="G72" s="500"/>
      <c r="H72" s="501"/>
      <c r="I72" s="96"/>
      <c r="J72" s="420"/>
      <c r="K72" s="416"/>
      <c r="L72" s="416"/>
      <c r="M72" s="418"/>
      <c r="N72" s="523"/>
      <c r="O72" s="524"/>
      <c r="P72" s="496"/>
      <c r="Q72" s="439"/>
      <c r="R72" s="440"/>
      <c r="S72" s="441"/>
      <c r="T72" s="511"/>
      <c r="U72" s="511"/>
      <c r="V72" s="525"/>
    </row>
    <row r="73" spans="2:22" ht="18" customHeight="1" x14ac:dyDescent="0.15">
      <c r="B73" s="476"/>
      <c r="C73" s="478"/>
      <c r="D73" s="482"/>
      <c r="E73" s="497"/>
      <c r="F73" s="484"/>
      <c r="G73" s="6"/>
      <c r="H73" s="7" t="s">
        <v>613</v>
      </c>
      <c r="I73" s="97"/>
      <c r="J73" s="419"/>
      <c r="K73" s="414"/>
      <c r="L73" s="414"/>
      <c r="M73" s="417"/>
      <c r="N73" s="522" t="s">
        <v>67</v>
      </c>
      <c r="O73" s="520"/>
      <c r="P73" s="482"/>
      <c r="Q73" s="6"/>
      <c r="R73" s="94" t="s">
        <v>397</v>
      </c>
      <c r="S73" s="8"/>
      <c r="T73" s="510"/>
      <c r="U73" s="510"/>
      <c r="V73" s="513"/>
    </row>
    <row r="74" spans="2:22" ht="30" customHeight="1" x14ac:dyDescent="0.15">
      <c r="B74" s="494"/>
      <c r="C74" s="495"/>
      <c r="D74" s="496"/>
      <c r="E74" s="498"/>
      <c r="F74" s="499"/>
      <c r="G74" s="500"/>
      <c r="H74" s="501"/>
      <c r="I74" s="96"/>
      <c r="J74" s="420"/>
      <c r="K74" s="416"/>
      <c r="L74" s="416"/>
      <c r="M74" s="418"/>
      <c r="N74" s="523"/>
      <c r="O74" s="524"/>
      <c r="P74" s="496"/>
      <c r="Q74" s="439"/>
      <c r="R74" s="440"/>
      <c r="S74" s="441"/>
      <c r="T74" s="511"/>
      <c r="U74" s="511"/>
      <c r="V74" s="525"/>
    </row>
    <row r="75" spans="2:22" ht="18" customHeight="1" x14ac:dyDescent="0.15">
      <c r="B75" s="476"/>
      <c r="C75" s="478"/>
      <c r="D75" s="482"/>
      <c r="E75" s="497"/>
      <c r="F75" s="484"/>
      <c r="G75" s="6"/>
      <c r="H75" s="7" t="s">
        <v>613</v>
      </c>
      <c r="I75" s="97"/>
      <c r="J75" s="419"/>
      <c r="K75" s="414"/>
      <c r="L75" s="414"/>
      <c r="M75" s="417"/>
      <c r="N75" s="522" t="s">
        <v>67</v>
      </c>
      <c r="O75" s="520"/>
      <c r="P75" s="482"/>
      <c r="Q75" s="6"/>
      <c r="R75" s="94" t="s">
        <v>397</v>
      </c>
      <c r="S75" s="8"/>
      <c r="T75" s="510"/>
      <c r="U75" s="510"/>
      <c r="V75" s="513"/>
    </row>
    <row r="76" spans="2:22" ht="30" customHeight="1" x14ac:dyDescent="0.15">
      <c r="B76" s="494"/>
      <c r="C76" s="495"/>
      <c r="D76" s="496"/>
      <c r="E76" s="498"/>
      <c r="F76" s="499"/>
      <c r="G76" s="500"/>
      <c r="H76" s="501"/>
      <c r="I76" s="96"/>
      <c r="J76" s="420"/>
      <c r="K76" s="416"/>
      <c r="L76" s="416"/>
      <c r="M76" s="418"/>
      <c r="N76" s="523"/>
      <c r="O76" s="524"/>
      <c r="P76" s="496"/>
      <c r="Q76" s="439"/>
      <c r="R76" s="440"/>
      <c r="S76" s="441"/>
      <c r="T76" s="511"/>
      <c r="U76" s="511"/>
      <c r="V76" s="525"/>
    </row>
    <row r="77" spans="2:22" ht="18" customHeight="1" x14ac:dyDescent="0.15">
      <c r="B77" s="476"/>
      <c r="C77" s="478"/>
      <c r="D77" s="482"/>
      <c r="E77" s="497"/>
      <c r="F77" s="484"/>
      <c r="G77" s="6"/>
      <c r="H77" s="7" t="s">
        <v>613</v>
      </c>
      <c r="I77" s="97"/>
      <c r="J77" s="419"/>
      <c r="K77" s="414"/>
      <c r="L77" s="414"/>
      <c r="M77" s="417"/>
      <c r="N77" s="522" t="s">
        <v>67</v>
      </c>
      <c r="O77" s="520"/>
      <c r="P77" s="482"/>
      <c r="Q77" s="6"/>
      <c r="R77" s="94" t="s">
        <v>397</v>
      </c>
      <c r="S77" s="8"/>
      <c r="T77" s="510"/>
      <c r="U77" s="510"/>
      <c r="V77" s="513"/>
    </row>
    <row r="78" spans="2:22" ht="30" customHeight="1" x14ac:dyDescent="0.15">
      <c r="B78" s="494"/>
      <c r="C78" s="495"/>
      <c r="D78" s="496"/>
      <c r="E78" s="498"/>
      <c r="F78" s="499"/>
      <c r="G78" s="500"/>
      <c r="H78" s="501"/>
      <c r="I78" s="96"/>
      <c r="J78" s="420"/>
      <c r="K78" s="416"/>
      <c r="L78" s="416"/>
      <c r="M78" s="418"/>
      <c r="N78" s="523"/>
      <c r="O78" s="524"/>
      <c r="P78" s="496"/>
      <c r="Q78" s="439"/>
      <c r="R78" s="440"/>
      <c r="S78" s="441"/>
      <c r="T78" s="511"/>
      <c r="U78" s="511"/>
      <c r="V78" s="525"/>
    </row>
    <row r="79" spans="2:22" ht="18" customHeight="1" x14ac:dyDescent="0.15">
      <c r="B79" s="476"/>
      <c r="C79" s="478"/>
      <c r="D79" s="482"/>
      <c r="E79" s="497"/>
      <c r="F79" s="484"/>
      <c r="G79" s="6"/>
      <c r="H79" s="7" t="s">
        <v>613</v>
      </c>
      <c r="I79" s="97"/>
      <c r="J79" s="419"/>
      <c r="K79" s="414"/>
      <c r="L79" s="414"/>
      <c r="M79" s="417"/>
      <c r="N79" s="522" t="s">
        <v>67</v>
      </c>
      <c r="O79" s="520"/>
      <c r="P79" s="482"/>
      <c r="Q79" s="6"/>
      <c r="R79" s="94" t="s">
        <v>397</v>
      </c>
      <c r="S79" s="8"/>
      <c r="T79" s="510"/>
      <c r="U79" s="510"/>
      <c r="V79" s="513"/>
    </row>
    <row r="80" spans="2:22" ht="30" customHeight="1" x14ac:dyDescent="0.15">
      <c r="B80" s="494"/>
      <c r="C80" s="495"/>
      <c r="D80" s="496"/>
      <c r="E80" s="498"/>
      <c r="F80" s="499"/>
      <c r="G80" s="500"/>
      <c r="H80" s="501"/>
      <c r="I80" s="96"/>
      <c r="J80" s="420"/>
      <c r="K80" s="416"/>
      <c r="L80" s="416"/>
      <c r="M80" s="418"/>
      <c r="N80" s="523"/>
      <c r="O80" s="524"/>
      <c r="P80" s="496"/>
      <c r="Q80" s="439"/>
      <c r="R80" s="440"/>
      <c r="S80" s="441"/>
      <c r="T80" s="511"/>
      <c r="U80" s="511"/>
      <c r="V80" s="525"/>
    </row>
    <row r="81" spans="2:22" ht="18" customHeight="1" x14ac:dyDescent="0.15">
      <c r="B81" s="476"/>
      <c r="C81" s="478"/>
      <c r="D81" s="482"/>
      <c r="E81" s="497"/>
      <c r="F81" s="484"/>
      <c r="G81" s="6"/>
      <c r="H81" s="7" t="s">
        <v>613</v>
      </c>
      <c r="I81" s="97"/>
      <c r="J81" s="419"/>
      <c r="K81" s="414"/>
      <c r="L81" s="414"/>
      <c r="M81" s="417"/>
      <c r="N81" s="522" t="s">
        <v>67</v>
      </c>
      <c r="O81" s="520"/>
      <c r="P81" s="482"/>
      <c r="Q81" s="6"/>
      <c r="R81" s="94" t="s">
        <v>397</v>
      </c>
      <c r="S81" s="8"/>
      <c r="T81" s="510"/>
      <c r="U81" s="510"/>
      <c r="V81" s="513"/>
    </row>
    <row r="82" spans="2:22" ht="30" customHeight="1" x14ac:dyDescent="0.15">
      <c r="B82" s="494"/>
      <c r="C82" s="495"/>
      <c r="D82" s="496"/>
      <c r="E82" s="498"/>
      <c r="F82" s="499"/>
      <c r="G82" s="500"/>
      <c r="H82" s="501"/>
      <c r="I82" s="96"/>
      <c r="J82" s="420"/>
      <c r="K82" s="416"/>
      <c r="L82" s="416"/>
      <c r="M82" s="418"/>
      <c r="N82" s="523"/>
      <c r="O82" s="524"/>
      <c r="P82" s="496"/>
      <c r="Q82" s="439"/>
      <c r="R82" s="440"/>
      <c r="S82" s="441"/>
      <c r="T82" s="511"/>
      <c r="U82" s="511"/>
      <c r="V82" s="525"/>
    </row>
    <row r="83" spans="2:22" ht="18" customHeight="1" x14ac:dyDescent="0.15">
      <c r="B83" s="476"/>
      <c r="C83" s="478"/>
      <c r="D83" s="482"/>
      <c r="E83" s="497"/>
      <c r="F83" s="484"/>
      <c r="G83" s="6"/>
      <c r="H83" s="7" t="s">
        <v>613</v>
      </c>
      <c r="I83" s="97"/>
      <c r="J83" s="419"/>
      <c r="K83" s="414"/>
      <c r="L83" s="414"/>
      <c r="M83" s="417"/>
      <c r="N83" s="522" t="s">
        <v>67</v>
      </c>
      <c r="O83" s="520"/>
      <c r="P83" s="482"/>
      <c r="Q83" s="6"/>
      <c r="R83" s="94" t="s">
        <v>397</v>
      </c>
      <c r="S83" s="8"/>
      <c r="T83" s="510"/>
      <c r="U83" s="510"/>
      <c r="V83" s="513"/>
    </row>
    <row r="84" spans="2:22" ht="30" customHeight="1" x14ac:dyDescent="0.15">
      <c r="B84" s="494"/>
      <c r="C84" s="495"/>
      <c r="D84" s="496"/>
      <c r="E84" s="498"/>
      <c r="F84" s="499"/>
      <c r="G84" s="500"/>
      <c r="H84" s="501"/>
      <c r="I84" s="96"/>
      <c r="J84" s="420"/>
      <c r="K84" s="416"/>
      <c r="L84" s="416"/>
      <c r="M84" s="418"/>
      <c r="N84" s="523"/>
      <c r="O84" s="524"/>
      <c r="P84" s="496"/>
      <c r="Q84" s="439"/>
      <c r="R84" s="440"/>
      <c r="S84" s="441"/>
      <c r="T84" s="511"/>
      <c r="U84" s="511"/>
      <c r="V84" s="525"/>
    </row>
    <row r="85" spans="2:22" ht="18" customHeight="1" x14ac:dyDescent="0.15">
      <c r="B85" s="476"/>
      <c r="C85" s="478"/>
      <c r="D85" s="482"/>
      <c r="E85" s="497"/>
      <c r="F85" s="484"/>
      <c r="G85" s="6"/>
      <c r="H85" s="7" t="s">
        <v>613</v>
      </c>
      <c r="I85" s="97"/>
      <c r="J85" s="419"/>
      <c r="K85" s="414"/>
      <c r="L85" s="414"/>
      <c r="M85" s="417"/>
      <c r="N85" s="522" t="s">
        <v>67</v>
      </c>
      <c r="O85" s="520"/>
      <c r="P85" s="482"/>
      <c r="Q85" s="6"/>
      <c r="R85" s="94" t="s">
        <v>397</v>
      </c>
      <c r="S85" s="8"/>
      <c r="T85" s="510"/>
      <c r="U85" s="510"/>
      <c r="V85" s="513"/>
    </row>
    <row r="86" spans="2:22" ht="30" customHeight="1" x14ac:dyDescent="0.15">
      <c r="B86" s="494"/>
      <c r="C86" s="495"/>
      <c r="D86" s="496"/>
      <c r="E86" s="498"/>
      <c r="F86" s="499"/>
      <c r="G86" s="500"/>
      <c r="H86" s="501"/>
      <c r="I86" s="96"/>
      <c r="J86" s="420"/>
      <c r="K86" s="416"/>
      <c r="L86" s="416"/>
      <c r="M86" s="418"/>
      <c r="N86" s="523"/>
      <c r="O86" s="524"/>
      <c r="P86" s="496"/>
      <c r="Q86" s="439"/>
      <c r="R86" s="440"/>
      <c r="S86" s="441"/>
      <c r="T86" s="511"/>
      <c r="U86" s="511"/>
      <c r="V86" s="525"/>
    </row>
    <row r="87" spans="2:22" ht="18" customHeight="1" x14ac:dyDescent="0.15">
      <c r="B87" s="476"/>
      <c r="C87" s="478"/>
      <c r="D87" s="482"/>
      <c r="E87" s="480"/>
      <c r="F87" s="484"/>
      <c r="G87" s="6"/>
      <c r="H87" s="7" t="s">
        <v>613</v>
      </c>
      <c r="I87" s="97"/>
      <c r="J87" s="419"/>
      <c r="K87" s="414"/>
      <c r="L87" s="414"/>
      <c r="M87" s="417"/>
      <c r="N87" s="518" t="s">
        <v>67</v>
      </c>
      <c r="O87" s="520"/>
      <c r="P87" s="482"/>
      <c r="Q87" s="6"/>
      <c r="R87" s="94" t="s">
        <v>397</v>
      </c>
      <c r="S87" s="8"/>
      <c r="T87" s="510"/>
      <c r="U87" s="510"/>
      <c r="V87" s="513"/>
    </row>
    <row r="88" spans="2:22" ht="30" customHeight="1" thickBot="1" x14ac:dyDescent="0.2">
      <c r="B88" s="477"/>
      <c r="C88" s="479"/>
      <c r="D88" s="483"/>
      <c r="E88" s="481"/>
      <c r="F88" s="485"/>
      <c r="G88" s="515"/>
      <c r="H88" s="516"/>
      <c r="I88" s="96"/>
      <c r="J88" s="421"/>
      <c r="K88" s="415"/>
      <c r="L88" s="415"/>
      <c r="M88" s="517"/>
      <c r="N88" s="519"/>
      <c r="O88" s="521"/>
      <c r="P88" s="483"/>
      <c r="Q88" s="426"/>
      <c r="R88" s="427"/>
      <c r="S88" s="428"/>
      <c r="T88" s="512"/>
      <c r="U88" s="512"/>
      <c r="V88" s="514"/>
    </row>
    <row r="89" spans="2:22" x14ac:dyDescent="0.15">
      <c r="B89" s="269"/>
      <c r="C89" s="269"/>
      <c r="D89" s="270"/>
      <c r="E89" s="270"/>
      <c r="F89" s="270"/>
      <c r="G89" s="270"/>
      <c r="H89" s="270"/>
      <c r="I89" s="269"/>
      <c r="J89" s="269"/>
      <c r="K89" s="269"/>
      <c r="L89" s="269"/>
      <c r="M89" s="269"/>
      <c r="N89" s="269"/>
      <c r="O89" s="269"/>
      <c r="P89" s="270"/>
      <c r="Q89" s="270"/>
      <c r="R89" s="270"/>
      <c r="S89" s="270"/>
      <c r="T89" s="271"/>
      <c r="U89" s="271"/>
      <c r="V89" s="271"/>
    </row>
  </sheetData>
  <sheetProtection sheet="1" objects="1" scenarios="1"/>
  <mergeCells count="723">
    <mergeCell ref="U1:V1"/>
    <mergeCell ref="AT2:AT5"/>
    <mergeCell ref="AT6:AW8"/>
    <mergeCell ref="AT10:AW11"/>
    <mergeCell ref="AI14:AJ14"/>
    <mergeCell ref="AG15:AG18"/>
    <mergeCell ref="AH15:AH18"/>
    <mergeCell ref="AI15:AJ17"/>
    <mergeCell ref="AO10:AO12"/>
    <mergeCell ref="AO6:AO8"/>
    <mergeCell ref="AO2:AO5"/>
    <mergeCell ref="AB2:AB5"/>
    <mergeCell ref="AG2:AG5"/>
    <mergeCell ref="AB6:AB8"/>
    <mergeCell ref="AB10:AB11"/>
    <mergeCell ref="AG10:AJ11"/>
    <mergeCell ref="AG13:AJ13"/>
    <mergeCell ref="AG6:AH8"/>
    <mergeCell ref="B65:B66"/>
    <mergeCell ref="C65:C66"/>
    <mergeCell ref="D65:D66"/>
    <mergeCell ref="E65:E66"/>
    <mergeCell ref="F65:F66"/>
    <mergeCell ref="T63:T64"/>
    <mergeCell ref="U63:U64"/>
    <mergeCell ref="V63:V64"/>
    <mergeCell ref="G64:H64"/>
    <mergeCell ref="U65:U66"/>
    <mergeCell ref="V65:V66"/>
    <mergeCell ref="G66:H66"/>
    <mergeCell ref="M65:M66"/>
    <mergeCell ref="N65:N66"/>
    <mergeCell ref="O65:O66"/>
    <mergeCell ref="P65:P66"/>
    <mergeCell ref="T65:T66"/>
    <mergeCell ref="B63:B64"/>
    <mergeCell ref="C63:C64"/>
    <mergeCell ref="D63:D64"/>
    <mergeCell ref="E63:E64"/>
    <mergeCell ref="F63:F64"/>
    <mergeCell ref="N63:N64"/>
    <mergeCell ref="O63:O64"/>
    <mergeCell ref="P63:P64"/>
    <mergeCell ref="T61:T62"/>
    <mergeCell ref="U61:U62"/>
    <mergeCell ref="V61:V62"/>
    <mergeCell ref="M59:M60"/>
    <mergeCell ref="N59:N60"/>
    <mergeCell ref="O59:O60"/>
    <mergeCell ref="P59:P60"/>
    <mergeCell ref="T59:T60"/>
    <mergeCell ref="Q64:S64"/>
    <mergeCell ref="M61:M62"/>
    <mergeCell ref="N61:N62"/>
    <mergeCell ref="O61:O62"/>
    <mergeCell ref="P61:P62"/>
    <mergeCell ref="E59:E60"/>
    <mergeCell ref="F59:F60"/>
    <mergeCell ref="Q62:S62"/>
    <mergeCell ref="J61:J62"/>
    <mergeCell ref="K59:K60"/>
    <mergeCell ref="L59:L60"/>
    <mergeCell ref="K61:K62"/>
    <mergeCell ref="L61:L62"/>
    <mergeCell ref="B59:B60"/>
    <mergeCell ref="C59:C60"/>
    <mergeCell ref="D59:D60"/>
    <mergeCell ref="G62:H62"/>
    <mergeCell ref="B61:B62"/>
    <mergeCell ref="C61:C62"/>
    <mergeCell ref="D61:D62"/>
    <mergeCell ref="E61:E62"/>
    <mergeCell ref="F61:F62"/>
    <mergeCell ref="T57:T58"/>
    <mergeCell ref="U57:U58"/>
    <mergeCell ref="V57:V58"/>
    <mergeCell ref="G58:H58"/>
    <mergeCell ref="G56:H56"/>
    <mergeCell ref="U59:U60"/>
    <mergeCell ref="V59:V60"/>
    <mergeCell ref="G60:H60"/>
    <mergeCell ref="T55:T56"/>
    <mergeCell ref="U55:U56"/>
    <mergeCell ref="V55:V56"/>
    <mergeCell ref="N55:N56"/>
    <mergeCell ref="O55:O56"/>
    <mergeCell ref="P55:P56"/>
    <mergeCell ref="O57:O58"/>
    <mergeCell ref="P57:P58"/>
    <mergeCell ref="Q60:S60"/>
    <mergeCell ref="Q58:S58"/>
    <mergeCell ref="Q56:S56"/>
    <mergeCell ref="J59:J60"/>
    <mergeCell ref="L57:L58"/>
    <mergeCell ref="E53:E54"/>
    <mergeCell ref="F53:F54"/>
    <mergeCell ref="B57:B58"/>
    <mergeCell ref="C57:C58"/>
    <mergeCell ref="D57:D58"/>
    <mergeCell ref="E57:E58"/>
    <mergeCell ref="F57:F58"/>
    <mergeCell ref="M57:M58"/>
    <mergeCell ref="N57:N58"/>
    <mergeCell ref="B53:B54"/>
    <mergeCell ref="C53:C54"/>
    <mergeCell ref="D53:D54"/>
    <mergeCell ref="B55:B56"/>
    <mergeCell ref="C55:C56"/>
    <mergeCell ref="D55:D56"/>
    <mergeCell ref="E55:E56"/>
    <mergeCell ref="F55:F56"/>
    <mergeCell ref="M55:M56"/>
    <mergeCell ref="J53:J54"/>
    <mergeCell ref="J55:J56"/>
    <mergeCell ref="J57:J58"/>
    <mergeCell ref="K55:K56"/>
    <mergeCell ref="L55:L56"/>
    <mergeCell ref="K57:K58"/>
    <mergeCell ref="T51:T52"/>
    <mergeCell ref="U51:U52"/>
    <mergeCell ref="V51:V52"/>
    <mergeCell ref="G52:H52"/>
    <mergeCell ref="G50:H50"/>
    <mergeCell ref="U53:U54"/>
    <mergeCell ref="V53:V54"/>
    <mergeCell ref="G54:H54"/>
    <mergeCell ref="T49:T50"/>
    <mergeCell ref="U49:U50"/>
    <mergeCell ref="V49:V50"/>
    <mergeCell ref="M53:M54"/>
    <mergeCell ref="N53:N54"/>
    <mergeCell ref="O53:O54"/>
    <mergeCell ref="P53:P54"/>
    <mergeCell ref="T53:T54"/>
    <mergeCell ref="N49:N50"/>
    <mergeCell ref="O49:O50"/>
    <mergeCell ref="P49:P50"/>
    <mergeCell ref="O51:O52"/>
    <mergeCell ref="P51:P52"/>
    <mergeCell ref="Q54:S54"/>
    <mergeCell ref="Q52:S52"/>
    <mergeCell ref="Q50:S50"/>
    <mergeCell ref="E47:E48"/>
    <mergeCell ref="F47:F48"/>
    <mergeCell ref="B51:B52"/>
    <mergeCell ref="C51:C52"/>
    <mergeCell ref="D51:D52"/>
    <mergeCell ref="E51:E52"/>
    <mergeCell ref="F51:F52"/>
    <mergeCell ref="M51:M52"/>
    <mergeCell ref="N51:N52"/>
    <mergeCell ref="B47:B48"/>
    <mergeCell ref="C47:C48"/>
    <mergeCell ref="D47:D48"/>
    <mergeCell ref="B49:B50"/>
    <mergeCell ref="C49:C50"/>
    <mergeCell ref="D49:D50"/>
    <mergeCell ref="E49:E50"/>
    <mergeCell ref="F49:F50"/>
    <mergeCell ref="M49:M50"/>
    <mergeCell ref="J47:J48"/>
    <mergeCell ref="J49:J50"/>
    <mergeCell ref="J51:J52"/>
    <mergeCell ref="T45:T46"/>
    <mergeCell ref="U45:U46"/>
    <mergeCell ref="V45:V46"/>
    <mergeCell ref="G46:H46"/>
    <mergeCell ref="G44:H44"/>
    <mergeCell ref="U47:U48"/>
    <mergeCell ref="V47:V48"/>
    <mergeCell ref="G48:H48"/>
    <mergeCell ref="T43:T44"/>
    <mergeCell ref="U43:U44"/>
    <mergeCell ref="V43:V44"/>
    <mergeCell ref="M47:M48"/>
    <mergeCell ref="N47:N48"/>
    <mergeCell ref="O47:O48"/>
    <mergeCell ref="P47:P48"/>
    <mergeCell ref="T47:T48"/>
    <mergeCell ref="N43:N44"/>
    <mergeCell ref="O43:O44"/>
    <mergeCell ref="P43:P44"/>
    <mergeCell ref="O45:O46"/>
    <mergeCell ref="P45:P46"/>
    <mergeCell ref="Q48:S48"/>
    <mergeCell ref="Q46:S46"/>
    <mergeCell ref="Q44:S44"/>
    <mergeCell ref="E41:E42"/>
    <mergeCell ref="F41:F42"/>
    <mergeCell ref="B45:B46"/>
    <mergeCell ref="C45:C46"/>
    <mergeCell ref="D45:D46"/>
    <mergeCell ref="E45:E46"/>
    <mergeCell ref="F45:F46"/>
    <mergeCell ref="M45:M46"/>
    <mergeCell ref="N45:N46"/>
    <mergeCell ref="B41:B42"/>
    <mergeCell ref="C41:C42"/>
    <mergeCell ref="D41:D42"/>
    <mergeCell ref="B43:B44"/>
    <mergeCell ref="C43:C44"/>
    <mergeCell ref="D43:D44"/>
    <mergeCell ref="E43:E44"/>
    <mergeCell ref="F43:F44"/>
    <mergeCell ref="M43:M44"/>
    <mergeCell ref="J41:J42"/>
    <mergeCell ref="J43:J44"/>
    <mergeCell ref="J45:J46"/>
    <mergeCell ref="K43:K44"/>
    <mergeCell ref="L43:L44"/>
    <mergeCell ref="K45:K46"/>
    <mergeCell ref="T39:T40"/>
    <mergeCell ref="U39:U40"/>
    <mergeCell ref="V39:V40"/>
    <mergeCell ref="G40:H40"/>
    <mergeCell ref="G38:H38"/>
    <mergeCell ref="U41:U42"/>
    <mergeCell ref="V41:V42"/>
    <mergeCell ref="G42:H42"/>
    <mergeCell ref="T37:T38"/>
    <mergeCell ref="U37:U38"/>
    <mergeCell ref="V37:V38"/>
    <mergeCell ref="M41:M42"/>
    <mergeCell ref="N41:N42"/>
    <mergeCell ref="O41:O42"/>
    <mergeCell ref="P41:P42"/>
    <mergeCell ref="T41:T42"/>
    <mergeCell ref="N37:N38"/>
    <mergeCell ref="O37:O38"/>
    <mergeCell ref="P37:P38"/>
    <mergeCell ref="O39:O40"/>
    <mergeCell ref="P39:P40"/>
    <mergeCell ref="Q42:S42"/>
    <mergeCell ref="Q40:S40"/>
    <mergeCell ref="Q38:S38"/>
    <mergeCell ref="E35:E36"/>
    <mergeCell ref="F35:F36"/>
    <mergeCell ref="B39:B40"/>
    <mergeCell ref="C39:C40"/>
    <mergeCell ref="D39:D40"/>
    <mergeCell ref="E39:E40"/>
    <mergeCell ref="F39:F40"/>
    <mergeCell ref="M39:M40"/>
    <mergeCell ref="N39:N40"/>
    <mergeCell ref="B35:B36"/>
    <mergeCell ref="C35:C36"/>
    <mergeCell ref="D35:D36"/>
    <mergeCell ref="B37:B38"/>
    <mergeCell ref="C37:C38"/>
    <mergeCell ref="D37:D38"/>
    <mergeCell ref="E37:E38"/>
    <mergeCell ref="F37:F38"/>
    <mergeCell ref="M37:M38"/>
    <mergeCell ref="J35:J36"/>
    <mergeCell ref="J37:J38"/>
    <mergeCell ref="J39:J40"/>
    <mergeCell ref="K37:K38"/>
    <mergeCell ref="L37:L38"/>
    <mergeCell ref="K39:K40"/>
    <mergeCell ref="T33:T34"/>
    <mergeCell ref="U33:U34"/>
    <mergeCell ref="V33:V34"/>
    <mergeCell ref="G34:H34"/>
    <mergeCell ref="G32:H32"/>
    <mergeCell ref="U35:U36"/>
    <mergeCell ref="V35:V36"/>
    <mergeCell ref="G36:H36"/>
    <mergeCell ref="T31:T32"/>
    <mergeCell ref="U31:U32"/>
    <mergeCell ref="V31:V32"/>
    <mergeCell ref="M35:M36"/>
    <mergeCell ref="N35:N36"/>
    <mergeCell ref="O35:O36"/>
    <mergeCell ref="P35:P36"/>
    <mergeCell ref="T35:T36"/>
    <mergeCell ref="N31:N32"/>
    <mergeCell ref="O31:O32"/>
    <mergeCell ref="P31:P32"/>
    <mergeCell ref="O33:O34"/>
    <mergeCell ref="P33:P34"/>
    <mergeCell ref="L33:L34"/>
    <mergeCell ref="K35:K36"/>
    <mergeCell ref="L35:L36"/>
    <mergeCell ref="E29:E30"/>
    <mergeCell ref="F29:F30"/>
    <mergeCell ref="B33:B34"/>
    <mergeCell ref="C33:C34"/>
    <mergeCell ref="D33:D34"/>
    <mergeCell ref="E33:E34"/>
    <mergeCell ref="F33:F34"/>
    <mergeCell ref="M33:M34"/>
    <mergeCell ref="N33:N34"/>
    <mergeCell ref="B29:B30"/>
    <mergeCell ref="C29:C30"/>
    <mergeCell ref="D29:D30"/>
    <mergeCell ref="B31:B32"/>
    <mergeCell ref="C31:C32"/>
    <mergeCell ref="D31:D32"/>
    <mergeCell ref="E31:E32"/>
    <mergeCell ref="F31:F32"/>
    <mergeCell ref="M31:M32"/>
    <mergeCell ref="J29:J30"/>
    <mergeCell ref="J31:J32"/>
    <mergeCell ref="J33:J34"/>
    <mergeCell ref="K31:K32"/>
    <mergeCell ref="L31:L32"/>
    <mergeCell ref="K33:K34"/>
    <mergeCell ref="T27:T28"/>
    <mergeCell ref="U27:U28"/>
    <mergeCell ref="V27:V28"/>
    <mergeCell ref="G28:H28"/>
    <mergeCell ref="G26:H26"/>
    <mergeCell ref="U29:U30"/>
    <mergeCell ref="V29:V30"/>
    <mergeCell ref="G30:H30"/>
    <mergeCell ref="T25:T26"/>
    <mergeCell ref="U25:U26"/>
    <mergeCell ref="V25:V26"/>
    <mergeCell ref="M29:M30"/>
    <mergeCell ref="N29:N30"/>
    <mergeCell ref="O29:O30"/>
    <mergeCell ref="P29:P30"/>
    <mergeCell ref="T29:T30"/>
    <mergeCell ref="N25:N26"/>
    <mergeCell ref="O25:O26"/>
    <mergeCell ref="P25:P26"/>
    <mergeCell ref="O27:O28"/>
    <mergeCell ref="P27:P28"/>
    <mergeCell ref="K29:K30"/>
    <mergeCell ref="L29:L30"/>
    <mergeCell ref="E23:E24"/>
    <mergeCell ref="F23:F24"/>
    <mergeCell ref="B27:B28"/>
    <mergeCell ref="C27:C28"/>
    <mergeCell ref="D27:D28"/>
    <mergeCell ref="E27:E28"/>
    <mergeCell ref="F27:F28"/>
    <mergeCell ref="M27:M28"/>
    <mergeCell ref="N27:N28"/>
    <mergeCell ref="B23:B24"/>
    <mergeCell ref="C23:C24"/>
    <mergeCell ref="D23:D24"/>
    <mergeCell ref="B25:B26"/>
    <mergeCell ref="C25:C26"/>
    <mergeCell ref="D25:D26"/>
    <mergeCell ref="E25:E26"/>
    <mergeCell ref="F25:F26"/>
    <mergeCell ref="M25:M26"/>
    <mergeCell ref="J25:J26"/>
    <mergeCell ref="J27:J28"/>
    <mergeCell ref="T21:T22"/>
    <mergeCell ref="U21:U22"/>
    <mergeCell ref="V21:V22"/>
    <mergeCell ref="G22:H22"/>
    <mergeCell ref="G20:H20"/>
    <mergeCell ref="U23:U24"/>
    <mergeCell ref="V23:V24"/>
    <mergeCell ref="G24:H24"/>
    <mergeCell ref="T19:T20"/>
    <mergeCell ref="U19:U20"/>
    <mergeCell ref="V19:V20"/>
    <mergeCell ref="M23:M24"/>
    <mergeCell ref="N23:N24"/>
    <mergeCell ref="O23:O24"/>
    <mergeCell ref="P23:P24"/>
    <mergeCell ref="T23:T24"/>
    <mergeCell ref="N19:N20"/>
    <mergeCell ref="O19:O20"/>
    <mergeCell ref="P19:P20"/>
    <mergeCell ref="O21:O22"/>
    <mergeCell ref="P21:P22"/>
    <mergeCell ref="Q22:S22"/>
    <mergeCell ref="Q20:S20"/>
    <mergeCell ref="E17:E18"/>
    <mergeCell ref="F17:F18"/>
    <mergeCell ref="B21:B22"/>
    <mergeCell ref="C21:C22"/>
    <mergeCell ref="D21:D22"/>
    <mergeCell ref="E21:E22"/>
    <mergeCell ref="F21:F22"/>
    <mergeCell ref="M21:M22"/>
    <mergeCell ref="N21:N22"/>
    <mergeCell ref="B17:B18"/>
    <mergeCell ref="C17:C18"/>
    <mergeCell ref="D17:D18"/>
    <mergeCell ref="B19:B20"/>
    <mergeCell ref="C19:C20"/>
    <mergeCell ref="D19:D20"/>
    <mergeCell ref="E19:E20"/>
    <mergeCell ref="F19:F20"/>
    <mergeCell ref="M19:M20"/>
    <mergeCell ref="T15:T16"/>
    <mergeCell ref="U15:U16"/>
    <mergeCell ref="V15:V16"/>
    <mergeCell ref="G16:H16"/>
    <mergeCell ref="G14:H14"/>
    <mergeCell ref="U17:U18"/>
    <mergeCell ref="V17:V18"/>
    <mergeCell ref="G18:H18"/>
    <mergeCell ref="M17:M18"/>
    <mergeCell ref="N17:N18"/>
    <mergeCell ref="O17:O18"/>
    <mergeCell ref="P17:P18"/>
    <mergeCell ref="T17:T18"/>
    <mergeCell ref="Q18:S18"/>
    <mergeCell ref="Q16:S16"/>
    <mergeCell ref="Q14:S14"/>
    <mergeCell ref="U13:U14"/>
    <mergeCell ref="V13:V14"/>
    <mergeCell ref="B15:B16"/>
    <mergeCell ref="C15:C16"/>
    <mergeCell ref="D15:D16"/>
    <mergeCell ref="E15:E16"/>
    <mergeCell ref="F15:F16"/>
    <mergeCell ref="M15:M16"/>
    <mergeCell ref="N15:N16"/>
    <mergeCell ref="O15:O16"/>
    <mergeCell ref="P15:P16"/>
    <mergeCell ref="M11:M12"/>
    <mergeCell ref="N11:N12"/>
    <mergeCell ref="O11:O12"/>
    <mergeCell ref="P11:P12"/>
    <mergeCell ref="T11:T12"/>
    <mergeCell ref="B11:B12"/>
    <mergeCell ref="C11:C12"/>
    <mergeCell ref="D11:D12"/>
    <mergeCell ref="B13:B14"/>
    <mergeCell ref="C13:C14"/>
    <mergeCell ref="D13:D14"/>
    <mergeCell ref="E13:E14"/>
    <mergeCell ref="F13:F14"/>
    <mergeCell ref="M13:M14"/>
    <mergeCell ref="N13:N14"/>
    <mergeCell ref="O13:O14"/>
    <mergeCell ref="P13:P14"/>
    <mergeCell ref="E11:E12"/>
    <mergeCell ref="F11:F12"/>
    <mergeCell ref="U85:U86"/>
    <mergeCell ref="V85:V86"/>
    <mergeCell ref="G86:H86"/>
    <mergeCell ref="M85:M86"/>
    <mergeCell ref="N85:N86"/>
    <mergeCell ref="O85:O86"/>
    <mergeCell ref="P85:P86"/>
    <mergeCell ref="T85:T86"/>
    <mergeCell ref="T81:T82"/>
    <mergeCell ref="U81:U82"/>
    <mergeCell ref="V81:V82"/>
    <mergeCell ref="G82:H82"/>
    <mergeCell ref="G80:H80"/>
    <mergeCell ref="U77:U78"/>
    <mergeCell ref="V77:V78"/>
    <mergeCell ref="G78:H78"/>
    <mergeCell ref="T79:T80"/>
    <mergeCell ref="U79:U80"/>
    <mergeCell ref="U11:U12"/>
    <mergeCell ref="V11:V12"/>
    <mergeCell ref="G12:H12"/>
    <mergeCell ref="T13:T14"/>
    <mergeCell ref="V79:V80"/>
    <mergeCell ref="M77:M78"/>
    <mergeCell ref="N77:N78"/>
    <mergeCell ref="O77:O78"/>
    <mergeCell ref="P77:P78"/>
    <mergeCell ref="T77:T78"/>
    <mergeCell ref="M79:M80"/>
    <mergeCell ref="N79:N80"/>
    <mergeCell ref="O79:O80"/>
    <mergeCell ref="P79:P80"/>
    <mergeCell ref="Q80:S80"/>
    <mergeCell ref="T75:T76"/>
    <mergeCell ref="U75:U76"/>
    <mergeCell ref="V75:V76"/>
    <mergeCell ref="B85:B86"/>
    <mergeCell ref="C85:C86"/>
    <mergeCell ref="D85:D86"/>
    <mergeCell ref="E85:E86"/>
    <mergeCell ref="F85:F86"/>
    <mergeCell ref="U83:U84"/>
    <mergeCell ref="V83:V84"/>
    <mergeCell ref="G84:H84"/>
    <mergeCell ref="M83:M84"/>
    <mergeCell ref="N83:N84"/>
    <mergeCell ref="O83:O84"/>
    <mergeCell ref="P83:P84"/>
    <mergeCell ref="T83:T84"/>
    <mergeCell ref="B83:B84"/>
    <mergeCell ref="C83:C84"/>
    <mergeCell ref="D83:D84"/>
    <mergeCell ref="E83:E84"/>
    <mergeCell ref="F83:F84"/>
    <mergeCell ref="J83:J84"/>
    <mergeCell ref="J85:J86"/>
    <mergeCell ref="K85:K86"/>
    <mergeCell ref="L85:L86"/>
    <mergeCell ref="Q84:S84"/>
    <mergeCell ref="Q86:S86"/>
    <mergeCell ref="B81:B82"/>
    <mergeCell ref="C81:C82"/>
    <mergeCell ref="D81:D82"/>
    <mergeCell ref="E81:E82"/>
    <mergeCell ref="F81:F82"/>
    <mergeCell ref="M81:M82"/>
    <mergeCell ref="N81:N82"/>
    <mergeCell ref="O81:O82"/>
    <mergeCell ref="P81:P82"/>
    <mergeCell ref="J81:J82"/>
    <mergeCell ref="B77:B78"/>
    <mergeCell ref="C77:C78"/>
    <mergeCell ref="D77:D78"/>
    <mergeCell ref="E77:E78"/>
    <mergeCell ref="F77:F78"/>
    <mergeCell ref="B79:B80"/>
    <mergeCell ref="C79:C80"/>
    <mergeCell ref="D79:D80"/>
    <mergeCell ref="E79:E80"/>
    <mergeCell ref="F79:F80"/>
    <mergeCell ref="O75:O76"/>
    <mergeCell ref="P75:P76"/>
    <mergeCell ref="T73:T74"/>
    <mergeCell ref="U73:U74"/>
    <mergeCell ref="V73:V74"/>
    <mergeCell ref="B73:B74"/>
    <mergeCell ref="C73:C74"/>
    <mergeCell ref="D73:D74"/>
    <mergeCell ref="E73:E74"/>
    <mergeCell ref="F73:F74"/>
    <mergeCell ref="K73:K74"/>
    <mergeCell ref="L73:L74"/>
    <mergeCell ref="Q76:S76"/>
    <mergeCell ref="J73:J74"/>
    <mergeCell ref="J75:J76"/>
    <mergeCell ref="G76:H76"/>
    <mergeCell ref="G74:H74"/>
    <mergeCell ref="B75:B76"/>
    <mergeCell ref="C75:C76"/>
    <mergeCell ref="D75:D76"/>
    <mergeCell ref="E75:E76"/>
    <mergeCell ref="F75:F76"/>
    <mergeCell ref="M75:M76"/>
    <mergeCell ref="N75:N76"/>
    <mergeCell ref="E69:E70"/>
    <mergeCell ref="F69:F70"/>
    <mergeCell ref="M69:M70"/>
    <mergeCell ref="N69:N70"/>
    <mergeCell ref="O69:O70"/>
    <mergeCell ref="P69:P70"/>
    <mergeCell ref="G70:H70"/>
    <mergeCell ref="B71:B72"/>
    <mergeCell ref="C71:C72"/>
    <mergeCell ref="D71:D72"/>
    <mergeCell ref="E71:E72"/>
    <mergeCell ref="F71:F72"/>
    <mergeCell ref="G72:H72"/>
    <mergeCell ref="M71:M72"/>
    <mergeCell ref="N71:N72"/>
    <mergeCell ref="O71:O72"/>
    <mergeCell ref="P71:P72"/>
    <mergeCell ref="K71:K72"/>
    <mergeCell ref="L71:L72"/>
    <mergeCell ref="J69:J70"/>
    <mergeCell ref="J71:J72"/>
    <mergeCell ref="K69:K70"/>
    <mergeCell ref="L69:L70"/>
    <mergeCell ref="T67:T68"/>
    <mergeCell ref="T87:T88"/>
    <mergeCell ref="U87:U88"/>
    <mergeCell ref="V87:V88"/>
    <mergeCell ref="G88:H88"/>
    <mergeCell ref="M87:M88"/>
    <mergeCell ref="N87:N88"/>
    <mergeCell ref="O87:O88"/>
    <mergeCell ref="P87:P88"/>
    <mergeCell ref="M73:M74"/>
    <mergeCell ref="N73:N74"/>
    <mergeCell ref="O73:O74"/>
    <mergeCell ref="P73:P74"/>
    <mergeCell ref="U67:U68"/>
    <mergeCell ref="V67:V68"/>
    <mergeCell ref="N67:N68"/>
    <mergeCell ref="O67:O68"/>
    <mergeCell ref="P67:P68"/>
    <mergeCell ref="T69:T70"/>
    <mergeCell ref="U69:U70"/>
    <mergeCell ref="V69:V70"/>
    <mergeCell ref="U71:U72"/>
    <mergeCell ref="V71:V72"/>
    <mergeCell ref="T71:T72"/>
    <mergeCell ref="T9:T10"/>
    <mergeCell ref="U9:U10"/>
    <mergeCell ref="V9:V10"/>
    <mergeCell ref="N4:N6"/>
    <mergeCell ref="O4:O6"/>
    <mergeCell ref="Q5:R6"/>
    <mergeCell ref="P4:S4"/>
    <mergeCell ref="N9:N10"/>
    <mergeCell ref="O9:O10"/>
    <mergeCell ref="P9:P10"/>
    <mergeCell ref="P5:P7"/>
    <mergeCell ref="Q10:S10"/>
    <mergeCell ref="D9:D10"/>
    <mergeCell ref="F9:F10"/>
    <mergeCell ref="E3:E6"/>
    <mergeCell ref="I4:I5"/>
    <mergeCell ref="C3:C7"/>
    <mergeCell ref="D3:D7"/>
    <mergeCell ref="B87:B88"/>
    <mergeCell ref="C87:C88"/>
    <mergeCell ref="E87:E88"/>
    <mergeCell ref="D87:D88"/>
    <mergeCell ref="F87:F88"/>
    <mergeCell ref="G10:H10"/>
    <mergeCell ref="B9:B10"/>
    <mergeCell ref="C9:C10"/>
    <mergeCell ref="E9:E10"/>
    <mergeCell ref="B67:B68"/>
    <mergeCell ref="C67:C68"/>
    <mergeCell ref="D67:D68"/>
    <mergeCell ref="E67:E68"/>
    <mergeCell ref="F67:F68"/>
    <mergeCell ref="G68:H68"/>
    <mergeCell ref="B69:B70"/>
    <mergeCell ref="C69:C70"/>
    <mergeCell ref="D69:D70"/>
    <mergeCell ref="B3:B7"/>
    <mergeCell ref="G4:H5"/>
    <mergeCell ref="G6:H8"/>
    <mergeCell ref="N3:V3"/>
    <mergeCell ref="S5:S6"/>
    <mergeCell ref="V4:V5"/>
    <mergeCell ref="U4:U5"/>
    <mergeCell ref="T4:T5"/>
    <mergeCell ref="I6:I8"/>
    <mergeCell ref="F4:F8"/>
    <mergeCell ref="Q78:S78"/>
    <mergeCell ref="Q36:S36"/>
    <mergeCell ref="Q34:S34"/>
    <mergeCell ref="Q32:S32"/>
    <mergeCell ref="Q30:S30"/>
    <mergeCell ref="Q28:S28"/>
    <mergeCell ref="Q26:S26"/>
    <mergeCell ref="Q24:S24"/>
    <mergeCell ref="Q82:S82"/>
    <mergeCell ref="Q88:S88"/>
    <mergeCell ref="F3:I3"/>
    <mergeCell ref="J9:J10"/>
    <mergeCell ref="J11:J12"/>
    <mergeCell ref="J13:J14"/>
    <mergeCell ref="J15:J16"/>
    <mergeCell ref="J17:J18"/>
    <mergeCell ref="J19:J20"/>
    <mergeCell ref="J21:J22"/>
    <mergeCell ref="J23:J24"/>
    <mergeCell ref="J4:J8"/>
    <mergeCell ref="K4:K8"/>
    <mergeCell ref="L4:L8"/>
    <mergeCell ref="M4:M8"/>
    <mergeCell ref="Q12:S12"/>
    <mergeCell ref="Q7:S8"/>
    <mergeCell ref="Q66:S66"/>
    <mergeCell ref="Q68:S68"/>
    <mergeCell ref="Q70:S70"/>
    <mergeCell ref="Q72:S72"/>
    <mergeCell ref="Q74:S74"/>
    <mergeCell ref="J63:J64"/>
    <mergeCell ref="J65:J66"/>
    <mergeCell ref="J67:J68"/>
    <mergeCell ref="J77:J78"/>
    <mergeCell ref="J79:J80"/>
    <mergeCell ref="J87:J88"/>
    <mergeCell ref="K9:K10"/>
    <mergeCell ref="L9:L10"/>
    <mergeCell ref="M9:M10"/>
    <mergeCell ref="L11:L12"/>
    <mergeCell ref="K11:K12"/>
    <mergeCell ref="K13:K14"/>
    <mergeCell ref="L13:L14"/>
    <mergeCell ref="K15:K16"/>
    <mergeCell ref="L15:L16"/>
    <mergeCell ref="K17:K18"/>
    <mergeCell ref="L17:L18"/>
    <mergeCell ref="K19:K20"/>
    <mergeCell ref="L19:L20"/>
    <mergeCell ref="K21:K22"/>
    <mergeCell ref="L21:L22"/>
    <mergeCell ref="K23:K24"/>
    <mergeCell ref="L23:L24"/>
    <mergeCell ref="K25:K26"/>
    <mergeCell ref="L25:L26"/>
    <mergeCell ref="K27:K28"/>
    <mergeCell ref="L27:L28"/>
    <mergeCell ref="L39:L40"/>
    <mergeCell ref="K41:K42"/>
    <mergeCell ref="L41:L42"/>
    <mergeCell ref="L45:L46"/>
    <mergeCell ref="K47:K48"/>
    <mergeCell ref="L47:L48"/>
    <mergeCell ref="K49:K50"/>
    <mergeCell ref="L49:L50"/>
    <mergeCell ref="K51:K52"/>
    <mergeCell ref="L51:L52"/>
    <mergeCell ref="K53:K54"/>
    <mergeCell ref="L53:L54"/>
    <mergeCell ref="K63:K64"/>
    <mergeCell ref="L63:L64"/>
    <mergeCell ref="K65:K66"/>
    <mergeCell ref="L65:L66"/>
    <mergeCell ref="K67:K68"/>
    <mergeCell ref="L67:L68"/>
    <mergeCell ref="M67:M68"/>
    <mergeCell ref="M63:M64"/>
    <mergeCell ref="K87:K88"/>
    <mergeCell ref="L87:L88"/>
    <mergeCell ref="K75:K76"/>
    <mergeCell ref="L75:L76"/>
    <mergeCell ref="K77:K78"/>
    <mergeCell ref="L77:L78"/>
    <mergeCell ref="K79:K80"/>
    <mergeCell ref="L79:L80"/>
    <mergeCell ref="K81:K82"/>
    <mergeCell ref="L81:L82"/>
    <mergeCell ref="K83:K84"/>
    <mergeCell ref="L83:L84"/>
  </mergeCells>
  <phoneticPr fontId="1"/>
  <dataValidations count="14">
    <dataValidation type="list" allowBlank="1" showInputMessage="1" showErrorMessage="1" sqref="Q86 Q66 Q84 Q82 Q80 Q78 Q76 Q74 Q72 Q70 Q68 Q16 Q12 Q10 Q64 Q62 Q60 Q58 Q56 Q54 Q52 Q50 Q48 Q46 Q44 Q42 Q14 Q40 Q38 Q36 Q34 Q32 Q30 Q28 Q26 Q24 Q22 Q20 Q18 Q88">
      <formula1>ガラス仕様の区分</formula1>
    </dataValidation>
    <dataValidation type="list" allowBlank="1" showInputMessage="1" showErrorMessage="1" sqref="G88:H88 G68:H68 G86:H86 G84:H84 G82:H82 G80:H80 G78:H78 G76:H76 G74:H74 G72:H72 G70:H70 G10:H10 G66:H66 G64:H64 G62:H62 G60:H60 G58:H58 G56:H56 G54:H54 G52:H52 G50:H50 G48:H48 G46:H46 G44:H44 G42:H42 G40:H40 G12:H12 G38:H38 G36:H36 G34:H34 G32:H32 G30:H30 G28:H28 G26:H26 G24:H24 G22:H22 G20:H20 G18:H18 G16:H16 G14:H14">
      <formula1>建具仕様</formula1>
    </dataValidation>
    <dataValidation type="decimal" allowBlank="1" showInputMessage="1" showErrorMessage="1" errorTitle="入力エラー" error="正の半角数字を入力してください。" sqref="G87 G9 G85 G83 G81 G79 G77 G75 G73 G71 G69 G67 G65 G63 G61 G59 G57 G55 G53 G51 G49 G47 G45 G43 G41 G39 G37 G35 G33 G31 G29 G27 G25 G23 G21 G19 G17 G15 G13 G11">
      <formula1>0</formula1>
      <formula2>1000</formula2>
    </dataValidation>
    <dataValidation type="decimal" allowBlank="1" showInputMessage="1" showErrorMessage="1" errorTitle="入力エラー" error="0～1の数値を入力してください。" sqref="Q9 Q87 Q85 Q83 Q81 Q79 Q77 Q75 Q73 Q71 Q69 Q67 Q65 Q63 Q61 Q59 Q57 Q55 Q53 Q51 Q49 Q47 Q45 Q43 Q41 Q39 Q37 Q35 Q33 Q31 Q29 Q27 Q25 Q23 Q21 Q19 Q17 Q15 Q13 Q11">
      <formula1>0</formula1>
      <formula2>1</formula2>
    </dataValidation>
    <dataValidation type="list" allowBlank="1" showInputMessage="1" showErrorMessage="1" sqref="C9:C88">
      <formula1>方位</formula1>
    </dataValidation>
    <dataValidation type="list" allowBlank="1" showInputMessage="1" showErrorMessage="1" sqref="D9:D88">
      <formula1>隣接空間の種別</formula1>
    </dataValidation>
    <dataValidation type="list" allowBlank="1" showInputMessage="1" showErrorMessage="1" sqref="P9:P88 F9:F88">
      <formula1>入力方法</formula1>
    </dataValidation>
    <dataValidation type="list" allowBlank="1" showInputMessage="1" showErrorMessage="1" sqref="N9:N88">
      <formula1>日射熱取得</formula1>
    </dataValidation>
    <dataValidation type="list" allowBlank="1" showInputMessage="1" showErrorMessage="1" sqref="O9:O88">
      <formula1>窓の日射熱取得の計算方法</formula1>
    </dataValidation>
    <dataValidation type="decimal" allowBlank="1" showInputMessage="1" showErrorMessage="1" errorTitle="入力エラー" error="正の半角数字を入力してください。" sqref="E9:E88">
      <formula1>0</formula1>
      <formula2>10000</formula2>
    </dataValidation>
    <dataValidation type="decimal" allowBlank="1" showInputMessage="1" showErrorMessage="1" errorTitle="入力エラー" error="正の半角数字を入力してください。" sqref="T9:T88">
      <formula1>0</formula1>
      <formula2>99999</formula2>
    </dataValidation>
    <dataValidation type="decimal" allowBlank="1" showInputMessage="1" showErrorMessage="1" errorTitle="入力エラー" error="正の半角数字を入力してください。" sqref="U9:U88">
      <formula1>1</formula1>
      <formula2>99999</formula2>
    </dataValidation>
    <dataValidation type="decimal" allowBlank="1" showInputMessage="1" showErrorMessage="1" errorTitle="入力エラー" error="正の半角数字を入力してください。" sqref="V9:V88">
      <formula1>0</formula1>
      <formula2>9999</formula2>
    </dataValidation>
    <dataValidation type="list" allowBlank="1" showInputMessage="1" showErrorMessage="1" sqref="J9:M88">
      <formula1>○</formula1>
    </dataValidation>
  </dataValidations>
  <hyperlinks>
    <hyperlink ref="AB2:AB5" location="⑤窓!A9" display="戻る"/>
    <hyperlink ref="AG2:AG5" location="⑤窓!A9" display="戻る"/>
    <hyperlink ref="AO2:AO5" location="⑤窓!A9" display="戻る"/>
    <hyperlink ref="C3:C7" location="⑤窓!AC9" display="方位"/>
    <hyperlink ref="D3:D7" location="⑤窓!AK9" display="隣接空間の種別"/>
    <hyperlink ref="T4:V6" location="⑤窓!AP9" display="日除け下端から窓上端"/>
    <hyperlink ref="U1:V1" location="ホーム!C6" display="HOMEへ"/>
    <hyperlink ref="AT2:AT5" location="⑤窓!A9" display="戻る"/>
    <hyperlink ref="G6:I8" location="⑤窓!AX9" display="建具仕様"/>
  </hyperlinks>
  <pageMargins left="0.70000000000000007" right="0.70000000000000007" top="0.75000000000000011" bottom="0.75000000000000011" header="0.30000000000000004" footer="0.30000000000000004"/>
  <pageSetup paperSize="9" scale="68" orientation="landscape" horizontalDpi="4294967292" verticalDpi="4294967292"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66" id="{D58155F9-559D-42C1-AE75-F82BA033AE6F}">
            <xm:f>$F9=data!$E$4</xm:f>
            <x14:dxf>
              <fill>
                <patternFill>
                  <bgColor theme="1"/>
                </patternFill>
              </fill>
            </x14:dxf>
          </x14:cfRule>
          <xm:sqref>G10:I10</xm:sqref>
        </x14:conditionalFormatting>
        <x14:conditionalFormatting xmlns:xm="http://schemas.microsoft.com/office/excel/2006/main">
          <x14:cfRule type="expression" priority="765" id="{C93370B6-4974-43A7-81F2-542E816417DA}">
            <xm:f>$F87=data!$E$4</xm:f>
            <x14:dxf>
              <fill>
                <patternFill>
                  <bgColor theme="1"/>
                </patternFill>
              </fill>
            </x14:dxf>
          </x14:cfRule>
          <xm:sqref>G88:H88</xm:sqref>
        </x14:conditionalFormatting>
        <x14:conditionalFormatting xmlns:xm="http://schemas.microsoft.com/office/excel/2006/main">
          <x14:cfRule type="expression" priority="762" id="{11951F75-C612-4216-BDF4-62985C54AB12}">
            <xm:f>$F87=data!$E$5</xm:f>
            <x14:dxf>
              <fill>
                <patternFill>
                  <bgColor theme="1"/>
                </patternFill>
              </fill>
            </x14:dxf>
          </x14:cfRule>
          <xm:sqref>G87 I87</xm:sqref>
        </x14:conditionalFormatting>
        <x14:conditionalFormatting xmlns:xm="http://schemas.microsoft.com/office/excel/2006/main">
          <x14:cfRule type="expression" priority="764" id="{B952CF2A-88E5-41A8-8076-6E2E30D9CC91}">
            <xm:f>$F9=data!$E$5</xm:f>
            <x14:dxf>
              <fill>
                <patternFill>
                  <bgColor theme="1"/>
                </patternFill>
              </fill>
            </x14:dxf>
          </x14:cfRule>
          <xm:sqref>G9:I9</xm:sqref>
        </x14:conditionalFormatting>
        <x14:conditionalFormatting xmlns:xm="http://schemas.microsoft.com/office/excel/2006/main">
          <x14:cfRule type="expression" priority="754" id="{A8C4A939-0A12-447F-91B7-32F0267592BA}">
            <xm:f>$O9=data!$AJ$4</xm:f>
            <x14:dxf>
              <fill>
                <patternFill>
                  <bgColor theme="1"/>
                </patternFill>
              </fill>
            </x14:dxf>
          </x14:cfRule>
          <xm:sqref>T9:V10</xm:sqref>
        </x14:conditionalFormatting>
        <x14:conditionalFormatting xmlns:xm="http://schemas.microsoft.com/office/excel/2006/main">
          <x14:cfRule type="expression" priority="752" id="{3057E892-0B18-45C1-8FE4-EAA59CB0A99A}">
            <xm:f>$O87=data!$AJ$4</xm:f>
            <x14:dxf>
              <fill>
                <patternFill>
                  <bgColor theme="1"/>
                </patternFill>
              </fill>
            </x14:dxf>
          </x14:cfRule>
          <xm:sqref>T87:V88</xm:sqref>
        </x14:conditionalFormatting>
        <x14:conditionalFormatting xmlns:xm="http://schemas.microsoft.com/office/excel/2006/main">
          <x14:cfRule type="expression" priority="751" id="{8C49161B-1137-4CBB-8A1C-E7D603F36FE6}">
            <xm:f>$P9=data!$E$5</xm:f>
            <x14:dxf>
              <fill>
                <patternFill>
                  <bgColor theme="1"/>
                </patternFill>
              </fill>
            </x14:dxf>
          </x14:cfRule>
          <xm:sqref>Q9:S9 S87 S85 S83 S81 S79 S77 S75 S73 S71 S69 S67 S65 S63 S61 S59 S57 S55 S53 S51 S49 S47 S45 S43 S41</xm:sqref>
        </x14:conditionalFormatting>
        <x14:conditionalFormatting xmlns:xm="http://schemas.microsoft.com/office/excel/2006/main">
          <x14:cfRule type="expression" priority="749" id="{774D764A-32B2-48F3-B19A-B8347C8EBF8A}">
            <xm:f>$P87=data!$E$5</xm:f>
            <x14:dxf>
              <fill>
                <patternFill>
                  <bgColor theme="1"/>
                </patternFill>
              </fill>
            </x14:dxf>
          </x14:cfRule>
          <xm:sqref>Q87</xm:sqref>
        </x14:conditionalFormatting>
        <x14:conditionalFormatting xmlns:xm="http://schemas.microsoft.com/office/excel/2006/main">
          <x14:cfRule type="expression" priority="636" id="{695BAC22-33A4-4A85-A8D4-4C0391FE9142}">
            <xm:f>$F85=data!$E$4</xm:f>
            <x14:dxf>
              <fill>
                <patternFill>
                  <bgColor theme="1"/>
                </patternFill>
              </fill>
            </x14:dxf>
          </x14:cfRule>
          <xm:sqref>G86:H86</xm:sqref>
        </x14:conditionalFormatting>
        <x14:conditionalFormatting xmlns:xm="http://schemas.microsoft.com/office/excel/2006/main">
          <x14:cfRule type="expression" priority="635" id="{5FC466F8-A1BD-497B-8E5A-8262CB027B11}">
            <xm:f>$F85=data!$E$5</xm:f>
            <x14:dxf>
              <fill>
                <patternFill>
                  <bgColor theme="1"/>
                </patternFill>
              </fill>
            </x14:dxf>
          </x14:cfRule>
          <xm:sqref>G85 I85</xm:sqref>
        </x14:conditionalFormatting>
        <x14:conditionalFormatting xmlns:xm="http://schemas.microsoft.com/office/excel/2006/main">
          <x14:cfRule type="expression" priority="633" id="{A4CBAA7C-8655-4B34-8141-F614AE11D2AC}">
            <xm:f>$O85=data!$AJ$4</xm:f>
            <x14:dxf>
              <fill>
                <patternFill>
                  <bgColor theme="1"/>
                </patternFill>
              </fill>
            </x14:dxf>
          </x14:cfRule>
          <xm:sqref>T85:V86</xm:sqref>
        </x14:conditionalFormatting>
        <x14:conditionalFormatting xmlns:xm="http://schemas.microsoft.com/office/excel/2006/main">
          <x14:cfRule type="expression" priority="632" id="{C46B71F2-7DCD-41A7-AD0D-07C7D751DC7D}">
            <xm:f>$P85=data!$E$5</xm:f>
            <x14:dxf>
              <fill>
                <patternFill>
                  <bgColor theme="1"/>
                </patternFill>
              </fill>
            </x14:dxf>
          </x14:cfRule>
          <xm:sqref>Q85</xm:sqref>
        </x14:conditionalFormatting>
        <x14:conditionalFormatting xmlns:xm="http://schemas.microsoft.com/office/excel/2006/main">
          <x14:cfRule type="expression" priority="615" id="{B4BDE7C3-9671-470C-B53F-CAE53F2A8996}">
            <xm:f>$F83=data!$E$4</xm:f>
            <x14:dxf>
              <fill>
                <patternFill>
                  <bgColor theme="1"/>
                </patternFill>
              </fill>
            </x14:dxf>
          </x14:cfRule>
          <xm:sqref>G84:H84</xm:sqref>
        </x14:conditionalFormatting>
        <x14:conditionalFormatting xmlns:xm="http://schemas.microsoft.com/office/excel/2006/main">
          <x14:cfRule type="expression" priority="614" id="{49FA0FFD-5751-4EC9-AB19-6DC0BF6EBA20}">
            <xm:f>$F83=data!$E$5</xm:f>
            <x14:dxf>
              <fill>
                <patternFill>
                  <bgColor theme="1"/>
                </patternFill>
              </fill>
            </x14:dxf>
          </x14:cfRule>
          <xm:sqref>G83 I83</xm:sqref>
        </x14:conditionalFormatting>
        <x14:conditionalFormatting xmlns:xm="http://schemas.microsoft.com/office/excel/2006/main">
          <x14:cfRule type="expression" priority="612" id="{965441E4-1687-4F14-B7D2-8B68A77088A4}">
            <xm:f>$O83=data!$AJ$4</xm:f>
            <x14:dxf>
              <fill>
                <patternFill>
                  <bgColor theme="1"/>
                </patternFill>
              </fill>
            </x14:dxf>
          </x14:cfRule>
          <xm:sqref>T83:V84</xm:sqref>
        </x14:conditionalFormatting>
        <x14:conditionalFormatting xmlns:xm="http://schemas.microsoft.com/office/excel/2006/main">
          <x14:cfRule type="expression" priority="611" id="{7E304D98-6B48-4148-ADEF-A43B4B8D9187}">
            <xm:f>$P83=data!$E$5</xm:f>
            <x14:dxf>
              <fill>
                <patternFill>
                  <bgColor theme="1"/>
                </patternFill>
              </fill>
            </x14:dxf>
          </x14:cfRule>
          <xm:sqref>Q83</xm:sqref>
        </x14:conditionalFormatting>
        <x14:conditionalFormatting xmlns:xm="http://schemas.microsoft.com/office/excel/2006/main">
          <x14:cfRule type="expression" priority="608" id="{0D27B4F5-4298-41BE-9526-91040E3D29B0}">
            <xm:f>$F81=data!$E$4</xm:f>
            <x14:dxf>
              <fill>
                <patternFill>
                  <bgColor theme="1"/>
                </patternFill>
              </fill>
            </x14:dxf>
          </x14:cfRule>
          <xm:sqref>G82:H82</xm:sqref>
        </x14:conditionalFormatting>
        <x14:conditionalFormatting xmlns:xm="http://schemas.microsoft.com/office/excel/2006/main">
          <x14:cfRule type="expression" priority="607" id="{BFD1D6CF-B75D-45F8-AEFB-9536D2E41D2D}">
            <xm:f>$F81=data!$E$5</xm:f>
            <x14:dxf>
              <fill>
                <patternFill>
                  <bgColor theme="1"/>
                </patternFill>
              </fill>
            </x14:dxf>
          </x14:cfRule>
          <xm:sqref>G81 I81</xm:sqref>
        </x14:conditionalFormatting>
        <x14:conditionalFormatting xmlns:xm="http://schemas.microsoft.com/office/excel/2006/main">
          <x14:cfRule type="expression" priority="605" id="{81728A70-EEEE-4E6A-9170-7553E644AE16}">
            <xm:f>$O81=data!$AJ$4</xm:f>
            <x14:dxf>
              <fill>
                <patternFill>
                  <bgColor theme="1"/>
                </patternFill>
              </fill>
            </x14:dxf>
          </x14:cfRule>
          <xm:sqref>T81:V82</xm:sqref>
        </x14:conditionalFormatting>
        <x14:conditionalFormatting xmlns:xm="http://schemas.microsoft.com/office/excel/2006/main">
          <x14:cfRule type="expression" priority="604" id="{961B5487-60D6-4A23-B0A5-B34AACAD3C31}">
            <xm:f>$P81=data!$E$5</xm:f>
            <x14:dxf>
              <fill>
                <patternFill>
                  <bgColor theme="1"/>
                </patternFill>
              </fill>
            </x14:dxf>
          </x14:cfRule>
          <xm:sqref>Q81</xm:sqref>
        </x14:conditionalFormatting>
        <x14:conditionalFormatting xmlns:xm="http://schemas.microsoft.com/office/excel/2006/main">
          <x14:cfRule type="expression" priority="601" id="{D28C795F-3F65-420F-A5DA-2645D19C59F6}">
            <xm:f>$F79=data!$E$4</xm:f>
            <x14:dxf>
              <fill>
                <patternFill>
                  <bgColor theme="1"/>
                </patternFill>
              </fill>
            </x14:dxf>
          </x14:cfRule>
          <xm:sqref>G80:H80</xm:sqref>
        </x14:conditionalFormatting>
        <x14:conditionalFormatting xmlns:xm="http://schemas.microsoft.com/office/excel/2006/main">
          <x14:cfRule type="expression" priority="600" id="{12EFD7A3-C6C0-4D41-9CE3-41BDF986CD31}">
            <xm:f>$F79=data!$E$5</xm:f>
            <x14:dxf>
              <fill>
                <patternFill>
                  <bgColor theme="1"/>
                </patternFill>
              </fill>
            </x14:dxf>
          </x14:cfRule>
          <xm:sqref>G79 I79</xm:sqref>
        </x14:conditionalFormatting>
        <x14:conditionalFormatting xmlns:xm="http://schemas.microsoft.com/office/excel/2006/main">
          <x14:cfRule type="expression" priority="598" id="{06C6C731-0603-4B45-BBFD-16FF3A7A4A92}">
            <xm:f>$O79=data!$AJ$4</xm:f>
            <x14:dxf>
              <fill>
                <patternFill>
                  <bgColor theme="1"/>
                </patternFill>
              </fill>
            </x14:dxf>
          </x14:cfRule>
          <xm:sqref>T79:V80</xm:sqref>
        </x14:conditionalFormatting>
        <x14:conditionalFormatting xmlns:xm="http://schemas.microsoft.com/office/excel/2006/main">
          <x14:cfRule type="expression" priority="597" id="{02EC660F-F836-4BC5-9430-AF562AC57B43}">
            <xm:f>$P79=data!$E$5</xm:f>
            <x14:dxf>
              <fill>
                <patternFill>
                  <bgColor theme="1"/>
                </patternFill>
              </fill>
            </x14:dxf>
          </x14:cfRule>
          <xm:sqref>Q79</xm:sqref>
        </x14:conditionalFormatting>
        <x14:conditionalFormatting xmlns:xm="http://schemas.microsoft.com/office/excel/2006/main">
          <x14:cfRule type="expression" priority="594" id="{4C3E0511-9474-449E-BB87-F425C7C15CDE}">
            <xm:f>$F77=data!$E$4</xm:f>
            <x14:dxf>
              <fill>
                <patternFill>
                  <bgColor theme="1"/>
                </patternFill>
              </fill>
            </x14:dxf>
          </x14:cfRule>
          <xm:sqref>G78:H78</xm:sqref>
        </x14:conditionalFormatting>
        <x14:conditionalFormatting xmlns:xm="http://schemas.microsoft.com/office/excel/2006/main">
          <x14:cfRule type="expression" priority="593" id="{63006013-FF3B-4F35-AE0D-04AFC0B66304}">
            <xm:f>$F77=data!$E$5</xm:f>
            <x14:dxf>
              <fill>
                <patternFill>
                  <bgColor theme="1"/>
                </patternFill>
              </fill>
            </x14:dxf>
          </x14:cfRule>
          <xm:sqref>G77 I77</xm:sqref>
        </x14:conditionalFormatting>
        <x14:conditionalFormatting xmlns:xm="http://schemas.microsoft.com/office/excel/2006/main">
          <x14:cfRule type="expression" priority="591" id="{08B23BD5-8EF6-4BC6-840E-E131780BA373}">
            <xm:f>$O77=data!$AJ$4</xm:f>
            <x14:dxf>
              <fill>
                <patternFill>
                  <bgColor theme="1"/>
                </patternFill>
              </fill>
            </x14:dxf>
          </x14:cfRule>
          <xm:sqref>T77:V78</xm:sqref>
        </x14:conditionalFormatting>
        <x14:conditionalFormatting xmlns:xm="http://schemas.microsoft.com/office/excel/2006/main">
          <x14:cfRule type="expression" priority="590" id="{B4B3FB7F-2D84-4E07-8042-411F088BF3DE}">
            <xm:f>$P77=data!$E$5</xm:f>
            <x14:dxf>
              <fill>
                <patternFill>
                  <bgColor theme="1"/>
                </patternFill>
              </fill>
            </x14:dxf>
          </x14:cfRule>
          <xm:sqref>Q77</xm:sqref>
        </x14:conditionalFormatting>
        <x14:conditionalFormatting xmlns:xm="http://schemas.microsoft.com/office/excel/2006/main">
          <x14:cfRule type="expression" priority="587" id="{6C92AEE4-05C0-47AF-8EBF-44CB8972B062}">
            <xm:f>$F75=data!$E$4</xm:f>
            <x14:dxf>
              <fill>
                <patternFill>
                  <bgColor theme="1"/>
                </patternFill>
              </fill>
            </x14:dxf>
          </x14:cfRule>
          <xm:sqref>G76:H76</xm:sqref>
        </x14:conditionalFormatting>
        <x14:conditionalFormatting xmlns:xm="http://schemas.microsoft.com/office/excel/2006/main">
          <x14:cfRule type="expression" priority="586" id="{61264DC8-D93D-485E-9530-58FB7A808C4E}">
            <xm:f>$F75=data!$E$5</xm:f>
            <x14:dxf>
              <fill>
                <patternFill>
                  <bgColor theme="1"/>
                </patternFill>
              </fill>
            </x14:dxf>
          </x14:cfRule>
          <xm:sqref>G75 I75</xm:sqref>
        </x14:conditionalFormatting>
        <x14:conditionalFormatting xmlns:xm="http://schemas.microsoft.com/office/excel/2006/main">
          <x14:cfRule type="expression" priority="584" id="{65B95B4A-9650-4947-BADA-B5BB9AA52B6D}">
            <xm:f>$O75=data!$AJ$4</xm:f>
            <x14:dxf>
              <fill>
                <patternFill>
                  <bgColor theme="1"/>
                </patternFill>
              </fill>
            </x14:dxf>
          </x14:cfRule>
          <xm:sqref>T75:V76</xm:sqref>
        </x14:conditionalFormatting>
        <x14:conditionalFormatting xmlns:xm="http://schemas.microsoft.com/office/excel/2006/main">
          <x14:cfRule type="expression" priority="583" id="{53E147EC-15F5-4307-A86C-F889F26907D2}">
            <xm:f>$P75=data!$E$5</xm:f>
            <x14:dxf>
              <fill>
                <patternFill>
                  <bgColor theme="1"/>
                </patternFill>
              </fill>
            </x14:dxf>
          </x14:cfRule>
          <xm:sqref>Q75</xm:sqref>
        </x14:conditionalFormatting>
        <x14:conditionalFormatting xmlns:xm="http://schemas.microsoft.com/office/excel/2006/main">
          <x14:cfRule type="expression" priority="580" id="{28294AA9-107A-4D68-96E6-75985217D6DF}">
            <xm:f>$F73=data!$E$4</xm:f>
            <x14:dxf>
              <fill>
                <patternFill>
                  <bgColor theme="1"/>
                </patternFill>
              </fill>
            </x14:dxf>
          </x14:cfRule>
          <xm:sqref>G74:H74</xm:sqref>
        </x14:conditionalFormatting>
        <x14:conditionalFormatting xmlns:xm="http://schemas.microsoft.com/office/excel/2006/main">
          <x14:cfRule type="expression" priority="579" id="{6F848BB9-3C10-45F5-BFDB-6287B62947BA}">
            <xm:f>$F73=data!$E$5</xm:f>
            <x14:dxf>
              <fill>
                <patternFill>
                  <bgColor theme="1"/>
                </patternFill>
              </fill>
            </x14:dxf>
          </x14:cfRule>
          <xm:sqref>G73 I73</xm:sqref>
        </x14:conditionalFormatting>
        <x14:conditionalFormatting xmlns:xm="http://schemas.microsoft.com/office/excel/2006/main">
          <x14:cfRule type="expression" priority="577" id="{52F87C3C-CCAF-466E-840F-3C40959E9DAF}">
            <xm:f>$O73=data!$AJ$4</xm:f>
            <x14:dxf>
              <fill>
                <patternFill>
                  <bgColor theme="1"/>
                </patternFill>
              </fill>
            </x14:dxf>
          </x14:cfRule>
          <xm:sqref>T73:V74</xm:sqref>
        </x14:conditionalFormatting>
        <x14:conditionalFormatting xmlns:xm="http://schemas.microsoft.com/office/excel/2006/main">
          <x14:cfRule type="expression" priority="576" id="{F2A3143C-C90B-4F03-B11C-1D7468875430}">
            <xm:f>$P73=data!$E$5</xm:f>
            <x14:dxf>
              <fill>
                <patternFill>
                  <bgColor theme="1"/>
                </patternFill>
              </fill>
            </x14:dxf>
          </x14:cfRule>
          <xm:sqref>Q73</xm:sqref>
        </x14:conditionalFormatting>
        <x14:conditionalFormatting xmlns:xm="http://schemas.microsoft.com/office/excel/2006/main">
          <x14:cfRule type="expression" priority="573" id="{E051DEA8-1B78-4AAF-A8B8-B2E63355335C}">
            <xm:f>$F71=data!$E$4</xm:f>
            <x14:dxf>
              <fill>
                <patternFill>
                  <bgColor theme="1"/>
                </patternFill>
              </fill>
            </x14:dxf>
          </x14:cfRule>
          <xm:sqref>G72:H72</xm:sqref>
        </x14:conditionalFormatting>
        <x14:conditionalFormatting xmlns:xm="http://schemas.microsoft.com/office/excel/2006/main">
          <x14:cfRule type="expression" priority="572" id="{914AA942-30DD-42BA-BA6B-9E2BE086B921}">
            <xm:f>$F71=data!$E$5</xm:f>
            <x14:dxf>
              <fill>
                <patternFill>
                  <bgColor theme="1"/>
                </patternFill>
              </fill>
            </x14:dxf>
          </x14:cfRule>
          <xm:sqref>G71 I71</xm:sqref>
        </x14:conditionalFormatting>
        <x14:conditionalFormatting xmlns:xm="http://schemas.microsoft.com/office/excel/2006/main">
          <x14:cfRule type="expression" priority="570" id="{21CF0874-0691-4EFB-A368-09AFDDFEA9D3}">
            <xm:f>$O71=data!$AJ$4</xm:f>
            <x14:dxf>
              <fill>
                <patternFill>
                  <bgColor theme="1"/>
                </patternFill>
              </fill>
            </x14:dxf>
          </x14:cfRule>
          <xm:sqref>T71:V72</xm:sqref>
        </x14:conditionalFormatting>
        <x14:conditionalFormatting xmlns:xm="http://schemas.microsoft.com/office/excel/2006/main">
          <x14:cfRule type="expression" priority="569" id="{5A8DACC7-313C-4CF0-9E2D-DDFEDA28A1C4}">
            <xm:f>$P71=data!$E$5</xm:f>
            <x14:dxf>
              <fill>
                <patternFill>
                  <bgColor theme="1"/>
                </patternFill>
              </fill>
            </x14:dxf>
          </x14:cfRule>
          <xm:sqref>Q71</xm:sqref>
        </x14:conditionalFormatting>
        <x14:conditionalFormatting xmlns:xm="http://schemas.microsoft.com/office/excel/2006/main">
          <x14:cfRule type="expression" priority="566" id="{03AB7C80-524B-44EC-B8ED-CD58274678F0}">
            <xm:f>$F69=data!$E$4</xm:f>
            <x14:dxf>
              <fill>
                <patternFill>
                  <bgColor theme="1"/>
                </patternFill>
              </fill>
            </x14:dxf>
          </x14:cfRule>
          <xm:sqref>G70:H70</xm:sqref>
        </x14:conditionalFormatting>
        <x14:conditionalFormatting xmlns:xm="http://schemas.microsoft.com/office/excel/2006/main">
          <x14:cfRule type="expression" priority="565" id="{6C493951-260A-4107-BA3C-8DDD5FD479D9}">
            <xm:f>$F69=data!$E$5</xm:f>
            <x14:dxf>
              <fill>
                <patternFill>
                  <bgColor theme="1"/>
                </patternFill>
              </fill>
            </x14:dxf>
          </x14:cfRule>
          <xm:sqref>G69 I69</xm:sqref>
        </x14:conditionalFormatting>
        <x14:conditionalFormatting xmlns:xm="http://schemas.microsoft.com/office/excel/2006/main">
          <x14:cfRule type="expression" priority="563" id="{310FB484-E26E-404C-9ABF-9DA4C274E900}">
            <xm:f>$O69=data!$AJ$4</xm:f>
            <x14:dxf>
              <fill>
                <patternFill>
                  <bgColor theme="1"/>
                </patternFill>
              </fill>
            </x14:dxf>
          </x14:cfRule>
          <xm:sqref>T69:V70</xm:sqref>
        </x14:conditionalFormatting>
        <x14:conditionalFormatting xmlns:xm="http://schemas.microsoft.com/office/excel/2006/main">
          <x14:cfRule type="expression" priority="562" id="{21A538F0-F72A-430B-97E9-B342CB0140AA}">
            <xm:f>$P69=data!$E$5</xm:f>
            <x14:dxf>
              <fill>
                <patternFill>
                  <bgColor theme="1"/>
                </patternFill>
              </fill>
            </x14:dxf>
          </x14:cfRule>
          <xm:sqref>Q69</xm:sqref>
        </x14:conditionalFormatting>
        <x14:conditionalFormatting xmlns:xm="http://schemas.microsoft.com/office/excel/2006/main">
          <x14:cfRule type="expression" priority="559" id="{AE244FCD-C296-4988-9204-EED495AC682F}">
            <xm:f>$F67=data!$E$4</xm:f>
            <x14:dxf>
              <fill>
                <patternFill>
                  <bgColor theme="1"/>
                </patternFill>
              </fill>
            </x14:dxf>
          </x14:cfRule>
          <xm:sqref>G68:H68</xm:sqref>
        </x14:conditionalFormatting>
        <x14:conditionalFormatting xmlns:xm="http://schemas.microsoft.com/office/excel/2006/main">
          <x14:cfRule type="expression" priority="558" id="{B7296AA4-83DE-4CEE-BF44-EE8FEB6EA5DA}">
            <xm:f>$F67=data!$E$5</xm:f>
            <x14:dxf>
              <fill>
                <patternFill>
                  <bgColor theme="1"/>
                </patternFill>
              </fill>
            </x14:dxf>
          </x14:cfRule>
          <xm:sqref>G67 I67</xm:sqref>
        </x14:conditionalFormatting>
        <x14:conditionalFormatting xmlns:xm="http://schemas.microsoft.com/office/excel/2006/main">
          <x14:cfRule type="expression" priority="556" id="{79B1E2AF-CC8C-4BD4-B00D-0DA1152746D8}">
            <xm:f>$O67=data!$AJ$4</xm:f>
            <x14:dxf>
              <fill>
                <patternFill>
                  <bgColor theme="1"/>
                </patternFill>
              </fill>
            </x14:dxf>
          </x14:cfRule>
          <xm:sqref>T67:V68</xm:sqref>
        </x14:conditionalFormatting>
        <x14:conditionalFormatting xmlns:xm="http://schemas.microsoft.com/office/excel/2006/main">
          <x14:cfRule type="expression" priority="555" id="{2ABF1DA4-E4AA-4631-8771-2386D15639BD}">
            <xm:f>$P67=data!$E$5</xm:f>
            <x14:dxf>
              <fill>
                <patternFill>
                  <bgColor theme="1"/>
                </patternFill>
              </fill>
            </x14:dxf>
          </x14:cfRule>
          <xm:sqref>Q67</xm:sqref>
        </x14:conditionalFormatting>
        <x14:conditionalFormatting xmlns:xm="http://schemas.microsoft.com/office/excel/2006/main">
          <x14:cfRule type="expression" priority="552" id="{36F7DCA6-BB89-41E4-AF0B-961B61F45695}">
            <xm:f>$F65=data!$E$4</xm:f>
            <x14:dxf>
              <fill>
                <patternFill>
                  <bgColor theme="1"/>
                </patternFill>
              </fill>
            </x14:dxf>
          </x14:cfRule>
          <xm:sqref>G66:H66</xm:sqref>
        </x14:conditionalFormatting>
        <x14:conditionalFormatting xmlns:xm="http://schemas.microsoft.com/office/excel/2006/main">
          <x14:cfRule type="expression" priority="551" id="{22046933-3DA0-4E96-8346-CD3113211A84}">
            <xm:f>$F65=data!$E$5</xm:f>
            <x14:dxf>
              <fill>
                <patternFill>
                  <bgColor theme="1"/>
                </patternFill>
              </fill>
            </x14:dxf>
          </x14:cfRule>
          <xm:sqref>G65 I65</xm:sqref>
        </x14:conditionalFormatting>
        <x14:conditionalFormatting xmlns:xm="http://schemas.microsoft.com/office/excel/2006/main">
          <x14:cfRule type="expression" priority="549" id="{7D1380D9-BBF9-4B61-BC5F-57DB98DD1D01}">
            <xm:f>$O65=data!$AJ$4</xm:f>
            <x14:dxf>
              <fill>
                <patternFill>
                  <bgColor theme="1"/>
                </patternFill>
              </fill>
            </x14:dxf>
          </x14:cfRule>
          <xm:sqref>T65:V66</xm:sqref>
        </x14:conditionalFormatting>
        <x14:conditionalFormatting xmlns:xm="http://schemas.microsoft.com/office/excel/2006/main">
          <x14:cfRule type="expression" priority="548" id="{6CE29F78-4FDE-4B37-AF2C-A862C0970B66}">
            <xm:f>$P65=data!$E$5</xm:f>
            <x14:dxf>
              <fill>
                <patternFill>
                  <bgColor theme="1"/>
                </patternFill>
              </fill>
            </x14:dxf>
          </x14:cfRule>
          <xm:sqref>Q65</xm:sqref>
        </x14:conditionalFormatting>
        <x14:conditionalFormatting xmlns:xm="http://schemas.microsoft.com/office/excel/2006/main">
          <x14:cfRule type="expression" priority="545" id="{4665EF16-302E-4879-A7D5-D9063BD1E6BF}">
            <xm:f>$F63=data!$E$4</xm:f>
            <x14:dxf>
              <fill>
                <patternFill>
                  <bgColor theme="1"/>
                </patternFill>
              </fill>
            </x14:dxf>
          </x14:cfRule>
          <xm:sqref>G64:H64</xm:sqref>
        </x14:conditionalFormatting>
        <x14:conditionalFormatting xmlns:xm="http://schemas.microsoft.com/office/excel/2006/main">
          <x14:cfRule type="expression" priority="544" id="{A4FA716C-B8AD-455A-B7F7-0C4B44E44EA6}">
            <xm:f>$F63=data!$E$5</xm:f>
            <x14:dxf>
              <fill>
                <patternFill>
                  <bgColor theme="1"/>
                </patternFill>
              </fill>
            </x14:dxf>
          </x14:cfRule>
          <xm:sqref>G63 I63</xm:sqref>
        </x14:conditionalFormatting>
        <x14:conditionalFormatting xmlns:xm="http://schemas.microsoft.com/office/excel/2006/main">
          <x14:cfRule type="expression" priority="542" id="{EF023A72-5A5F-4CAF-B575-CD8F942669F9}">
            <xm:f>$O63=data!$AJ$4</xm:f>
            <x14:dxf>
              <fill>
                <patternFill>
                  <bgColor theme="1"/>
                </patternFill>
              </fill>
            </x14:dxf>
          </x14:cfRule>
          <xm:sqref>T63:V64</xm:sqref>
        </x14:conditionalFormatting>
        <x14:conditionalFormatting xmlns:xm="http://schemas.microsoft.com/office/excel/2006/main">
          <x14:cfRule type="expression" priority="541" id="{136D795B-64E1-4B00-890C-E65A8CCAE305}">
            <xm:f>$P63=data!$E$5</xm:f>
            <x14:dxf>
              <fill>
                <patternFill>
                  <bgColor theme="1"/>
                </patternFill>
              </fill>
            </x14:dxf>
          </x14:cfRule>
          <xm:sqref>Q63</xm:sqref>
        </x14:conditionalFormatting>
        <x14:conditionalFormatting xmlns:xm="http://schemas.microsoft.com/office/excel/2006/main">
          <x14:cfRule type="expression" priority="538" id="{A45E2EC4-5FEF-447E-8019-0B8D1C01D489}">
            <xm:f>$F61=data!$E$4</xm:f>
            <x14:dxf>
              <fill>
                <patternFill>
                  <bgColor theme="1"/>
                </patternFill>
              </fill>
            </x14:dxf>
          </x14:cfRule>
          <xm:sqref>G62:H62</xm:sqref>
        </x14:conditionalFormatting>
        <x14:conditionalFormatting xmlns:xm="http://schemas.microsoft.com/office/excel/2006/main">
          <x14:cfRule type="expression" priority="537" id="{8A26AC05-00FF-4289-84BD-29E5EB4861D8}">
            <xm:f>$F61=data!$E$5</xm:f>
            <x14:dxf>
              <fill>
                <patternFill>
                  <bgColor theme="1"/>
                </patternFill>
              </fill>
            </x14:dxf>
          </x14:cfRule>
          <xm:sqref>G61 I61</xm:sqref>
        </x14:conditionalFormatting>
        <x14:conditionalFormatting xmlns:xm="http://schemas.microsoft.com/office/excel/2006/main">
          <x14:cfRule type="expression" priority="535" id="{0ED4BAEB-DC34-47FE-B333-B569691A7F01}">
            <xm:f>$O61=data!$AJ$4</xm:f>
            <x14:dxf>
              <fill>
                <patternFill>
                  <bgColor theme="1"/>
                </patternFill>
              </fill>
            </x14:dxf>
          </x14:cfRule>
          <xm:sqref>T61:V62</xm:sqref>
        </x14:conditionalFormatting>
        <x14:conditionalFormatting xmlns:xm="http://schemas.microsoft.com/office/excel/2006/main">
          <x14:cfRule type="expression" priority="534" id="{3D62CD4A-48D5-459E-9AF0-463074C9167D}">
            <xm:f>$P61=data!$E$5</xm:f>
            <x14:dxf>
              <fill>
                <patternFill>
                  <bgColor theme="1"/>
                </patternFill>
              </fill>
            </x14:dxf>
          </x14:cfRule>
          <xm:sqref>Q61</xm:sqref>
        </x14:conditionalFormatting>
        <x14:conditionalFormatting xmlns:xm="http://schemas.microsoft.com/office/excel/2006/main">
          <x14:cfRule type="expression" priority="531" id="{9800CF84-4AE6-4F78-9593-85D24577646C}">
            <xm:f>$F59=data!$E$4</xm:f>
            <x14:dxf>
              <fill>
                <patternFill>
                  <bgColor theme="1"/>
                </patternFill>
              </fill>
            </x14:dxf>
          </x14:cfRule>
          <xm:sqref>G60:H60</xm:sqref>
        </x14:conditionalFormatting>
        <x14:conditionalFormatting xmlns:xm="http://schemas.microsoft.com/office/excel/2006/main">
          <x14:cfRule type="expression" priority="530" id="{9213EB54-056D-4638-A8EA-D07360A31C52}">
            <xm:f>$F59=data!$E$5</xm:f>
            <x14:dxf>
              <fill>
                <patternFill>
                  <bgColor theme="1"/>
                </patternFill>
              </fill>
            </x14:dxf>
          </x14:cfRule>
          <xm:sqref>G59 I59</xm:sqref>
        </x14:conditionalFormatting>
        <x14:conditionalFormatting xmlns:xm="http://schemas.microsoft.com/office/excel/2006/main">
          <x14:cfRule type="expression" priority="528" id="{549DDF4A-6DBE-4E24-BB52-3ADF90B33478}">
            <xm:f>$O59=data!$AJ$4</xm:f>
            <x14:dxf>
              <fill>
                <patternFill>
                  <bgColor theme="1"/>
                </patternFill>
              </fill>
            </x14:dxf>
          </x14:cfRule>
          <xm:sqref>T59:V60</xm:sqref>
        </x14:conditionalFormatting>
        <x14:conditionalFormatting xmlns:xm="http://schemas.microsoft.com/office/excel/2006/main">
          <x14:cfRule type="expression" priority="527" id="{D42DBA35-DA2B-4FFC-9A41-98727CF9D403}">
            <xm:f>$P59=data!$E$5</xm:f>
            <x14:dxf>
              <fill>
                <patternFill>
                  <bgColor theme="1"/>
                </patternFill>
              </fill>
            </x14:dxf>
          </x14:cfRule>
          <xm:sqref>Q59</xm:sqref>
        </x14:conditionalFormatting>
        <x14:conditionalFormatting xmlns:xm="http://schemas.microsoft.com/office/excel/2006/main">
          <x14:cfRule type="expression" priority="524" id="{0BB7ABC2-9150-41B3-85FA-6FF30D51F02A}">
            <xm:f>$F57=data!$E$4</xm:f>
            <x14:dxf>
              <fill>
                <patternFill>
                  <bgColor theme="1"/>
                </patternFill>
              </fill>
            </x14:dxf>
          </x14:cfRule>
          <xm:sqref>G58:H58</xm:sqref>
        </x14:conditionalFormatting>
        <x14:conditionalFormatting xmlns:xm="http://schemas.microsoft.com/office/excel/2006/main">
          <x14:cfRule type="expression" priority="523" id="{632A2BF1-01D5-4756-B467-8E061E88B0DC}">
            <xm:f>$F57=data!$E$5</xm:f>
            <x14:dxf>
              <fill>
                <patternFill>
                  <bgColor theme="1"/>
                </patternFill>
              </fill>
            </x14:dxf>
          </x14:cfRule>
          <xm:sqref>G57 I57</xm:sqref>
        </x14:conditionalFormatting>
        <x14:conditionalFormatting xmlns:xm="http://schemas.microsoft.com/office/excel/2006/main">
          <x14:cfRule type="expression" priority="521" id="{2B95DAF1-973F-4108-88EC-218D6DF8120F}">
            <xm:f>$O57=data!$AJ$4</xm:f>
            <x14:dxf>
              <fill>
                <patternFill>
                  <bgColor theme="1"/>
                </patternFill>
              </fill>
            </x14:dxf>
          </x14:cfRule>
          <xm:sqref>T57:V58</xm:sqref>
        </x14:conditionalFormatting>
        <x14:conditionalFormatting xmlns:xm="http://schemas.microsoft.com/office/excel/2006/main">
          <x14:cfRule type="expression" priority="520" id="{CA49D88B-9FAF-41EB-BE9D-8633ECEEA98A}">
            <xm:f>$P57=data!$E$5</xm:f>
            <x14:dxf>
              <fill>
                <patternFill>
                  <bgColor theme="1"/>
                </patternFill>
              </fill>
            </x14:dxf>
          </x14:cfRule>
          <xm:sqref>Q57</xm:sqref>
        </x14:conditionalFormatting>
        <x14:conditionalFormatting xmlns:xm="http://schemas.microsoft.com/office/excel/2006/main">
          <x14:cfRule type="expression" priority="517" id="{04C12F58-B0DE-4AC0-925A-3D436506A12C}">
            <xm:f>$F55=data!$E$4</xm:f>
            <x14:dxf>
              <fill>
                <patternFill>
                  <bgColor theme="1"/>
                </patternFill>
              </fill>
            </x14:dxf>
          </x14:cfRule>
          <xm:sqref>G56:H56</xm:sqref>
        </x14:conditionalFormatting>
        <x14:conditionalFormatting xmlns:xm="http://schemas.microsoft.com/office/excel/2006/main">
          <x14:cfRule type="expression" priority="516" id="{D1E3062C-59D7-40FE-8AA3-6127D3D49992}">
            <xm:f>$F55=data!$E$5</xm:f>
            <x14:dxf>
              <fill>
                <patternFill>
                  <bgColor theme="1"/>
                </patternFill>
              </fill>
            </x14:dxf>
          </x14:cfRule>
          <xm:sqref>G55 I55</xm:sqref>
        </x14:conditionalFormatting>
        <x14:conditionalFormatting xmlns:xm="http://schemas.microsoft.com/office/excel/2006/main">
          <x14:cfRule type="expression" priority="514" id="{ED2BDFB8-D6D7-4512-9332-76BF8FEB1232}">
            <xm:f>$O55=data!$AJ$4</xm:f>
            <x14:dxf>
              <fill>
                <patternFill>
                  <bgColor theme="1"/>
                </patternFill>
              </fill>
            </x14:dxf>
          </x14:cfRule>
          <xm:sqref>T55:V56</xm:sqref>
        </x14:conditionalFormatting>
        <x14:conditionalFormatting xmlns:xm="http://schemas.microsoft.com/office/excel/2006/main">
          <x14:cfRule type="expression" priority="513" id="{E232D0A1-DA20-4A75-9090-08A2A5158559}">
            <xm:f>$P55=data!$E$5</xm:f>
            <x14:dxf>
              <fill>
                <patternFill>
                  <bgColor theme="1"/>
                </patternFill>
              </fill>
            </x14:dxf>
          </x14:cfRule>
          <xm:sqref>Q55</xm:sqref>
        </x14:conditionalFormatting>
        <x14:conditionalFormatting xmlns:xm="http://schemas.microsoft.com/office/excel/2006/main">
          <x14:cfRule type="expression" priority="510" id="{98564715-245D-43E3-A8F4-09AE2D579B62}">
            <xm:f>$F53=data!$E$4</xm:f>
            <x14:dxf>
              <fill>
                <patternFill>
                  <bgColor theme="1"/>
                </patternFill>
              </fill>
            </x14:dxf>
          </x14:cfRule>
          <xm:sqref>G54:H54</xm:sqref>
        </x14:conditionalFormatting>
        <x14:conditionalFormatting xmlns:xm="http://schemas.microsoft.com/office/excel/2006/main">
          <x14:cfRule type="expression" priority="509" id="{35D78796-9F5B-4989-86FE-D6CE2BF057BA}">
            <xm:f>$F53=data!$E$5</xm:f>
            <x14:dxf>
              <fill>
                <patternFill>
                  <bgColor theme="1"/>
                </patternFill>
              </fill>
            </x14:dxf>
          </x14:cfRule>
          <xm:sqref>G53 I53</xm:sqref>
        </x14:conditionalFormatting>
        <x14:conditionalFormatting xmlns:xm="http://schemas.microsoft.com/office/excel/2006/main">
          <x14:cfRule type="expression" priority="507" id="{74FF618E-2D42-4A82-BAA5-BC3E93AFC44A}">
            <xm:f>$O53=data!$AJ$4</xm:f>
            <x14:dxf>
              <fill>
                <patternFill>
                  <bgColor theme="1"/>
                </patternFill>
              </fill>
            </x14:dxf>
          </x14:cfRule>
          <xm:sqref>T53:V54</xm:sqref>
        </x14:conditionalFormatting>
        <x14:conditionalFormatting xmlns:xm="http://schemas.microsoft.com/office/excel/2006/main">
          <x14:cfRule type="expression" priority="506" id="{5D87DE35-EE9A-477F-80BA-D26E16C1E06E}">
            <xm:f>$P53=data!$E$5</xm:f>
            <x14:dxf>
              <fill>
                <patternFill>
                  <bgColor theme="1"/>
                </patternFill>
              </fill>
            </x14:dxf>
          </x14:cfRule>
          <xm:sqref>Q53</xm:sqref>
        </x14:conditionalFormatting>
        <x14:conditionalFormatting xmlns:xm="http://schemas.microsoft.com/office/excel/2006/main">
          <x14:cfRule type="expression" priority="503" id="{0D81E092-52DB-470A-8834-72776937BAF8}">
            <xm:f>$F51=data!$E$4</xm:f>
            <x14:dxf>
              <fill>
                <patternFill>
                  <bgColor theme="1"/>
                </patternFill>
              </fill>
            </x14:dxf>
          </x14:cfRule>
          <xm:sqref>G52:H52</xm:sqref>
        </x14:conditionalFormatting>
        <x14:conditionalFormatting xmlns:xm="http://schemas.microsoft.com/office/excel/2006/main">
          <x14:cfRule type="expression" priority="502" id="{85212D65-EAC8-4E2D-9A40-019AB3EF2ABC}">
            <xm:f>$F51=data!$E$5</xm:f>
            <x14:dxf>
              <fill>
                <patternFill>
                  <bgColor theme="1"/>
                </patternFill>
              </fill>
            </x14:dxf>
          </x14:cfRule>
          <xm:sqref>G51 I51</xm:sqref>
        </x14:conditionalFormatting>
        <x14:conditionalFormatting xmlns:xm="http://schemas.microsoft.com/office/excel/2006/main">
          <x14:cfRule type="expression" priority="500" id="{EEC1ECFB-A172-4DA7-A37A-317F2E64E406}">
            <xm:f>$O51=data!$AJ$4</xm:f>
            <x14:dxf>
              <fill>
                <patternFill>
                  <bgColor theme="1"/>
                </patternFill>
              </fill>
            </x14:dxf>
          </x14:cfRule>
          <xm:sqref>T51:V52</xm:sqref>
        </x14:conditionalFormatting>
        <x14:conditionalFormatting xmlns:xm="http://schemas.microsoft.com/office/excel/2006/main">
          <x14:cfRule type="expression" priority="499" id="{030CA212-4F0C-458B-B762-7928992A87C2}">
            <xm:f>$P51=data!$E$5</xm:f>
            <x14:dxf>
              <fill>
                <patternFill>
                  <bgColor theme="1"/>
                </patternFill>
              </fill>
            </x14:dxf>
          </x14:cfRule>
          <xm:sqref>Q51</xm:sqref>
        </x14:conditionalFormatting>
        <x14:conditionalFormatting xmlns:xm="http://schemas.microsoft.com/office/excel/2006/main">
          <x14:cfRule type="expression" priority="496" id="{AB447E70-C226-4E5E-9C35-F92FBB2BF8E7}">
            <xm:f>$F49=data!$E$4</xm:f>
            <x14:dxf>
              <fill>
                <patternFill>
                  <bgColor theme="1"/>
                </patternFill>
              </fill>
            </x14:dxf>
          </x14:cfRule>
          <xm:sqref>G50:H50</xm:sqref>
        </x14:conditionalFormatting>
        <x14:conditionalFormatting xmlns:xm="http://schemas.microsoft.com/office/excel/2006/main">
          <x14:cfRule type="expression" priority="495" id="{CA0EFE17-8307-4F62-B473-0624EC04AF65}">
            <xm:f>$F49=data!$E$5</xm:f>
            <x14:dxf>
              <fill>
                <patternFill>
                  <bgColor theme="1"/>
                </patternFill>
              </fill>
            </x14:dxf>
          </x14:cfRule>
          <xm:sqref>G49 I49</xm:sqref>
        </x14:conditionalFormatting>
        <x14:conditionalFormatting xmlns:xm="http://schemas.microsoft.com/office/excel/2006/main">
          <x14:cfRule type="expression" priority="493" id="{D2D139EF-AD83-4970-BA7A-3C9F0FD7197B}">
            <xm:f>$O49=data!$AJ$4</xm:f>
            <x14:dxf>
              <fill>
                <patternFill>
                  <bgColor theme="1"/>
                </patternFill>
              </fill>
            </x14:dxf>
          </x14:cfRule>
          <xm:sqref>T49:V50</xm:sqref>
        </x14:conditionalFormatting>
        <x14:conditionalFormatting xmlns:xm="http://schemas.microsoft.com/office/excel/2006/main">
          <x14:cfRule type="expression" priority="492" id="{B8C1876F-0B38-4FC2-B23E-AFC4E18A1259}">
            <xm:f>$P49=data!$E$5</xm:f>
            <x14:dxf>
              <fill>
                <patternFill>
                  <bgColor theme="1"/>
                </patternFill>
              </fill>
            </x14:dxf>
          </x14:cfRule>
          <xm:sqref>Q49</xm:sqref>
        </x14:conditionalFormatting>
        <x14:conditionalFormatting xmlns:xm="http://schemas.microsoft.com/office/excel/2006/main">
          <x14:cfRule type="expression" priority="489" id="{95AB80C5-0AC7-4805-887A-4889D81B42D7}">
            <xm:f>$F47=data!$E$4</xm:f>
            <x14:dxf>
              <fill>
                <patternFill>
                  <bgColor theme="1"/>
                </patternFill>
              </fill>
            </x14:dxf>
          </x14:cfRule>
          <xm:sqref>G48:H48</xm:sqref>
        </x14:conditionalFormatting>
        <x14:conditionalFormatting xmlns:xm="http://schemas.microsoft.com/office/excel/2006/main">
          <x14:cfRule type="expression" priority="488" id="{B35594FE-9179-447E-AE99-AF68593F9B52}">
            <xm:f>$F47=data!$E$5</xm:f>
            <x14:dxf>
              <fill>
                <patternFill>
                  <bgColor theme="1"/>
                </patternFill>
              </fill>
            </x14:dxf>
          </x14:cfRule>
          <xm:sqref>G47 I47</xm:sqref>
        </x14:conditionalFormatting>
        <x14:conditionalFormatting xmlns:xm="http://schemas.microsoft.com/office/excel/2006/main">
          <x14:cfRule type="expression" priority="486" id="{D5CA43AF-FE63-44A7-A8E5-BB8FE3077225}">
            <xm:f>$O47=data!$AJ$4</xm:f>
            <x14:dxf>
              <fill>
                <patternFill>
                  <bgColor theme="1"/>
                </patternFill>
              </fill>
            </x14:dxf>
          </x14:cfRule>
          <xm:sqref>T47:V48</xm:sqref>
        </x14:conditionalFormatting>
        <x14:conditionalFormatting xmlns:xm="http://schemas.microsoft.com/office/excel/2006/main">
          <x14:cfRule type="expression" priority="485" id="{CD63AAC0-0F9B-462F-8342-11354E5D8718}">
            <xm:f>$P47=data!$E$5</xm:f>
            <x14:dxf>
              <fill>
                <patternFill>
                  <bgColor theme="1"/>
                </patternFill>
              </fill>
            </x14:dxf>
          </x14:cfRule>
          <xm:sqref>Q47</xm:sqref>
        </x14:conditionalFormatting>
        <x14:conditionalFormatting xmlns:xm="http://schemas.microsoft.com/office/excel/2006/main">
          <x14:cfRule type="expression" priority="482" id="{84FDDB9A-C99C-4EF1-9AA0-27C282B72064}">
            <xm:f>$F45=data!$E$4</xm:f>
            <x14:dxf>
              <fill>
                <patternFill>
                  <bgColor theme="1"/>
                </patternFill>
              </fill>
            </x14:dxf>
          </x14:cfRule>
          <xm:sqref>G46:H46</xm:sqref>
        </x14:conditionalFormatting>
        <x14:conditionalFormatting xmlns:xm="http://schemas.microsoft.com/office/excel/2006/main">
          <x14:cfRule type="expression" priority="481" id="{21C59F5E-3F4B-49C7-8AED-F02498D3693A}">
            <xm:f>$F45=data!$E$5</xm:f>
            <x14:dxf>
              <fill>
                <patternFill>
                  <bgColor theme="1"/>
                </patternFill>
              </fill>
            </x14:dxf>
          </x14:cfRule>
          <xm:sqref>G45 I45</xm:sqref>
        </x14:conditionalFormatting>
        <x14:conditionalFormatting xmlns:xm="http://schemas.microsoft.com/office/excel/2006/main">
          <x14:cfRule type="expression" priority="479" id="{184E0EB8-2F49-4A06-B1AA-E83D19504AD7}">
            <xm:f>$O45=data!$AJ$4</xm:f>
            <x14:dxf>
              <fill>
                <patternFill>
                  <bgColor theme="1"/>
                </patternFill>
              </fill>
            </x14:dxf>
          </x14:cfRule>
          <xm:sqref>T45:V46</xm:sqref>
        </x14:conditionalFormatting>
        <x14:conditionalFormatting xmlns:xm="http://schemas.microsoft.com/office/excel/2006/main">
          <x14:cfRule type="expression" priority="478" id="{E43191C1-E4EF-4D35-ACA6-413F8D3A4DC9}">
            <xm:f>$P45=data!$E$5</xm:f>
            <x14:dxf>
              <fill>
                <patternFill>
                  <bgColor theme="1"/>
                </patternFill>
              </fill>
            </x14:dxf>
          </x14:cfRule>
          <xm:sqref>Q45</xm:sqref>
        </x14:conditionalFormatting>
        <x14:conditionalFormatting xmlns:xm="http://schemas.microsoft.com/office/excel/2006/main">
          <x14:cfRule type="expression" priority="475" id="{F3C2C91F-717F-45F5-A958-CAB5FB991A3E}">
            <xm:f>$F43=data!$E$4</xm:f>
            <x14:dxf>
              <fill>
                <patternFill>
                  <bgColor theme="1"/>
                </patternFill>
              </fill>
            </x14:dxf>
          </x14:cfRule>
          <xm:sqref>G44:H44</xm:sqref>
        </x14:conditionalFormatting>
        <x14:conditionalFormatting xmlns:xm="http://schemas.microsoft.com/office/excel/2006/main">
          <x14:cfRule type="expression" priority="474" id="{E3EC3846-5739-4770-A03F-D3394D3447BF}">
            <xm:f>$F43=data!$E$5</xm:f>
            <x14:dxf>
              <fill>
                <patternFill>
                  <bgColor theme="1"/>
                </patternFill>
              </fill>
            </x14:dxf>
          </x14:cfRule>
          <xm:sqref>G43 I43</xm:sqref>
        </x14:conditionalFormatting>
        <x14:conditionalFormatting xmlns:xm="http://schemas.microsoft.com/office/excel/2006/main">
          <x14:cfRule type="expression" priority="472" id="{871606DF-3FFD-438C-8A4D-E897F81C48E6}">
            <xm:f>$O43=data!$AJ$4</xm:f>
            <x14:dxf>
              <fill>
                <patternFill>
                  <bgColor theme="1"/>
                </patternFill>
              </fill>
            </x14:dxf>
          </x14:cfRule>
          <xm:sqref>T43:V44</xm:sqref>
        </x14:conditionalFormatting>
        <x14:conditionalFormatting xmlns:xm="http://schemas.microsoft.com/office/excel/2006/main">
          <x14:cfRule type="expression" priority="471" id="{D1310C31-23FC-4439-9B2B-AD1BFC9ADF5C}">
            <xm:f>$P43=data!$E$5</xm:f>
            <x14:dxf>
              <fill>
                <patternFill>
                  <bgColor theme="1"/>
                </patternFill>
              </fill>
            </x14:dxf>
          </x14:cfRule>
          <xm:sqref>Q43</xm:sqref>
        </x14:conditionalFormatting>
        <x14:conditionalFormatting xmlns:xm="http://schemas.microsoft.com/office/excel/2006/main">
          <x14:cfRule type="expression" priority="467" id="{05B7FC14-85DF-40A8-8994-96DC202C0545}">
            <xm:f>$F41=data!$E$5</xm:f>
            <x14:dxf>
              <fill>
                <patternFill>
                  <bgColor theme="1"/>
                </patternFill>
              </fill>
            </x14:dxf>
          </x14:cfRule>
          <xm:sqref>G41 I41</xm:sqref>
        </x14:conditionalFormatting>
        <x14:conditionalFormatting xmlns:xm="http://schemas.microsoft.com/office/excel/2006/main">
          <x14:cfRule type="expression" priority="465" id="{278CF5EE-BF54-44A1-9AB8-487DA86BC574}">
            <xm:f>$O41=data!$AJ$4</xm:f>
            <x14:dxf>
              <fill>
                <patternFill>
                  <bgColor theme="1"/>
                </patternFill>
              </fill>
            </x14:dxf>
          </x14:cfRule>
          <xm:sqref>T41:V42</xm:sqref>
        </x14:conditionalFormatting>
        <x14:conditionalFormatting xmlns:xm="http://schemas.microsoft.com/office/excel/2006/main">
          <x14:cfRule type="expression" priority="464" id="{717A5D98-5A35-4CB8-A44F-A8726A338202}">
            <xm:f>$P41=data!$E$5</xm:f>
            <x14:dxf>
              <fill>
                <patternFill>
                  <bgColor theme="1"/>
                </patternFill>
              </fill>
            </x14:dxf>
          </x14:cfRule>
          <xm:sqref>Q41</xm:sqref>
        </x14:conditionalFormatting>
        <x14:conditionalFormatting xmlns:xm="http://schemas.microsoft.com/office/excel/2006/main">
          <x14:cfRule type="expression" priority="458" id="{926AE8E8-9EAB-4A07-97CF-00586EDC476E}">
            <xm:f>$O39=data!$AJ$4</xm:f>
            <x14:dxf>
              <fill>
                <patternFill>
                  <bgColor theme="1"/>
                </patternFill>
              </fill>
            </x14:dxf>
          </x14:cfRule>
          <xm:sqref>T39:V40</xm:sqref>
        </x14:conditionalFormatting>
        <x14:conditionalFormatting xmlns:xm="http://schemas.microsoft.com/office/excel/2006/main">
          <x14:cfRule type="expression" priority="451" id="{365BD252-9720-484B-BCFD-C238CD205472}">
            <xm:f>$O37=data!$AJ$4</xm:f>
            <x14:dxf>
              <fill>
                <patternFill>
                  <bgColor theme="1"/>
                </patternFill>
              </fill>
            </x14:dxf>
          </x14:cfRule>
          <xm:sqref>T37:V38</xm:sqref>
        </x14:conditionalFormatting>
        <x14:conditionalFormatting xmlns:xm="http://schemas.microsoft.com/office/excel/2006/main">
          <x14:cfRule type="expression" priority="444" id="{61C7DB45-AC14-4DFE-AB2A-7C05288BE087}">
            <xm:f>$O35=data!$AJ$4</xm:f>
            <x14:dxf>
              <fill>
                <patternFill>
                  <bgColor theme="1"/>
                </patternFill>
              </fill>
            </x14:dxf>
          </x14:cfRule>
          <xm:sqref>T35:V36</xm:sqref>
        </x14:conditionalFormatting>
        <x14:conditionalFormatting xmlns:xm="http://schemas.microsoft.com/office/excel/2006/main">
          <x14:cfRule type="expression" priority="437" id="{5C4E7C2E-BD00-43E1-AA82-D2BDAB3C60FA}">
            <xm:f>$O33=data!$AJ$4</xm:f>
            <x14:dxf>
              <fill>
                <patternFill>
                  <bgColor theme="1"/>
                </patternFill>
              </fill>
            </x14:dxf>
          </x14:cfRule>
          <xm:sqref>T33:V34</xm:sqref>
        </x14:conditionalFormatting>
        <x14:conditionalFormatting xmlns:xm="http://schemas.microsoft.com/office/excel/2006/main">
          <x14:cfRule type="expression" priority="430" id="{7DA7E66B-84D8-4AF4-BEDB-448B4169A33D}">
            <xm:f>$O31=data!$AJ$4</xm:f>
            <x14:dxf>
              <fill>
                <patternFill>
                  <bgColor theme="1"/>
                </patternFill>
              </fill>
            </x14:dxf>
          </x14:cfRule>
          <xm:sqref>T31:V32</xm:sqref>
        </x14:conditionalFormatting>
        <x14:conditionalFormatting xmlns:xm="http://schemas.microsoft.com/office/excel/2006/main">
          <x14:cfRule type="expression" priority="423" id="{6063BD80-1561-4228-8442-BB04D682E0F8}">
            <xm:f>$O29=data!$AJ$4</xm:f>
            <x14:dxf>
              <fill>
                <patternFill>
                  <bgColor theme="1"/>
                </patternFill>
              </fill>
            </x14:dxf>
          </x14:cfRule>
          <xm:sqref>T29:V30</xm:sqref>
        </x14:conditionalFormatting>
        <x14:conditionalFormatting xmlns:xm="http://schemas.microsoft.com/office/excel/2006/main">
          <x14:cfRule type="expression" priority="416" id="{DBCF8B05-6362-4C8C-B2F9-6BE934730B22}">
            <xm:f>$O27=data!$AJ$4</xm:f>
            <x14:dxf>
              <fill>
                <patternFill>
                  <bgColor theme="1"/>
                </patternFill>
              </fill>
            </x14:dxf>
          </x14:cfRule>
          <xm:sqref>T27:V28</xm:sqref>
        </x14:conditionalFormatting>
        <x14:conditionalFormatting xmlns:xm="http://schemas.microsoft.com/office/excel/2006/main">
          <x14:cfRule type="expression" priority="409" id="{74A1C9B9-B45E-444B-AB25-55037033BE50}">
            <xm:f>$O25=data!$AJ$4</xm:f>
            <x14:dxf>
              <fill>
                <patternFill>
                  <bgColor theme="1"/>
                </patternFill>
              </fill>
            </x14:dxf>
          </x14:cfRule>
          <xm:sqref>T25:V26</xm:sqref>
        </x14:conditionalFormatting>
        <x14:conditionalFormatting xmlns:xm="http://schemas.microsoft.com/office/excel/2006/main">
          <x14:cfRule type="expression" priority="402" id="{B99D342A-2735-4C76-83EA-B613471CCAE0}">
            <xm:f>$O23=data!$AJ$4</xm:f>
            <x14:dxf>
              <fill>
                <patternFill>
                  <bgColor theme="1"/>
                </patternFill>
              </fill>
            </x14:dxf>
          </x14:cfRule>
          <xm:sqref>T23:V24</xm:sqref>
        </x14:conditionalFormatting>
        <x14:conditionalFormatting xmlns:xm="http://schemas.microsoft.com/office/excel/2006/main">
          <x14:cfRule type="expression" priority="339" id="{F2CDEB2C-56E9-41E1-84C1-206AAFEBB399}">
            <xm:f>$P47=data!$E$5</xm:f>
            <x14:dxf>
              <fill>
                <patternFill>
                  <bgColor theme="1"/>
                </patternFill>
              </fill>
            </x14:dxf>
          </x14:cfRule>
          <xm:sqref>R47</xm:sqref>
        </x14:conditionalFormatting>
        <x14:conditionalFormatting xmlns:xm="http://schemas.microsoft.com/office/excel/2006/main">
          <x14:cfRule type="expression" priority="395" id="{CFBA2F4A-89AF-44FE-B9E7-9A8C40B13DD4}">
            <xm:f>$O21=data!$AJ$4</xm:f>
            <x14:dxf>
              <fill>
                <patternFill>
                  <bgColor theme="1"/>
                </patternFill>
              </fill>
            </x14:dxf>
          </x14:cfRule>
          <xm:sqref>T21:V22</xm:sqref>
        </x14:conditionalFormatting>
        <x14:conditionalFormatting xmlns:xm="http://schemas.microsoft.com/office/excel/2006/main">
          <x14:cfRule type="expression" priority="330" id="{EC69EE6A-87D7-4604-BBE2-1EF20D3537B4}">
            <xm:f>$P65=data!$E$5</xm:f>
            <x14:dxf>
              <fill>
                <patternFill>
                  <bgColor theme="1"/>
                </patternFill>
              </fill>
            </x14:dxf>
          </x14:cfRule>
          <xm:sqref>R65</xm:sqref>
        </x14:conditionalFormatting>
        <x14:conditionalFormatting xmlns:xm="http://schemas.microsoft.com/office/excel/2006/main">
          <x14:cfRule type="expression" priority="388" id="{9B089F53-00ED-4C0D-A12F-75578D2B18D2}">
            <xm:f>$O19=data!$AJ$4</xm:f>
            <x14:dxf>
              <fill>
                <patternFill>
                  <bgColor theme="1"/>
                </patternFill>
              </fill>
            </x14:dxf>
          </x14:cfRule>
          <xm:sqref>T19:V20</xm:sqref>
        </x14:conditionalFormatting>
        <x14:conditionalFormatting xmlns:xm="http://schemas.microsoft.com/office/excel/2006/main">
          <x14:cfRule type="expression" priority="321" id="{05534405-51C3-4BB0-8F44-A7B4A5F2CBB2}">
            <xm:f>$P83=data!$E$5</xm:f>
            <x14:dxf>
              <fill>
                <patternFill>
                  <bgColor theme="1"/>
                </patternFill>
              </fill>
            </x14:dxf>
          </x14:cfRule>
          <xm:sqref>R83</xm:sqref>
        </x14:conditionalFormatting>
        <x14:conditionalFormatting xmlns:xm="http://schemas.microsoft.com/office/excel/2006/main">
          <x14:cfRule type="expression" priority="381" id="{97D73D26-3D43-46CA-A84B-DC0CA8F820BC}">
            <xm:f>$O17=data!$AJ$4</xm:f>
            <x14:dxf>
              <fill>
                <patternFill>
                  <bgColor theme="1"/>
                </patternFill>
              </fill>
            </x14:dxf>
          </x14:cfRule>
          <xm:sqref>T17:V18</xm:sqref>
        </x14:conditionalFormatting>
        <x14:conditionalFormatting xmlns:xm="http://schemas.microsoft.com/office/excel/2006/main">
          <x14:cfRule type="expression" priority="374" id="{189FE831-7EAC-4981-9717-C3357D86A715}">
            <xm:f>$O15=data!$AJ$4</xm:f>
            <x14:dxf>
              <fill>
                <patternFill>
                  <bgColor theme="1"/>
                </patternFill>
              </fill>
            </x14:dxf>
          </x14:cfRule>
          <xm:sqref>T15:V16</xm:sqref>
        </x14:conditionalFormatting>
        <x14:conditionalFormatting xmlns:xm="http://schemas.microsoft.com/office/excel/2006/main">
          <x14:cfRule type="expression" priority="367" id="{EC4B1030-AE4C-4343-92C6-C1088CBBE66E}">
            <xm:f>$O13=data!$AJ$4</xm:f>
            <x14:dxf>
              <fill>
                <patternFill>
                  <bgColor theme="1"/>
                </patternFill>
              </fill>
            </x14:dxf>
          </x14:cfRule>
          <xm:sqref>T13:V14</xm:sqref>
        </x14:conditionalFormatting>
        <x14:conditionalFormatting xmlns:xm="http://schemas.microsoft.com/office/excel/2006/main">
          <x14:cfRule type="expression" priority="362" id="{33DA5A65-3CB0-4BE6-B4E0-177E28508761}">
            <xm:f>$F11=data!$E$5</xm:f>
            <x14:dxf>
              <fill>
                <patternFill>
                  <bgColor theme="1"/>
                </patternFill>
              </fill>
            </x14:dxf>
          </x14:cfRule>
          <xm:sqref>G11:I11</xm:sqref>
        </x14:conditionalFormatting>
        <x14:conditionalFormatting xmlns:xm="http://schemas.microsoft.com/office/excel/2006/main">
          <x14:cfRule type="expression" priority="360" id="{CCCF79D1-12EF-4E89-95E4-3DE4DD6C32F5}">
            <xm:f>$O11=data!$AJ$4</xm:f>
            <x14:dxf>
              <fill>
                <patternFill>
                  <bgColor theme="1"/>
                </patternFill>
              </fill>
            </x14:dxf>
          </x14:cfRule>
          <xm:sqref>T11:V12</xm:sqref>
        </x14:conditionalFormatting>
        <x14:conditionalFormatting xmlns:xm="http://schemas.microsoft.com/office/excel/2006/main">
          <x14:cfRule type="expression" priority="342" id="{CA0DC53F-32F4-4B36-9D36-2389A0769EE3}">
            <xm:f>$P41=data!$E$5</xm:f>
            <x14:dxf>
              <fill>
                <patternFill>
                  <bgColor theme="1"/>
                </patternFill>
              </fill>
            </x14:dxf>
          </x14:cfRule>
          <xm:sqref>R41</xm:sqref>
        </x14:conditionalFormatting>
        <x14:conditionalFormatting xmlns:xm="http://schemas.microsoft.com/office/excel/2006/main">
          <x14:cfRule type="expression" priority="341" id="{381F089D-A360-4BEF-8856-589E1124D398}">
            <xm:f>$P43=data!$E$5</xm:f>
            <x14:dxf>
              <fill>
                <patternFill>
                  <bgColor theme="1"/>
                </patternFill>
              </fill>
            </x14:dxf>
          </x14:cfRule>
          <xm:sqref>R43</xm:sqref>
        </x14:conditionalFormatting>
        <x14:conditionalFormatting xmlns:xm="http://schemas.microsoft.com/office/excel/2006/main">
          <x14:cfRule type="expression" priority="340" id="{5E56A8CB-D1F9-4BE5-8F31-7C9A611C1F51}">
            <xm:f>$P45=data!$E$5</xm:f>
            <x14:dxf>
              <fill>
                <patternFill>
                  <bgColor theme="1"/>
                </patternFill>
              </fill>
            </x14:dxf>
          </x14:cfRule>
          <xm:sqref>R45</xm:sqref>
        </x14:conditionalFormatting>
        <x14:conditionalFormatting xmlns:xm="http://schemas.microsoft.com/office/excel/2006/main">
          <x14:cfRule type="expression" priority="338" id="{EB2E0616-785D-4A59-AD95-2F7330365777}">
            <xm:f>$P49=data!$E$5</xm:f>
            <x14:dxf>
              <fill>
                <patternFill>
                  <bgColor theme="1"/>
                </patternFill>
              </fill>
            </x14:dxf>
          </x14:cfRule>
          <xm:sqref>R49</xm:sqref>
        </x14:conditionalFormatting>
        <x14:conditionalFormatting xmlns:xm="http://schemas.microsoft.com/office/excel/2006/main">
          <x14:cfRule type="expression" priority="337" id="{BC0254EC-A778-4EDF-BBFF-5903FFADBD58}">
            <xm:f>$P51=data!$E$5</xm:f>
            <x14:dxf>
              <fill>
                <patternFill>
                  <bgColor theme="1"/>
                </patternFill>
              </fill>
            </x14:dxf>
          </x14:cfRule>
          <xm:sqref>R51</xm:sqref>
        </x14:conditionalFormatting>
        <x14:conditionalFormatting xmlns:xm="http://schemas.microsoft.com/office/excel/2006/main">
          <x14:cfRule type="expression" priority="336" id="{91C9FE83-7919-4D88-988D-2AE9A6242D75}">
            <xm:f>$P53=data!$E$5</xm:f>
            <x14:dxf>
              <fill>
                <patternFill>
                  <bgColor theme="1"/>
                </patternFill>
              </fill>
            </x14:dxf>
          </x14:cfRule>
          <xm:sqref>R53</xm:sqref>
        </x14:conditionalFormatting>
        <x14:conditionalFormatting xmlns:xm="http://schemas.microsoft.com/office/excel/2006/main">
          <x14:cfRule type="expression" priority="335" id="{283B3F4B-40A3-41CC-A5AB-D93EF0686C2B}">
            <xm:f>$P55=data!$E$5</xm:f>
            <x14:dxf>
              <fill>
                <patternFill>
                  <bgColor theme="1"/>
                </patternFill>
              </fill>
            </x14:dxf>
          </x14:cfRule>
          <xm:sqref>R55</xm:sqref>
        </x14:conditionalFormatting>
        <x14:conditionalFormatting xmlns:xm="http://schemas.microsoft.com/office/excel/2006/main">
          <x14:cfRule type="expression" priority="334" id="{F2DE24F3-3972-4BF2-9451-6C0D36D1C564}">
            <xm:f>$P57=data!$E$5</xm:f>
            <x14:dxf>
              <fill>
                <patternFill>
                  <bgColor theme="1"/>
                </patternFill>
              </fill>
            </x14:dxf>
          </x14:cfRule>
          <xm:sqref>R57</xm:sqref>
        </x14:conditionalFormatting>
        <x14:conditionalFormatting xmlns:xm="http://schemas.microsoft.com/office/excel/2006/main">
          <x14:cfRule type="expression" priority="333" id="{2B64089B-426D-4B83-933C-26ACE6A25188}">
            <xm:f>$P59=data!$E$5</xm:f>
            <x14:dxf>
              <fill>
                <patternFill>
                  <bgColor theme="1"/>
                </patternFill>
              </fill>
            </x14:dxf>
          </x14:cfRule>
          <xm:sqref>R59</xm:sqref>
        </x14:conditionalFormatting>
        <x14:conditionalFormatting xmlns:xm="http://schemas.microsoft.com/office/excel/2006/main">
          <x14:cfRule type="expression" priority="332" id="{DCAAE37A-83B5-46CB-9CC4-98EB7F7F0D0D}">
            <xm:f>$P61=data!$E$5</xm:f>
            <x14:dxf>
              <fill>
                <patternFill>
                  <bgColor theme="1"/>
                </patternFill>
              </fill>
            </x14:dxf>
          </x14:cfRule>
          <xm:sqref>R61</xm:sqref>
        </x14:conditionalFormatting>
        <x14:conditionalFormatting xmlns:xm="http://schemas.microsoft.com/office/excel/2006/main">
          <x14:cfRule type="expression" priority="331" id="{F8B604EB-708A-4A82-9C24-C2D0E20063AE}">
            <xm:f>$P63=data!$E$5</xm:f>
            <x14:dxf>
              <fill>
                <patternFill>
                  <bgColor theme="1"/>
                </patternFill>
              </fill>
            </x14:dxf>
          </x14:cfRule>
          <xm:sqref>R63</xm:sqref>
        </x14:conditionalFormatting>
        <x14:conditionalFormatting xmlns:xm="http://schemas.microsoft.com/office/excel/2006/main">
          <x14:cfRule type="expression" priority="329" id="{D8DECDEA-D746-40E8-B50D-64A9631937C0}">
            <xm:f>$P67=data!$E$5</xm:f>
            <x14:dxf>
              <fill>
                <patternFill>
                  <bgColor theme="1"/>
                </patternFill>
              </fill>
            </x14:dxf>
          </x14:cfRule>
          <xm:sqref>R67</xm:sqref>
        </x14:conditionalFormatting>
        <x14:conditionalFormatting xmlns:xm="http://schemas.microsoft.com/office/excel/2006/main">
          <x14:cfRule type="expression" priority="328" id="{FE9FCA10-75D1-4203-8EBF-63F84E315976}">
            <xm:f>$P69=data!$E$5</xm:f>
            <x14:dxf>
              <fill>
                <patternFill>
                  <bgColor theme="1"/>
                </patternFill>
              </fill>
            </x14:dxf>
          </x14:cfRule>
          <xm:sqref>R69</xm:sqref>
        </x14:conditionalFormatting>
        <x14:conditionalFormatting xmlns:xm="http://schemas.microsoft.com/office/excel/2006/main">
          <x14:cfRule type="expression" priority="327" id="{1DFEA5DB-222E-4BDB-B88F-63C91272A369}">
            <xm:f>$P71=data!$E$5</xm:f>
            <x14:dxf>
              <fill>
                <patternFill>
                  <bgColor theme="1"/>
                </patternFill>
              </fill>
            </x14:dxf>
          </x14:cfRule>
          <xm:sqref>R71</xm:sqref>
        </x14:conditionalFormatting>
        <x14:conditionalFormatting xmlns:xm="http://schemas.microsoft.com/office/excel/2006/main">
          <x14:cfRule type="expression" priority="326" id="{EB049E1D-6465-40D4-8674-9411ECE60B99}">
            <xm:f>$P73=data!$E$5</xm:f>
            <x14:dxf>
              <fill>
                <patternFill>
                  <bgColor theme="1"/>
                </patternFill>
              </fill>
            </x14:dxf>
          </x14:cfRule>
          <xm:sqref>R73</xm:sqref>
        </x14:conditionalFormatting>
        <x14:conditionalFormatting xmlns:xm="http://schemas.microsoft.com/office/excel/2006/main">
          <x14:cfRule type="expression" priority="325" id="{49883EDB-7DE8-468A-9FF0-BB3BFD965751}">
            <xm:f>$P75=data!$E$5</xm:f>
            <x14:dxf>
              <fill>
                <patternFill>
                  <bgColor theme="1"/>
                </patternFill>
              </fill>
            </x14:dxf>
          </x14:cfRule>
          <xm:sqref>R75</xm:sqref>
        </x14:conditionalFormatting>
        <x14:conditionalFormatting xmlns:xm="http://schemas.microsoft.com/office/excel/2006/main">
          <x14:cfRule type="expression" priority="324" id="{3B172190-F499-4FAA-ACAA-4A63E2F82044}">
            <xm:f>$P77=data!$E$5</xm:f>
            <x14:dxf>
              <fill>
                <patternFill>
                  <bgColor theme="1"/>
                </patternFill>
              </fill>
            </x14:dxf>
          </x14:cfRule>
          <xm:sqref>R77</xm:sqref>
        </x14:conditionalFormatting>
        <x14:conditionalFormatting xmlns:xm="http://schemas.microsoft.com/office/excel/2006/main">
          <x14:cfRule type="expression" priority="323" id="{44B8FAD5-DE66-44C0-9D28-5112447735CE}">
            <xm:f>$P79=data!$E$5</xm:f>
            <x14:dxf>
              <fill>
                <patternFill>
                  <bgColor theme="1"/>
                </patternFill>
              </fill>
            </x14:dxf>
          </x14:cfRule>
          <xm:sqref>R79</xm:sqref>
        </x14:conditionalFormatting>
        <x14:conditionalFormatting xmlns:xm="http://schemas.microsoft.com/office/excel/2006/main">
          <x14:cfRule type="expression" priority="322" id="{9E4A23B8-7CD6-46EE-A3C4-92E65CD2DF88}">
            <xm:f>$P81=data!$E$5</xm:f>
            <x14:dxf>
              <fill>
                <patternFill>
                  <bgColor theme="1"/>
                </patternFill>
              </fill>
            </x14:dxf>
          </x14:cfRule>
          <xm:sqref>R81</xm:sqref>
        </x14:conditionalFormatting>
        <x14:conditionalFormatting xmlns:xm="http://schemas.microsoft.com/office/excel/2006/main">
          <x14:cfRule type="expression" priority="320" id="{55F29C6A-1F6E-4642-A2F9-A31A816AEA4D}">
            <xm:f>$P85=data!$E$5</xm:f>
            <x14:dxf>
              <fill>
                <patternFill>
                  <bgColor theme="1"/>
                </patternFill>
              </fill>
            </x14:dxf>
          </x14:cfRule>
          <xm:sqref>R85</xm:sqref>
        </x14:conditionalFormatting>
        <x14:conditionalFormatting xmlns:xm="http://schemas.microsoft.com/office/excel/2006/main">
          <x14:cfRule type="expression" priority="319" id="{6F6A75D1-0BAA-4AB3-AD42-5140DE49B249}">
            <xm:f>$P87=data!$E$5</xm:f>
            <x14:dxf>
              <fill>
                <patternFill>
                  <bgColor theme="1"/>
                </patternFill>
              </fill>
            </x14:dxf>
          </x14:cfRule>
          <xm:sqref>R87</xm:sqref>
        </x14:conditionalFormatting>
        <x14:conditionalFormatting xmlns:xm="http://schemas.microsoft.com/office/excel/2006/main">
          <x14:cfRule type="expression" priority="305" id="{3D785AFF-4649-4833-B029-D06510E2386B}">
            <xm:f>$P11=data!$E$4</xm:f>
            <x14:dxf>
              <fill>
                <patternFill>
                  <bgColor theme="1"/>
                </patternFill>
              </fill>
            </x14:dxf>
          </x14:cfRule>
          <xm:sqref>M11:M12</xm:sqref>
        </x14:conditionalFormatting>
        <x14:conditionalFormatting xmlns:xm="http://schemas.microsoft.com/office/excel/2006/main">
          <x14:cfRule type="expression" priority="304" id="{E7E1345E-F073-4252-A8F5-B53E9A1B0698}">
            <xm:f>$P13=data!$E$4</xm:f>
            <x14:dxf>
              <fill>
                <patternFill>
                  <bgColor theme="1"/>
                </patternFill>
              </fill>
            </x14:dxf>
          </x14:cfRule>
          <xm:sqref>M13:M14</xm:sqref>
        </x14:conditionalFormatting>
        <x14:conditionalFormatting xmlns:xm="http://schemas.microsoft.com/office/excel/2006/main">
          <x14:cfRule type="expression" priority="303" id="{3985718B-258F-48A7-8A38-AF260DD5AA22}">
            <xm:f>$P15=data!$E$4</xm:f>
            <x14:dxf>
              <fill>
                <patternFill>
                  <bgColor theme="1"/>
                </patternFill>
              </fill>
            </x14:dxf>
          </x14:cfRule>
          <xm:sqref>M15:M16</xm:sqref>
        </x14:conditionalFormatting>
        <x14:conditionalFormatting xmlns:xm="http://schemas.microsoft.com/office/excel/2006/main">
          <x14:cfRule type="expression" priority="302" id="{C19A4A48-284B-4F8B-ADD2-65419A1B3AED}">
            <xm:f>$P17=data!$E$4</xm:f>
            <x14:dxf>
              <fill>
                <patternFill>
                  <bgColor theme="1"/>
                </patternFill>
              </fill>
            </x14:dxf>
          </x14:cfRule>
          <xm:sqref>M17:M18</xm:sqref>
        </x14:conditionalFormatting>
        <x14:conditionalFormatting xmlns:xm="http://schemas.microsoft.com/office/excel/2006/main">
          <x14:cfRule type="expression" priority="301" id="{CE59A747-484B-4739-9E95-A869F06C7F74}">
            <xm:f>$P19=data!$E$4</xm:f>
            <x14:dxf>
              <fill>
                <patternFill>
                  <bgColor theme="1"/>
                </patternFill>
              </fill>
            </x14:dxf>
          </x14:cfRule>
          <xm:sqref>M19:M20</xm:sqref>
        </x14:conditionalFormatting>
        <x14:conditionalFormatting xmlns:xm="http://schemas.microsoft.com/office/excel/2006/main">
          <x14:cfRule type="expression" priority="300" id="{E7429EAB-04B8-4B64-8984-A27292FD2B40}">
            <xm:f>$P21=data!$E$4</xm:f>
            <x14:dxf>
              <fill>
                <patternFill>
                  <bgColor theme="1"/>
                </patternFill>
              </fill>
            </x14:dxf>
          </x14:cfRule>
          <xm:sqref>M21:M22</xm:sqref>
        </x14:conditionalFormatting>
        <x14:conditionalFormatting xmlns:xm="http://schemas.microsoft.com/office/excel/2006/main">
          <x14:cfRule type="expression" priority="299" id="{BE910E65-07CE-4106-BE32-80A5B8210FDA}">
            <xm:f>$P23=data!$E$4</xm:f>
            <x14:dxf>
              <fill>
                <patternFill>
                  <bgColor theme="1"/>
                </patternFill>
              </fill>
            </x14:dxf>
          </x14:cfRule>
          <xm:sqref>M23:M24</xm:sqref>
        </x14:conditionalFormatting>
        <x14:conditionalFormatting xmlns:xm="http://schemas.microsoft.com/office/excel/2006/main">
          <x14:cfRule type="expression" priority="298" id="{2416FEBF-2743-4240-974A-3B63D9419ED4}">
            <xm:f>$P25=data!$E$4</xm:f>
            <x14:dxf>
              <fill>
                <patternFill>
                  <bgColor theme="1"/>
                </patternFill>
              </fill>
            </x14:dxf>
          </x14:cfRule>
          <xm:sqref>M25:M26</xm:sqref>
        </x14:conditionalFormatting>
        <x14:conditionalFormatting xmlns:xm="http://schemas.microsoft.com/office/excel/2006/main">
          <x14:cfRule type="expression" priority="297" id="{9225CC1F-582D-473E-8B8F-10A3AF7C3D7C}">
            <xm:f>$P27=data!$E$4</xm:f>
            <x14:dxf>
              <fill>
                <patternFill>
                  <bgColor theme="1"/>
                </patternFill>
              </fill>
            </x14:dxf>
          </x14:cfRule>
          <xm:sqref>M27:M28</xm:sqref>
        </x14:conditionalFormatting>
        <x14:conditionalFormatting xmlns:xm="http://schemas.microsoft.com/office/excel/2006/main">
          <x14:cfRule type="expression" priority="296" id="{20005ABE-1144-4B1E-8F0C-0B4861122F3F}">
            <xm:f>$P29=data!$E$4</xm:f>
            <x14:dxf>
              <fill>
                <patternFill>
                  <bgColor theme="1"/>
                </patternFill>
              </fill>
            </x14:dxf>
          </x14:cfRule>
          <xm:sqref>M29:M30</xm:sqref>
        </x14:conditionalFormatting>
        <x14:conditionalFormatting xmlns:xm="http://schemas.microsoft.com/office/excel/2006/main">
          <x14:cfRule type="expression" priority="295" id="{26C063F2-A9B4-48A2-AB59-96B28B7A053A}">
            <xm:f>$P31=data!$E$4</xm:f>
            <x14:dxf>
              <fill>
                <patternFill>
                  <bgColor theme="1"/>
                </patternFill>
              </fill>
            </x14:dxf>
          </x14:cfRule>
          <xm:sqref>M31:M32</xm:sqref>
        </x14:conditionalFormatting>
        <x14:conditionalFormatting xmlns:xm="http://schemas.microsoft.com/office/excel/2006/main">
          <x14:cfRule type="expression" priority="294" id="{4280FAC7-F6C9-4E9D-8F06-5BD2AB43B8BC}">
            <xm:f>$P33=data!$E$4</xm:f>
            <x14:dxf>
              <fill>
                <patternFill>
                  <bgColor theme="1"/>
                </patternFill>
              </fill>
            </x14:dxf>
          </x14:cfRule>
          <xm:sqref>M33:M34</xm:sqref>
        </x14:conditionalFormatting>
        <x14:conditionalFormatting xmlns:xm="http://schemas.microsoft.com/office/excel/2006/main">
          <x14:cfRule type="expression" priority="293" id="{F8D472BE-E0B7-4616-AEDA-8DF22EE33851}">
            <xm:f>$P35=data!$E$4</xm:f>
            <x14:dxf>
              <fill>
                <patternFill>
                  <bgColor theme="1"/>
                </patternFill>
              </fill>
            </x14:dxf>
          </x14:cfRule>
          <xm:sqref>M35:M36</xm:sqref>
        </x14:conditionalFormatting>
        <x14:conditionalFormatting xmlns:xm="http://schemas.microsoft.com/office/excel/2006/main">
          <x14:cfRule type="expression" priority="292" id="{ABC8C35D-ED7E-432D-A4A1-A453DB5ED235}">
            <xm:f>$P37=data!$E$4</xm:f>
            <x14:dxf>
              <fill>
                <patternFill>
                  <bgColor theme="1"/>
                </patternFill>
              </fill>
            </x14:dxf>
          </x14:cfRule>
          <xm:sqref>M37:M38</xm:sqref>
        </x14:conditionalFormatting>
        <x14:conditionalFormatting xmlns:xm="http://schemas.microsoft.com/office/excel/2006/main">
          <x14:cfRule type="expression" priority="291" id="{7229A9A9-151C-4B4B-9B00-7B9F5BB09EA5}">
            <xm:f>$P39=data!$E$4</xm:f>
            <x14:dxf>
              <fill>
                <patternFill>
                  <bgColor theme="1"/>
                </patternFill>
              </fill>
            </x14:dxf>
          </x14:cfRule>
          <xm:sqref>M39:M40</xm:sqref>
        </x14:conditionalFormatting>
        <x14:conditionalFormatting xmlns:xm="http://schemas.microsoft.com/office/excel/2006/main">
          <x14:cfRule type="expression" priority="290" id="{C3A3DB88-0C43-44C6-A692-02FF749B0A37}">
            <xm:f>$P41=data!$E$4</xm:f>
            <x14:dxf>
              <fill>
                <patternFill>
                  <bgColor theme="1"/>
                </patternFill>
              </fill>
            </x14:dxf>
          </x14:cfRule>
          <xm:sqref>M41:M42</xm:sqref>
        </x14:conditionalFormatting>
        <x14:conditionalFormatting xmlns:xm="http://schemas.microsoft.com/office/excel/2006/main">
          <x14:cfRule type="expression" priority="289" id="{E77610B8-10B5-4037-BFF8-C9BE08AFDC42}">
            <xm:f>$P43=data!$E$4</xm:f>
            <x14:dxf>
              <fill>
                <patternFill>
                  <bgColor theme="1"/>
                </patternFill>
              </fill>
            </x14:dxf>
          </x14:cfRule>
          <xm:sqref>M43:M44</xm:sqref>
        </x14:conditionalFormatting>
        <x14:conditionalFormatting xmlns:xm="http://schemas.microsoft.com/office/excel/2006/main">
          <x14:cfRule type="expression" priority="288" id="{B5D690AE-515C-43DD-8CEA-0F0F489E81F1}">
            <xm:f>$P45=data!$E$4</xm:f>
            <x14:dxf>
              <fill>
                <patternFill>
                  <bgColor theme="1"/>
                </patternFill>
              </fill>
            </x14:dxf>
          </x14:cfRule>
          <xm:sqref>M45:M46</xm:sqref>
        </x14:conditionalFormatting>
        <x14:conditionalFormatting xmlns:xm="http://schemas.microsoft.com/office/excel/2006/main">
          <x14:cfRule type="expression" priority="287" id="{194137A5-F539-4D93-A652-5B1B3C770F59}">
            <xm:f>$P47=data!$E$4</xm:f>
            <x14:dxf>
              <fill>
                <patternFill>
                  <bgColor theme="1"/>
                </patternFill>
              </fill>
            </x14:dxf>
          </x14:cfRule>
          <xm:sqref>M47:M48</xm:sqref>
        </x14:conditionalFormatting>
        <x14:conditionalFormatting xmlns:xm="http://schemas.microsoft.com/office/excel/2006/main">
          <x14:cfRule type="expression" priority="286" id="{CE1F6266-5F0A-4EA3-AF42-F27E9F0507A9}">
            <xm:f>$P49=data!$E$4</xm:f>
            <x14:dxf>
              <fill>
                <patternFill>
                  <bgColor theme="1"/>
                </patternFill>
              </fill>
            </x14:dxf>
          </x14:cfRule>
          <xm:sqref>M49:M50</xm:sqref>
        </x14:conditionalFormatting>
        <x14:conditionalFormatting xmlns:xm="http://schemas.microsoft.com/office/excel/2006/main">
          <x14:cfRule type="expression" priority="285" id="{8237D45C-94E6-4DD7-B54C-28B6419C625F}">
            <xm:f>$P51=data!$E$4</xm:f>
            <x14:dxf>
              <fill>
                <patternFill>
                  <bgColor theme="1"/>
                </patternFill>
              </fill>
            </x14:dxf>
          </x14:cfRule>
          <xm:sqref>M51:M52</xm:sqref>
        </x14:conditionalFormatting>
        <x14:conditionalFormatting xmlns:xm="http://schemas.microsoft.com/office/excel/2006/main">
          <x14:cfRule type="expression" priority="284" id="{2A2F5C90-F12D-4676-BB6E-A8E3720AAE2C}">
            <xm:f>$P53=data!$E$4</xm:f>
            <x14:dxf>
              <fill>
                <patternFill>
                  <bgColor theme="1"/>
                </patternFill>
              </fill>
            </x14:dxf>
          </x14:cfRule>
          <xm:sqref>M53:M54</xm:sqref>
        </x14:conditionalFormatting>
        <x14:conditionalFormatting xmlns:xm="http://schemas.microsoft.com/office/excel/2006/main">
          <x14:cfRule type="expression" priority="283" id="{63A0CB6C-38AB-45B1-9CE2-BBD185CDEA34}">
            <xm:f>$P55=data!$E$4</xm:f>
            <x14:dxf>
              <fill>
                <patternFill>
                  <bgColor theme="1"/>
                </patternFill>
              </fill>
            </x14:dxf>
          </x14:cfRule>
          <xm:sqref>M55:M56</xm:sqref>
        </x14:conditionalFormatting>
        <x14:conditionalFormatting xmlns:xm="http://schemas.microsoft.com/office/excel/2006/main">
          <x14:cfRule type="expression" priority="282" id="{0F2B7C04-E4EC-4994-85AB-59F1C0D14C2B}">
            <xm:f>$P57=data!$E$4</xm:f>
            <x14:dxf>
              <fill>
                <patternFill>
                  <bgColor theme="1"/>
                </patternFill>
              </fill>
            </x14:dxf>
          </x14:cfRule>
          <xm:sqref>M57:M58</xm:sqref>
        </x14:conditionalFormatting>
        <x14:conditionalFormatting xmlns:xm="http://schemas.microsoft.com/office/excel/2006/main">
          <x14:cfRule type="expression" priority="281" id="{42C93EB8-69E7-43A5-ACE4-B1BA531C73F8}">
            <xm:f>$P59=data!$E$4</xm:f>
            <x14:dxf>
              <fill>
                <patternFill>
                  <bgColor theme="1"/>
                </patternFill>
              </fill>
            </x14:dxf>
          </x14:cfRule>
          <xm:sqref>M59:M60</xm:sqref>
        </x14:conditionalFormatting>
        <x14:conditionalFormatting xmlns:xm="http://schemas.microsoft.com/office/excel/2006/main">
          <x14:cfRule type="expression" priority="280" id="{4C163ADE-EDE2-4192-BF50-1D3DB5CEDC30}">
            <xm:f>$P61=data!$E$4</xm:f>
            <x14:dxf>
              <fill>
                <patternFill>
                  <bgColor theme="1"/>
                </patternFill>
              </fill>
            </x14:dxf>
          </x14:cfRule>
          <xm:sqref>M61:M62</xm:sqref>
        </x14:conditionalFormatting>
        <x14:conditionalFormatting xmlns:xm="http://schemas.microsoft.com/office/excel/2006/main">
          <x14:cfRule type="expression" priority="279" id="{21ED4DCF-97EC-46CE-B283-F9805B0120EB}">
            <xm:f>$P63=data!$E$4</xm:f>
            <x14:dxf>
              <fill>
                <patternFill>
                  <bgColor theme="1"/>
                </patternFill>
              </fill>
            </x14:dxf>
          </x14:cfRule>
          <xm:sqref>M63:M64</xm:sqref>
        </x14:conditionalFormatting>
        <x14:conditionalFormatting xmlns:xm="http://schemas.microsoft.com/office/excel/2006/main">
          <x14:cfRule type="expression" priority="278" id="{10CD681A-647D-425C-9865-BDF2EAFDDAE5}">
            <xm:f>$P65=data!$E$4</xm:f>
            <x14:dxf>
              <fill>
                <patternFill>
                  <bgColor theme="1"/>
                </patternFill>
              </fill>
            </x14:dxf>
          </x14:cfRule>
          <xm:sqref>M65:M66</xm:sqref>
        </x14:conditionalFormatting>
        <x14:conditionalFormatting xmlns:xm="http://schemas.microsoft.com/office/excel/2006/main">
          <x14:cfRule type="expression" priority="277" id="{B9118985-7DE9-430D-AB79-304B726A5F48}">
            <xm:f>$P67=data!$E$4</xm:f>
            <x14:dxf>
              <fill>
                <patternFill>
                  <bgColor theme="1"/>
                </patternFill>
              </fill>
            </x14:dxf>
          </x14:cfRule>
          <xm:sqref>M67:M68</xm:sqref>
        </x14:conditionalFormatting>
        <x14:conditionalFormatting xmlns:xm="http://schemas.microsoft.com/office/excel/2006/main">
          <x14:cfRule type="expression" priority="276" id="{AD7C1AFE-F1C6-4342-92C4-5BED321C8D49}">
            <xm:f>$P69=data!$E$4</xm:f>
            <x14:dxf>
              <fill>
                <patternFill>
                  <bgColor theme="1"/>
                </patternFill>
              </fill>
            </x14:dxf>
          </x14:cfRule>
          <xm:sqref>M69:M70</xm:sqref>
        </x14:conditionalFormatting>
        <x14:conditionalFormatting xmlns:xm="http://schemas.microsoft.com/office/excel/2006/main">
          <x14:cfRule type="expression" priority="275" id="{1F6CC2DA-072A-4DDD-99C0-1672320925AB}">
            <xm:f>$P71=data!$E$4</xm:f>
            <x14:dxf>
              <fill>
                <patternFill>
                  <bgColor theme="1"/>
                </patternFill>
              </fill>
            </x14:dxf>
          </x14:cfRule>
          <xm:sqref>M71:M72</xm:sqref>
        </x14:conditionalFormatting>
        <x14:conditionalFormatting xmlns:xm="http://schemas.microsoft.com/office/excel/2006/main">
          <x14:cfRule type="expression" priority="274" id="{21A08438-769C-403B-BDB9-EAF98A375BEB}">
            <xm:f>$P73=data!$E$4</xm:f>
            <x14:dxf>
              <fill>
                <patternFill>
                  <bgColor theme="1"/>
                </patternFill>
              </fill>
            </x14:dxf>
          </x14:cfRule>
          <xm:sqref>M73:M74</xm:sqref>
        </x14:conditionalFormatting>
        <x14:conditionalFormatting xmlns:xm="http://schemas.microsoft.com/office/excel/2006/main">
          <x14:cfRule type="expression" priority="273" id="{ACF23436-145C-4B98-A4BB-DFBB4915F424}">
            <xm:f>$P75=data!$E$4</xm:f>
            <x14:dxf>
              <fill>
                <patternFill>
                  <bgColor theme="1"/>
                </patternFill>
              </fill>
            </x14:dxf>
          </x14:cfRule>
          <xm:sqref>M75:M76</xm:sqref>
        </x14:conditionalFormatting>
        <x14:conditionalFormatting xmlns:xm="http://schemas.microsoft.com/office/excel/2006/main">
          <x14:cfRule type="expression" priority="272" id="{57961C1A-7C40-4C4D-9863-2CDEFC3872DB}">
            <xm:f>$P77=data!$E$4</xm:f>
            <x14:dxf>
              <fill>
                <patternFill>
                  <bgColor theme="1"/>
                </patternFill>
              </fill>
            </x14:dxf>
          </x14:cfRule>
          <xm:sqref>M77:M78</xm:sqref>
        </x14:conditionalFormatting>
        <x14:conditionalFormatting xmlns:xm="http://schemas.microsoft.com/office/excel/2006/main">
          <x14:cfRule type="expression" priority="271" id="{7716546A-43E8-4DBF-B5DE-54A84CDF2CE0}">
            <xm:f>$P79=data!$E$4</xm:f>
            <x14:dxf>
              <fill>
                <patternFill>
                  <bgColor theme="1"/>
                </patternFill>
              </fill>
            </x14:dxf>
          </x14:cfRule>
          <xm:sqref>M79:M80</xm:sqref>
        </x14:conditionalFormatting>
        <x14:conditionalFormatting xmlns:xm="http://schemas.microsoft.com/office/excel/2006/main">
          <x14:cfRule type="expression" priority="270" id="{01DF0F95-E5C1-47E2-9D86-D4452B196739}">
            <xm:f>$P81=data!$E$4</xm:f>
            <x14:dxf>
              <fill>
                <patternFill>
                  <bgColor theme="1"/>
                </patternFill>
              </fill>
            </x14:dxf>
          </x14:cfRule>
          <xm:sqref>M81:M82</xm:sqref>
        </x14:conditionalFormatting>
        <x14:conditionalFormatting xmlns:xm="http://schemas.microsoft.com/office/excel/2006/main">
          <x14:cfRule type="expression" priority="269" id="{14C8F587-E938-4949-B02C-48650F45A156}">
            <xm:f>$P83=data!$E$4</xm:f>
            <x14:dxf>
              <fill>
                <patternFill>
                  <bgColor theme="1"/>
                </patternFill>
              </fill>
            </x14:dxf>
          </x14:cfRule>
          <xm:sqref>M83:M84</xm:sqref>
        </x14:conditionalFormatting>
        <x14:conditionalFormatting xmlns:xm="http://schemas.microsoft.com/office/excel/2006/main">
          <x14:cfRule type="expression" priority="268" id="{A5103B98-8B68-4FB0-8F06-5E9882951B85}">
            <xm:f>$P85=data!$E$4</xm:f>
            <x14:dxf>
              <fill>
                <patternFill>
                  <bgColor theme="1"/>
                </patternFill>
              </fill>
            </x14:dxf>
          </x14:cfRule>
          <xm:sqref>M85:M86</xm:sqref>
        </x14:conditionalFormatting>
        <x14:conditionalFormatting xmlns:xm="http://schemas.microsoft.com/office/excel/2006/main">
          <x14:cfRule type="expression" priority="267" id="{654C02C6-21F4-4E5A-BF3E-8857C63A1FA5}">
            <xm:f>$P87=data!$E$4</xm:f>
            <x14:dxf>
              <fill>
                <patternFill>
                  <bgColor theme="1"/>
                </patternFill>
              </fill>
            </x14:dxf>
          </x14:cfRule>
          <xm:sqref>M87:M88</xm:sqref>
        </x14:conditionalFormatting>
        <x14:conditionalFormatting xmlns:xm="http://schemas.microsoft.com/office/excel/2006/main">
          <x14:cfRule type="expression" priority="266" id="{AE0AE2ED-2B85-426E-8D73-2BEA091F7372}">
            <xm:f>$P9=data!$E$4</xm:f>
            <x14:dxf>
              <fill>
                <patternFill>
                  <bgColor theme="1"/>
                </patternFill>
              </fill>
            </x14:dxf>
          </x14:cfRule>
          <xm:sqref>M9:M10</xm:sqref>
        </x14:conditionalFormatting>
        <x14:conditionalFormatting xmlns:xm="http://schemas.microsoft.com/office/excel/2006/main">
          <x14:cfRule type="expression" priority="220" id="{E962AB9E-0FD5-4671-87E0-228F118DAD5E}">
            <xm:f>$F53=data!$E$4</xm:f>
            <x14:dxf>
              <fill>
                <patternFill>
                  <bgColor theme="1"/>
                </patternFill>
              </fill>
            </x14:dxf>
          </x14:cfRule>
          <xm:sqref>I54</xm:sqref>
        </x14:conditionalFormatting>
        <x14:conditionalFormatting xmlns:xm="http://schemas.microsoft.com/office/excel/2006/main">
          <x14:cfRule type="expression" priority="222" id="{A23FAB17-D1FE-4086-A83B-22E171F7EEDD}">
            <xm:f>$F51=data!$E$4</xm:f>
            <x14:dxf>
              <fill>
                <patternFill>
                  <bgColor theme="1"/>
                </patternFill>
              </fill>
            </x14:dxf>
          </x14:cfRule>
          <xm:sqref>I52</xm:sqref>
        </x14:conditionalFormatting>
        <x14:conditionalFormatting xmlns:xm="http://schemas.microsoft.com/office/excel/2006/main">
          <x14:cfRule type="expression" priority="224" id="{2FA12495-163D-40F6-AA62-9278490EB318}">
            <xm:f>$F49=data!$E$4</xm:f>
            <x14:dxf>
              <fill>
                <patternFill>
                  <bgColor theme="1"/>
                </patternFill>
              </fill>
            </x14:dxf>
          </x14:cfRule>
          <xm:sqref>I50</xm:sqref>
        </x14:conditionalFormatting>
        <x14:conditionalFormatting xmlns:xm="http://schemas.microsoft.com/office/excel/2006/main">
          <x14:cfRule type="expression" priority="226" id="{21433741-62F1-4108-97D0-9D57E2367028}">
            <xm:f>$F47=data!$E$4</xm:f>
            <x14:dxf>
              <fill>
                <patternFill>
                  <bgColor theme="1"/>
                </patternFill>
              </fill>
            </x14:dxf>
          </x14:cfRule>
          <xm:sqref>I48</xm:sqref>
        </x14:conditionalFormatting>
        <x14:conditionalFormatting xmlns:xm="http://schemas.microsoft.com/office/excel/2006/main">
          <x14:cfRule type="expression" priority="228" id="{2F113F09-BB0A-4DF7-98BB-00CD163A00D8}">
            <xm:f>$F45=data!$E$4</xm:f>
            <x14:dxf>
              <fill>
                <patternFill>
                  <bgColor theme="1"/>
                </patternFill>
              </fill>
            </x14:dxf>
          </x14:cfRule>
          <xm:sqref>I46</xm:sqref>
        </x14:conditionalFormatting>
        <x14:conditionalFormatting xmlns:xm="http://schemas.microsoft.com/office/excel/2006/main">
          <x14:cfRule type="expression" priority="230" id="{115AD57A-E640-4A3D-8997-B10A6670130C}">
            <xm:f>$F43=data!$E$4</xm:f>
            <x14:dxf>
              <fill>
                <patternFill>
                  <bgColor theme="1"/>
                </patternFill>
              </fill>
            </x14:dxf>
          </x14:cfRule>
          <xm:sqref>I44</xm:sqref>
        </x14:conditionalFormatting>
        <x14:conditionalFormatting xmlns:xm="http://schemas.microsoft.com/office/excel/2006/main">
          <x14:cfRule type="expression" priority="218" id="{EE152C3A-2B00-473D-AA69-C067A16D5EDC}">
            <xm:f>$F55=data!$E$4</xm:f>
            <x14:dxf>
              <fill>
                <patternFill>
                  <bgColor theme="1"/>
                </patternFill>
              </fill>
            </x14:dxf>
          </x14:cfRule>
          <xm:sqref>I56</xm:sqref>
        </x14:conditionalFormatting>
        <x14:conditionalFormatting xmlns:xm="http://schemas.microsoft.com/office/excel/2006/main">
          <x14:cfRule type="expression" priority="216" id="{656A467E-775E-4263-AE7A-628977BD1CD6}">
            <xm:f>$F57=data!$E$4</xm:f>
            <x14:dxf>
              <fill>
                <patternFill>
                  <bgColor theme="1"/>
                </patternFill>
              </fill>
            </x14:dxf>
          </x14:cfRule>
          <xm:sqref>I58</xm:sqref>
        </x14:conditionalFormatting>
        <x14:conditionalFormatting xmlns:xm="http://schemas.microsoft.com/office/excel/2006/main">
          <x14:cfRule type="expression" priority="214" id="{0E965274-7AEF-41E5-BA31-8521B7AFF295}">
            <xm:f>$F59=data!$E$4</xm:f>
            <x14:dxf>
              <fill>
                <patternFill>
                  <bgColor theme="1"/>
                </patternFill>
              </fill>
            </x14:dxf>
          </x14:cfRule>
          <xm:sqref>I60</xm:sqref>
        </x14:conditionalFormatting>
        <x14:conditionalFormatting xmlns:xm="http://schemas.microsoft.com/office/excel/2006/main">
          <x14:cfRule type="expression" priority="212" id="{4419BE8E-0E6A-4FEC-B219-0D886CC26BFE}">
            <xm:f>$F61=data!$E$4</xm:f>
            <x14:dxf>
              <fill>
                <patternFill>
                  <bgColor theme="1"/>
                </patternFill>
              </fill>
            </x14:dxf>
          </x14:cfRule>
          <xm:sqref>I62</xm:sqref>
        </x14:conditionalFormatting>
        <x14:conditionalFormatting xmlns:xm="http://schemas.microsoft.com/office/excel/2006/main">
          <x14:cfRule type="expression" priority="210" id="{CDA22D20-B75E-4A77-9F20-87028AA48D35}">
            <xm:f>$F63=data!$E$4</xm:f>
            <x14:dxf>
              <fill>
                <patternFill>
                  <bgColor theme="1"/>
                </patternFill>
              </fill>
            </x14:dxf>
          </x14:cfRule>
          <xm:sqref>I64</xm:sqref>
        </x14:conditionalFormatting>
        <x14:conditionalFormatting xmlns:xm="http://schemas.microsoft.com/office/excel/2006/main">
          <x14:cfRule type="expression" priority="208" id="{91B00731-FAEF-43A2-A6A0-5A8EBF10C5F3}">
            <xm:f>$F65=data!$E$4</xm:f>
            <x14:dxf>
              <fill>
                <patternFill>
                  <bgColor theme="1"/>
                </patternFill>
              </fill>
            </x14:dxf>
          </x14:cfRule>
          <xm:sqref>I66</xm:sqref>
        </x14:conditionalFormatting>
        <x14:conditionalFormatting xmlns:xm="http://schemas.microsoft.com/office/excel/2006/main">
          <x14:cfRule type="expression" priority="206" id="{4E27643F-0949-46FA-B99F-FAA88AF6B561}">
            <xm:f>$F67=data!$E$4</xm:f>
            <x14:dxf>
              <fill>
                <patternFill>
                  <bgColor theme="1"/>
                </patternFill>
              </fill>
            </x14:dxf>
          </x14:cfRule>
          <xm:sqref>I68</xm:sqref>
        </x14:conditionalFormatting>
        <x14:conditionalFormatting xmlns:xm="http://schemas.microsoft.com/office/excel/2006/main">
          <x14:cfRule type="expression" priority="204" id="{E5E2E0D5-602D-42F1-905F-0EB522EC6935}">
            <xm:f>$F69=data!$E$4</xm:f>
            <x14:dxf>
              <fill>
                <patternFill>
                  <bgColor theme="1"/>
                </patternFill>
              </fill>
            </x14:dxf>
          </x14:cfRule>
          <xm:sqref>I70</xm:sqref>
        </x14:conditionalFormatting>
        <x14:conditionalFormatting xmlns:xm="http://schemas.microsoft.com/office/excel/2006/main">
          <x14:cfRule type="expression" priority="202" id="{2FA1CD11-1DC5-4CC9-88D6-90C86F7F7271}">
            <xm:f>$F71=data!$E$4</xm:f>
            <x14:dxf>
              <fill>
                <patternFill>
                  <bgColor theme="1"/>
                </patternFill>
              </fill>
            </x14:dxf>
          </x14:cfRule>
          <xm:sqref>I72</xm:sqref>
        </x14:conditionalFormatting>
        <x14:conditionalFormatting xmlns:xm="http://schemas.microsoft.com/office/excel/2006/main">
          <x14:cfRule type="expression" priority="200" id="{AB5A8B22-2B52-4BB8-AB3E-5CCF5E12573C}">
            <xm:f>$F73=data!$E$4</xm:f>
            <x14:dxf>
              <fill>
                <patternFill>
                  <bgColor theme="1"/>
                </patternFill>
              </fill>
            </x14:dxf>
          </x14:cfRule>
          <xm:sqref>I74</xm:sqref>
        </x14:conditionalFormatting>
        <x14:conditionalFormatting xmlns:xm="http://schemas.microsoft.com/office/excel/2006/main">
          <x14:cfRule type="expression" priority="198" id="{C348314F-7674-437F-84D7-B2276F60AB40}">
            <xm:f>$F75=data!$E$4</xm:f>
            <x14:dxf>
              <fill>
                <patternFill>
                  <bgColor theme="1"/>
                </patternFill>
              </fill>
            </x14:dxf>
          </x14:cfRule>
          <xm:sqref>I76</xm:sqref>
        </x14:conditionalFormatting>
        <x14:conditionalFormatting xmlns:xm="http://schemas.microsoft.com/office/excel/2006/main">
          <x14:cfRule type="expression" priority="196" id="{B9F122AF-28E8-422D-A363-39604EC3F500}">
            <xm:f>$F77=data!$E$4</xm:f>
            <x14:dxf>
              <fill>
                <patternFill>
                  <bgColor theme="1"/>
                </patternFill>
              </fill>
            </x14:dxf>
          </x14:cfRule>
          <xm:sqref>I78</xm:sqref>
        </x14:conditionalFormatting>
        <x14:conditionalFormatting xmlns:xm="http://schemas.microsoft.com/office/excel/2006/main">
          <x14:cfRule type="expression" priority="194" id="{DC2AC6B5-DA7C-4B92-BA9F-055FE5B2734D}">
            <xm:f>$F79=data!$E$4</xm:f>
            <x14:dxf>
              <fill>
                <patternFill>
                  <bgColor theme="1"/>
                </patternFill>
              </fill>
            </x14:dxf>
          </x14:cfRule>
          <xm:sqref>I80</xm:sqref>
        </x14:conditionalFormatting>
        <x14:conditionalFormatting xmlns:xm="http://schemas.microsoft.com/office/excel/2006/main">
          <x14:cfRule type="expression" priority="192" id="{27578EB8-ECB3-4E72-BB0A-DF2BDC7800EA}">
            <xm:f>$F81=data!$E$4</xm:f>
            <x14:dxf>
              <fill>
                <patternFill>
                  <bgColor theme="1"/>
                </patternFill>
              </fill>
            </x14:dxf>
          </x14:cfRule>
          <xm:sqref>I82</xm:sqref>
        </x14:conditionalFormatting>
        <x14:conditionalFormatting xmlns:xm="http://schemas.microsoft.com/office/excel/2006/main">
          <x14:cfRule type="expression" priority="190" id="{F67C2C69-E14C-4CF5-8DD0-4771DF870637}">
            <xm:f>$F83=data!$E$4</xm:f>
            <x14:dxf>
              <fill>
                <patternFill>
                  <bgColor theme="1"/>
                </patternFill>
              </fill>
            </x14:dxf>
          </x14:cfRule>
          <xm:sqref>I84</xm:sqref>
        </x14:conditionalFormatting>
        <x14:conditionalFormatting xmlns:xm="http://schemas.microsoft.com/office/excel/2006/main">
          <x14:cfRule type="expression" priority="188" id="{FFECD217-0DE6-4394-801A-803886C1EC8E}">
            <xm:f>$F85=data!$E$4</xm:f>
            <x14:dxf>
              <fill>
                <patternFill>
                  <bgColor theme="1"/>
                </patternFill>
              </fill>
            </x14:dxf>
          </x14:cfRule>
          <xm:sqref>I86</xm:sqref>
        </x14:conditionalFormatting>
        <x14:conditionalFormatting xmlns:xm="http://schemas.microsoft.com/office/excel/2006/main">
          <x14:cfRule type="expression" priority="186" id="{181200EA-0D46-400C-BFDC-256B75E5EB91}">
            <xm:f>$F87=data!$E$4</xm:f>
            <x14:dxf>
              <fill>
                <patternFill>
                  <bgColor theme="1"/>
                </patternFill>
              </fill>
            </x14:dxf>
          </x14:cfRule>
          <xm:sqref>I88</xm:sqref>
        </x14:conditionalFormatting>
        <x14:conditionalFormatting xmlns:xm="http://schemas.microsoft.com/office/excel/2006/main">
          <x14:cfRule type="expression" priority="175" id="{A71207E1-DDA8-49A8-83A1-D0F4F70DEEC4}">
            <xm:f>$P19=data!$E$5</xm:f>
            <x14:dxf>
              <fill>
                <patternFill>
                  <bgColor theme="1"/>
                </patternFill>
              </fill>
            </x14:dxf>
          </x14:cfRule>
          <xm:sqref>R19</xm:sqref>
        </x14:conditionalFormatting>
        <x14:conditionalFormatting xmlns:xm="http://schemas.microsoft.com/office/excel/2006/main">
          <x14:cfRule type="expression" priority="167" id="{02B1C708-0908-4E77-B8DB-4B5119E4A2A5}">
            <xm:f>$P27=data!$E$5</xm:f>
            <x14:dxf>
              <fill>
                <patternFill>
                  <bgColor theme="1"/>
                </patternFill>
              </fill>
            </x14:dxf>
          </x14:cfRule>
          <xm:sqref>R27:S27</xm:sqref>
        </x14:conditionalFormatting>
        <x14:conditionalFormatting xmlns:xm="http://schemas.microsoft.com/office/excel/2006/main">
          <x14:cfRule type="expression" priority="165" id="{BCA5F87E-18D3-43F7-86CC-63E0F20BE6FD}">
            <xm:f>$P29=data!$E$5</xm:f>
            <x14:dxf>
              <fill>
                <patternFill>
                  <bgColor theme="1"/>
                </patternFill>
              </fill>
            </x14:dxf>
          </x14:cfRule>
          <xm:sqref>R29:S29</xm:sqref>
        </x14:conditionalFormatting>
        <x14:conditionalFormatting xmlns:xm="http://schemas.microsoft.com/office/excel/2006/main">
          <x14:cfRule type="expression" priority="163" id="{9035E9B8-4979-4180-9BD1-14CED4012385}">
            <xm:f>$P31=data!$E$5</xm:f>
            <x14:dxf>
              <fill>
                <patternFill>
                  <bgColor theme="1"/>
                </patternFill>
              </fill>
            </x14:dxf>
          </x14:cfRule>
          <xm:sqref>R31:S31</xm:sqref>
        </x14:conditionalFormatting>
        <x14:conditionalFormatting xmlns:xm="http://schemas.microsoft.com/office/excel/2006/main">
          <x14:cfRule type="expression" priority="161" id="{263F842A-9A7C-40BA-97DC-11884924C47B}">
            <xm:f>$P33=data!$E$5</xm:f>
            <x14:dxf>
              <fill>
                <patternFill>
                  <bgColor theme="1"/>
                </patternFill>
              </fill>
            </x14:dxf>
          </x14:cfRule>
          <xm:sqref>R33:S33</xm:sqref>
        </x14:conditionalFormatting>
        <x14:conditionalFormatting xmlns:xm="http://schemas.microsoft.com/office/excel/2006/main">
          <x14:cfRule type="expression" priority="159" id="{E361C2B9-9F23-435A-9EF3-E9AA7AC9EC54}">
            <xm:f>$P35=data!$E$5</xm:f>
            <x14:dxf>
              <fill>
                <patternFill>
                  <bgColor theme="1"/>
                </patternFill>
              </fill>
            </x14:dxf>
          </x14:cfRule>
          <xm:sqref>R35:S35</xm:sqref>
        </x14:conditionalFormatting>
        <x14:conditionalFormatting xmlns:xm="http://schemas.microsoft.com/office/excel/2006/main">
          <x14:cfRule type="expression" priority="157" id="{FAD51A26-C4FF-44F4-9383-92CDA8B13CF9}">
            <xm:f>$P37=data!$E$5</xm:f>
            <x14:dxf>
              <fill>
                <patternFill>
                  <bgColor theme="1"/>
                </patternFill>
              </fill>
            </x14:dxf>
          </x14:cfRule>
          <xm:sqref>R37:S37</xm:sqref>
        </x14:conditionalFormatting>
        <x14:conditionalFormatting xmlns:xm="http://schemas.microsoft.com/office/excel/2006/main">
          <x14:cfRule type="expression" priority="155" id="{B710925C-8F74-4722-ADBD-46D5002546B8}">
            <xm:f>$P39=data!$E$5</xm:f>
            <x14:dxf>
              <fill>
                <patternFill>
                  <bgColor theme="1"/>
                </patternFill>
              </fill>
            </x14:dxf>
          </x14:cfRule>
          <xm:sqref>Q39:S39</xm:sqref>
        </x14:conditionalFormatting>
        <x14:conditionalFormatting xmlns:xm="http://schemas.microsoft.com/office/excel/2006/main">
          <x14:cfRule type="expression" priority="154" id="{5302F1D3-29A4-47AC-A853-CD2249B276EC}">
            <xm:f>$F11=data!$E$4</xm:f>
            <x14:dxf>
              <fill>
                <patternFill>
                  <bgColor theme="1"/>
                </patternFill>
              </fill>
            </x14:dxf>
          </x14:cfRule>
          <xm:sqref>G12:I12</xm:sqref>
        </x14:conditionalFormatting>
        <x14:conditionalFormatting xmlns:xm="http://schemas.microsoft.com/office/excel/2006/main">
          <x14:cfRule type="expression" priority="152" id="{AD1E1D20-0776-4F42-A25D-DA067CA16415}">
            <xm:f>$F13=data!$E$5</xm:f>
            <x14:dxf>
              <fill>
                <patternFill>
                  <bgColor theme="1"/>
                </patternFill>
              </fill>
            </x14:dxf>
          </x14:cfRule>
          <xm:sqref>G13:I13</xm:sqref>
        </x14:conditionalFormatting>
        <x14:conditionalFormatting xmlns:xm="http://schemas.microsoft.com/office/excel/2006/main">
          <x14:cfRule type="expression" priority="151" id="{FE495A3B-27B6-46F0-8ED7-6D6364B2E1B7}">
            <xm:f>$F13=data!$E$4</xm:f>
            <x14:dxf>
              <fill>
                <patternFill>
                  <bgColor theme="1"/>
                </patternFill>
              </fill>
            </x14:dxf>
          </x14:cfRule>
          <xm:sqref>G14:I14</xm:sqref>
        </x14:conditionalFormatting>
        <x14:conditionalFormatting xmlns:xm="http://schemas.microsoft.com/office/excel/2006/main">
          <x14:cfRule type="expression" priority="149" id="{FA865711-D62F-436A-9AD5-B91D884D224B}">
            <xm:f>$F15=data!$E$5</xm:f>
            <x14:dxf>
              <fill>
                <patternFill>
                  <bgColor theme="1"/>
                </patternFill>
              </fill>
            </x14:dxf>
          </x14:cfRule>
          <xm:sqref>G15 I15</xm:sqref>
        </x14:conditionalFormatting>
        <x14:conditionalFormatting xmlns:xm="http://schemas.microsoft.com/office/excel/2006/main">
          <x14:cfRule type="expression" priority="148" id="{642EEDF2-FF8A-4B15-A90A-417C73A7A3D0}">
            <xm:f>$F15=data!$E$4</xm:f>
            <x14:dxf>
              <fill>
                <patternFill>
                  <bgColor theme="1"/>
                </patternFill>
              </fill>
            </x14:dxf>
          </x14:cfRule>
          <xm:sqref>G16:I16</xm:sqref>
        </x14:conditionalFormatting>
        <x14:conditionalFormatting xmlns:xm="http://schemas.microsoft.com/office/excel/2006/main">
          <x14:cfRule type="expression" priority="146" id="{41BD49AB-C785-4E81-8734-2E3C78FBB468}">
            <xm:f>$F17=data!$E$5</xm:f>
            <x14:dxf>
              <fill>
                <patternFill>
                  <bgColor theme="1"/>
                </patternFill>
              </fill>
            </x14:dxf>
          </x14:cfRule>
          <xm:sqref>G17 I17</xm:sqref>
        </x14:conditionalFormatting>
        <x14:conditionalFormatting xmlns:xm="http://schemas.microsoft.com/office/excel/2006/main">
          <x14:cfRule type="expression" priority="145" id="{332657B3-6E3C-4C06-8BFD-F2194BEF3EA6}">
            <xm:f>$F17=data!$E$4</xm:f>
            <x14:dxf>
              <fill>
                <patternFill>
                  <bgColor theme="1"/>
                </patternFill>
              </fill>
            </x14:dxf>
          </x14:cfRule>
          <xm:sqref>G18:I18</xm:sqref>
        </x14:conditionalFormatting>
        <x14:conditionalFormatting xmlns:xm="http://schemas.microsoft.com/office/excel/2006/main">
          <x14:cfRule type="expression" priority="143" id="{29A680FD-CC41-4661-9C3C-1DBF72C9E0DB}">
            <xm:f>$F19=data!$E$5</xm:f>
            <x14:dxf>
              <fill>
                <patternFill>
                  <bgColor theme="1"/>
                </patternFill>
              </fill>
            </x14:dxf>
          </x14:cfRule>
          <xm:sqref>G19 I19</xm:sqref>
        </x14:conditionalFormatting>
        <x14:conditionalFormatting xmlns:xm="http://schemas.microsoft.com/office/excel/2006/main">
          <x14:cfRule type="expression" priority="142" id="{9816B9E2-F4F8-4D3F-92D0-282E39D5EB7A}">
            <xm:f>$F19=data!$E$4</xm:f>
            <x14:dxf>
              <fill>
                <patternFill>
                  <bgColor theme="1"/>
                </patternFill>
              </fill>
            </x14:dxf>
          </x14:cfRule>
          <xm:sqref>G20:I20</xm:sqref>
        </x14:conditionalFormatting>
        <x14:conditionalFormatting xmlns:xm="http://schemas.microsoft.com/office/excel/2006/main">
          <x14:cfRule type="expression" priority="140" id="{EA0F3872-C2EF-4D63-9F83-CC4852A8A6A8}">
            <xm:f>$F21=data!$E$5</xm:f>
            <x14:dxf>
              <fill>
                <patternFill>
                  <bgColor theme="1"/>
                </patternFill>
              </fill>
            </x14:dxf>
          </x14:cfRule>
          <xm:sqref>G21 I21</xm:sqref>
        </x14:conditionalFormatting>
        <x14:conditionalFormatting xmlns:xm="http://schemas.microsoft.com/office/excel/2006/main">
          <x14:cfRule type="expression" priority="139" id="{94CCF20D-1B27-40F8-89FF-A240265F1598}">
            <xm:f>$F21=data!$E$4</xm:f>
            <x14:dxf>
              <fill>
                <patternFill>
                  <bgColor theme="1"/>
                </patternFill>
              </fill>
            </x14:dxf>
          </x14:cfRule>
          <xm:sqref>G22:I22</xm:sqref>
        </x14:conditionalFormatting>
        <x14:conditionalFormatting xmlns:xm="http://schemas.microsoft.com/office/excel/2006/main">
          <x14:cfRule type="expression" priority="137" id="{C71948B8-A4FE-4BC6-B131-A2EF3727A55B}">
            <xm:f>$F23=data!$E$5</xm:f>
            <x14:dxf>
              <fill>
                <patternFill>
                  <bgColor theme="1"/>
                </patternFill>
              </fill>
            </x14:dxf>
          </x14:cfRule>
          <xm:sqref>G23 I23</xm:sqref>
        </x14:conditionalFormatting>
        <x14:conditionalFormatting xmlns:xm="http://schemas.microsoft.com/office/excel/2006/main">
          <x14:cfRule type="expression" priority="136" id="{F8B29DA1-651E-4536-9191-D854A1C693EE}">
            <xm:f>$F23=data!$E$4</xm:f>
            <x14:dxf>
              <fill>
                <patternFill>
                  <bgColor theme="1"/>
                </patternFill>
              </fill>
            </x14:dxf>
          </x14:cfRule>
          <xm:sqref>G24:I24</xm:sqref>
        </x14:conditionalFormatting>
        <x14:conditionalFormatting xmlns:xm="http://schemas.microsoft.com/office/excel/2006/main">
          <x14:cfRule type="expression" priority="134" id="{20D61896-060A-4061-8B60-21F6C9DC8240}">
            <xm:f>$F25=data!$E$5</xm:f>
            <x14:dxf>
              <fill>
                <patternFill>
                  <bgColor theme="1"/>
                </patternFill>
              </fill>
            </x14:dxf>
          </x14:cfRule>
          <xm:sqref>G25 I25</xm:sqref>
        </x14:conditionalFormatting>
        <x14:conditionalFormatting xmlns:xm="http://schemas.microsoft.com/office/excel/2006/main">
          <x14:cfRule type="expression" priority="133" id="{C38ECF54-5CCD-4495-B210-D02324CAF47C}">
            <xm:f>$F25=data!$E$4</xm:f>
            <x14:dxf>
              <fill>
                <patternFill>
                  <bgColor theme="1"/>
                </patternFill>
              </fill>
            </x14:dxf>
          </x14:cfRule>
          <xm:sqref>G26:I26</xm:sqref>
        </x14:conditionalFormatting>
        <x14:conditionalFormatting xmlns:xm="http://schemas.microsoft.com/office/excel/2006/main">
          <x14:cfRule type="expression" priority="131" id="{597FCC48-0585-4D37-9C12-50BB27667686}">
            <xm:f>$F27=data!$E$5</xm:f>
            <x14:dxf>
              <fill>
                <patternFill>
                  <bgColor theme="1"/>
                </patternFill>
              </fill>
            </x14:dxf>
          </x14:cfRule>
          <xm:sqref>G27 I27</xm:sqref>
        </x14:conditionalFormatting>
        <x14:conditionalFormatting xmlns:xm="http://schemas.microsoft.com/office/excel/2006/main">
          <x14:cfRule type="expression" priority="130" id="{CEEC6C1D-B4F9-46A1-8194-78EAC1449AE7}">
            <xm:f>$F27=data!$E$4</xm:f>
            <x14:dxf>
              <fill>
                <patternFill>
                  <bgColor theme="1"/>
                </patternFill>
              </fill>
            </x14:dxf>
          </x14:cfRule>
          <xm:sqref>G28:I28</xm:sqref>
        </x14:conditionalFormatting>
        <x14:conditionalFormatting xmlns:xm="http://schemas.microsoft.com/office/excel/2006/main">
          <x14:cfRule type="expression" priority="128" id="{9C00D299-7D40-495E-B7E2-2E61CD7B6FFA}">
            <xm:f>$F29=data!$E$5</xm:f>
            <x14:dxf>
              <fill>
                <patternFill>
                  <bgColor theme="1"/>
                </patternFill>
              </fill>
            </x14:dxf>
          </x14:cfRule>
          <xm:sqref>G29 I29</xm:sqref>
        </x14:conditionalFormatting>
        <x14:conditionalFormatting xmlns:xm="http://schemas.microsoft.com/office/excel/2006/main">
          <x14:cfRule type="expression" priority="125" id="{AD2E27E6-C7AD-4B63-A71E-515A07643313}">
            <xm:f>$F31=data!$E$5</xm:f>
            <x14:dxf>
              <fill>
                <patternFill>
                  <bgColor theme="1"/>
                </patternFill>
              </fill>
            </x14:dxf>
          </x14:cfRule>
          <xm:sqref>G31 I31</xm:sqref>
        </x14:conditionalFormatting>
        <x14:conditionalFormatting xmlns:xm="http://schemas.microsoft.com/office/excel/2006/main">
          <x14:cfRule type="expression" priority="122" id="{269825BF-E8DF-4498-AFE5-0102E893B8AB}">
            <xm:f>$F33=data!$E$5</xm:f>
            <x14:dxf>
              <fill>
                <patternFill>
                  <bgColor theme="1"/>
                </patternFill>
              </fill>
            </x14:dxf>
          </x14:cfRule>
          <xm:sqref>G33 I33</xm:sqref>
        </x14:conditionalFormatting>
        <x14:conditionalFormatting xmlns:xm="http://schemas.microsoft.com/office/excel/2006/main">
          <x14:cfRule type="expression" priority="119" id="{F4684AEA-A491-4C7D-BF0A-1A1CF2DA8441}">
            <xm:f>$F35=data!$E$5</xm:f>
            <x14:dxf>
              <fill>
                <patternFill>
                  <bgColor theme="1"/>
                </patternFill>
              </fill>
            </x14:dxf>
          </x14:cfRule>
          <xm:sqref>G35 I35</xm:sqref>
        </x14:conditionalFormatting>
        <x14:conditionalFormatting xmlns:xm="http://schemas.microsoft.com/office/excel/2006/main">
          <x14:cfRule type="expression" priority="116" id="{F2216041-D0D5-458C-935F-A10DF7C950C7}">
            <xm:f>$F37=data!$E$5</xm:f>
            <x14:dxf>
              <fill>
                <patternFill>
                  <bgColor theme="1"/>
                </patternFill>
              </fill>
            </x14:dxf>
          </x14:cfRule>
          <xm:sqref>G37 I37</xm:sqref>
        </x14:conditionalFormatting>
        <x14:conditionalFormatting xmlns:xm="http://schemas.microsoft.com/office/excel/2006/main">
          <x14:cfRule type="expression" priority="113" id="{F5B3B912-8E8C-4BAF-9574-19B2EFD5D8F4}">
            <xm:f>$F39=data!$E$5</xm:f>
            <x14:dxf>
              <fill>
                <patternFill>
                  <bgColor theme="1"/>
                </patternFill>
              </fill>
            </x14:dxf>
          </x14:cfRule>
          <xm:sqref>G39 I39</xm:sqref>
        </x14:conditionalFormatting>
        <x14:conditionalFormatting xmlns:xm="http://schemas.microsoft.com/office/excel/2006/main">
          <x14:cfRule type="expression" priority="110" id="{F3A86CC4-397F-4DFF-BDFC-16EF53A0B02E}">
            <xm:f>$F15=data!$E$4</xm:f>
            <x14:dxf>
              <fill>
                <patternFill>
                  <bgColor theme="1"/>
                </patternFill>
              </fill>
            </x14:dxf>
          </x14:cfRule>
          <xm:sqref>I16</xm:sqref>
        </x14:conditionalFormatting>
        <x14:conditionalFormatting xmlns:xm="http://schemas.microsoft.com/office/excel/2006/main">
          <x14:cfRule type="expression" priority="109" id="{47DD7ACD-CAA3-4C74-B8F6-14E4681F646F}">
            <xm:f>$F17=data!$E$4</xm:f>
            <x14:dxf>
              <fill>
                <patternFill>
                  <bgColor theme="1"/>
                </patternFill>
              </fill>
            </x14:dxf>
          </x14:cfRule>
          <xm:sqref>I18</xm:sqref>
        </x14:conditionalFormatting>
        <x14:conditionalFormatting xmlns:xm="http://schemas.microsoft.com/office/excel/2006/main">
          <x14:cfRule type="expression" priority="108" id="{6FEA1147-3C96-4F2C-8B92-099F0A0BC659}">
            <xm:f>$F19=data!$E$4</xm:f>
            <x14:dxf>
              <fill>
                <patternFill>
                  <bgColor theme="1"/>
                </patternFill>
              </fill>
            </x14:dxf>
          </x14:cfRule>
          <xm:sqref>I20</xm:sqref>
        </x14:conditionalFormatting>
        <x14:conditionalFormatting xmlns:xm="http://schemas.microsoft.com/office/excel/2006/main">
          <x14:cfRule type="expression" priority="107" id="{04250F34-61B5-479D-8D22-D7AA42886A49}">
            <xm:f>$F21=data!$E$4</xm:f>
            <x14:dxf>
              <fill>
                <patternFill>
                  <bgColor theme="1"/>
                </patternFill>
              </fill>
            </x14:dxf>
          </x14:cfRule>
          <xm:sqref>I22</xm:sqref>
        </x14:conditionalFormatting>
        <x14:conditionalFormatting xmlns:xm="http://schemas.microsoft.com/office/excel/2006/main">
          <x14:cfRule type="expression" priority="106" id="{4A0AB38F-4EE1-4178-9E08-0078EFDCE327}">
            <xm:f>$F23=data!$E$4</xm:f>
            <x14:dxf>
              <fill>
                <patternFill>
                  <bgColor theme="1"/>
                </patternFill>
              </fill>
            </x14:dxf>
          </x14:cfRule>
          <xm:sqref>I24</xm:sqref>
        </x14:conditionalFormatting>
        <x14:conditionalFormatting xmlns:xm="http://schemas.microsoft.com/office/excel/2006/main">
          <x14:cfRule type="expression" priority="105" id="{40207D84-C3A8-4608-9154-E0382A0D62EB}">
            <xm:f>$F25=data!$E$4</xm:f>
            <x14:dxf>
              <fill>
                <patternFill>
                  <bgColor theme="1"/>
                </patternFill>
              </fill>
            </x14:dxf>
          </x14:cfRule>
          <xm:sqref>I26</xm:sqref>
        </x14:conditionalFormatting>
        <x14:conditionalFormatting xmlns:xm="http://schemas.microsoft.com/office/excel/2006/main">
          <x14:cfRule type="expression" priority="104" id="{A4BDB2AA-0E4A-424C-9E46-CF036B3B728F}">
            <xm:f>$F27=data!$E$4</xm:f>
            <x14:dxf>
              <fill>
                <patternFill>
                  <bgColor theme="1"/>
                </patternFill>
              </fill>
            </x14:dxf>
          </x14:cfRule>
          <xm:sqref>I28</xm:sqref>
        </x14:conditionalFormatting>
        <x14:conditionalFormatting xmlns:xm="http://schemas.microsoft.com/office/excel/2006/main">
          <x14:cfRule type="expression" priority="6620" id="{2F7B5062-58D7-4B0E-BA79-8651ACA4042B}">
            <xm:f>OR(AND($O9=data!$AJ$4,$P9=data!$E$4),AND($O9=data!$AJ$5,$P9=data!$E$4))</xm:f>
            <x14:dxf>
              <fill>
                <patternFill>
                  <bgColor theme="1"/>
                </patternFill>
              </fill>
            </x14:dxf>
          </x14:cfRule>
          <xm:sqref>Q10 Q64 Q62 Q60 Q58 Q56 Q54 Q52 Q50 Q48 Q46 Q44 Q66 Q68 Q70 Q72 Q74 Q76 Q78 Q80 Q82 Q84 Q86 Q88 Q20 Q22 Q24 Q26 Q28</xm:sqref>
        </x14:conditionalFormatting>
        <x14:conditionalFormatting xmlns:xm="http://schemas.microsoft.com/office/excel/2006/main">
          <x14:cfRule type="expression" priority="6660" id="{F3FF1244-4666-446E-93B3-2B56878EBD66}">
            <xm:f>AND(F9=data!$E$5,OR(I10=data!$BO10,I10=data!$BP10,I10=data!$BQ10,I10=data!$BR10,I10=data!$BS10,I10=data!$BT10,I10=data!$BU10,I10=data!$BV10,I10=data!$BW10,I10=data!$BX10,I10=data!$BY10)=FALSE)</xm:f>
            <x14:dxf>
              <fill>
                <patternFill>
                  <bgColor rgb="FFFF0000"/>
                </patternFill>
              </fill>
            </x14:dxf>
          </x14:cfRule>
          <xm:sqref>I10 I44 I46 I48 I50 I52 I54 I56 I58 I60 I62 I64 I66 I68 I70 I72 I74 I76 I78 I80 I82 I84 I86 I88 I12 I14 I16 I18 I20 I22 I24 I26 I28</xm:sqref>
        </x14:conditionalFormatting>
        <x14:conditionalFormatting xmlns:xm="http://schemas.microsoft.com/office/excel/2006/main">
          <x14:cfRule type="expression" priority="97" id="{BC500167-1385-4B01-948C-8D0B7CC0D444}">
            <xm:f>$P37=data!$E$5</xm:f>
            <x14:dxf>
              <fill>
                <patternFill>
                  <bgColor theme="1"/>
                </patternFill>
              </fill>
            </x14:dxf>
          </x14:cfRule>
          <xm:sqref>Q37</xm:sqref>
        </x14:conditionalFormatting>
        <x14:conditionalFormatting xmlns:xm="http://schemas.microsoft.com/office/excel/2006/main">
          <x14:cfRule type="expression" priority="96" id="{636F4AA5-F84E-4644-83F4-661ADBEBA3A6}">
            <xm:f>$P35=data!$E$5</xm:f>
            <x14:dxf>
              <fill>
                <patternFill>
                  <bgColor theme="1"/>
                </patternFill>
              </fill>
            </x14:dxf>
          </x14:cfRule>
          <xm:sqref>Q35</xm:sqref>
        </x14:conditionalFormatting>
        <x14:conditionalFormatting xmlns:xm="http://schemas.microsoft.com/office/excel/2006/main">
          <x14:cfRule type="expression" priority="95" id="{17D9EB3D-655B-4CEC-9A6A-0B81998D06E3}">
            <xm:f>$P33=data!$E$5</xm:f>
            <x14:dxf>
              <fill>
                <patternFill>
                  <bgColor theme="1"/>
                </patternFill>
              </fill>
            </x14:dxf>
          </x14:cfRule>
          <xm:sqref>Q33</xm:sqref>
        </x14:conditionalFormatting>
        <x14:conditionalFormatting xmlns:xm="http://schemas.microsoft.com/office/excel/2006/main">
          <x14:cfRule type="expression" priority="94" id="{091DC1C5-064C-4531-8486-0504F588152C}">
            <xm:f>$P31=data!$E$5</xm:f>
            <x14:dxf>
              <fill>
                <patternFill>
                  <bgColor theme="1"/>
                </patternFill>
              </fill>
            </x14:dxf>
          </x14:cfRule>
          <xm:sqref>Q31</xm:sqref>
        </x14:conditionalFormatting>
        <x14:conditionalFormatting xmlns:xm="http://schemas.microsoft.com/office/excel/2006/main">
          <x14:cfRule type="expression" priority="93" id="{F17392F0-4527-4B71-A424-C3507D0B267D}">
            <xm:f>$P29=data!$E$5</xm:f>
            <x14:dxf>
              <fill>
                <patternFill>
                  <bgColor theme="1"/>
                </patternFill>
              </fill>
            </x14:dxf>
          </x14:cfRule>
          <xm:sqref>Q29</xm:sqref>
        </x14:conditionalFormatting>
        <x14:conditionalFormatting xmlns:xm="http://schemas.microsoft.com/office/excel/2006/main">
          <x14:cfRule type="expression" priority="92" id="{F4A74851-2660-402E-850D-3CC53F743590}">
            <xm:f>$P27=data!$E$5</xm:f>
            <x14:dxf>
              <fill>
                <patternFill>
                  <bgColor theme="1"/>
                </patternFill>
              </fill>
            </x14:dxf>
          </x14:cfRule>
          <xm:sqref>Q27</xm:sqref>
        </x14:conditionalFormatting>
        <x14:conditionalFormatting xmlns:xm="http://schemas.microsoft.com/office/excel/2006/main">
          <x14:cfRule type="expression" priority="88" id="{B92E8B5F-8F1B-471D-BC30-3A247265EB12}">
            <xm:f>$P19=data!$E$5</xm:f>
            <x14:dxf>
              <fill>
                <patternFill>
                  <bgColor theme="1"/>
                </patternFill>
              </fill>
            </x14:dxf>
          </x14:cfRule>
          <xm:sqref>Q19</xm:sqref>
        </x14:conditionalFormatting>
        <x14:conditionalFormatting xmlns:xm="http://schemas.microsoft.com/office/excel/2006/main">
          <x14:cfRule type="expression" priority="83" id="{75E4F539-17EF-46CB-9990-45EE69F854F4}">
            <xm:f>$F15=data!$E$5</xm:f>
            <x14:dxf>
              <fill>
                <patternFill>
                  <bgColor theme="1"/>
                </patternFill>
              </fill>
            </x14:dxf>
          </x14:cfRule>
          <xm:sqref>H15</xm:sqref>
        </x14:conditionalFormatting>
        <x14:conditionalFormatting xmlns:xm="http://schemas.microsoft.com/office/excel/2006/main">
          <x14:cfRule type="expression" priority="82" id="{B27607CF-5811-4738-9E3B-9F3E087EAE65}">
            <xm:f>$F17=data!$E$5</xm:f>
            <x14:dxf>
              <fill>
                <patternFill>
                  <bgColor theme="1"/>
                </patternFill>
              </fill>
            </x14:dxf>
          </x14:cfRule>
          <xm:sqref>H17</xm:sqref>
        </x14:conditionalFormatting>
        <x14:conditionalFormatting xmlns:xm="http://schemas.microsoft.com/office/excel/2006/main">
          <x14:cfRule type="expression" priority="81" id="{EAE2EF5D-BC8A-49FB-A157-026EBCB35F42}">
            <xm:f>$F19=data!$E$5</xm:f>
            <x14:dxf>
              <fill>
                <patternFill>
                  <bgColor theme="1"/>
                </patternFill>
              </fill>
            </x14:dxf>
          </x14:cfRule>
          <xm:sqref>H19</xm:sqref>
        </x14:conditionalFormatting>
        <x14:conditionalFormatting xmlns:xm="http://schemas.microsoft.com/office/excel/2006/main">
          <x14:cfRule type="expression" priority="80" id="{0BDE1387-A1D4-4C53-A225-791E2FB4224A}">
            <xm:f>$F21=data!$E$5</xm:f>
            <x14:dxf>
              <fill>
                <patternFill>
                  <bgColor theme="1"/>
                </patternFill>
              </fill>
            </x14:dxf>
          </x14:cfRule>
          <xm:sqref>H21</xm:sqref>
        </x14:conditionalFormatting>
        <x14:conditionalFormatting xmlns:xm="http://schemas.microsoft.com/office/excel/2006/main">
          <x14:cfRule type="expression" priority="79" id="{F5EE2220-5CE3-428E-99D4-D5948F1C836D}">
            <xm:f>$F23=data!$E$5</xm:f>
            <x14:dxf>
              <fill>
                <patternFill>
                  <bgColor theme="1"/>
                </patternFill>
              </fill>
            </x14:dxf>
          </x14:cfRule>
          <xm:sqref>H23</xm:sqref>
        </x14:conditionalFormatting>
        <x14:conditionalFormatting xmlns:xm="http://schemas.microsoft.com/office/excel/2006/main">
          <x14:cfRule type="expression" priority="78" id="{D192CD91-9380-470B-A859-4A182BA53B95}">
            <xm:f>$F25=data!$E$5</xm:f>
            <x14:dxf>
              <fill>
                <patternFill>
                  <bgColor theme="1"/>
                </patternFill>
              </fill>
            </x14:dxf>
          </x14:cfRule>
          <xm:sqref>H25</xm:sqref>
        </x14:conditionalFormatting>
        <x14:conditionalFormatting xmlns:xm="http://schemas.microsoft.com/office/excel/2006/main">
          <x14:cfRule type="expression" priority="77" id="{89A809A8-8407-4E98-ADF0-C9CF5CE4702D}">
            <xm:f>$F27=data!$E$5</xm:f>
            <x14:dxf>
              <fill>
                <patternFill>
                  <bgColor theme="1"/>
                </patternFill>
              </fill>
            </x14:dxf>
          </x14:cfRule>
          <xm:sqref>H27</xm:sqref>
        </x14:conditionalFormatting>
        <x14:conditionalFormatting xmlns:xm="http://schemas.microsoft.com/office/excel/2006/main">
          <x14:cfRule type="expression" priority="76" id="{E836474C-9938-43BE-96C5-71A9C40136B6}">
            <xm:f>$F29=data!$E$5</xm:f>
            <x14:dxf>
              <fill>
                <patternFill>
                  <bgColor theme="1"/>
                </patternFill>
              </fill>
            </x14:dxf>
          </x14:cfRule>
          <xm:sqref>H29</xm:sqref>
        </x14:conditionalFormatting>
        <x14:conditionalFormatting xmlns:xm="http://schemas.microsoft.com/office/excel/2006/main">
          <x14:cfRule type="expression" priority="75" id="{5DD90650-E142-4A4D-853D-643196DD5825}">
            <xm:f>$F31=data!$E$5</xm:f>
            <x14:dxf>
              <fill>
                <patternFill>
                  <bgColor theme="1"/>
                </patternFill>
              </fill>
            </x14:dxf>
          </x14:cfRule>
          <xm:sqref>H31</xm:sqref>
        </x14:conditionalFormatting>
        <x14:conditionalFormatting xmlns:xm="http://schemas.microsoft.com/office/excel/2006/main">
          <x14:cfRule type="expression" priority="74" id="{7940889C-F258-45CC-8AB0-A8B4C118BE97}">
            <xm:f>$F33=data!$E$5</xm:f>
            <x14:dxf>
              <fill>
                <patternFill>
                  <bgColor theme="1"/>
                </patternFill>
              </fill>
            </x14:dxf>
          </x14:cfRule>
          <xm:sqref>H33</xm:sqref>
        </x14:conditionalFormatting>
        <x14:conditionalFormatting xmlns:xm="http://schemas.microsoft.com/office/excel/2006/main">
          <x14:cfRule type="expression" priority="73" id="{A9246FFF-051F-42EE-9C87-43A40120FF8A}">
            <xm:f>$F35=data!$E$5</xm:f>
            <x14:dxf>
              <fill>
                <patternFill>
                  <bgColor theme="1"/>
                </patternFill>
              </fill>
            </x14:dxf>
          </x14:cfRule>
          <xm:sqref>H35</xm:sqref>
        </x14:conditionalFormatting>
        <x14:conditionalFormatting xmlns:xm="http://schemas.microsoft.com/office/excel/2006/main">
          <x14:cfRule type="expression" priority="72" id="{036FC3C5-E2B8-41DB-9F34-CF1FF1F721B6}">
            <xm:f>$F37=data!$E$5</xm:f>
            <x14:dxf>
              <fill>
                <patternFill>
                  <bgColor theme="1"/>
                </patternFill>
              </fill>
            </x14:dxf>
          </x14:cfRule>
          <xm:sqref>H37</xm:sqref>
        </x14:conditionalFormatting>
        <x14:conditionalFormatting xmlns:xm="http://schemas.microsoft.com/office/excel/2006/main">
          <x14:cfRule type="expression" priority="71" id="{A2F59CD1-98B7-4900-9F99-D822D33AA9F2}">
            <xm:f>$F39=data!$E$5</xm:f>
            <x14:dxf>
              <fill>
                <patternFill>
                  <bgColor theme="1"/>
                </patternFill>
              </fill>
            </x14:dxf>
          </x14:cfRule>
          <xm:sqref>H39</xm:sqref>
        </x14:conditionalFormatting>
        <x14:conditionalFormatting xmlns:xm="http://schemas.microsoft.com/office/excel/2006/main">
          <x14:cfRule type="expression" priority="70" id="{57E39FE5-86BB-4772-9395-749FE4C5D139}">
            <xm:f>$F41=data!$E$5</xm:f>
            <x14:dxf>
              <fill>
                <patternFill>
                  <bgColor theme="1"/>
                </patternFill>
              </fill>
            </x14:dxf>
          </x14:cfRule>
          <xm:sqref>H41</xm:sqref>
        </x14:conditionalFormatting>
        <x14:conditionalFormatting xmlns:xm="http://schemas.microsoft.com/office/excel/2006/main">
          <x14:cfRule type="expression" priority="69" id="{187DD63A-ECB7-445B-BF28-7DE746CBB8EE}">
            <xm:f>$F43=data!$E$5</xm:f>
            <x14:dxf>
              <fill>
                <patternFill>
                  <bgColor theme="1"/>
                </patternFill>
              </fill>
            </x14:dxf>
          </x14:cfRule>
          <xm:sqref>H43</xm:sqref>
        </x14:conditionalFormatting>
        <x14:conditionalFormatting xmlns:xm="http://schemas.microsoft.com/office/excel/2006/main">
          <x14:cfRule type="expression" priority="68" id="{1FD98572-BFB4-4C4A-8D93-E98B81019FF7}">
            <xm:f>$F45=data!$E$5</xm:f>
            <x14:dxf>
              <fill>
                <patternFill>
                  <bgColor theme="1"/>
                </patternFill>
              </fill>
            </x14:dxf>
          </x14:cfRule>
          <xm:sqref>H45</xm:sqref>
        </x14:conditionalFormatting>
        <x14:conditionalFormatting xmlns:xm="http://schemas.microsoft.com/office/excel/2006/main">
          <x14:cfRule type="expression" priority="67" id="{CF8347DC-3EE5-42F8-BAC5-390EC1A081DA}">
            <xm:f>$F47=data!$E$5</xm:f>
            <x14:dxf>
              <fill>
                <patternFill>
                  <bgColor theme="1"/>
                </patternFill>
              </fill>
            </x14:dxf>
          </x14:cfRule>
          <xm:sqref>H47</xm:sqref>
        </x14:conditionalFormatting>
        <x14:conditionalFormatting xmlns:xm="http://schemas.microsoft.com/office/excel/2006/main">
          <x14:cfRule type="expression" priority="66" id="{F23DA13D-0673-4F41-AB70-ED7B4F88CA53}">
            <xm:f>$F49=data!$E$5</xm:f>
            <x14:dxf>
              <fill>
                <patternFill>
                  <bgColor theme="1"/>
                </patternFill>
              </fill>
            </x14:dxf>
          </x14:cfRule>
          <xm:sqref>H49</xm:sqref>
        </x14:conditionalFormatting>
        <x14:conditionalFormatting xmlns:xm="http://schemas.microsoft.com/office/excel/2006/main">
          <x14:cfRule type="expression" priority="65" id="{822E72D6-179F-4C30-B578-56763FA83F18}">
            <xm:f>$F51=data!$E$5</xm:f>
            <x14:dxf>
              <fill>
                <patternFill>
                  <bgColor theme="1"/>
                </patternFill>
              </fill>
            </x14:dxf>
          </x14:cfRule>
          <xm:sqref>H51</xm:sqref>
        </x14:conditionalFormatting>
        <x14:conditionalFormatting xmlns:xm="http://schemas.microsoft.com/office/excel/2006/main">
          <x14:cfRule type="expression" priority="64" id="{3A024BE0-0147-4A54-AA7C-71D677BFC873}">
            <xm:f>$F53=data!$E$5</xm:f>
            <x14:dxf>
              <fill>
                <patternFill>
                  <bgColor theme="1"/>
                </patternFill>
              </fill>
            </x14:dxf>
          </x14:cfRule>
          <xm:sqref>H53</xm:sqref>
        </x14:conditionalFormatting>
        <x14:conditionalFormatting xmlns:xm="http://schemas.microsoft.com/office/excel/2006/main">
          <x14:cfRule type="expression" priority="63" id="{EDBE7DFA-008F-480E-B5BB-8AB2A42004F2}">
            <xm:f>$F55=data!$E$5</xm:f>
            <x14:dxf>
              <fill>
                <patternFill>
                  <bgColor theme="1"/>
                </patternFill>
              </fill>
            </x14:dxf>
          </x14:cfRule>
          <xm:sqref>H55</xm:sqref>
        </x14:conditionalFormatting>
        <x14:conditionalFormatting xmlns:xm="http://schemas.microsoft.com/office/excel/2006/main">
          <x14:cfRule type="expression" priority="62" id="{8AE81F95-8665-49D9-BBA8-0447F4BBFF6C}">
            <xm:f>$F57=data!$E$5</xm:f>
            <x14:dxf>
              <fill>
                <patternFill>
                  <bgColor theme="1"/>
                </patternFill>
              </fill>
            </x14:dxf>
          </x14:cfRule>
          <xm:sqref>H57</xm:sqref>
        </x14:conditionalFormatting>
        <x14:conditionalFormatting xmlns:xm="http://schemas.microsoft.com/office/excel/2006/main">
          <x14:cfRule type="expression" priority="61" id="{3D03912D-DD15-447D-85A6-45456A068351}">
            <xm:f>$F59=data!$E$5</xm:f>
            <x14:dxf>
              <fill>
                <patternFill>
                  <bgColor theme="1"/>
                </patternFill>
              </fill>
            </x14:dxf>
          </x14:cfRule>
          <xm:sqref>H59</xm:sqref>
        </x14:conditionalFormatting>
        <x14:conditionalFormatting xmlns:xm="http://schemas.microsoft.com/office/excel/2006/main">
          <x14:cfRule type="expression" priority="60" id="{26B47FA5-C191-4686-A9B1-6A3D6F91062B}">
            <xm:f>$F61=data!$E$5</xm:f>
            <x14:dxf>
              <fill>
                <patternFill>
                  <bgColor theme="1"/>
                </patternFill>
              </fill>
            </x14:dxf>
          </x14:cfRule>
          <xm:sqref>H61</xm:sqref>
        </x14:conditionalFormatting>
        <x14:conditionalFormatting xmlns:xm="http://schemas.microsoft.com/office/excel/2006/main">
          <x14:cfRule type="expression" priority="59" id="{431AE90A-0C64-4D3F-980C-9A9A9B1C859E}">
            <xm:f>$F63=data!$E$5</xm:f>
            <x14:dxf>
              <fill>
                <patternFill>
                  <bgColor theme="1"/>
                </patternFill>
              </fill>
            </x14:dxf>
          </x14:cfRule>
          <xm:sqref>H63</xm:sqref>
        </x14:conditionalFormatting>
        <x14:conditionalFormatting xmlns:xm="http://schemas.microsoft.com/office/excel/2006/main">
          <x14:cfRule type="expression" priority="58" id="{95EE05C7-0684-4DAE-AA0C-31153AAF10DB}">
            <xm:f>$F65=data!$E$5</xm:f>
            <x14:dxf>
              <fill>
                <patternFill>
                  <bgColor theme="1"/>
                </patternFill>
              </fill>
            </x14:dxf>
          </x14:cfRule>
          <xm:sqref>H65</xm:sqref>
        </x14:conditionalFormatting>
        <x14:conditionalFormatting xmlns:xm="http://schemas.microsoft.com/office/excel/2006/main">
          <x14:cfRule type="expression" priority="57" id="{22849B69-5CDF-465C-AA0B-749697319877}">
            <xm:f>$F67=data!$E$5</xm:f>
            <x14:dxf>
              <fill>
                <patternFill>
                  <bgColor theme="1"/>
                </patternFill>
              </fill>
            </x14:dxf>
          </x14:cfRule>
          <xm:sqref>H67</xm:sqref>
        </x14:conditionalFormatting>
        <x14:conditionalFormatting xmlns:xm="http://schemas.microsoft.com/office/excel/2006/main">
          <x14:cfRule type="expression" priority="56" id="{7200CE02-A007-447D-B61E-F3CD09FF631C}">
            <xm:f>$F69=data!$E$5</xm:f>
            <x14:dxf>
              <fill>
                <patternFill>
                  <bgColor theme="1"/>
                </patternFill>
              </fill>
            </x14:dxf>
          </x14:cfRule>
          <xm:sqref>H69</xm:sqref>
        </x14:conditionalFormatting>
        <x14:conditionalFormatting xmlns:xm="http://schemas.microsoft.com/office/excel/2006/main">
          <x14:cfRule type="expression" priority="55" id="{71D92D06-1A7D-4AAA-8B17-2C2E06A8CB47}">
            <xm:f>$F71=data!$E$5</xm:f>
            <x14:dxf>
              <fill>
                <patternFill>
                  <bgColor theme="1"/>
                </patternFill>
              </fill>
            </x14:dxf>
          </x14:cfRule>
          <xm:sqref>H71</xm:sqref>
        </x14:conditionalFormatting>
        <x14:conditionalFormatting xmlns:xm="http://schemas.microsoft.com/office/excel/2006/main">
          <x14:cfRule type="expression" priority="54" id="{F0800C1C-B9D7-4F47-95ED-B5C0525555CF}">
            <xm:f>$F73=data!$E$5</xm:f>
            <x14:dxf>
              <fill>
                <patternFill>
                  <bgColor theme="1"/>
                </patternFill>
              </fill>
            </x14:dxf>
          </x14:cfRule>
          <xm:sqref>H73</xm:sqref>
        </x14:conditionalFormatting>
        <x14:conditionalFormatting xmlns:xm="http://schemas.microsoft.com/office/excel/2006/main">
          <x14:cfRule type="expression" priority="53" id="{490D4367-5A9A-4703-B4F9-D9D62978881C}">
            <xm:f>$F75=data!$E$5</xm:f>
            <x14:dxf>
              <fill>
                <patternFill>
                  <bgColor theme="1"/>
                </patternFill>
              </fill>
            </x14:dxf>
          </x14:cfRule>
          <xm:sqref>H75</xm:sqref>
        </x14:conditionalFormatting>
        <x14:conditionalFormatting xmlns:xm="http://schemas.microsoft.com/office/excel/2006/main">
          <x14:cfRule type="expression" priority="52" id="{378859C1-A26B-4104-92A5-3E69D24B61E1}">
            <xm:f>$F77=data!$E$5</xm:f>
            <x14:dxf>
              <fill>
                <patternFill>
                  <bgColor theme="1"/>
                </patternFill>
              </fill>
            </x14:dxf>
          </x14:cfRule>
          <xm:sqref>H77</xm:sqref>
        </x14:conditionalFormatting>
        <x14:conditionalFormatting xmlns:xm="http://schemas.microsoft.com/office/excel/2006/main">
          <x14:cfRule type="expression" priority="51" id="{E9100924-A1BF-4E05-BFE6-68DC6496B017}">
            <xm:f>$F79=data!$E$5</xm:f>
            <x14:dxf>
              <fill>
                <patternFill>
                  <bgColor theme="1"/>
                </patternFill>
              </fill>
            </x14:dxf>
          </x14:cfRule>
          <xm:sqref>H79</xm:sqref>
        </x14:conditionalFormatting>
        <x14:conditionalFormatting xmlns:xm="http://schemas.microsoft.com/office/excel/2006/main">
          <x14:cfRule type="expression" priority="50" id="{9D8B7F5D-0DFE-4121-A7F2-58047C5444C2}">
            <xm:f>$F81=data!$E$5</xm:f>
            <x14:dxf>
              <fill>
                <patternFill>
                  <bgColor theme="1"/>
                </patternFill>
              </fill>
            </x14:dxf>
          </x14:cfRule>
          <xm:sqref>H81</xm:sqref>
        </x14:conditionalFormatting>
        <x14:conditionalFormatting xmlns:xm="http://schemas.microsoft.com/office/excel/2006/main">
          <x14:cfRule type="expression" priority="49" id="{1E6C3E23-835F-49C7-B987-E3FDAA22787C}">
            <xm:f>$F83=data!$E$5</xm:f>
            <x14:dxf>
              <fill>
                <patternFill>
                  <bgColor theme="1"/>
                </patternFill>
              </fill>
            </x14:dxf>
          </x14:cfRule>
          <xm:sqref>H83</xm:sqref>
        </x14:conditionalFormatting>
        <x14:conditionalFormatting xmlns:xm="http://schemas.microsoft.com/office/excel/2006/main">
          <x14:cfRule type="expression" priority="48" id="{AFAC734B-789C-4E86-B750-C8780DB112E8}">
            <xm:f>$F85=data!$E$5</xm:f>
            <x14:dxf>
              <fill>
                <patternFill>
                  <bgColor theme="1"/>
                </patternFill>
              </fill>
            </x14:dxf>
          </x14:cfRule>
          <xm:sqref>H85</xm:sqref>
        </x14:conditionalFormatting>
        <x14:conditionalFormatting xmlns:xm="http://schemas.microsoft.com/office/excel/2006/main">
          <x14:cfRule type="expression" priority="47" id="{56AED037-05D4-4252-B91A-66BE9962BFEC}">
            <xm:f>$F87=data!$E$5</xm:f>
            <x14:dxf>
              <fill>
                <patternFill>
                  <bgColor theme="1"/>
                </patternFill>
              </fill>
            </x14:dxf>
          </x14:cfRule>
          <xm:sqref>H87</xm:sqref>
        </x14:conditionalFormatting>
        <x14:conditionalFormatting xmlns:xm="http://schemas.microsoft.com/office/excel/2006/main">
          <x14:cfRule type="expression" priority="45" id="{055577C7-1E4E-4BFA-B2FC-B4A2ED0926D5}">
            <xm:f>$F29=data!$E$4</xm:f>
            <x14:dxf>
              <fill>
                <patternFill>
                  <bgColor theme="1"/>
                </patternFill>
              </fill>
            </x14:dxf>
          </x14:cfRule>
          <xm:sqref>G30:I30</xm:sqref>
        </x14:conditionalFormatting>
        <x14:conditionalFormatting xmlns:xm="http://schemas.microsoft.com/office/excel/2006/main">
          <x14:cfRule type="expression" priority="44" id="{9188F293-442A-4C0C-95E9-798F35DE3ADF}">
            <xm:f>$F29=data!$E$4</xm:f>
            <x14:dxf>
              <fill>
                <patternFill>
                  <bgColor theme="1"/>
                </patternFill>
              </fill>
            </x14:dxf>
          </x14:cfRule>
          <xm:sqref>I30</xm:sqref>
        </x14:conditionalFormatting>
        <x14:conditionalFormatting xmlns:xm="http://schemas.microsoft.com/office/excel/2006/main">
          <x14:cfRule type="expression" priority="46" id="{057421E8-C202-4FFA-945B-F66DD3DC2227}">
            <xm:f>AND(F29=data!$E$5,OR(I30=data!$BO30,I30=data!$BP30,I30=data!$BQ30,I30=data!$BR30,I30=data!$BS30,I30=data!$BT30,I30=data!$BU30,I30=data!$BV30,I30=data!$BW30,I30=data!$BX30,I30=data!$BY30)=FALSE)</xm:f>
            <x14:dxf>
              <fill>
                <patternFill>
                  <bgColor rgb="FFFF0000"/>
                </patternFill>
              </fill>
            </x14:dxf>
          </x14:cfRule>
          <xm:sqref>I30</xm:sqref>
        </x14:conditionalFormatting>
        <x14:conditionalFormatting xmlns:xm="http://schemas.microsoft.com/office/excel/2006/main">
          <x14:cfRule type="expression" priority="42" id="{94FA39CA-D3A8-40DE-BAC2-D4202025F111}">
            <xm:f>$F31=data!$E$4</xm:f>
            <x14:dxf>
              <fill>
                <patternFill>
                  <bgColor theme="1"/>
                </patternFill>
              </fill>
            </x14:dxf>
          </x14:cfRule>
          <xm:sqref>G32:I32</xm:sqref>
        </x14:conditionalFormatting>
        <x14:conditionalFormatting xmlns:xm="http://schemas.microsoft.com/office/excel/2006/main">
          <x14:cfRule type="expression" priority="41" id="{01CD228F-29C0-417A-B1BE-8A09EE3C2E8D}">
            <xm:f>$F31=data!$E$4</xm:f>
            <x14:dxf>
              <fill>
                <patternFill>
                  <bgColor theme="1"/>
                </patternFill>
              </fill>
            </x14:dxf>
          </x14:cfRule>
          <xm:sqref>I32</xm:sqref>
        </x14:conditionalFormatting>
        <x14:conditionalFormatting xmlns:xm="http://schemas.microsoft.com/office/excel/2006/main">
          <x14:cfRule type="expression" priority="43" id="{561D6FE8-6BBF-4191-812D-383B937A1E70}">
            <xm:f>AND(F31=data!$E$5,OR(I32=data!$BO32,I32=data!$BP32,I32=data!$BQ32,I32=data!$BR32,I32=data!$BS32,I32=data!$BT32,I32=data!$BU32,I32=data!$BV32,I32=data!$BW32,I32=data!$BX32,I32=data!$BY32)=FALSE)</xm:f>
            <x14:dxf>
              <fill>
                <patternFill>
                  <bgColor rgb="FFFF0000"/>
                </patternFill>
              </fill>
            </x14:dxf>
          </x14:cfRule>
          <xm:sqref>I32</xm:sqref>
        </x14:conditionalFormatting>
        <x14:conditionalFormatting xmlns:xm="http://schemas.microsoft.com/office/excel/2006/main">
          <x14:cfRule type="expression" priority="39" id="{7CC82483-9DF9-4AC9-A70E-2DE7FE6C7ADD}">
            <xm:f>$F33=data!$E$4</xm:f>
            <x14:dxf>
              <fill>
                <patternFill>
                  <bgColor theme="1"/>
                </patternFill>
              </fill>
            </x14:dxf>
          </x14:cfRule>
          <xm:sqref>G34:I34</xm:sqref>
        </x14:conditionalFormatting>
        <x14:conditionalFormatting xmlns:xm="http://schemas.microsoft.com/office/excel/2006/main">
          <x14:cfRule type="expression" priority="38" id="{1E5F8983-4A7B-4C11-A8C5-90F7ABE88B42}">
            <xm:f>$F33=data!$E$4</xm:f>
            <x14:dxf>
              <fill>
                <patternFill>
                  <bgColor theme="1"/>
                </patternFill>
              </fill>
            </x14:dxf>
          </x14:cfRule>
          <xm:sqref>I34</xm:sqref>
        </x14:conditionalFormatting>
        <x14:conditionalFormatting xmlns:xm="http://schemas.microsoft.com/office/excel/2006/main">
          <x14:cfRule type="expression" priority="40" id="{729E113F-25C8-44D3-A9ED-9B2539A66E22}">
            <xm:f>AND(F33=data!$E$5,OR(I34=data!$BO34,I34=data!$BP34,I34=data!$BQ34,I34=data!$BR34,I34=data!$BS34,I34=data!$BT34,I34=data!$BU34,I34=data!$BV34,I34=data!$BW34,I34=data!$BX34,I34=data!$BY34)=FALSE)</xm:f>
            <x14:dxf>
              <fill>
                <patternFill>
                  <bgColor rgb="FFFF0000"/>
                </patternFill>
              </fill>
            </x14:dxf>
          </x14:cfRule>
          <xm:sqref>I34</xm:sqref>
        </x14:conditionalFormatting>
        <x14:conditionalFormatting xmlns:xm="http://schemas.microsoft.com/office/excel/2006/main">
          <x14:cfRule type="expression" priority="36" id="{800B4D12-5E20-4351-B735-883728DC26AC}">
            <xm:f>$F35=data!$E$4</xm:f>
            <x14:dxf>
              <fill>
                <patternFill>
                  <bgColor theme="1"/>
                </patternFill>
              </fill>
            </x14:dxf>
          </x14:cfRule>
          <xm:sqref>G36:I36</xm:sqref>
        </x14:conditionalFormatting>
        <x14:conditionalFormatting xmlns:xm="http://schemas.microsoft.com/office/excel/2006/main">
          <x14:cfRule type="expression" priority="35" id="{AD5C3AFB-0D7F-4350-9CD0-880FA7D5DB64}">
            <xm:f>$F35=data!$E$4</xm:f>
            <x14:dxf>
              <fill>
                <patternFill>
                  <bgColor theme="1"/>
                </patternFill>
              </fill>
            </x14:dxf>
          </x14:cfRule>
          <xm:sqref>I36</xm:sqref>
        </x14:conditionalFormatting>
        <x14:conditionalFormatting xmlns:xm="http://schemas.microsoft.com/office/excel/2006/main">
          <x14:cfRule type="expression" priority="37" id="{F6618DDD-40B1-4F19-954F-B1CAA42B4D80}">
            <xm:f>AND(F35=data!$E$5,OR(I36=data!$BO36,I36=data!$BP36,I36=data!$BQ36,I36=data!$BR36,I36=data!$BS36,I36=data!$BT36,I36=data!$BU36,I36=data!$BV36,I36=data!$BW36,I36=data!$BX36,I36=data!$BY36)=FALSE)</xm:f>
            <x14:dxf>
              <fill>
                <patternFill>
                  <bgColor rgb="FFFF0000"/>
                </patternFill>
              </fill>
            </x14:dxf>
          </x14:cfRule>
          <xm:sqref>I36</xm:sqref>
        </x14:conditionalFormatting>
        <x14:conditionalFormatting xmlns:xm="http://schemas.microsoft.com/office/excel/2006/main">
          <x14:cfRule type="expression" priority="33" id="{16E8968D-1CB4-4C2C-A8B8-D227AAACE8AB}">
            <xm:f>$F37=data!$E$4</xm:f>
            <x14:dxf>
              <fill>
                <patternFill>
                  <bgColor theme="1"/>
                </patternFill>
              </fill>
            </x14:dxf>
          </x14:cfRule>
          <xm:sqref>G38:I38</xm:sqref>
        </x14:conditionalFormatting>
        <x14:conditionalFormatting xmlns:xm="http://schemas.microsoft.com/office/excel/2006/main">
          <x14:cfRule type="expression" priority="32" id="{3A992651-1DF0-4A5A-BA13-B2E1E4CDE48F}">
            <xm:f>$F37=data!$E$4</xm:f>
            <x14:dxf>
              <fill>
                <patternFill>
                  <bgColor theme="1"/>
                </patternFill>
              </fill>
            </x14:dxf>
          </x14:cfRule>
          <xm:sqref>I38</xm:sqref>
        </x14:conditionalFormatting>
        <x14:conditionalFormatting xmlns:xm="http://schemas.microsoft.com/office/excel/2006/main">
          <x14:cfRule type="expression" priority="34" id="{87D7F264-AAE3-46FC-AAC7-D7DBC0DE3B87}">
            <xm:f>AND(F37=data!$E$5,OR(I38=data!$BO38,I38=data!$BP38,I38=data!$BQ38,I38=data!$BR38,I38=data!$BS38,I38=data!$BT38,I38=data!$BU38,I38=data!$BV38,I38=data!$BW38,I38=data!$BX38,I38=data!$BY38)=FALSE)</xm:f>
            <x14:dxf>
              <fill>
                <patternFill>
                  <bgColor rgb="FFFF0000"/>
                </patternFill>
              </fill>
            </x14:dxf>
          </x14:cfRule>
          <xm:sqref>I38</xm:sqref>
        </x14:conditionalFormatting>
        <x14:conditionalFormatting xmlns:xm="http://schemas.microsoft.com/office/excel/2006/main">
          <x14:cfRule type="expression" priority="30" id="{ABC7522E-B893-4556-8048-3E6C79DB7C7C}">
            <xm:f>$F39=data!$E$4</xm:f>
            <x14:dxf>
              <fill>
                <patternFill>
                  <bgColor theme="1"/>
                </patternFill>
              </fill>
            </x14:dxf>
          </x14:cfRule>
          <xm:sqref>G40:I40</xm:sqref>
        </x14:conditionalFormatting>
        <x14:conditionalFormatting xmlns:xm="http://schemas.microsoft.com/office/excel/2006/main">
          <x14:cfRule type="expression" priority="29" id="{1AC08E7D-4F7F-4347-978A-96F1192CDBF8}">
            <xm:f>$F39=data!$E$4</xm:f>
            <x14:dxf>
              <fill>
                <patternFill>
                  <bgColor theme="1"/>
                </patternFill>
              </fill>
            </x14:dxf>
          </x14:cfRule>
          <xm:sqref>I40</xm:sqref>
        </x14:conditionalFormatting>
        <x14:conditionalFormatting xmlns:xm="http://schemas.microsoft.com/office/excel/2006/main">
          <x14:cfRule type="expression" priority="31" id="{D688B12C-23D1-49D0-AAAB-905397AE828E}">
            <xm:f>AND(F39=data!$E$5,OR(I40=data!$BO40,I40=data!$BP40,I40=data!$BQ40,I40=data!$BR40,I40=data!$BS40,I40=data!$BT40,I40=data!$BU40,I40=data!$BV40,I40=data!$BW40,I40=data!$BX40,I40=data!$BY40)=FALSE)</xm:f>
            <x14:dxf>
              <fill>
                <patternFill>
                  <bgColor rgb="FFFF0000"/>
                </patternFill>
              </fill>
            </x14:dxf>
          </x14:cfRule>
          <xm:sqref>I40</xm:sqref>
        </x14:conditionalFormatting>
        <x14:conditionalFormatting xmlns:xm="http://schemas.microsoft.com/office/excel/2006/main">
          <x14:cfRule type="expression" priority="27" id="{D3091680-3C0D-4757-9061-5F727239B7C3}">
            <xm:f>$F41=data!$E$4</xm:f>
            <x14:dxf>
              <fill>
                <patternFill>
                  <bgColor theme="1"/>
                </patternFill>
              </fill>
            </x14:dxf>
          </x14:cfRule>
          <xm:sqref>G42:I42</xm:sqref>
        </x14:conditionalFormatting>
        <x14:conditionalFormatting xmlns:xm="http://schemas.microsoft.com/office/excel/2006/main">
          <x14:cfRule type="expression" priority="26" id="{23CC612F-2773-4F2E-B248-F5AE85FC7B16}">
            <xm:f>$F41=data!$E$4</xm:f>
            <x14:dxf>
              <fill>
                <patternFill>
                  <bgColor theme="1"/>
                </patternFill>
              </fill>
            </x14:dxf>
          </x14:cfRule>
          <xm:sqref>I42</xm:sqref>
        </x14:conditionalFormatting>
        <x14:conditionalFormatting xmlns:xm="http://schemas.microsoft.com/office/excel/2006/main">
          <x14:cfRule type="expression" priority="28" id="{BDCD8B63-D5E9-4420-903E-9EBD6DF41D9F}">
            <xm:f>AND(F41=data!$E$5,OR(I42=data!$BO42,I42=data!$BP42,I42=data!$BQ42,I42=data!$BR42,I42=data!$BS42,I42=data!$BT42,I42=data!$BU42,I42=data!$BV42,I42=data!$BW42,I42=data!$BX42,I42=data!$BY42)=FALSE)</xm:f>
            <x14:dxf>
              <fill>
                <patternFill>
                  <bgColor rgb="FFFF0000"/>
                </patternFill>
              </fill>
            </x14:dxf>
          </x14:cfRule>
          <xm:sqref>I42</xm:sqref>
        </x14:conditionalFormatting>
        <x14:conditionalFormatting xmlns:xm="http://schemas.microsoft.com/office/excel/2006/main">
          <x14:cfRule type="expression" priority="24" id="{BB1AD20B-875C-41DE-853E-0E901CFAD388}">
            <xm:f>$P11=data!$E$5</xm:f>
            <x14:dxf>
              <fill>
                <patternFill>
                  <bgColor theme="1"/>
                </patternFill>
              </fill>
            </x14:dxf>
          </x14:cfRule>
          <xm:sqref>Q11:S11</xm:sqref>
        </x14:conditionalFormatting>
        <x14:conditionalFormatting xmlns:xm="http://schemas.microsoft.com/office/excel/2006/main">
          <x14:cfRule type="expression" priority="25" id="{2EDC1C1F-697A-43A7-BEF3-2BEB83BE059E}">
            <xm:f>OR(AND($O11=data!$AJ$4,$P11=data!$E$4),AND($O11=data!$AJ$5,$P11=data!$E$4))</xm:f>
            <x14:dxf>
              <fill>
                <patternFill>
                  <bgColor theme="1"/>
                </patternFill>
              </fill>
            </x14:dxf>
          </x14:cfRule>
          <xm:sqref>Q12</xm:sqref>
        </x14:conditionalFormatting>
        <x14:conditionalFormatting xmlns:xm="http://schemas.microsoft.com/office/excel/2006/main">
          <x14:cfRule type="expression" priority="22" id="{AA468CA7-A0CC-44D8-8675-F316E02A91A9}">
            <xm:f>$P13=data!$E$5</xm:f>
            <x14:dxf>
              <fill>
                <patternFill>
                  <bgColor theme="1"/>
                </patternFill>
              </fill>
            </x14:dxf>
          </x14:cfRule>
          <xm:sqref>Q13:S13</xm:sqref>
        </x14:conditionalFormatting>
        <x14:conditionalFormatting xmlns:xm="http://schemas.microsoft.com/office/excel/2006/main">
          <x14:cfRule type="expression" priority="23" id="{6FBBD806-62DE-4F77-96F7-726684E3D63D}">
            <xm:f>OR(AND($O13=data!$AJ$4,$P13=data!$E$4),AND($O13=data!$AJ$5,$P13=data!$E$4))</xm:f>
            <x14:dxf>
              <fill>
                <patternFill>
                  <bgColor theme="1"/>
                </patternFill>
              </fill>
            </x14:dxf>
          </x14:cfRule>
          <xm:sqref>Q14</xm:sqref>
        </x14:conditionalFormatting>
        <x14:conditionalFormatting xmlns:xm="http://schemas.microsoft.com/office/excel/2006/main">
          <x14:cfRule type="expression" priority="20" id="{DE015DA4-5DD3-474E-900C-DA3CDDA98415}">
            <xm:f>$P15=data!$E$5</xm:f>
            <x14:dxf>
              <fill>
                <patternFill>
                  <bgColor theme="1"/>
                </patternFill>
              </fill>
            </x14:dxf>
          </x14:cfRule>
          <xm:sqref>Q15:S15</xm:sqref>
        </x14:conditionalFormatting>
        <x14:conditionalFormatting xmlns:xm="http://schemas.microsoft.com/office/excel/2006/main">
          <x14:cfRule type="expression" priority="21" id="{9917769A-4458-40EB-8535-967FDF1FBA9F}">
            <xm:f>OR(AND($O15=data!$AJ$4,$P15=data!$E$4),AND($O15=data!$AJ$5,$P15=data!$E$4))</xm:f>
            <x14:dxf>
              <fill>
                <patternFill>
                  <bgColor theme="1"/>
                </patternFill>
              </fill>
            </x14:dxf>
          </x14:cfRule>
          <xm:sqref>Q16</xm:sqref>
        </x14:conditionalFormatting>
        <x14:conditionalFormatting xmlns:xm="http://schemas.microsoft.com/office/excel/2006/main">
          <x14:cfRule type="expression" priority="18" id="{8790EC22-B46E-4F82-963D-FAE9CAA5B3DE}">
            <xm:f>$P17=data!$E$5</xm:f>
            <x14:dxf>
              <fill>
                <patternFill>
                  <bgColor theme="1"/>
                </patternFill>
              </fill>
            </x14:dxf>
          </x14:cfRule>
          <xm:sqref>Q17:S17</xm:sqref>
        </x14:conditionalFormatting>
        <x14:conditionalFormatting xmlns:xm="http://schemas.microsoft.com/office/excel/2006/main">
          <x14:cfRule type="expression" priority="19" id="{08F35F11-DE4E-4FAB-99E5-FC3B0C7D61C0}">
            <xm:f>OR(AND($O17=data!$AJ$4,$P17=data!$E$4),AND($O17=data!$AJ$5,$P17=data!$E$4))</xm:f>
            <x14:dxf>
              <fill>
                <patternFill>
                  <bgColor theme="1"/>
                </patternFill>
              </fill>
            </x14:dxf>
          </x14:cfRule>
          <xm:sqref>Q18</xm:sqref>
        </x14:conditionalFormatting>
        <x14:conditionalFormatting xmlns:xm="http://schemas.microsoft.com/office/excel/2006/main">
          <x14:cfRule type="expression" priority="17" id="{32C60FB8-DDA1-492F-9793-1F61B0CF365D}">
            <xm:f>$P19=data!$E$5</xm:f>
            <x14:dxf>
              <fill>
                <patternFill>
                  <bgColor theme="1"/>
                </patternFill>
              </fill>
            </x14:dxf>
          </x14:cfRule>
          <xm:sqref>S19</xm:sqref>
        </x14:conditionalFormatting>
        <x14:conditionalFormatting xmlns:xm="http://schemas.microsoft.com/office/excel/2006/main">
          <x14:cfRule type="expression" priority="16" id="{960B19A2-66F1-4C71-966B-67A8D202123D}">
            <xm:f>$P21=data!$E$5</xm:f>
            <x14:dxf>
              <fill>
                <patternFill>
                  <bgColor theme="1"/>
                </patternFill>
              </fill>
            </x14:dxf>
          </x14:cfRule>
          <xm:sqref>R21</xm:sqref>
        </x14:conditionalFormatting>
        <x14:conditionalFormatting xmlns:xm="http://schemas.microsoft.com/office/excel/2006/main">
          <x14:cfRule type="expression" priority="15" id="{042A3A17-68CB-49E5-BABE-7EA91D3FE552}">
            <xm:f>$P21=data!$E$5</xm:f>
            <x14:dxf>
              <fill>
                <patternFill>
                  <bgColor theme="1"/>
                </patternFill>
              </fill>
            </x14:dxf>
          </x14:cfRule>
          <xm:sqref>Q21</xm:sqref>
        </x14:conditionalFormatting>
        <x14:conditionalFormatting xmlns:xm="http://schemas.microsoft.com/office/excel/2006/main">
          <x14:cfRule type="expression" priority="14" id="{9E809EEF-C1C5-435D-A6DF-A4F862CFC9A3}">
            <xm:f>$P21=data!$E$5</xm:f>
            <x14:dxf>
              <fill>
                <patternFill>
                  <bgColor theme="1"/>
                </patternFill>
              </fill>
            </x14:dxf>
          </x14:cfRule>
          <xm:sqref>S21</xm:sqref>
        </x14:conditionalFormatting>
        <x14:conditionalFormatting xmlns:xm="http://schemas.microsoft.com/office/excel/2006/main">
          <x14:cfRule type="expression" priority="13" id="{BAE241D5-E80C-46E8-AE93-9E3538D87F03}">
            <xm:f>$P23=data!$E$5</xm:f>
            <x14:dxf>
              <fill>
                <patternFill>
                  <bgColor theme="1"/>
                </patternFill>
              </fill>
            </x14:dxf>
          </x14:cfRule>
          <xm:sqref>R23</xm:sqref>
        </x14:conditionalFormatting>
        <x14:conditionalFormatting xmlns:xm="http://schemas.microsoft.com/office/excel/2006/main">
          <x14:cfRule type="expression" priority="12" id="{58D5E4AD-31D4-4EE7-90D5-4D9BFD53889C}">
            <xm:f>$P23=data!$E$5</xm:f>
            <x14:dxf>
              <fill>
                <patternFill>
                  <bgColor theme="1"/>
                </patternFill>
              </fill>
            </x14:dxf>
          </x14:cfRule>
          <xm:sqref>Q23</xm:sqref>
        </x14:conditionalFormatting>
        <x14:conditionalFormatting xmlns:xm="http://schemas.microsoft.com/office/excel/2006/main">
          <x14:cfRule type="expression" priority="11" id="{2CBF637E-7A71-41D7-9377-381A3BBF220E}">
            <xm:f>$P23=data!$E$5</xm:f>
            <x14:dxf>
              <fill>
                <patternFill>
                  <bgColor theme="1"/>
                </patternFill>
              </fill>
            </x14:dxf>
          </x14:cfRule>
          <xm:sqref>S23</xm:sqref>
        </x14:conditionalFormatting>
        <x14:conditionalFormatting xmlns:xm="http://schemas.microsoft.com/office/excel/2006/main">
          <x14:cfRule type="expression" priority="10" id="{E993EC41-176E-4B7B-8146-09016D8B465B}">
            <xm:f>$P25=data!$E$5</xm:f>
            <x14:dxf>
              <fill>
                <patternFill>
                  <bgColor theme="1"/>
                </patternFill>
              </fill>
            </x14:dxf>
          </x14:cfRule>
          <xm:sqref>R25</xm:sqref>
        </x14:conditionalFormatting>
        <x14:conditionalFormatting xmlns:xm="http://schemas.microsoft.com/office/excel/2006/main">
          <x14:cfRule type="expression" priority="9" id="{151FAD56-4D97-41F4-B7E3-56B86DF729F6}">
            <xm:f>$P25=data!$E$5</xm:f>
            <x14:dxf>
              <fill>
                <patternFill>
                  <bgColor theme="1"/>
                </patternFill>
              </fill>
            </x14:dxf>
          </x14:cfRule>
          <xm:sqref>Q25</xm:sqref>
        </x14:conditionalFormatting>
        <x14:conditionalFormatting xmlns:xm="http://schemas.microsoft.com/office/excel/2006/main">
          <x14:cfRule type="expression" priority="8" id="{BB3018DD-DB2F-4AD6-930F-6CD1AF06F399}">
            <xm:f>$P25=data!$E$5</xm:f>
            <x14:dxf>
              <fill>
                <patternFill>
                  <bgColor theme="1"/>
                </patternFill>
              </fill>
            </x14:dxf>
          </x14:cfRule>
          <xm:sqref>S25</xm:sqref>
        </x14:conditionalFormatting>
        <x14:conditionalFormatting xmlns:xm="http://schemas.microsoft.com/office/excel/2006/main">
          <x14:cfRule type="expression" priority="7" id="{768E2F0C-A650-4BFB-8E67-AFBC73C3CBCE}">
            <xm:f>OR(AND($O29=data!$AJ$4,$P29=data!$E$4),AND($O29=data!$AJ$5,$P29=data!$E$4))</xm:f>
            <x14:dxf>
              <fill>
                <patternFill>
                  <bgColor theme="1"/>
                </patternFill>
              </fill>
            </x14:dxf>
          </x14:cfRule>
          <xm:sqref>Q30</xm:sqref>
        </x14:conditionalFormatting>
        <x14:conditionalFormatting xmlns:xm="http://schemas.microsoft.com/office/excel/2006/main">
          <x14:cfRule type="expression" priority="6" id="{D1017228-FBE8-4838-8B0B-A8E391E71D43}">
            <xm:f>OR(AND($O31=data!$AJ$4,$P31=data!$E$4),AND($O31=data!$AJ$5,$P31=data!$E$4))</xm:f>
            <x14:dxf>
              <fill>
                <patternFill>
                  <bgColor theme="1"/>
                </patternFill>
              </fill>
            </x14:dxf>
          </x14:cfRule>
          <xm:sqref>Q32</xm:sqref>
        </x14:conditionalFormatting>
        <x14:conditionalFormatting xmlns:xm="http://schemas.microsoft.com/office/excel/2006/main">
          <x14:cfRule type="expression" priority="5" id="{912FA8A1-11AE-4A76-BCE2-DA42152DDD3E}">
            <xm:f>OR(AND($O33=data!$AJ$4,$P33=data!$E$4),AND($O33=data!$AJ$5,$P33=data!$E$4))</xm:f>
            <x14:dxf>
              <fill>
                <patternFill>
                  <bgColor theme="1"/>
                </patternFill>
              </fill>
            </x14:dxf>
          </x14:cfRule>
          <xm:sqref>Q34</xm:sqref>
        </x14:conditionalFormatting>
        <x14:conditionalFormatting xmlns:xm="http://schemas.microsoft.com/office/excel/2006/main">
          <x14:cfRule type="expression" priority="4" id="{57C04923-EB12-48E0-BCED-2A040F4B9200}">
            <xm:f>OR(AND($O35=data!$AJ$4,$P35=data!$E$4),AND($O35=data!$AJ$5,$P35=data!$E$4))</xm:f>
            <x14:dxf>
              <fill>
                <patternFill>
                  <bgColor theme="1"/>
                </patternFill>
              </fill>
            </x14:dxf>
          </x14:cfRule>
          <xm:sqref>Q36</xm:sqref>
        </x14:conditionalFormatting>
        <x14:conditionalFormatting xmlns:xm="http://schemas.microsoft.com/office/excel/2006/main">
          <x14:cfRule type="expression" priority="3" id="{633CD222-F096-45AB-9AEB-4A111106A274}">
            <xm:f>OR(AND($O37=data!$AJ$4,$P37=data!$E$4),AND($O37=data!$AJ$5,$P37=data!$E$4))</xm:f>
            <x14:dxf>
              <fill>
                <patternFill>
                  <bgColor theme="1"/>
                </patternFill>
              </fill>
            </x14:dxf>
          </x14:cfRule>
          <xm:sqref>Q38</xm:sqref>
        </x14:conditionalFormatting>
        <x14:conditionalFormatting xmlns:xm="http://schemas.microsoft.com/office/excel/2006/main">
          <x14:cfRule type="expression" priority="2" id="{648D1522-9992-4C1C-917F-63DB72757E1C}">
            <xm:f>OR(AND($O39=data!$AJ$4,$P39=data!$E$4),AND($O39=data!$AJ$5,$P39=data!$E$4))</xm:f>
            <x14:dxf>
              <fill>
                <patternFill>
                  <bgColor theme="1"/>
                </patternFill>
              </fill>
            </x14:dxf>
          </x14:cfRule>
          <xm:sqref>Q40</xm:sqref>
        </x14:conditionalFormatting>
        <x14:conditionalFormatting xmlns:xm="http://schemas.microsoft.com/office/excel/2006/main">
          <x14:cfRule type="expression" priority="1" id="{AC7A76E7-9773-45D4-83C6-6CAFEBB25602}">
            <xm:f>OR(AND($O41=data!$AJ$4,$P41=data!$E$4),AND($O41=data!$AJ$5,$P41=data!$E$4))</xm:f>
            <x14:dxf>
              <fill>
                <patternFill>
                  <bgColor theme="1"/>
                </patternFill>
              </fill>
            </x14:dxf>
          </x14:cfRule>
          <xm:sqref>Q42</xm:sqref>
        </x14:conditionalFormatting>
      </x14:conditionalFormattings>
    </ext>
    <ext xmlns:x14="http://schemas.microsoft.com/office/spreadsheetml/2009/9/main" uri="{CCE6A557-97BC-4b89-ADB6-D9C93CAAB3DF}">
      <x14:dataValidations xmlns:xm="http://schemas.microsoft.com/office/excel/2006/main" count="40">
        <x14:dataValidation type="list" allowBlank="1" showInputMessage="1" showErrorMessage="1">
          <x14:formula1>
            <xm:f>data!$BO10:$BY10</xm:f>
          </x14:formula1>
          <xm:sqref>I10</xm:sqref>
        </x14:dataValidation>
        <x14:dataValidation type="list" allowBlank="1" showInputMessage="1" showErrorMessage="1">
          <x14:formula1>
            <xm:f>data!$BO88:$BY88</xm:f>
          </x14:formula1>
          <xm:sqref>I88</xm:sqref>
        </x14:dataValidation>
        <x14:dataValidation type="list" allowBlank="1" showInputMessage="1" showErrorMessage="1">
          <x14:formula1>
            <xm:f>data!$BO86:$BY86</xm:f>
          </x14:formula1>
          <xm:sqref>I86</xm:sqref>
        </x14:dataValidation>
        <x14:dataValidation type="list" allowBlank="1" showInputMessage="1" showErrorMessage="1">
          <x14:formula1>
            <xm:f>data!$BO84:$BY84</xm:f>
          </x14:formula1>
          <xm:sqref>I84</xm:sqref>
        </x14:dataValidation>
        <x14:dataValidation type="list" allowBlank="1" showInputMessage="1" showErrorMessage="1">
          <x14:formula1>
            <xm:f>data!$BO82:$BY82</xm:f>
          </x14:formula1>
          <xm:sqref>I82</xm:sqref>
        </x14:dataValidation>
        <x14:dataValidation type="list" allowBlank="1" showInputMessage="1" showErrorMessage="1">
          <x14:formula1>
            <xm:f>data!$BO80:$BY80</xm:f>
          </x14:formula1>
          <xm:sqref>I80</xm:sqref>
        </x14:dataValidation>
        <x14:dataValidation type="list" allowBlank="1" showInputMessage="1" showErrorMessage="1">
          <x14:formula1>
            <xm:f>data!$BO78:$BY78</xm:f>
          </x14:formula1>
          <xm:sqref>I78</xm:sqref>
        </x14:dataValidation>
        <x14:dataValidation type="list" allowBlank="1" showInputMessage="1" showErrorMessage="1">
          <x14:formula1>
            <xm:f>data!$BO76:$BY76</xm:f>
          </x14:formula1>
          <xm:sqref>I76</xm:sqref>
        </x14:dataValidation>
        <x14:dataValidation type="list" allowBlank="1" showInputMessage="1" showErrorMessage="1">
          <x14:formula1>
            <xm:f>data!$BO74:$BY74</xm:f>
          </x14:formula1>
          <xm:sqref>I74</xm:sqref>
        </x14:dataValidation>
        <x14:dataValidation type="list" allowBlank="1" showInputMessage="1" showErrorMessage="1">
          <x14:formula1>
            <xm:f>data!$BO72:$BY72</xm:f>
          </x14:formula1>
          <xm:sqref>I72</xm:sqref>
        </x14:dataValidation>
        <x14:dataValidation type="list" allowBlank="1" showInputMessage="1" showErrorMessage="1">
          <x14:formula1>
            <xm:f>data!$BO70:$BY70</xm:f>
          </x14:formula1>
          <xm:sqref>I70</xm:sqref>
        </x14:dataValidation>
        <x14:dataValidation type="list" allowBlank="1" showInputMessage="1" showErrorMessage="1">
          <x14:formula1>
            <xm:f>data!$BO68:$BY68</xm:f>
          </x14:formula1>
          <xm:sqref>I68</xm:sqref>
        </x14:dataValidation>
        <x14:dataValidation type="list" allowBlank="1" showInputMessage="1" showErrorMessage="1">
          <x14:formula1>
            <xm:f>data!$BO66:$BY66</xm:f>
          </x14:formula1>
          <xm:sqref>I66</xm:sqref>
        </x14:dataValidation>
        <x14:dataValidation type="list" allowBlank="1" showInputMessage="1" showErrorMessage="1">
          <x14:formula1>
            <xm:f>data!$BO64:$BY64</xm:f>
          </x14:formula1>
          <xm:sqref>I64</xm:sqref>
        </x14:dataValidation>
        <x14:dataValidation type="list" allowBlank="1" showInputMessage="1" showErrorMessage="1">
          <x14:formula1>
            <xm:f>data!$BO62:$BY62</xm:f>
          </x14:formula1>
          <xm:sqref>I62</xm:sqref>
        </x14:dataValidation>
        <x14:dataValidation type="list" allowBlank="1" showInputMessage="1" showErrorMessage="1">
          <x14:formula1>
            <xm:f>data!$BO60:$BY60</xm:f>
          </x14:formula1>
          <xm:sqref>I60</xm:sqref>
        </x14:dataValidation>
        <x14:dataValidation type="list" allowBlank="1" showInputMessage="1" showErrorMessage="1">
          <x14:formula1>
            <xm:f>data!$BO58:$BY58</xm:f>
          </x14:formula1>
          <xm:sqref>I58</xm:sqref>
        </x14:dataValidation>
        <x14:dataValidation type="list" allowBlank="1" showInputMessage="1" showErrorMessage="1">
          <x14:formula1>
            <xm:f>data!$BO56:$BY56</xm:f>
          </x14:formula1>
          <xm:sqref>I56</xm:sqref>
        </x14:dataValidation>
        <x14:dataValidation type="list" allowBlank="1" showInputMessage="1" showErrorMessage="1">
          <x14:formula1>
            <xm:f>data!$BO54:$BY54</xm:f>
          </x14:formula1>
          <xm:sqref>I54</xm:sqref>
        </x14:dataValidation>
        <x14:dataValidation type="list" allowBlank="1" showInputMessage="1" showErrorMessage="1">
          <x14:formula1>
            <xm:f>data!$BO52:$BY52</xm:f>
          </x14:formula1>
          <xm:sqref>I52</xm:sqref>
        </x14:dataValidation>
        <x14:dataValidation type="list" allowBlank="1" showInputMessage="1" showErrorMessage="1">
          <x14:formula1>
            <xm:f>data!$BO50:$BY50</xm:f>
          </x14:formula1>
          <xm:sqref>I50</xm:sqref>
        </x14:dataValidation>
        <x14:dataValidation type="list" allowBlank="1" showInputMessage="1" showErrorMessage="1">
          <x14:formula1>
            <xm:f>data!$BO48:$BY48</xm:f>
          </x14:formula1>
          <xm:sqref>I48</xm:sqref>
        </x14:dataValidation>
        <x14:dataValidation type="list" allowBlank="1" showInputMessage="1" showErrorMessage="1">
          <x14:formula1>
            <xm:f>data!$BO46:$BY46</xm:f>
          </x14:formula1>
          <xm:sqref>I46</xm:sqref>
        </x14:dataValidation>
        <x14:dataValidation type="list" allowBlank="1" showInputMessage="1" showErrorMessage="1">
          <x14:formula1>
            <xm:f>data!$BO44:$BY44</xm:f>
          </x14:formula1>
          <xm:sqref>I44</xm:sqref>
        </x14:dataValidation>
        <x14:dataValidation type="list" allowBlank="1" showInputMessage="1" showErrorMessage="1">
          <x14:formula1>
            <xm:f>data!$BO42:$BY42</xm:f>
          </x14:formula1>
          <xm:sqref>I42</xm:sqref>
        </x14:dataValidation>
        <x14:dataValidation type="list" allowBlank="1" showInputMessage="1" showErrorMessage="1">
          <x14:formula1>
            <xm:f>data!$BO40:$BY40</xm:f>
          </x14:formula1>
          <xm:sqref>I40</xm:sqref>
        </x14:dataValidation>
        <x14:dataValidation type="list" allowBlank="1" showInputMessage="1" showErrorMessage="1">
          <x14:formula1>
            <xm:f>data!$BO38:$BY38</xm:f>
          </x14:formula1>
          <xm:sqref>I38</xm:sqref>
        </x14:dataValidation>
        <x14:dataValidation type="list" allowBlank="1" showInputMessage="1" showErrorMessage="1">
          <x14:formula1>
            <xm:f>data!$BO36:$BY36</xm:f>
          </x14:formula1>
          <xm:sqref>I36</xm:sqref>
        </x14:dataValidation>
        <x14:dataValidation type="list" allowBlank="1" showInputMessage="1" showErrorMessage="1">
          <x14:formula1>
            <xm:f>data!$BO34:$BY34</xm:f>
          </x14:formula1>
          <xm:sqref>I34</xm:sqref>
        </x14:dataValidation>
        <x14:dataValidation type="list" allowBlank="1" showInputMessage="1" showErrorMessage="1">
          <x14:formula1>
            <xm:f>data!$BO32:$BY32</xm:f>
          </x14:formula1>
          <xm:sqref>I32</xm:sqref>
        </x14:dataValidation>
        <x14:dataValidation type="list" allowBlank="1" showInputMessage="1" showErrorMessage="1">
          <x14:formula1>
            <xm:f>data!$BO30:$BY30</xm:f>
          </x14:formula1>
          <xm:sqref>I30</xm:sqref>
        </x14:dataValidation>
        <x14:dataValidation type="list" allowBlank="1" showInputMessage="1" showErrorMessage="1">
          <x14:formula1>
            <xm:f>data!$BO28:$BY28</xm:f>
          </x14:formula1>
          <xm:sqref>I28</xm:sqref>
        </x14:dataValidation>
        <x14:dataValidation type="list" allowBlank="1" showInputMessage="1" showErrorMessage="1">
          <x14:formula1>
            <xm:f>data!$BO26:$BY26</xm:f>
          </x14:formula1>
          <xm:sqref>I26</xm:sqref>
        </x14:dataValidation>
        <x14:dataValidation type="list" allowBlank="1" showInputMessage="1" showErrorMessage="1">
          <x14:formula1>
            <xm:f>data!$BO24:$BY24</xm:f>
          </x14:formula1>
          <xm:sqref>I24</xm:sqref>
        </x14:dataValidation>
        <x14:dataValidation type="list" allowBlank="1" showInputMessage="1" showErrorMessage="1">
          <x14:formula1>
            <xm:f>data!$BO22:$BY22</xm:f>
          </x14:formula1>
          <xm:sqref>I22</xm:sqref>
        </x14:dataValidation>
        <x14:dataValidation type="list" allowBlank="1" showInputMessage="1" showErrorMessage="1">
          <x14:formula1>
            <xm:f>data!$BO20:$BY20</xm:f>
          </x14:formula1>
          <xm:sqref>I20</xm:sqref>
        </x14:dataValidation>
        <x14:dataValidation type="list" allowBlank="1" showInputMessage="1" showErrorMessage="1">
          <x14:formula1>
            <xm:f>data!$BO18:$BY18</xm:f>
          </x14:formula1>
          <xm:sqref>I18</xm:sqref>
        </x14:dataValidation>
        <x14:dataValidation type="list" allowBlank="1" showInputMessage="1" showErrorMessage="1">
          <x14:formula1>
            <xm:f>data!$BO16:$BY16</xm:f>
          </x14:formula1>
          <xm:sqref>I16</xm:sqref>
        </x14:dataValidation>
        <x14:dataValidation type="list" allowBlank="1" showInputMessage="1" showErrorMessage="1">
          <x14:formula1>
            <xm:f>data!$BO14:$BY14</xm:f>
          </x14:formula1>
          <xm:sqref>I14</xm:sqref>
        </x14:dataValidation>
        <x14:dataValidation type="list" allowBlank="1" showInputMessage="1" showErrorMessage="1">
          <x14:formula1>
            <xm:f>data!$BO12:$BY12</xm:f>
          </x14:formula1>
          <xm:sqref>I12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S49"/>
  <sheetViews>
    <sheetView showRowColHeaders="0" zoomScale="70" zoomScaleNormal="70" workbookViewId="0">
      <pane ySplit="8" topLeftCell="A9" activePane="bottomLeft" state="frozen"/>
      <selection pane="bottomLeft" activeCell="I12" sqref="I12"/>
    </sheetView>
  </sheetViews>
  <sheetFormatPr defaultColWidth="13" defaultRowHeight="14.25" x14ac:dyDescent="0.15"/>
  <cols>
    <col min="1" max="1" width="1.375" style="109" customWidth="1"/>
    <col min="2" max="2" width="12.5" style="109" customWidth="1"/>
    <col min="3" max="3" width="6.25" style="109" customWidth="1"/>
    <col min="4" max="4" width="11.625" style="211" customWidth="1"/>
    <col min="5" max="5" width="11.125" style="211" customWidth="1"/>
    <col min="6" max="6" width="7" style="211" customWidth="1"/>
    <col min="7" max="7" width="25.625" style="211" customWidth="1"/>
    <col min="8" max="8" width="8.875" style="211" customWidth="1"/>
    <col min="9" max="9" width="23.75" style="109" customWidth="1"/>
    <col min="10" max="12" width="3.125" style="109" customWidth="1"/>
    <col min="13" max="13" width="19.625" style="109" customWidth="1"/>
    <col min="14" max="14" width="134" style="109" hidden="1" customWidth="1"/>
    <col min="15" max="22" width="11.875" style="89" customWidth="1"/>
    <col min="23" max="26" width="13" style="109"/>
    <col min="27" max="27" width="3.125" style="111" customWidth="1"/>
    <col min="28" max="28" width="62.5" style="111" customWidth="1"/>
    <col min="29" max="29" width="3.125" style="111" customWidth="1"/>
    <col min="30" max="30" width="13" style="87"/>
    <col min="31" max="31" width="3.125" style="87" customWidth="1"/>
    <col min="32" max="32" width="52.5" style="111" customWidth="1"/>
    <col min="33" max="33" width="30.125" style="111" customWidth="1"/>
    <col min="34" max="34" width="26.75" style="111" customWidth="1"/>
    <col min="35" max="36" width="15.625" style="111" customWidth="1"/>
    <col min="37" max="37" width="4.5" style="111" customWidth="1"/>
    <col min="38" max="39" width="13" style="109"/>
    <col min="40" max="40" width="2.5" style="111" customWidth="1"/>
    <col min="41" max="41" width="30.125" style="111" customWidth="1"/>
    <col min="42" max="42" width="26.75" style="111" customWidth="1"/>
    <col min="43" max="44" width="15.625" style="111" customWidth="1"/>
    <col min="45" max="45" width="4.5" style="111" customWidth="1"/>
    <col min="46" max="16384" width="13" style="109"/>
  </cols>
  <sheetData>
    <row r="1" spans="2:45" ht="17.25" x14ac:dyDescent="0.15">
      <c r="B1" s="110" t="s">
        <v>59</v>
      </c>
      <c r="C1" s="110"/>
      <c r="D1" s="109"/>
      <c r="E1" s="109"/>
      <c r="F1" s="109"/>
      <c r="G1" s="109"/>
      <c r="H1" s="109"/>
      <c r="L1" s="376" t="s">
        <v>582</v>
      </c>
      <c r="M1" s="376"/>
    </row>
    <row r="2" spans="2:45" ht="7.5" customHeight="1" thickBot="1" x14ac:dyDescent="0.2">
      <c r="D2" s="109"/>
      <c r="E2" s="109"/>
      <c r="F2" s="109"/>
      <c r="G2" s="109"/>
      <c r="H2" s="109"/>
      <c r="AB2" s="371" t="s">
        <v>432</v>
      </c>
      <c r="AF2" s="120"/>
      <c r="AG2" s="371" t="s">
        <v>432</v>
      </c>
      <c r="AH2" s="120"/>
      <c r="AI2" s="120"/>
      <c r="AJ2" s="120"/>
      <c r="AK2" s="120"/>
      <c r="AN2" s="120"/>
      <c r="AO2" s="371" t="s">
        <v>432</v>
      </c>
      <c r="AP2" s="120"/>
      <c r="AQ2" s="120"/>
      <c r="AR2" s="120"/>
      <c r="AS2" s="120"/>
    </row>
    <row r="3" spans="2:45" s="87" customFormat="1" ht="16.5" customHeight="1" x14ac:dyDescent="0.15">
      <c r="B3" s="379" t="s">
        <v>0</v>
      </c>
      <c r="C3" s="381" t="s">
        <v>42</v>
      </c>
      <c r="D3" s="383" t="s">
        <v>43</v>
      </c>
      <c r="E3" s="385" t="s">
        <v>30</v>
      </c>
      <c r="F3" s="429" t="s">
        <v>32</v>
      </c>
      <c r="G3" s="430"/>
      <c r="H3" s="430"/>
      <c r="I3" s="430"/>
      <c r="J3" s="430"/>
      <c r="K3" s="430"/>
      <c r="L3" s="561"/>
      <c r="M3" s="251" t="s">
        <v>33</v>
      </c>
      <c r="O3" s="201"/>
      <c r="P3" s="201"/>
      <c r="Q3" s="201"/>
      <c r="R3" s="201"/>
      <c r="S3" s="201"/>
      <c r="T3" s="201"/>
      <c r="U3" s="201"/>
      <c r="V3" s="201"/>
      <c r="AA3" s="111"/>
      <c r="AB3" s="371"/>
      <c r="AC3" s="111"/>
      <c r="AF3" s="120"/>
      <c r="AG3" s="371"/>
      <c r="AH3" s="120"/>
      <c r="AI3" s="120"/>
      <c r="AJ3" s="120"/>
      <c r="AK3" s="120"/>
      <c r="AN3" s="120"/>
      <c r="AO3" s="371"/>
      <c r="AP3" s="120"/>
      <c r="AQ3" s="120"/>
      <c r="AR3" s="120"/>
      <c r="AS3" s="120"/>
    </row>
    <row r="4" spans="2:45" s="87" customFormat="1" ht="16.5" customHeight="1" x14ac:dyDescent="0.15">
      <c r="B4" s="380"/>
      <c r="C4" s="382"/>
      <c r="D4" s="384"/>
      <c r="E4" s="386"/>
      <c r="F4" s="402" t="s">
        <v>54</v>
      </c>
      <c r="G4" s="448" t="s">
        <v>48</v>
      </c>
      <c r="H4" s="449"/>
      <c r="I4" s="459" t="s">
        <v>49</v>
      </c>
      <c r="J4" s="442" t="s">
        <v>44</v>
      </c>
      <c r="K4" s="443"/>
      <c r="L4" s="444"/>
      <c r="M4" s="566" t="s">
        <v>57</v>
      </c>
      <c r="O4" s="201"/>
      <c r="P4" s="201"/>
      <c r="Q4" s="201"/>
      <c r="R4" s="201"/>
      <c r="S4" s="201"/>
      <c r="T4" s="201"/>
      <c r="U4" s="201"/>
      <c r="V4" s="201"/>
      <c r="AA4" s="111"/>
      <c r="AB4" s="371"/>
      <c r="AC4" s="111"/>
      <c r="AF4" s="120"/>
      <c r="AG4" s="371"/>
      <c r="AH4" s="120"/>
      <c r="AI4" s="120"/>
      <c r="AJ4" s="120"/>
      <c r="AK4" s="120"/>
      <c r="AN4" s="120"/>
      <c r="AO4" s="371"/>
      <c r="AP4" s="120"/>
      <c r="AQ4" s="120"/>
      <c r="AR4" s="120"/>
      <c r="AS4" s="120"/>
    </row>
    <row r="5" spans="2:45" s="87" customFormat="1" ht="16.5" customHeight="1" thickBot="1" x14ac:dyDescent="0.2">
      <c r="B5" s="380"/>
      <c r="C5" s="382"/>
      <c r="D5" s="384"/>
      <c r="E5" s="386"/>
      <c r="F5" s="386"/>
      <c r="G5" s="450"/>
      <c r="H5" s="451"/>
      <c r="I5" s="460"/>
      <c r="J5" s="562" t="s">
        <v>400</v>
      </c>
      <c r="K5" s="562" t="s">
        <v>401</v>
      </c>
      <c r="L5" s="562" t="s">
        <v>402</v>
      </c>
      <c r="M5" s="378"/>
      <c r="O5" s="201"/>
      <c r="P5" s="201"/>
      <c r="Q5" s="201"/>
      <c r="R5" s="201"/>
      <c r="S5" s="201"/>
      <c r="T5" s="201"/>
      <c r="U5" s="201"/>
      <c r="V5" s="201"/>
      <c r="AA5" s="111"/>
      <c r="AB5" s="371"/>
      <c r="AC5" s="111"/>
      <c r="AF5" s="120"/>
      <c r="AG5" s="371"/>
      <c r="AH5" s="120"/>
      <c r="AI5" s="120"/>
      <c r="AJ5" s="120"/>
      <c r="AK5" s="143"/>
      <c r="AN5" s="120"/>
      <c r="AO5" s="371"/>
      <c r="AP5" s="120"/>
      <c r="AQ5" s="120"/>
      <c r="AR5" s="120"/>
      <c r="AS5" s="143"/>
    </row>
    <row r="6" spans="2:45" s="87" customFormat="1" ht="16.5" customHeight="1" x14ac:dyDescent="0.15">
      <c r="B6" s="380"/>
      <c r="C6" s="382"/>
      <c r="D6" s="384"/>
      <c r="E6" s="386"/>
      <c r="F6" s="386"/>
      <c r="G6" s="452" t="s">
        <v>51</v>
      </c>
      <c r="H6" s="453"/>
      <c r="I6" s="559" t="s">
        <v>52</v>
      </c>
      <c r="J6" s="563"/>
      <c r="K6" s="563"/>
      <c r="L6" s="563"/>
      <c r="M6" s="378"/>
      <c r="O6" s="201"/>
      <c r="P6" s="201"/>
      <c r="Q6" s="201"/>
      <c r="R6" s="201"/>
      <c r="S6" s="201"/>
      <c r="T6" s="201"/>
      <c r="U6" s="201"/>
      <c r="V6" s="201"/>
      <c r="AA6" s="115"/>
      <c r="AB6" s="372" t="s">
        <v>457</v>
      </c>
      <c r="AC6" s="117"/>
      <c r="AE6" s="215"/>
      <c r="AF6" s="116"/>
      <c r="AG6" s="372" t="s">
        <v>433</v>
      </c>
      <c r="AH6" s="372"/>
      <c r="AI6" s="116"/>
      <c r="AJ6" s="116"/>
      <c r="AK6" s="117"/>
      <c r="AN6" s="115"/>
      <c r="AO6" s="372" t="s">
        <v>583</v>
      </c>
      <c r="AP6" s="372"/>
      <c r="AQ6" s="372"/>
      <c r="AR6" s="372"/>
      <c r="AS6" s="117"/>
    </row>
    <row r="7" spans="2:45" s="87" customFormat="1" ht="3" customHeight="1" x14ac:dyDescent="0.15">
      <c r="B7" s="380"/>
      <c r="C7" s="382"/>
      <c r="D7" s="384"/>
      <c r="E7" s="246"/>
      <c r="F7" s="386"/>
      <c r="G7" s="454"/>
      <c r="H7" s="455"/>
      <c r="I7" s="560"/>
      <c r="J7" s="563"/>
      <c r="K7" s="563"/>
      <c r="L7" s="563"/>
      <c r="M7" s="248"/>
      <c r="O7" s="201"/>
      <c r="P7" s="201"/>
      <c r="Q7" s="201"/>
      <c r="R7" s="201"/>
      <c r="S7" s="201"/>
      <c r="T7" s="201"/>
      <c r="U7" s="201"/>
      <c r="V7" s="201"/>
      <c r="AA7" s="119"/>
      <c r="AB7" s="373"/>
      <c r="AC7" s="121"/>
      <c r="AE7" s="220"/>
      <c r="AF7" s="120"/>
      <c r="AG7" s="373"/>
      <c r="AH7" s="373"/>
      <c r="AI7" s="120"/>
      <c r="AJ7" s="120"/>
      <c r="AK7" s="121"/>
      <c r="AN7" s="119"/>
      <c r="AO7" s="373"/>
      <c r="AP7" s="373"/>
      <c r="AQ7" s="373"/>
      <c r="AR7" s="373"/>
      <c r="AS7" s="121"/>
    </row>
    <row r="8" spans="2:45" s="87" customFormat="1" ht="18" customHeight="1" thickBot="1" x14ac:dyDescent="0.2">
      <c r="B8" s="124" t="s">
        <v>7</v>
      </c>
      <c r="C8" s="125" t="s">
        <v>2</v>
      </c>
      <c r="D8" s="125" t="s">
        <v>2</v>
      </c>
      <c r="E8" s="126" t="s">
        <v>31</v>
      </c>
      <c r="F8" s="125" t="s">
        <v>2</v>
      </c>
      <c r="G8" s="456"/>
      <c r="H8" s="457"/>
      <c r="I8" s="468"/>
      <c r="J8" s="564"/>
      <c r="K8" s="564"/>
      <c r="L8" s="564"/>
      <c r="M8" s="132" t="s">
        <v>2</v>
      </c>
      <c r="O8" s="201"/>
      <c r="P8" s="201"/>
      <c r="Q8" s="201"/>
      <c r="R8" s="201"/>
      <c r="S8" s="201"/>
      <c r="T8" s="201"/>
      <c r="U8" s="201"/>
      <c r="V8" s="201"/>
      <c r="AA8" s="119"/>
      <c r="AB8" s="373"/>
      <c r="AC8" s="121"/>
      <c r="AD8" s="224"/>
      <c r="AE8" s="331"/>
      <c r="AF8" s="120"/>
      <c r="AG8" s="373"/>
      <c r="AH8" s="373"/>
      <c r="AI8" s="120"/>
      <c r="AJ8" s="120"/>
      <c r="AK8" s="121"/>
      <c r="AN8" s="119"/>
      <c r="AO8" s="373"/>
      <c r="AP8" s="373"/>
      <c r="AQ8" s="373"/>
      <c r="AR8" s="373"/>
      <c r="AS8" s="121"/>
    </row>
    <row r="9" spans="2:45" ht="18" customHeight="1" x14ac:dyDescent="0.15">
      <c r="B9" s="554" t="s">
        <v>715</v>
      </c>
      <c r="C9" s="555" t="s">
        <v>12</v>
      </c>
      <c r="D9" s="558" t="s">
        <v>64</v>
      </c>
      <c r="E9" s="556">
        <v>1.62</v>
      </c>
      <c r="F9" s="565" t="s">
        <v>697</v>
      </c>
      <c r="G9" s="5">
        <v>4.6500000000000004</v>
      </c>
      <c r="H9" s="327" t="s">
        <v>594</v>
      </c>
      <c r="I9" s="99" t="s">
        <v>728</v>
      </c>
      <c r="J9" s="539"/>
      <c r="K9" s="546"/>
      <c r="L9" s="548"/>
      <c r="M9" s="532" t="s">
        <v>67</v>
      </c>
      <c r="Q9" s="249"/>
      <c r="R9" s="252"/>
      <c r="AA9" s="119"/>
      <c r="AB9" s="120"/>
      <c r="AC9" s="121"/>
      <c r="AE9" s="220"/>
      <c r="AF9" s="120"/>
      <c r="AG9" s="120"/>
      <c r="AH9" s="120"/>
      <c r="AI9" s="120"/>
      <c r="AJ9" s="120"/>
      <c r="AK9" s="121"/>
      <c r="AN9" s="119"/>
      <c r="AO9" s="120"/>
      <c r="AP9" s="120"/>
      <c r="AQ9" s="120"/>
      <c r="AR9" s="120"/>
      <c r="AS9" s="121"/>
    </row>
    <row r="10" spans="2:45" s="255" customFormat="1" ht="35.25" customHeight="1" x14ac:dyDescent="0.15">
      <c r="B10" s="489"/>
      <c r="C10" s="491"/>
      <c r="D10" s="471"/>
      <c r="E10" s="557"/>
      <c r="F10" s="473"/>
      <c r="G10" s="533"/>
      <c r="H10" s="534"/>
      <c r="I10" s="272"/>
      <c r="J10" s="540"/>
      <c r="K10" s="547"/>
      <c r="L10" s="549"/>
      <c r="M10" s="538"/>
      <c r="N10" s="85" t="str">
        <f>CLEAN(G10)</f>
        <v/>
      </c>
      <c r="O10" s="140"/>
      <c r="P10" s="203"/>
      <c r="Q10" s="253"/>
      <c r="R10" s="254"/>
      <c r="S10" s="203"/>
      <c r="T10" s="203"/>
      <c r="U10" s="203"/>
      <c r="V10" s="203"/>
      <c r="AA10" s="119"/>
      <c r="AB10" s="369" t="s">
        <v>469</v>
      </c>
      <c r="AC10" s="121"/>
      <c r="AD10" s="87"/>
      <c r="AE10" s="220"/>
      <c r="AF10" s="120"/>
      <c r="AG10" s="369" t="s">
        <v>478</v>
      </c>
      <c r="AH10" s="369"/>
      <c r="AI10" s="369"/>
      <c r="AJ10" s="369"/>
      <c r="AK10" s="121"/>
      <c r="AL10" s="109"/>
      <c r="AN10" s="119"/>
      <c r="AO10" s="369" t="s">
        <v>584</v>
      </c>
      <c r="AP10" s="369"/>
      <c r="AQ10" s="369"/>
      <c r="AR10" s="369"/>
      <c r="AS10" s="121"/>
    </row>
    <row r="11" spans="2:45" ht="18" customHeight="1" x14ac:dyDescent="0.15">
      <c r="B11" s="476" t="s">
        <v>716</v>
      </c>
      <c r="C11" s="520" t="s">
        <v>18</v>
      </c>
      <c r="D11" s="482" t="s">
        <v>64</v>
      </c>
      <c r="E11" s="497">
        <v>1.89</v>
      </c>
      <c r="F11" s="484" t="s">
        <v>709</v>
      </c>
      <c r="G11" s="6"/>
      <c r="H11" s="326" t="s">
        <v>594</v>
      </c>
      <c r="I11" s="98"/>
      <c r="J11" s="535"/>
      <c r="K11" s="550"/>
      <c r="L11" s="529"/>
      <c r="M11" s="531" t="s">
        <v>67</v>
      </c>
      <c r="O11" s="140"/>
      <c r="AA11" s="119"/>
      <c r="AB11" s="369"/>
      <c r="AC11" s="121"/>
      <c r="AE11" s="220"/>
      <c r="AF11" s="120"/>
      <c r="AG11" s="369"/>
      <c r="AH11" s="369"/>
      <c r="AI11" s="369"/>
      <c r="AJ11" s="369"/>
      <c r="AK11" s="121"/>
      <c r="AN11" s="119"/>
      <c r="AO11" s="369"/>
      <c r="AP11" s="369"/>
      <c r="AQ11" s="369"/>
      <c r="AR11" s="369"/>
      <c r="AS11" s="121"/>
    </row>
    <row r="12" spans="2:45" s="255" customFormat="1" ht="35.25" customHeight="1" x14ac:dyDescent="0.15">
      <c r="B12" s="489"/>
      <c r="C12" s="491"/>
      <c r="D12" s="471"/>
      <c r="E12" s="493"/>
      <c r="F12" s="473"/>
      <c r="G12" s="533" t="s">
        <v>729</v>
      </c>
      <c r="H12" s="534"/>
      <c r="I12" s="272" t="s">
        <v>80</v>
      </c>
      <c r="J12" s="540"/>
      <c r="K12" s="547"/>
      <c r="L12" s="549"/>
      <c r="M12" s="538"/>
      <c r="N12" s="85" t="str">
        <f>CLEAN(G12)</f>
        <v>5.(ドア)木製　扉：木製　枠：金属製</v>
      </c>
      <c r="O12" s="140"/>
      <c r="P12" s="203"/>
      <c r="Q12" s="203"/>
      <c r="R12" s="203"/>
      <c r="S12" s="203"/>
      <c r="T12" s="203"/>
      <c r="U12" s="203"/>
      <c r="V12" s="203"/>
      <c r="AA12" s="119"/>
      <c r="AB12" s="120"/>
      <c r="AC12" s="121"/>
      <c r="AD12" s="87"/>
      <c r="AE12" s="220"/>
      <c r="AF12" s="120"/>
      <c r="AG12" s="120"/>
      <c r="AH12" s="120"/>
      <c r="AI12" s="120"/>
      <c r="AJ12" s="120"/>
      <c r="AK12" s="121"/>
      <c r="AL12" s="109"/>
      <c r="AN12" s="119"/>
      <c r="AO12" s="120"/>
      <c r="AP12" s="120"/>
      <c r="AQ12" s="120"/>
      <c r="AR12" s="120"/>
      <c r="AS12" s="121"/>
    </row>
    <row r="13" spans="2:45" ht="18" customHeight="1" thickBot="1" x14ac:dyDescent="0.35">
      <c r="B13" s="476"/>
      <c r="C13" s="520"/>
      <c r="D13" s="482"/>
      <c r="E13" s="480"/>
      <c r="F13" s="484"/>
      <c r="G13" s="5"/>
      <c r="H13" s="326" t="s">
        <v>594</v>
      </c>
      <c r="I13" s="258"/>
      <c r="J13" s="535"/>
      <c r="K13" s="550"/>
      <c r="L13" s="529"/>
      <c r="M13" s="532" t="s">
        <v>67</v>
      </c>
      <c r="AA13" s="119"/>
      <c r="AB13" s="89" t="s">
        <v>458</v>
      </c>
      <c r="AC13" s="121"/>
      <c r="AE13" s="220"/>
      <c r="AF13" s="120"/>
      <c r="AG13" s="359" t="s">
        <v>620</v>
      </c>
      <c r="AH13" s="359"/>
      <c r="AI13" s="359"/>
      <c r="AJ13" s="359"/>
      <c r="AK13" s="121"/>
      <c r="AN13" s="119"/>
      <c r="AO13" s="148"/>
      <c r="AP13" s="148"/>
      <c r="AQ13" s="148"/>
      <c r="AR13" s="148"/>
      <c r="AS13" s="121"/>
    </row>
    <row r="14" spans="2:45" s="255" customFormat="1" ht="35.25" customHeight="1" thickBot="1" x14ac:dyDescent="0.2">
      <c r="B14" s="489"/>
      <c r="C14" s="491"/>
      <c r="D14" s="471"/>
      <c r="E14" s="557"/>
      <c r="F14" s="473"/>
      <c r="G14" s="533"/>
      <c r="H14" s="534"/>
      <c r="I14" s="272"/>
      <c r="J14" s="540"/>
      <c r="K14" s="547"/>
      <c r="L14" s="549"/>
      <c r="M14" s="532"/>
      <c r="N14" s="85" t="str">
        <f>CLEAN(G14)</f>
        <v/>
      </c>
      <c r="O14" s="140"/>
      <c r="P14" s="203"/>
      <c r="Q14" s="203"/>
      <c r="R14" s="203"/>
      <c r="S14" s="203"/>
      <c r="T14" s="203"/>
      <c r="U14" s="203"/>
      <c r="V14" s="203"/>
      <c r="AA14" s="119"/>
      <c r="AB14" s="89" t="s">
        <v>459</v>
      </c>
      <c r="AC14" s="121"/>
      <c r="AD14" s="87"/>
      <c r="AE14" s="220"/>
      <c r="AF14" s="333"/>
      <c r="AG14" s="329" t="s">
        <v>438</v>
      </c>
      <c r="AH14" s="328" t="s">
        <v>439</v>
      </c>
      <c r="AI14" s="360" t="s">
        <v>440</v>
      </c>
      <c r="AJ14" s="361"/>
      <c r="AK14" s="121"/>
      <c r="AL14" s="109"/>
      <c r="AN14" s="119"/>
      <c r="AO14" s="259"/>
      <c r="AP14" s="259"/>
      <c r="AQ14" s="260"/>
      <c r="AR14" s="260"/>
      <c r="AS14" s="121"/>
    </row>
    <row r="15" spans="2:45" ht="18" customHeight="1" x14ac:dyDescent="0.15">
      <c r="B15" s="476"/>
      <c r="C15" s="520"/>
      <c r="D15" s="482"/>
      <c r="E15" s="497"/>
      <c r="F15" s="484"/>
      <c r="G15" s="6"/>
      <c r="H15" s="326" t="s">
        <v>594</v>
      </c>
      <c r="I15" s="98"/>
      <c r="J15" s="535"/>
      <c r="K15" s="550"/>
      <c r="L15" s="529"/>
      <c r="M15" s="531" t="s">
        <v>67</v>
      </c>
      <c r="AA15" s="119"/>
      <c r="AB15" s="89" t="s">
        <v>460</v>
      </c>
      <c r="AC15" s="121"/>
      <c r="AE15" s="220"/>
      <c r="AF15" s="334"/>
      <c r="AG15" s="362" t="s">
        <v>441</v>
      </c>
      <c r="AH15" s="362" t="s">
        <v>444</v>
      </c>
      <c r="AI15" s="365" t="s">
        <v>616</v>
      </c>
      <c r="AJ15" s="366"/>
      <c r="AK15" s="121"/>
      <c r="AN15" s="119"/>
      <c r="AO15" s="260"/>
      <c r="AP15" s="260"/>
      <c r="AQ15" s="260"/>
      <c r="AR15" s="260"/>
      <c r="AS15" s="121"/>
    </row>
    <row r="16" spans="2:45" s="255" customFormat="1" ht="35.25" customHeight="1" x14ac:dyDescent="0.15">
      <c r="B16" s="494"/>
      <c r="C16" s="524"/>
      <c r="D16" s="496"/>
      <c r="E16" s="498"/>
      <c r="F16" s="499"/>
      <c r="G16" s="541"/>
      <c r="H16" s="542"/>
      <c r="I16" s="272"/>
      <c r="J16" s="536"/>
      <c r="K16" s="551"/>
      <c r="L16" s="552"/>
      <c r="M16" s="537"/>
      <c r="N16" s="85" t="str">
        <f>CLEAN(G16)</f>
        <v/>
      </c>
      <c r="O16" s="140"/>
      <c r="P16" s="203"/>
      <c r="Q16" s="203"/>
      <c r="R16" s="203"/>
      <c r="S16" s="203"/>
      <c r="T16" s="203"/>
      <c r="U16" s="203"/>
      <c r="V16" s="203"/>
      <c r="AA16" s="119"/>
      <c r="AB16" s="89" t="s">
        <v>461</v>
      </c>
      <c r="AC16" s="121"/>
      <c r="AD16" s="87"/>
      <c r="AE16" s="220"/>
      <c r="AF16" s="334"/>
      <c r="AG16" s="363"/>
      <c r="AH16" s="363"/>
      <c r="AI16" s="367"/>
      <c r="AJ16" s="368"/>
      <c r="AK16" s="121"/>
      <c r="AL16" s="109"/>
      <c r="AN16" s="119"/>
      <c r="AO16" s="260"/>
      <c r="AP16" s="260"/>
      <c r="AQ16" s="260"/>
      <c r="AR16" s="260"/>
      <c r="AS16" s="121"/>
    </row>
    <row r="17" spans="2:45" ht="18" customHeight="1" thickBot="1" x14ac:dyDescent="0.2">
      <c r="B17" s="476"/>
      <c r="C17" s="520"/>
      <c r="D17" s="482"/>
      <c r="E17" s="497"/>
      <c r="F17" s="484"/>
      <c r="G17" s="6"/>
      <c r="H17" s="326" t="s">
        <v>594</v>
      </c>
      <c r="I17" s="98"/>
      <c r="J17" s="535"/>
      <c r="K17" s="550"/>
      <c r="L17" s="529"/>
      <c r="M17" s="531" t="s">
        <v>67</v>
      </c>
      <c r="AA17" s="119"/>
      <c r="AB17" s="89" t="s">
        <v>462</v>
      </c>
      <c r="AC17" s="121"/>
      <c r="AE17" s="220"/>
      <c r="AF17" s="334"/>
      <c r="AG17" s="363"/>
      <c r="AH17" s="363"/>
      <c r="AI17" s="367"/>
      <c r="AJ17" s="368"/>
      <c r="AK17" s="121"/>
      <c r="AN17" s="119"/>
      <c r="AO17" s="260"/>
      <c r="AP17" s="260"/>
      <c r="AQ17" s="260"/>
      <c r="AR17" s="260"/>
      <c r="AS17" s="121"/>
    </row>
    <row r="18" spans="2:45" s="255" customFormat="1" ht="35.25" customHeight="1" thickBot="1" x14ac:dyDescent="0.2">
      <c r="B18" s="494"/>
      <c r="C18" s="524"/>
      <c r="D18" s="496"/>
      <c r="E18" s="498"/>
      <c r="F18" s="499"/>
      <c r="G18" s="541"/>
      <c r="H18" s="542"/>
      <c r="I18" s="272"/>
      <c r="J18" s="536"/>
      <c r="K18" s="551"/>
      <c r="L18" s="552"/>
      <c r="M18" s="537"/>
      <c r="N18" s="85" t="str">
        <f>CLEAN(G18)</f>
        <v/>
      </c>
      <c r="O18" s="140"/>
      <c r="P18" s="203"/>
      <c r="Q18" s="203"/>
      <c r="R18" s="203"/>
      <c r="S18" s="203"/>
      <c r="T18" s="203"/>
      <c r="U18" s="203"/>
      <c r="V18" s="203"/>
      <c r="AA18" s="119"/>
      <c r="AB18" s="89" t="s">
        <v>463</v>
      </c>
      <c r="AC18" s="121"/>
      <c r="AD18" s="87"/>
      <c r="AE18" s="220"/>
      <c r="AF18" s="335"/>
      <c r="AG18" s="364"/>
      <c r="AH18" s="364"/>
      <c r="AI18" s="329" t="s">
        <v>442</v>
      </c>
      <c r="AJ18" s="328" t="s">
        <v>443</v>
      </c>
      <c r="AK18" s="121"/>
      <c r="AL18" s="109"/>
      <c r="AN18" s="119"/>
      <c r="AO18" s="260"/>
      <c r="AP18" s="260"/>
      <c r="AQ18" s="259"/>
      <c r="AR18" s="259"/>
      <c r="AS18" s="121"/>
    </row>
    <row r="19" spans="2:45" ht="18" customHeight="1" thickBot="1" x14ac:dyDescent="0.35">
      <c r="B19" s="476"/>
      <c r="C19" s="520"/>
      <c r="D19" s="482"/>
      <c r="E19" s="497"/>
      <c r="F19" s="484"/>
      <c r="G19" s="6"/>
      <c r="H19" s="326" t="s">
        <v>594</v>
      </c>
      <c r="I19" s="98"/>
      <c r="J19" s="535"/>
      <c r="K19" s="550"/>
      <c r="L19" s="529"/>
      <c r="M19" s="531" t="s">
        <v>67</v>
      </c>
      <c r="AA19" s="119"/>
      <c r="AB19" s="89" t="s">
        <v>464</v>
      </c>
      <c r="AC19" s="121"/>
      <c r="AE19" s="220"/>
      <c r="AF19" s="338" t="s">
        <v>618</v>
      </c>
      <c r="AG19" s="141">
        <v>1</v>
      </c>
      <c r="AH19" s="141">
        <v>0.7</v>
      </c>
      <c r="AI19" s="141">
        <v>0.05</v>
      </c>
      <c r="AJ19" s="141">
        <v>0.15</v>
      </c>
      <c r="AK19" s="121"/>
      <c r="AN19" s="119"/>
      <c r="AO19" s="259"/>
      <c r="AP19" s="259"/>
      <c r="AQ19" s="259"/>
      <c r="AR19" s="259"/>
      <c r="AS19" s="121"/>
    </row>
    <row r="20" spans="2:45" s="255" customFormat="1" ht="35.25" customHeight="1" thickBot="1" x14ac:dyDescent="0.2">
      <c r="B20" s="494"/>
      <c r="C20" s="524"/>
      <c r="D20" s="496"/>
      <c r="E20" s="498"/>
      <c r="F20" s="499"/>
      <c r="G20" s="541"/>
      <c r="H20" s="542"/>
      <c r="I20" s="272"/>
      <c r="J20" s="536"/>
      <c r="K20" s="551"/>
      <c r="L20" s="552"/>
      <c r="M20" s="537"/>
      <c r="N20" s="85" t="str">
        <f>CLEAN(G20)</f>
        <v/>
      </c>
      <c r="O20" s="140"/>
      <c r="P20" s="203"/>
      <c r="Q20" s="203"/>
      <c r="R20" s="203"/>
      <c r="S20" s="203"/>
      <c r="T20" s="203"/>
      <c r="U20" s="203"/>
      <c r="V20" s="203"/>
      <c r="AA20" s="119"/>
      <c r="AB20" s="89" t="s">
        <v>465</v>
      </c>
      <c r="AC20" s="121"/>
      <c r="AD20" s="87"/>
      <c r="AE20" s="220"/>
      <c r="AF20" s="228" t="s">
        <v>617</v>
      </c>
      <c r="AG20" s="336">
        <v>1</v>
      </c>
      <c r="AH20" s="337">
        <v>0.7</v>
      </c>
      <c r="AI20" s="337">
        <v>0</v>
      </c>
      <c r="AJ20" s="337">
        <v>0</v>
      </c>
      <c r="AK20" s="121"/>
      <c r="AL20" s="109"/>
      <c r="AN20" s="119"/>
      <c r="AO20" s="120"/>
      <c r="AP20" s="120"/>
      <c r="AQ20" s="120"/>
      <c r="AR20" s="120"/>
      <c r="AS20" s="121"/>
    </row>
    <row r="21" spans="2:45" ht="18" customHeight="1" x14ac:dyDescent="0.15">
      <c r="B21" s="476"/>
      <c r="C21" s="520"/>
      <c r="D21" s="482"/>
      <c r="E21" s="497"/>
      <c r="F21" s="484"/>
      <c r="G21" s="6"/>
      <c r="H21" s="326" t="s">
        <v>594</v>
      </c>
      <c r="I21" s="98"/>
      <c r="J21" s="535"/>
      <c r="K21" s="550"/>
      <c r="L21" s="529"/>
      <c r="M21" s="531" t="s">
        <v>67</v>
      </c>
      <c r="AA21" s="119"/>
      <c r="AB21" s="89" t="s">
        <v>466</v>
      </c>
      <c r="AC21" s="121"/>
      <c r="AE21" s="220"/>
      <c r="AF21" s="120"/>
      <c r="AG21" s="120"/>
      <c r="AH21" s="120"/>
      <c r="AI21" s="120"/>
      <c r="AJ21" s="120"/>
      <c r="AK21" s="121"/>
      <c r="AN21" s="119"/>
      <c r="AO21" s="120"/>
      <c r="AP21" s="120"/>
      <c r="AQ21" s="120"/>
      <c r="AR21" s="120"/>
      <c r="AS21" s="121"/>
    </row>
    <row r="22" spans="2:45" s="255" customFormat="1" ht="35.25" customHeight="1" x14ac:dyDescent="0.15">
      <c r="B22" s="494"/>
      <c r="C22" s="524"/>
      <c r="D22" s="496"/>
      <c r="E22" s="498"/>
      <c r="F22" s="499"/>
      <c r="G22" s="541"/>
      <c r="H22" s="542"/>
      <c r="I22" s="272"/>
      <c r="J22" s="536"/>
      <c r="K22" s="551"/>
      <c r="L22" s="552"/>
      <c r="M22" s="537"/>
      <c r="N22" s="85" t="str">
        <f>CLEAN(G22)</f>
        <v/>
      </c>
      <c r="O22" s="140"/>
      <c r="P22" s="203"/>
      <c r="Q22" s="203"/>
      <c r="R22" s="203"/>
      <c r="S22" s="203"/>
      <c r="T22" s="203"/>
      <c r="U22" s="203"/>
      <c r="V22" s="203"/>
      <c r="AA22" s="119"/>
      <c r="AB22" s="89" t="s">
        <v>467</v>
      </c>
      <c r="AC22" s="121"/>
      <c r="AD22" s="87"/>
      <c r="AE22" s="220"/>
      <c r="AF22" s="330" t="s">
        <v>619</v>
      </c>
      <c r="AG22" s="330"/>
      <c r="AH22" s="120"/>
      <c r="AI22" s="120"/>
      <c r="AJ22" s="120"/>
      <c r="AK22" s="121"/>
      <c r="AL22" s="109"/>
      <c r="AN22" s="119"/>
      <c r="AO22" s="120"/>
      <c r="AP22" s="120"/>
      <c r="AQ22" s="120"/>
      <c r="AR22" s="120"/>
      <c r="AS22" s="121"/>
    </row>
    <row r="23" spans="2:45" ht="18" customHeight="1" thickBot="1" x14ac:dyDescent="0.2">
      <c r="B23" s="476"/>
      <c r="C23" s="520"/>
      <c r="D23" s="482"/>
      <c r="E23" s="497"/>
      <c r="F23" s="484"/>
      <c r="G23" s="6"/>
      <c r="H23" s="326" t="s">
        <v>594</v>
      </c>
      <c r="I23" s="98"/>
      <c r="J23" s="535"/>
      <c r="K23" s="550"/>
      <c r="L23" s="529"/>
      <c r="M23" s="531" t="s">
        <v>67</v>
      </c>
      <c r="AA23" s="142"/>
      <c r="AB23" s="143"/>
      <c r="AC23" s="144"/>
      <c r="AE23" s="332"/>
      <c r="AF23" s="143"/>
      <c r="AG23" s="143"/>
      <c r="AH23" s="143"/>
      <c r="AI23" s="143"/>
      <c r="AJ23" s="143"/>
      <c r="AK23" s="144"/>
      <c r="AN23" s="119"/>
      <c r="AO23" s="120"/>
      <c r="AP23" s="120"/>
      <c r="AQ23" s="120"/>
      <c r="AR23" s="120"/>
      <c r="AS23" s="121"/>
    </row>
    <row r="24" spans="2:45" s="255" customFormat="1" ht="35.25" customHeight="1" thickBot="1" x14ac:dyDescent="0.2">
      <c r="B24" s="488"/>
      <c r="C24" s="490"/>
      <c r="D24" s="470"/>
      <c r="E24" s="492"/>
      <c r="F24" s="472"/>
      <c r="G24" s="544"/>
      <c r="H24" s="545"/>
      <c r="I24" s="272"/>
      <c r="J24" s="543"/>
      <c r="K24" s="553"/>
      <c r="L24" s="530"/>
      <c r="M24" s="532"/>
      <c r="N24" s="85" t="str">
        <f>CLEAN(G24)</f>
        <v/>
      </c>
      <c r="O24" s="140"/>
      <c r="P24" s="203"/>
      <c r="Q24" s="203"/>
      <c r="R24" s="203"/>
      <c r="S24" s="203"/>
      <c r="T24" s="203"/>
      <c r="U24" s="203"/>
      <c r="V24" s="203"/>
      <c r="AA24" s="111"/>
      <c r="AB24" s="111"/>
      <c r="AC24" s="111"/>
      <c r="AD24" s="87"/>
      <c r="AE24" s="87"/>
      <c r="AF24" s="111"/>
      <c r="AG24" s="111"/>
      <c r="AH24" s="111"/>
      <c r="AI24" s="111"/>
      <c r="AJ24" s="111"/>
      <c r="AK24" s="111"/>
      <c r="AL24" s="109"/>
      <c r="AN24" s="119"/>
      <c r="AO24" s="120"/>
      <c r="AP24" s="120"/>
      <c r="AQ24" s="120"/>
      <c r="AR24" s="120"/>
      <c r="AS24" s="121"/>
    </row>
    <row r="25" spans="2:45" x14ac:dyDescent="0.15">
      <c r="B25" s="269"/>
      <c r="C25" s="269"/>
      <c r="D25" s="270"/>
      <c r="E25" s="270"/>
      <c r="F25" s="270"/>
      <c r="G25" s="270"/>
      <c r="H25" s="270"/>
      <c r="I25" s="269"/>
      <c r="J25" s="269"/>
      <c r="K25" s="269"/>
      <c r="L25" s="269"/>
      <c r="M25" s="269"/>
      <c r="AN25" s="119"/>
      <c r="AO25" s="120"/>
      <c r="AP25" s="120"/>
      <c r="AQ25" s="120"/>
      <c r="AR25" s="120"/>
      <c r="AS25" s="121"/>
    </row>
    <row r="26" spans="2:45" x14ac:dyDescent="0.15">
      <c r="AN26" s="119"/>
      <c r="AO26" s="120"/>
      <c r="AP26" s="120"/>
      <c r="AQ26" s="120"/>
      <c r="AR26" s="120"/>
      <c r="AS26" s="121"/>
    </row>
    <row r="27" spans="2:45" x14ac:dyDescent="0.15">
      <c r="AN27" s="119"/>
      <c r="AO27" s="120"/>
      <c r="AP27" s="120"/>
      <c r="AQ27" s="120"/>
      <c r="AR27" s="120"/>
      <c r="AS27" s="121"/>
    </row>
    <row r="28" spans="2:45" x14ac:dyDescent="0.15">
      <c r="AN28" s="119"/>
      <c r="AO28" s="120"/>
      <c r="AP28" s="120"/>
      <c r="AQ28" s="120"/>
      <c r="AR28" s="120"/>
      <c r="AS28" s="121"/>
    </row>
    <row r="29" spans="2:45" x14ac:dyDescent="0.15">
      <c r="AN29" s="119"/>
      <c r="AO29" s="120"/>
      <c r="AP29" s="120"/>
      <c r="AQ29" s="120"/>
      <c r="AR29" s="120"/>
      <c r="AS29" s="121"/>
    </row>
    <row r="30" spans="2:45" x14ac:dyDescent="0.15">
      <c r="AN30" s="119"/>
      <c r="AO30" s="120"/>
      <c r="AP30" s="120"/>
      <c r="AQ30" s="120"/>
      <c r="AR30" s="120"/>
      <c r="AS30" s="121"/>
    </row>
    <row r="31" spans="2:45" x14ac:dyDescent="0.15">
      <c r="AN31" s="119"/>
      <c r="AO31" s="120"/>
      <c r="AP31" s="120"/>
      <c r="AQ31" s="120"/>
      <c r="AR31" s="120"/>
      <c r="AS31" s="121"/>
    </row>
    <row r="32" spans="2:45" x14ac:dyDescent="0.15">
      <c r="AN32" s="119"/>
      <c r="AO32" s="120"/>
      <c r="AP32" s="120"/>
      <c r="AQ32" s="120"/>
      <c r="AR32" s="120"/>
      <c r="AS32" s="121"/>
    </row>
    <row r="33" spans="40:45" x14ac:dyDescent="0.15">
      <c r="AN33" s="119"/>
      <c r="AO33" s="120"/>
      <c r="AP33" s="120"/>
      <c r="AQ33" s="120"/>
      <c r="AR33" s="120"/>
      <c r="AS33" s="121"/>
    </row>
    <row r="34" spans="40:45" x14ac:dyDescent="0.15">
      <c r="AN34" s="119"/>
      <c r="AO34" s="120"/>
      <c r="AP34" s="120"/>
      <c r="AQ34" s="120"/>
      <c r="AR34" s="120"/>
      <c r="AS34" s="121"/>
    </row>
    <row r="35" spans="40:45" x14ac:dyDescent="0.15">
      <c r="AN35" s="119"/>
      <c r="AO35" s="120"/>
      <c r="AP35" s="120"/>
      <c r="AQ35" s="120"/>
      <c r="AR35" s="120"/>
      <c r="AS35" s="121"/>
    </row>
    <row r="36" spans="40:45" x14ac:dyDescent="0.15">
      <c r="AN36" s="119"/>
      <c r="AO36" s="120"/>
      <c r="AP36" s="120"/>
      <c r="AQ36" s="120"/>
      <c r="AR36" s="120"/>
      <c r="AS36" s="121"/>
    </row>
    <row r="37" spans="40:45" x14ac:dyDescent="0.15">
      <c r="AN37" s="119"/>
      <c r="AO37" s="120"/>
      <c r="AP37" s="120"/>
      <c r="AQ37" s="120"/>
      <c r="AR37" s="120"/>
      <c r="AS37" s="121"/>
    </row>
    <row r="38" spans="40:45" x14ac:dyDescent="0.15">
      <c r="AN38" s="119"/>
      <c r="AO38" s="120"/>
      <c r="AP38" s="120"/>
      <c r="AQ38" s="120"/>
      <c r="AR38" s="120"/>
      <c r="AS38" s="121"/>
    </row>
    <row r="39" spans="40:45" x14ac:dyDescent="0.15">
      <c r="AN39" s="119"/>
      <c r="AO39" s="120"/>
      <c r="AP39" s="120"/>
      <c r="AQ39" s="120"/>
      <c r="AR39" s="120"/>
      <c r="AS39" s="121"/>
    </row>
    <row r="40" spans="40:45" x14ac:dyDescent="0.15">
      <c r="AN40" s="119"/>
      <c r="AO40" s="120"/>
      <c r="AP40" s="120"/>
      <c r="AQ40" s="120"/>
      <c r="AR40" s="120"/>
      <c r="AS40" s="121"/>
    </row>
    <row r="41" spans="40:45" x14ac:dyDescent="0.15">
      <c r="AN41" s="119"/>
      <c r="AO41" s="120"/>
      <c r="AP41" s="120"/>
      <c r="AQ41" s="120"/>
      <c r="AR41" s="120"/>
      <c r="AS41" s="121"/>
    </row>
    <row r="42" spans="40:45" x14ac:dyDescent="0.15">
      <c r="AN42" s="119"/>
      <c r="AO42" s="120"/>
      <c r="AP42" s="120"/>
      <c r="AQ42" s="120"/>
      <c r="AR42" s="120"/>
      <c r="AS42" s="121"/>
    </row>
    <row r="43" spans="40:45" x14ac:dyDescent="0.15">
      <c r="AN43" s="119"/>
      <c r="AO43" s="120"/>
      <c r="AP43" s="120"/>
      <c r="AQ43" s="120"/>
      <c r="AR43" s="120"/>
      <c r="AS43" s="121"/>
    </row>
    <row r="44" spans="40:45" x14ac:dyDescent="0.15">
      <c r="AN44" s="119"/>
      <c r="AO44" s="120"/>
      <c r="AP44" s="120"/>
      <c r="AQ44" s="120"/>
      <c r="AR44" s="120"/>
      <c r="AS44" s="121"/>
    </row>
    <row r="45" spans="40:45" x14ac:dyDescent="0.15">
      <c r="AN45" s="119"/>
      <c r="AO45" s="120"/>
      <c r="AP45" s="120"/>
      <c r="AQ45" s="120"/>
      <c r="AR45" s="120"/>
      <c r="AS45" s="121"/>
    </row>
    <row r="46" spans="40:45" x14ac:dyDescent="0.15">
      <c r="AN46" s="119"/>
      <c r="AO46" s="120"/>
      <c r="AP46" s="120"/>
      <c r="AQ46" s="120"/>
      <c r="AR46" s="120"/>
      <c r="AS46" s="121"/>
    </row>
    <row r="47" spans="40:45" x14ac:dyDescent="0.15">
      <c r="AN47" s="119"/>
      <c r="AO47" s="120"/>
      <c r="AP47" s="120"/>
      <c r="AQ47" s="120"/>
      <c r="AR47" s="120"/>
      <c r="AS47" s="121"/>
    </row>
    <row r="48" spans="40:45" x14ac:dyDescent="0.15">
      <c r="AN48" s="119"/>
      <c r="AO48" s="120"/>
      <c r="AP48" s="120"/>
      <c r="AQ48" s="120"/>
      <c r="AR48" s="120"/>
      <c r="AS48" s="121"/>
    </row>
    <row r="49" spans="40:45" ht="15" thickBot="1" x14ac:dyDescent="0.2">
      <c r="AN49" s="142"/>
      <c r="AO49" s="143"/>
      <c r="AP49" s="143"/>
      <c r="AQ49" s="143"/>
      <c r="AR49" s="143"/>
      <c r="AS49" s="144"/>
    </row>
  </sheetData>
  <sheetProtection sheet="1" objects="1" scenarios="1"/>
  <mergeCells count="110">
    <mergeCell ref="L1:M1"/>
    <mergeCell ref="AO2:AO5"/>
    <mergeCell ref="AO6:AR8"/>
    <mergeCell ref="AO10:AR11"/>
    <mergeCell ref="AG13:AJ13"/>
    <mergeCell ref="AI14:AJ14"/>
    <mergeCell ref="AG15:AG18"/>
    <mergeCell ref="AH15:AH18"/>
    <mergeCell ref="AI15:AJ17"/>
    <mergeCell ref="AB2:AB5"/>
    <mergeCell ref="AG2:AG5"/>
    <mergeCell ref="AB6:AB8"/>
    <mergeCell ref="AB10:AB11"/>
    <mergeCell ref="AG10:AJ11"/>
    <mergeCell ref="M4:M6"/>
    <mergeCell ref="AG6:AH8"/>
    <mergeCell ref="J17:J18"/>
    <mergeCell ref="M17:M18"/>
    <mergeCell ref="G18:H18"/>
    <mergeCell ref="J13:J14"/>
    <mergeCell ref="M13:M14"/>
    <mergeCell ref="G14:H14"/>
    <mergeCell ref="J15:J16"/>
    <mergeCell ref="M15:M16"/>
    <mergeCell ref="G16:H16"/>
    <mergeCell ref="K15:K16"/>
    <mergeCell ref="L15:L16"/>
    <mergeCell ref="K17:K18"/>
    <mergeCell ref="L17:L18"/>
    <mergeCell ref="J11:J12"/>
    <mergeCell ref="G12:H12"/>
    <mergeCell ref="D13:D14"/>
    <mergeCell ref="E13:E14"/>
    <mergeCell ref="F13:F14"/>
    <mergeCell ref="D11:D12"/>
    <mergeCell ref="E11:E12"/>
    <mergeCell ref="F11:F12"/>
    <mergeCell ref="F15:F16"/>
    <mergeCell ref="F17:F18"/>
    <mergeCell ref="F9:F10"/>
    <mergeCell ref="B17:B18"/>
    <mergeCell ref="D17:D18"/>
    <mergeCell ref="E17:E18"/>
    <mergeCell ref="D15:D16"/>
    <mergeCell ref="E15:E16"/>
    <mergeCell ref="C17:C18"/>
    <mergeCell ref="B13:B14"/>
    <mergeCell ref="C13:C14"/>
    <mergeCell ref="B11:B12"/>
    <mergeCell ref="C11:C12"/>
    <mergeCell ref="B15:B16"/>
    <mergeCell ref="C15:C16"/>
    <mergeCell ref="G6:H8"/>
    <mergeCell ref="I6:I8"/>
    <mergeCell ref="J4:L4"/>
    <mergeCell ref="F3:L3"/>
    <mergeCell ref="J5:J8"/>
    <mergeCell ref="K5:K8"/>
    <mergeCell ref="L5:L8"/>
    <mergeCell ref="F4:F7"/>
    <mergeCell ref="G4:H5"/>
    <mergeCell ref="I4:I5"/>
    <mergeCell ref="K23:K24"/>
    <mergeCell ref="E3:E6"/>
    <mergeCell ref="B9:B10"/>
    <mergeCell ref="C9:C10"/>
    <mergeCell ref="E9:E10"/>
    <mergeCell ref="D9:D10"/>
    <mergeCell ref="D3:D7"/>
    <mergeCell ref="C3:C7"/>
    <mergeCell ref="B3:B7"/>
    <mergeCell ref="B19:B20"/>
    <mergeCell ref="C19:C20"/>
    <mergeCell ref="D19:D20"/>
    <mergeCell ref="E19:E20"/>
    <mergeCell ref="F19:F20"/>
    <mergeCell ref="B23:B24"/>
    <mergeCell ref="C23:C24"/>
    <mergeCell ref="E23:E24"/>
    <mergeCell ref="D23:D24"/>
    <mergeCell ref="F23:F24"/>
    <mergeCell ref="B21:B22"/>
    <mergeCell ref="C21:C22"/>
    <mergeCell ref="E21:E22"/>
    <mergeCell ref="D21:D22"/>
    <mergeCell ref="F21:F22"/>
    <mergeCell ref="L23:L24"/>
    <mergeCell ref="M23:M24"/>
    <mergeCell ref="G10:H10"/>
    <mergeCell ref="J21:J22"/>
    <mergeCell ref="M21:M22"/>
    <mergeCell ref="M9:M10"/>
    <mergeCell ref="J9:J10"/>
    <mergeCell ref="J19:J20"/>
    <mergeCell ref="M19:M20"/>
    <mergeCell ref="G20:H20"/>
    <mergeCell ref="J23:J24"/>
    <mergeCell ref="G24:H24"/>
    <mergeCell ref="G22:H22"/>
    <mergeCell ref="M11:M12"/>
    <mergeCell ref="K9:K10"/>
    <mergeCell ref="L9:L10"/>
    <mergeCell ref="K11:K12"/>
    <mergeCell ref="L11:L12"/>
    <mergeCell ref="K13:K14"/>
    <mergeCell ref="L13:L14"/>
    <mergeCell ref="K19:K20"/>
    <mergeCell ref="L19:L20"/>
    <mergeCell ref="K21:K22"/>
    <mergeCell ref="L21:L22"/>
  </mergeCells>
  <phoneticPr fontId="1"/>
  <dataValidations count="8">
    <dataValidation type="decimal" allowBlank="1" showInputMessage="1" showErrorMessage="1" errorTitle="入力エラー" error="正の半角数字を入力してください。" sqref="G9 G21 G23 G19 G15 G11 G17 G13">
      <formula1>0</formula1>
      <formula2>1000</formula2>
    </dataValidation>
    <dataValidation type="list" allowBlank="1" showInputMessage="1" showErrorMessage="1" sqref="G24:H24 G22:H22 G20:H20 G10:H10 G12:H12 G18:H18 G16:H16 G14:H14">
      <formula1>ドアの建具仕様</formula1>
    </dataValidation>
    <dataValidation type="list" allowBlank="1" showInputMessage="1" showErrorMessage="1" sqref="C9:C24">
      <formula1>方位</formula1>
    </dataValidation>
    <dataValidation type="list" allowBlank="1" showInputMessage="1" showErrorMessage="1" sqref="D9:D24">
      <formula1>隣接空間の種別</formula1>
    </dataValidation>
    <dataValidation type="list" allowBlank="1" showInputMessage="1" showErrorMessage="1" sqref="F9:F24">
      <formula1>入力方法</formula1>
    </dataValidation>
    <dataValidation type="list" allowBlank="1" showInputMessage="1" showErrorMessage="1" sqref="M9:M24">
      <formula1>日射熱取得</formula1>
    </dataValidation>
    <dataValidation type="decimal" allowBlank="1" showInputMessage="1" showErrorMessage="1" errorTitle="入力エラー" error="正の半角数字を入力してください。" sqref="E9:E24">
      <formula1>0</formula1>
      <formula2>10000</formula2>
    </dataValidation>
    <dataValidation type="list" allowBlank="1" showInputMessage="1" showErrorMessage="1" sqref="J9:L24">
      <formula1>○</formula1>
    </dataValidation>
  </dataValidations>
  <hyperlinks>
    <hyperlink ref="AB2:AB5" location="⑥ドア!A9" display="戻る"/>
    <hyperlink ref="C3:C7" location="⑥ドア!AC9" display="方位"/>
    <hyperlink ref="AG2:AG5" location="⑥ドア!A9" display="戻る"/>
    <hyperlink ref="D3:D7" location="⑥ドア!AK9" display="隣接空間の種別"/>
    <hyperlink ref="L1:M1" location="ホーム!C6" display="HOMEへ"/>
    <hyperlink ref="AO2:AO5" location="⑥ドア!A9" display="戻る"/>
    <hyperlink ref="G6:I8" location="⑥ドア!AS9" display="建具仕様"/>
  </hyperlink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89" id="{5848D150-7679-4A44-984F-82CE32F57E2E}">
            <xm:f>$F9=data!$E$4</xm:f>
            <x14:dxf>
              <fill>
                <patternFill>
                  <bgColor theme="1"/>
                </patternFill>
              </fill>
            </x14:dxf>
          </x14:cfRule>
          <xm:sqref>G10:I10</xm:sqref>
        </x14:conditionalFormatting>
        <x14:conditionalFormatting xmlns:xm="http://schemas.microsoft.com/office/excel/2006/main">
          <x14:cfRule type="expression" priority="188" id="{FEAFE687-FC0A-48CA-AA90-3CD0E8C8ADE4}">
            <xm:f>$F21=data!$E$4</xm:f>
            <x14:dxf>
              <fill>
                <patternFill>
                  <bgColor theme="1"/>
                </patternFill>
              </fill>
            </x14:dxf>
          </x14:cfRule>
          <xm:sqref>G22:H22</xm:sqref>
        </x14:conditionalFormatting>
        <x14:conditionalFormatting xmlns:xm="http://schemas.microsoft.com/office/excel/2006/main">
          <x14:cfRule type="expression" priority="187" id="{F40AFA77-C94B-439E-95F3-0BAC642E04E5}">
            <xm:f>$F23=data!$E$4</xm:f>
            <x14:dxf>
              <fill>
                <patternFill>
                  <bgColor theme="1"/>
                </patternFill>
              </fill>
            </x14:dxf>
          </x14:cfRule>
          <xm:sqref>G24:H24</xm:sqref>
        </x14:conditionalFormatting>
        <x14:conditionalFormatting xmlns:xm="http://schemas.microsoft.com/office/excel/2006/main">
          <x14:cfRule type="expression" priority="186" id="{D3BDB7CB-AAAC-421C-BB8E-3F41CC593212}">
            <xm:f>$F9=data!$E$5</xm:f>
            <x14:dxf>
              <fill>
                <patternFill>
                  <bgColor theme="1"/>
                </patternFill>
              </fill>
            </x14:dxf>
          </x14:cfRule>
          <xm:sqref>G9:I9</xm:sqref>
        </x14:conditionalFormatting>
        <x14:conditionalFormatting xmlns:xm="http://schemas.microsoft.com/office/excel/2006/main">
          <x14:cfRule type="expression" priority="185" id="{39889F5D-B108-4722-B2EB-28DC760B6509}">
            <xm:f>$F21=data!$E$5</xm:f>
            <x14:dxf>
              <fill>
                <patternFill>
                  <bgColor theme="1"/>
                </patternFill>
              </fill>
            </x14:dxf>
          </x14:cfRule>
          <xm:sqref>G21 I21</xm:sqref>
        </x14:conditionalFormatting>
        <x14:conditionalFormatting xmlns:xm="http://schemas.microsoft.com/office/excel/2006/main">
          <x14:cfRule type="expression" priority="184" id="{AC8C6782-2B11-4331-BC92-7685CF1A1BC2}">
            <xm:f>$F23=data!$E$5</xm:f>
            <x14:dxf>
              <fill>
                <patternFill>
                  <bgColor theme="1"/>
                </patternFill>
              </fill>
            </x14:dxf>
          </x14:cfRule>
          <xm:sqref>G23 I23</xm:sqref>
        </x14:conditionalFormatting>
        <x14:conditionalFormatting xmlns:xm="http://schemas.microsoft.com/office/excel/2006/main">
          <x14:cfRule type="expression" priority="183" id="{3A8FA635-9604-4E32-A121-A0630C4DE8C9}">
            <xm:f>$F19=data!$E$4</xm:f>
            <x14:dxf>
              <fill>
                <patternFill>
                  <bgColor theme="1"/>
                </patternFill>
              </fill>
            </x14:dxf>
          </x14:cfRule>
          <xm:sqref>G20:H20</xm:sqref>
        </x14:conditionalFormatting>
        <x14:conditionalFormatting xmlns:xm="http://schemas.microsoft.com/office/excel/2006/main">
          <x14:cfRule type="expression" priority="182" id="{C34CB116-CCA1-49AD-971B-19A14C33635F}">
            <xm:f>$F19=data!$E$5</xm:f>
            <x14:dxf>
              <fill>
                <patternFill>
                  <bgColor theme="1"/>
                </patternFill>
              </fill>
            </x14:dxf>
          </x14:cfRule>
          <xm:sqref>G19 I19</xm:sqref>
        </x14:conditionalFormatting>
        <x14:conditionalFormatting xmlns:xm="http://schemas.microsoft.com/office/excel/2006/main">
          <x14:cfRule type="expression" priority="175" id="{04A8FC1B-D3FD-4505-A657-8B456115C9F5}">
            <xm:f>$F15=data!$E$4</xm:f>
            <x14:dxf>
              <fill>
                <patternFill>
                  <bgColor theme="1"/>
                </patternFill>
              </fill>
            </x14:dxf>
          </x14:cfRule>
          <xm:sqref>G16:H16</xm:sqref>
        </x14:conditionalFormatting>
        <x14:conditionalFormatting xmlns:xm="http://schemas.microsoft.com/office/excel/2006/main">
          <x14:cfRule type="expression" priority="174" id="{C5E87AD5-0C8C-4F9B-AF50-36848D31D233}">
            <xm:f>$F15=data!$E$5</xm:f>
            <x14:dxf>
              <fill>
                <patternFill>
                  <bgColor theme="1"/>
                </patternFill>
              </fill>
            </x14:dxf>
          </x14:cfRule>
          <xm:sqref>G15 I15</xm:sqref>
        </x14:conditionalFormatting>
        <x14:conditionalFormatting xmlns:xm="http://schemas.microsoft.com/office/excel/2006/main">
          <x14:cfRule type="expression" priority="169" id="{D7C447DF-D5F9-480B-92BE-547B1BF87753}">
            <xm:f>$F17=data!$E$4</xm:f>
            <x14:dxf>
              <fill>
                <patternFill>
                  <bgColor theme="1"/>
                </patternFill>
              </fill>
            </x14:dxf>
          </x14:cfRule>
          <xm:sqref>G18:H18</xm:sqref>
        </x14:conditionalFormatting>
        <x14:conditionalFormatting xmlns:xm="http://schemas.microsoft.com/office/excel/2006/main">
          <x14:cfRule type="expression" priority="168" id="{9279147B-561F-4221-B58A-370DB4D7F6BC}">
            <xm:f>$F17=data!$E$5</xm:f>
            <x14:dxf>
              <fill>
                <patternFill>
                  <bgColor theme="1"/>
                </patternFill>
              </fill>
            </x14:dxf>
          </x14:cfRule>
          <xm:sqref>G17 I17</xm:sqref>
        </x14:conditionalFormatting>
        <x14:conditionalFormatting xmlns:xm="http://schemas.microsoft.com/office/excel/2006/main">
          <x14:cfRule type="expression" priority="167" id="{6FFD9B16-45FC-4DD0-B3E1-A5CB7290447A}">
            <xm:f>$F11=data!$E$4</xm:f>
            <x14:dxf>
              <fill>
                <patternFill>
                  <bgColor theme="1"/>
                </patternFill>
              </fill>
            </x14:dxf>
          </x14:cfRule>
          <xm:sqref>G12:H12</xm:sqref>
        </x14:conditionalFormatting>
        <x14:conditionalFormatting xmlns:xm="http://schemas.microsoft.com/office/excel/2006/main">
          <x14:cfRule type="expression" priority="166" id="{0FF2BCCF-88D4-4CA1-936A-32D6490517D2}">
            <xm:f>$F11=data!$E$5</xm:f>
            <x14:dxf>
              <fill>
                <patternFill>
                  <bgColor theme="1"/>
                </patternFill>
              </fill>
            </x14:dxf>
          </x14:cfRule>
          <xm:sqref>G11 I11</xm:sqref>
        </x14:conditionalFormatting>
        <x14:conditionalFormatting xmlns:xm="http://schemas.microsoft.com/office/excel/2006/main">
          <x14:cfRule type="expression" priority="165" id="{8ACFBC2F-2332-4867-B87D-E7F0E5885225}">
            <xm:f>$F13=data!$E$4</xm:f>
            <x14:dxf>
              <fill>
                <patternFill>
                  <bgColor theme="1"/>
                </patternFill>
              </fill>
            </x14:dxf>
          </x14:cfRule>
          <xm:sqref>G14:H14</xm:sqref>
        </x14:conditionalFormatting>
        <x14:conditionalFormatting xmlns:xm="http://schemas.microsoft.com/office/excel/2006/main">
          <x14:cfRule type="expression" priority="164" id="{B45EE5F0-0746-4DBB-83BD-9E1AC2F55DCF}">
            <xm:f>$F13=data!$E$5</xm:f>
            <x14:dxf>
              <fill>
                <patternFill>
                  <bgColor theme="1"/>
                </patternFill>
              </fill>
            </x14:dxf>
          </x14:cfRule>
          <xm:sqref>G13 I13</xm:sqref>
        </x14:conditionalFormatting>
        <x14:conditionalFormatting xmlns:xm="http://schemas.microsoft.com/office/excel/2006/main">
          <x14:cfRule type="expression" priority="149" id="{9350EEEB-8F93-4308-88B7-F4264CCB0FB2}">
            <xm:f>$F17=data!$E$4</xm:f>
            <x14:dxf>
              <fill>
                <patternFill>
                  <bgColor theme="1"/>
                </patternFill>
              </fill>
            </x14:dxf>
          </x14:cfRule>
          <xm:sqref>I18</xm:sqref>
        </x14:conditionalFormatting>
        <x14:conditionalFormatting xmlns:xm="http://schemas.microsoft.com/office/excel/2006/main">
          <x14:cfRule type="expression" priority="151" id="{F3EC3C4F-46F3-4385-ADEF-8207D9183F31}">
            <xm:f>$F15=data!$E$4</xm:f>
            <x14:dxf>
              <fill>
                <patternFill>
                  <bgColor theme="1"/>
                </patternFill>
              </fill>
            </x14:dxf>
          </x14:cfRule>
          <xm:sqref>I16</xm:sqref>
        </x14:conditionalFormatting>
        <x14:conditionalFormatting xmlns:xm="http://schemas.microsoft.com/office/excel/2006/main">
          <x14:cfRule type="expression" priority="153" id="{DA55A211-0657-44DA-9771-D9293E78E925}">
            <xm:f>$F13=data!$E$4</xm:f>
            <x14:dxf>
              <fill>
                <patternFill>
                  <bgColor theme="1"/>
                </patternFill>
              </fill>
            </x14:dxf>
          </x14:cfRule>
          <xm:sqref>I14</xm:sqref>
        </x14:conditionalFormatting>
        <x14:conditionalFormatting xmlns:xm="http://schemas.microsoft.com/office/excel/2006/main">
          <x14:cfRule type="expression" priority="155" id="{AE5E24A5-023B-4190-8A92-E86574EF2D30}">
            <xm:f>$F11=data!$E$4</xm:f>
            <x14:dxf>
              <fill>
                <patternFill>
                  <bgColor theme="1"/>
                </patternFill>
              </fill>
            </x14:dxf>
          </x14:cfRule>
          <xm:sqref>I12</xm:sqref>
        </x14:conditionalFormatting>
        <x14:conditionalFormatting xmlns:xm="http://schemas.microsoft.com/office/excel/2006/main">
          <x14:cfRule type="expression" priority="147" id="{B19D2BBC-4F8C-42F7-812F-69BCD323C5FC}">
            <xm:f>$F19=data!$E$4</xm:f>
            <x14:dxf>
              <fill>
                <patternFill>
                  <bgColor theme="1"/>
                </patternFill>
              </fill>
            </x14:dxf>
          </x14:cfRule>
          <xm:sqref>I20</xm:sqref>
        </x14:conditionalFormatting>
        <x14:conditionalFormatting xmlns:xm="http://schemas.microsoft.com/office/excel/2006/main">
          <x14:cfRule type="expression" priority="145" id="{A595AC10-5175-4126-A07B-2BC7C40BB267}">
            <xm:f>$F21=data!$E$4</xm:f>
            <x14:dxf>
              <fill>
                <patternFill>
                  <bgColor theme="1"/>
                </patternFill>
              </fill>
            </x14:dxf>
          </x14:cfRule>
          <xm:sqref>I22</xm:sqref>
        </x14:conditionalFormatting>
        <x14:conditionalFormatting xmlns:xm="http://schemas.microsoft.com/office/excel/2006/main">
          <x14:cfRule type="expression" priority="143" id="{AD914F05-F265-4E9F-BD22-AE3E170FF697}">
            <xm:f>$F23=data!$E$4</xm:f>
            <x14:dxf>
              <fill>
                <patternFill>
                  <bgColor theme="1"/>
                </patternFill>
              </fill>
            </x14:dxf>
          </x14:cfRule>
          <xm:sqref>I24</xm:sqref>
        </x14:conditionalFormatting>
        <x14:conditionalFormatting xmlns:xm="http://schemas.microsoft.com/office/excel/2006/main">
          <x14:cfRule type="expression" priority="135" id="{89FC20FD-ED21-4B96-B9DF-9DFD6172148E}">
            <xm:f>$F23=data!$E$5</xm:f>
            <x14:dxf>
              <fill>
                <patternFill>
                  <bgColor theme="1"/>
                </patternFill>
              </fill>
            </x14:dxf>
          </x14:cfRule>
          <xm:sqref>H23</xm:sqref>
        </x14:conditionalFormatting>
        <x14:conditionalFormatting xmlns:xm="http://schemas.microsoft.com/office/excel/2006/main">
          <x14:cfRule type="expression" priority="141" id="{17FFE7FF-BC1A-47CA-ABDD-F8BE63346CFE}">
            <xm:f>$F11=data!$E$5</xm:f>
            <x14:dxf>
              <fill>
                <patternFill>
                  <bgColor theme="1"/>
                </patternFill>
              </fill>
            </x14:dxf>
          </x14:cfRule>
          <xm:sqref>H11</xm:sqref>
        </x14:conditionalFormatting>
        <x14:conditionalFormatting xmlns:xm="http://schemas.microsoft.com/office/excel/2006/main">
          <x14:cfRule type="expression" priority="140" id="{406628E7-8DD0-4B43-B6D2-49AA78189A7D}">
            <xm:f>$F13=data!$E$5</xm:f>
            <x14:dxf>
              <fill>
                <patternFill>
                  <bgColor theme="1"/>
                </patternFill>
              </fill>
            </x14:dxf>
          </x14:cfRule>
          <xm:sqref>H13</xm:sqref>
        </x14:conditionalFormatting>
        <x14:conditionalFormatting xmlns:xm="http://schemas.microsoft.com/office/excel/2006/main">
          <x14:cfRule type="expression" priority="139" id="{71608F18-8CD4-4008-8794-48AE63D769EA}">
            <xm:f>$F15=data!$E$5</xm:f>
            <x14:dxf>
              <fill>
                <patternFill>
                  <bgColor theme="1"/>
                </patternFill>
              </fill>
            </x14:dxf>
          </x14:cfRule>
          <xm:sqref>H15</xm:sqref>
        </x14:conditionalFormatting>
        <x14:conditionalFormatting xmlns:xm="http://schemas.microsoft.com/office/excel/2006/main">
          <x14:cfRule type="expression" priority="138" id="{CBB01EAD-CE69-4F8F-A75A-0218F173387C}">
            <xm:f>$F17=data!$E$5</xm:f>
            <x14:dxf>
              <fill>
                <patternFill>
                  <bgColor theme="1"/>
                </patternFill>
              </fill>
            </x14:dxf>
          </x14:cfRule>
          <xm:sqref>H17</xm:sqref>
        </x14:conditionalFormatting>
        <x14:conditionalFormatting xmlns:xm="http://schemas.microsoft.com/office/excel/2006/main">
          <x14:cfRule type="expression" priority="137" id="{EAE1F9BE-9703-46B5-AE5C-DCD3618075A5}">
            <xm:f>$F19=data!$E$5</xm:f>
            <x14:dxf>
              <fill>
                <patternFill>
                  <bgColor theme="1"/>
                </patternFill>
              </fill>
            </x14:dxf>
          </x14:cfRule>
          <xm:sqref>H19</xm:sqref>
        </x14:conditionalFormatting>
        <x14:conditionalFormatting xmlns:xm="http://schemas.microsoft.com/office/excel/2006/main">
          <x14:cfRule type="expression" priority="136" id="{8463AA47-A543-42EB-A78C-30AEAA6A93F6}">
            <xm:f>$F21=data!$E$5</xm:f>
            <x14:dxf>
              <fill>
                <patternFill>
                  <bgColor theme="1"/>
                </patternFill>
              </fill>
            </x14:dxf>
          </x14:cfRule>
          <xm:sqref>H21</xm:sqref>
        </x14:conditionalFormatting>
        <x14:conditionalFormatting xmlns:xm="http://schemas.microsoft.com/office/excel/2006/main">
          <x14:cfRule type="expression" priority="6737" id="{B8CCEFE6-BDD8-4ADB-BD50-DE757A17A3EB}">
            <xm:f>AND(F9=data!$E$5,OR(I10=data!$CD10,I10=data!$CE10,I10=data!$CF10,I10=data!$CG10)=FALSE)</xm:f>
            <x14:dxf>
              <fill>
                <patternFill>
                  <bgColor rgb="FFFF0000"/>
                </patternFill>
              </fill>
            </x14:dxf>
          </x14:cfRule>
          <xm:sqref>I10 I12 I14 I16 I18 I20 I22 I24</xm:sqref>
        </x14:conditionalFormatting>
        <x14:conditionalFormatting xmlns:xm="http://schemas.microsoft.com/office/excel/2006/main">
          <x14:cfRule type="expression" priority="134" id="{E4A11CFC-3E32-47DF-B47D-A20E140DBB44}">
            <xm:f>$F11=data!$E$4</xm:f>
            <x14:dxf>
              <fill>
                <patternFill>
                  <bgColor theme="1"/>
                </patternFill>
              </fill>
            </x14:dxf>
          </x14:cfRule>
          <xm:sqref>I12</xm:sqref>
        </x14:conditionalFormatting>
        <x14:conditionalFormatting xmlns:xm="http://schemas.microsoft.com/office/excel/2006/main">
          <x14:cfRule type="expression" priority="133" id="{DAB21009-ACBD-43B7-B13F-6035EE41831E}">
            <xm:f>$F13=data!$E$4</xm:f>
            <x14:dxf>
              <fill>
                <patternFill>
                  <bgColor theme="1"/>
                </patternFill>
              </fill>
            </x14:dxf>
          </x14:cfRule>
          <xm:sqref>I14</xm:sqref>
        </x14:conditionalFormatting>
        <x14:conditionalFormatting xmlns:xm="http://schemas.microsoft.com/office/excel/2006/main">
          <x14:cfRule type="expression" priority="132" id="{E658483D-32EC-4B3B-9DC3-C3D26A6C168A}">
            <xm:f>$F13=data!$E$4</xm:f>
            <x14:dxf>
              <fill>
                <patternFill>
                  <bgColor theme="1"/>
                </patternFill>
              </fill>
            </x14:dxf>
          </x14:cfRule>
          <xm:sqref>I14</xm:sqref>
        </x14:conditionalFormatting>
        <x14:conditionalFormatting xmlns:xm="http://schemas.microsoft.com/office/excel/2006/main">
          <x14:cfRule type="expression" priority="131" id="{C724733B-A8D8-45FD-8DBB-67A527E5349C}">
            <xm:f>$F15=data!$E$4</xm:f>
            <x14:dxf>
              <fill>
                <patternFill>
                  <bgColor theme="1"/>
                </patternFill>
              </fill>
            </x14:dxf>
          </x14:cfRule>
          <xm:sqref>I16</xm:sqref>
        </x14:conditionalFormatting>
        <x14:conditionalFormatting xmlns:xm="http://schemas.microsoft.com/office/excel/2006/main">
          <x14:cfRule type="expression" priority="130" id="{6A3B9AC2-20F8-4B5B-B21C-770CE79AD172}">
            <xm:f>$F15=data!$E$4</xm:f>
            <x14:dxf>
              <fill>
                <patternFill>
                  <bgColor theme="1"/>
                </patternFill>
              </fill>
            </x14:dxf>
          </x14:cfRule>
          <xm:sqref>I16</xm:sqref>
        </x14:conditionalFormatting>
        <x14:conditionalFormatting xmlns:xm="http://schemas.microsoft.com/office/excel/2006/main">
          <x14:cfRule type="expression" priority="129" id="{47F5ED29-A3FE-42F5-B540-4368BFCFE663}">
            <xm:f>$F15=data!$E$4</xm:f>
            <x14:dxf>
              <fill>
                <patternFill>
                  <bgColor theme="1"/>
                </patternFill>
              </fill>
            </x14:dxf>
          </x14:cfRule>
          <xm:sqref>I16</xm:sqref>
        </x14:conditionalFormatting>
        <x14:conditionalFormatting xmlns:xm="http://schemas.microsoft.com/office/excel/2006/main">
          <x14:cfRule type="expression" priority="128" id="{CEE3CB54-8282-4EA2-AF3F-730AC61F2D8A}">
            <xm:f>$F15=data!$E$4</xm:f>
            <x14:dxf>
              <fill>
                <patternFill>
                  <bgColor theme="1"/>
                </patternFill>
              </fill>
            </x14:dxf>
          </x14:cfRule>
          <xm:sqref>I16</xm:sqref>
        </x14:conditionalFormatting>
        <x14:conditionalFormatting xmlns:xm="http://schemas.microsoft.com/office/excel/2006/main">
          <x14:cfRule type="expression" priority="127" id="{2A0135FA-1A22-4CD8-AF58-7165540A978B}">
            <xm:f>$F15=data!$E$4</xm:f>
            <x14:dxf>
              <fill>
                <patternFill>
                  <bgColor theme="1"/>
                </patternFill>
              </fill>
            </x14:dxf>
          </x14:cfRule>
          <xm:sqref>I16</xm:sqref>
        </x14:conditionalFormatting>
        <x14:conditionalFormatting xmlns:xm="http://schemas.microsoft.com/office/excel/2006/main">
          <x14:cfRule type="expression" priority="126" id="{F22487DD-1665-4941-A70C-B17C29815499}">
            <xm:f>$F17=data!$E$4</xm:f>
            <x14:dxf>
              <fill>
                <patternFill>
                  <bgColor theme="1"/>
                </patternFill>
              </fill>
            </x14:dxf>
          </x14:cfRule>
          <xm:sqref>I18</xm:sqref>
        </x14:conditionalFormatting>
        <x14:conditionalFormatting xmlns:xm="http://schemas.microsoft.com/office/excel/2006/main">
          <x14:cfRule type="expression" priority="125" id="{0B75320E-1E4A-4A58-AABE-64C1BFA9D6EB}">
            <xm:f>$F17=data!$E$4</xm:f>
            <x14:dxf>
              <fill>
                <patternFill>
                  <bgColor theme="1"/>
                </patternFill>
              </fill>
            </x14:dxf>
          </x14:cfRule>
          <xm:sqref>I18</xm:sqref>
        </x14:conditionalFormatting>
        <x14:conditionalFormatting xmlns:xm="http://schemas.microsoft.com/office/excel/2006/main">
          <x14:cfRule type="expression" priority="124" id="{F52EB877-3156-4D41-86BA-9831649D4C49}">
            <xm:f>$F17=data!$E$4</xm:f>
            <x14:dxf>
              <fill>
                <patternFill>
                  <bgColor theme="1"/>
                </patternFill>
              </fill>
            </x14:dxf>
          </x14:cfRule>
          <xm:sqref>I18</xm:sqref>
        </x14:conditionalFormatting>
        <x14:conditionalFormatting xmlns:xm="http://schemas.microsoft.com/office/excel/2006/main">
          <x14:cfRule type="expression" priority="123" id="{B592BE91-FD6D-4714-9942-0A2FEDF64AB5}">
            <xm:f>$F17=data!$E$4</xm:f>
            <x14:dxf>
              <fill>
                <patternFill>
                  <bgColor theme="1"/>
                </patternFill>
              </fill>
            </x14:dxf>
          </x14:cfRule>
          <xm:sqref>I18</xm:sqref>
        </x14:conditionalFormatting>
        <x14:conditionalFormatting xmlns:xm="http://schemas.microsoft.com/office/excel/2006/main">
          <x14:cfRule type="expression" priority="122" id="{E5C04137-66F7-4F60-85CE-0FD3134A4EE5}">
            <xm:f>$F17=data!$E$4</xm:f>
            <x14:dxf>
              <fill>
                <patternFill>
                  <bgColor theme="1"/>
                </patternFill>
              </fill>
            </x14:dxf>
          </x14:cfRule>
          <xm:sqref>I18</xm:sqref>
        </x14:conditionalFormatting>
        <x14:conditionalFormatting xmlns:xm="http://schemas.microsoft.com/office/excel/2006/main">
          <x14:cfRule type="expression" priority="121" id="{3DCFE093-2A65-4385-BD77-5D8B76BBCB53}">
            <xm:f>$F17=data!$E$4</xm:f>
            <x14:dxf>
              <fill>
                <patternFill>
                  <bgColor theme="1"/>
                </patternFill>
              </fill>
            </x14:dxf>
          </x14:cfRule>
          <xm:sqref>I18</xm:sqref>
        </x14:conditionalFormatting>
        <x14:conditionalFormatting xmlns:xm="http://schemas.microsoft.com/office/excel/2006/main">
          <x14:cfRule type="expression" priority="120" id="{017F2103-17D3-4645-A6D6-8220C7A7458C}">
            <xm:f>$F19=data!$E$4</xm:f>
            <x14:dxf>
              <fill>
                <patternFill>
                  <bgColor theme="1"/>
                </patternFill>
              </fill>
            </x14:dxf>
          </x14:cfRule>
          <xm:sqref>I20</xm:sqref>
        </x14:conditionalFormatting>
        <x14:conditionalFormatting xmlns:xm="http://schemas.microsoft.com/office/excel/2006/main">
          <x14:cfRule type="expression" priority="119" id="{291BD818-E490-40EB-80E3-9A0BBA72E687}">
            <xm:f>$F19=data!$E$4</xm:f>
            <x14:dxf>
              <fill>
                <patternFill>
                  <bgColor theme="1"/>
                </patternFill>
              </fill>
            </x14:dxf>
          </x14:cfRule>
          <xm:sqref>I20</xm:sqref>
        </x14:conditionalFormatting>
        <x14:conditionalFormatting xmlns:xm="http://schemas.microsoft.com/office/excel/2006/main">
          <x14:cfRule type="expression" priority="118" id="{B9C8DDC5-5AA9-4D41-B366-7DA474577543}">
            <xm:f>$F19=data!$E$4</xm:f>
            <x14:dxf>
              <fill>
                <patternFill>
                  <bgColor theme="1"/>
                </patternFill>
              </fill>
            </x14:dxf>
          </x14:cfRule>
          <xm:sqref>I20</xm:sqref>
        </x14:conditionalFormatting>
        <x14:conditionalFormatting xmlns:xm="http://schemas.microsoft.com/office/excel/2006/main">
          <x14:cfRule type="expression" priority="117" id="{91BA7CF1-C889-4392-AFC1-D303EFC82496}">
            <xm:f>$F19=data!$E$4</xm:f>
            <x14:dxf>
              <fill>
                <patternFill>
                  <bgColor theme="1"/>
                </patternFill>
              </fill>
            </x14:dxf>
          </x14:cfRule>
          <xm:sqref>I20</xm:sqref>
        </x14:conditionalFormatting>
        <x14:conditionalFormatting xmlns:xm="http://schemas.microsoft.com/office/excel/2006/main">
          <x14:cfRule type="expression" priority="116" id="{B390C11E-8523-4764-A143-8164C8D5B7E9}">
            <xm:f>$F19=data!$E$4</xm:f>
            <x14:dxf>
              <fill>
                <patternFill>
                  <bgColor theme="1"/>
                </patternFill>
              </fill>
            </x14:dxf>
          </x14:cfRule>
          <xm:sqref>I20</xm:sqref>
        </x14:conditionalFormatting>
        <x14:conditionalFormatting xmlns:xm="http://schemas.microsoft.com/office/excel/2006/main">
          <x14:cfRule type="expression" priority="115" id="{A3DC0C56-CC82-44F1-B978-716514D523F7}">
            <xm:f>$F19=data!$E$4</xm:f>
            <x14:dxf>
              <fill>
                <patternFill>
                  <bgColor theme="1"/>
                </patternFill>
              </fill>
            </x14:dxf>
          </x14:cfRule>
          <xm:sqref>I20</xm:sqref>
        </x14:conditionalFormatting>
        <x14:conditionalFormatting xmlns:xm="http://schemas.microsoft.com/office/excel/2006/main">
          <x14:cfRule type="expression" priority="114" id="{70FE89DE-8D4E-4B73-B03F-40CC6C03C48A}">
            <xm:f>$F21=data!$E$4</xm:f>
            <x14:dxf>
              <fill>
                <patternFill>
                  <bgColor theme="1"/>
                </patternFill>
              </fill>
            </x14:dxf>
          </x14:cfRule>
          <xm:sqref>I22</xm:sqref>
        </x14:conditionalFormatting>
        <x14:conditionalFormatting xmlns:xm="http://schemas.microsoft.com/office/excel/2006/main">
          <x14:cfRule type="expression" priority="113" id="{C7075AC4-A352-4CC9-B066-5E2770BB7EF8}">
            <xm:f>$F21=data!$E$4</xm:f>
            <x14:dxf>
              <fill>
                <patternFill>
                  <bgColor theme="1"/>
                </patternFill>
              </fill>
            </x14:dxf>
          </x14:cfRule>
          <xm:sqref>I22</xm:sqref>
        </x14:conditionalFormatting>
        <x14:conditionalFormatting xmlns:xm="http://schemas.microsoft.com/office/excel/2006/main">
          <x14:cfRule type="expression" priority="112" id="{DE9E690E-8BA3-4043-B8AA-5DA5B72BBE59}">
            <xm:f>$F21=data!$E$4</xm:f>
            <x14:dxf>
              <fill>
                <patternFill>
                  <bgColor theme="1"/>
                </patternFill>
              </fill>
            </x14:dxf>
          </x14:cfRule>
          <xm:sqref>I22</xm:sqref>
        </x14:conditionalFormatting>
        <x14:conditionalFormatting xmlns:xm="http://schemas.microsoft.com/office/excel/2006/main">
          <x14:cfRule type="expression" priority="111" id="{EA590182-F65C-4DB9-9F09-6A01A00E6DE6}">
            <xm:f>$F21=data!$E$4</xm:f>
            <x14:dxf>
              <fill>
                <patternFill>
                  <bgColor theme="1"/>
                </patternFill>
              </fill>
            </x14:dxf>
          </x14:cfRule>
          <xm:sqref>I22</xm:sqref>
        </x14:conditionalFormatting>
        <x14:conditionalFormatting xmlns:xm="http://schemas.microsoft.com/office/excel/2006/main">
          <x14:cfRule type="expression" priority="110" id="{095D8348-4C90-498F-8E39-E3CA7FA49373}">
            <xm:f>$F21=data!$E$4</xm:f>
            <x14:dxf>
              <fill>
                <patternFill>
                  <bgColor theme="1"/>
                </patternFill>
              </fill>
            </x14:dxf>
          </x14:cfRule>
          <xm:sqref>I22</xm:sqref>
        </x14:conditionalFormatting>
        <x14:conditionalFormatting xmlns:xm="http://schemas.microsoft.com/office/excel/2006/main">
          <x14:cfRule type="expression" priority="109" id="{64E59842-D7B8-4CD2-8608-113D07EB5474}">
            <xm:f>$F21=data!$E$4</xm:f>
            <x14:dxf>
              <fill>
                <patternFill>
                  <bgColor theme="1"/>
                </patternFill>
              </fill>
            </x14:dxf>
          </x14:cfRule>
          <xm:sqref>I22</xm:sqref>
        </x14:conditionalFormatting>
        <x14:conditionalFormatting xmlns:xm="http://schemas.microsoft.com/office/excel/2006/main">
          <x14:cfRule type="expression" priority="108" id="{9BFEB1EE-F8DB-4F13-92D9-041072879033}">
            <xm:f>$F23=data!$E$4</xm:f>
            <x14:dxf>
              <fill>
                <patternFill>
                  <bgColor theme="1"/>
                </patternFill>
              </fill>
            </x14:dxf>
          </x14:cfRule>
          <xm:sqref>I24</xm:sqref>
        </x14:conditionalFormatting>
        <x14:conditionalFormatting xmlns:xm="http://schemas.microsoft.com/office/excel/2006/main">
          <x14:cfRule type="expression" priority="107" id="{77B93E81-5FA4-406E-AE7B-2319BBB7017A}">
            <xm:f>$F23=data!$E$4</xm:f>
            <x14:dxf>
              <fill>
                <patternFill>
                  <bgColor theme="1"/>
                </patternFill>
              </fill>
            </x14:dxf>
          </x14:cfRule>
          <xm:sqref>I24</xm:sqref>
        </x14:conditionalFormatting>
        <x14:conditionalFormatting xmlns:xm="http://schemas.microsoft.com/office/excel/2006/main">
          <x14:cfRule type="expression" priority="106" id="{4AF3C27F-4D3F-4A5E-BE16-E53D20FB1A94}">
            <xm:f>$F23=data!$E$4</xm:f>
            <x14:dxf>
              <fill>
                <patternFill>
                  <bgColor theme="1"/>
                </patternFill>
              </fill>
            </x14:dxf>
          </x14:cfRule>
          <xm:sqref>I24</xm:sqref>
        </x14:conditionalFormatting>
        <x14:conditionalFormatting xmlns:xm="http://schemas.microsoft.com/office/excel/2006/main">
          <x14:cfRule type="expression" priority="105" id="{27122A66-186A-4526-9257-E0C2329011C0}">
            <xm:f>$F23=data!$E$4</xm:f>
            <x14:dxf>
              <fill>
                <patternFill>
                  <bgColor theme="1"/>
                </patternFill>
              </fill>
            </x14:dxf>
          </x14:cfRule>
          <xm:sqref>I24</xm:sqref>
        </x14:conditionalFormatting>
        <x14:conditionalFormatting xmlns:xm="http://schemas.microsoft.com/office/excel/2006/main">
          <x14:cfRule type="expression" priority="104" id="{05BDA603-6B76-4D77-857A-9781909D4951}">
            <xm:f>$F23=data!$E$4</xm:f>
            <x14:dxf>
              <fill>
                <patternFill>
                  <bgColor theme="1"/>
                </patternFill>
              </fill>
            </x14:dxf>
          </x14:cfRule>
          <xm:sqref>I24</xm:sqref>
        </x14:conditionalFormatting>
        <x14:conditionalFormatting xmlns:xm="http://schemas.microsoft.com/office/excel/2006/main">
          <x14:cfRule type="expression" priority="103" id="{8C8DCFE2-98A2-424B-87EC-148F43C0F01C}">
            <xm:f>$F23=data!$E$4</xm:f>
            <x14:dxf>
              <fill>
                <patternFill>
                  <bgColor theme="1"/>
                </patternFill>
              </fill>
            </x14:dxf>
          </x14:cfRule>
          <xm:sqref>I24</xm:sqref>
        </x14:conditionalFormatting>
        <x14:conditionalFormatting xmlns:xm="http://schemas.microsoft.com/office/excel/2006/main">
          <x14:cfRule type="expression" priority="100" id="{A02A2FBC-4C96-451B-B0BA-A186C3358F1C}">
            <xm:f>$F11=data!$E$4</xm:f>
            <x14:dxf>
              <fill>
                <patternFill>
                  <bgColor theme="1"/>
                </patternFill>
              </fill>
            </x14:dxf>
          </x14:cfRule>
          <xm:sqref>I12</xm:sqref>
        </x14:conditionalFormatting>
        <x14:conditionalFormatting xmlns:xm="http://schemas.microsoft.com/office/excel/2006/main">
          <x14:cfRule type="expression" priority="98" id="{0E6430D9-F6B9-4F46-ADC2-4356F905E3A7}">
            <xm:f>$F13=data!$E$4</xm:f>
            <x14:dxf>
              <fill>
                <patternFill>
                  <bgColor theme="1"/>
                </patternFill>
              </fill>
            </x14:dxf>
          </x14:cfRule>
          <xm:sqref>I14</xm:sqref>
        </x14:conditionalFormatting>
        <x14:conditionalFormatting xmlns:xm="http://schemas.microsoft.com/office/excel/2006/main">
          <x14:cfRule type="expression" priority="97" id="{58998810-58DB-4ECB-907C-DBB092DBE660}">
            <xm:f>$F13=data!$E$4</xm:f>
            <x14:dxf>
              <fill>
                <patternFill>
                  <bgColor theme="1"/>
                </patternFill>
              </fill>
            </x14:dxf>
          </x14:cfRule>
          <xm:sqref>I14</xm:sqref>
        </x14:conditionalFormatting>
        <x14:conditionalFormatting xmlns:xm="http://schemas.microsoft.com/office/excel/2006/main">
          <x14:cfRule type="expression" priority="96" id="{0E9A3DBE-9922-4C0F-83C4-1264284D85DB}">
            <xm:f>$F13=data!$E$4</xm:f>
            <x14:dxf>
              <fill>
                <patternFill>
                  <bgColor theme="1"/>
                </patternFill>
              </fill>
            </x14:dxf>
          </x14:cfRule>
          <xm:sqref>I14</xm:sqref>
        </x14:conditionalFormatting>
        <x14:conditionalFormatting xmlns:xm="http://schemas.microsoft.com/office/excel/2006/main">
          <x14:cfRule type="expression" priority="94" id="{4349DEDD-E2DB-4F49-A67B-3A0673A4DBD4}">
            <xm:f>$F15=data!$E$4</xm:f>
            <x14:dxf>
              <fill>
                <patternFill>
                  <bgColor theme="1"/>
                </patternFill>
              </fill>
            </x14:dxf>
          </x14:cfRule>
          <xm:sqref>I16</xm:sqref>
        </x14:conditionalFormatting>
        <x14:conditionalFormatting xmlns:xm="http://schemas.microsoft.com/office/excel/2006/main">
          <x14:cfRule type="expression" priority="93" id="{29CEEC38-7C41-444D-B1D6-156AD98BEE67}">
            <xm:f>$F15=data!$E$4</xm:f>
            <x14:dxf>
              <fill>
                <patternFill>
                  <bgColor theme="1"/>
                </patternFill>
              </fill>
            </x14:dxf>
          </x14:cfRule>
          <xm:sqref>I16</xm:sqref>
        </x14:conditionalFormatting>
        <x14:conditionalFormatting xmlns:xm="http://schemas.microsoft.com/office/excel/2006/main">
          <x14:cfRule type="expression" priority="92" id="{2832EFBE-A1D5-4083-A80C-FE07530C7B58}">
            <xm:f>$F15=data!$E$4</xm:f>
            <x14:dxf>
              <fill>
                <patternFill>
                  <bgColor theme="1"/>
                </patternFill>
              </fill>
            </x14:dxf>
          </x14:cfRule>
          <xm:sqref>I16</xm:sqref>
        </x14:conditionalFormatting>
        <x14:conditionalFormatting xmlns:xm="http://schemas.microsoft.com/office/excel/2006/main">
          <x14:cfRule type="expression" priority="91" id="{213830D5-76E2-43F2-8F74-721E0B284A7C}">
            <xm:f>$F15=data!$E$4</xm:f>
            <x14:dxf>
              <fill>
                <patternFill>
                  <bgColor theme="1"/>
                </patternFill>
              </fill>
            </x14:dxf>
          </x14:cfRule>
          <xm:sqref>I16</xm:sqref>
        </x14:conditionalFormatting>
        <x14:conditionalFormatting xmlns:xm="http://schemas.microsoft.com/office/excel/2006/main">
          <x14:cfRule type="expression" priority="90" id="{555B92FF-5395-4BEA-85AB-4DAE43BA9DA9}">
            <xm:f>$F15=data!$E$4</xm:f>
            <x14:dxf>
              <fill>
                <patternFill>
                  <bgColor theme="1"/>
                </patternFill>
              </fill>
            </x14:dxf>
          </x14:cfRule>
          <xm:sqref>I16</xm:sqref>
        </x14:conditionalFormatting>
        <x14:conditionalFormatting xmlns:xm="http://schemas.microsoft.com/office/excel/2006/main">
          <x14:cfRule type="expression" priority="89" id="{9A2B9D4E-1400-4599-A761-9E809BAA6F60}">
            <xm:f>$F15=data!$E$4</xm:f>
            <x14:dxf>
              <fill>
                <patternFill>
                  <bgColor theme="1"/>
                </patternFill>
              </fill>
            </x14:dxf>
          </x14:cfRule>
          <xm:sqref>I16</xm:sqref>
        </x14:conditionalFormatting>
        <x14:conditionalFormatting xmlns:xm="http://schemas.microsoft.com/office/excel/2006/main">
          <x14:cfRule type="expression" priority="87" id="{E4996C02-6449-425B-89C7-CB3C0894C71A}">
            <xm:f>$F17=data!$E$4</xm:f>
            <x14:dxf>
              <fill>
                <patternFill>
                  <bgColor theme="1"/>
                </patternFill>
              </fill>
            </x14:dxf>
          </x14:cfRule>
          <xm:sqref>I18</xm:sqref>
        </x14:conditionalFormatting>
        <x14:conditionalFormatting xmlns:xm="http://schemas.microsoft.com/office/excel/2006/main">
          <x14:cfRule type="expression" priority="86" id="{A5C44690-B5B3-4A01-9573-16EA7B125DA4}">
            <xm:f>$F17=data!$E$4</xm:f>
            <x14:dxf>
              <fill>
                <patternFill>
                  <bgColor theme="1"/>
                </patternFill>
              </fill>
            </x14:dxf>
          </x14:cfRule>
          <xm:sqref>I18</xm:sqref>
        </x14:conditionalFormatting>
        <x14:conditionalFormatting xmlns:xm="http://schemas.microsoft.com/office/excel/2006/main">
          <x14:cfRule type="expression" priority="85" id="{BDDD293E-18B7-439D-8D41-2D6607892E93}">
            <xm:f>$F17=data!$E$4</xm:f>
            <x14:dxf>
              <fill>
                <patternFill>
                  <bgColor theme="1"/>
                </patternFill>
              </fill>
            </x14:dxf>
          </x14:cfRule>
          <xm:sqref>I18</xm:sqref>
        </x14:conditionalFormatting>
        <x14:conditionalFormatting xmlns:xm="http://schemas.microsoft.com/office/excel/2006/main">
          <x14:cfRule type="expression" priority="84" id="{C23BCB9D-565B-4743-89B0-0A045AE62997}">
            <xm:f>$F17=data!$E$4</xm:f>
            <x14:dxf>
              <fill>
                <patternFill>
                  <bgColor theme="1"/>
                </patternFill>
              </fill>
            </x14:dxf>
          </x14:cfRule>
          <xm:sqref>I18</xm:sqref>
        </x14:conditionalFormatting>
        <x14:conditionalFormatting xmlns:xm="http://schemas.microsoft.com/office/excel/2006/main">
          <x14:cfRule type="expression" priority="83" id="{227F7849-23EF-4120-A3C3-D973AD13D4BA}">
            <xm:f>$F17=data!$E$4</xm:f>
            <x14:dxf>
              <fill>
                <patternFill>
                  <bgColor theme="1"/>
                </patternFill>
              </fill>
            </x14:dxf>
          </x14:cfRule>
          <xm:sqref>I18</xm:sqref>
        </x14:conditionalFormatting>
        <x14:conditionalFormatting xmlns:xm="http://schemas.microsoft.com/office/excel/2006/main">
          <x14:cfRule type="expression" priority="82" id="{EEA3DE89-0174-4D1F-B575-BDF31EE39D6B}">
            <xm:f>$F17=data!$E$4</xm:f>
            <x14:dxf>
              <fill>
                <patternFill>
                  <bgColor theme="1"/>
                </patternFill>
              </fill>
            </x14:dxf>
          </x14:cfRule>
          <xm:sqref>I18</xm:sqref>
        </x14:conditionalFormatting>
        <x14:conditionalFormatting xmlns:xm="http://schemas.microsoft.com/office/excel/2006/main">
          <x14:cfRule type="expression" priority="81" id="{F48B4E4D-5B3D-4F85-B64E-43AB7E7F2F76}">
            <xm:f>$F17=data!$E$4</xm:f>
            <x14:dxf>
              <fill>
                <patternFill>
                  <bgColor theme="1"/>
                </patternFill>
              </fill>
            </x14:dxf>
          </x14:cfRule>
          <xm:sqref>I18</xm:sqref>
        </x14:conditionalFormatting>
        <x14:conditionalFormatting xmlns:xm="http://schemas.microsoft.com/office/excel/2006/main">
          <x14:cfRule type="expression" priority="80" id="{DBE54CE1-4300-40AD-8D16-092D1E79D1FE}">
            <xm:f>$F17=data!$E$4</xm:f>
            <x14:dxf>
              <fill>
                <patternFill>
                  <bgColor theme="1"/>
                </patternFill>
              </fill>
            </x14:dxf>
          </x14:cfRule>
          <xm:sqref>I18</xm:sqref>
        </x14:conditionalFormatting>
        <x14:conditionalFormatting xmlns:xm="http://schemas.microsoft.com/office/excel/2006/main">
          <x14:cfRule type="expression" priority="79" id="{B52F6476-5C5D-4DA2-B264-45D8CEE9200D}">
            <xm:f>$F17=data!$E$4</xm:f>
            <x14:dxf>
              <fill>
                <patternFill>
                  <bgColor theme="1"/>
                </patternFill>
              </fill>
            </x14:dxf>
          </x14:cfRule>
          <xm:sqref>I18</xm:sqref>
        </x14:conditionalFormatting>
        <x14:conditionalFormatting xmlns:xm="http://schemas.microsoft.com/office/excel/2006/main">
          <x14:cfRule type="expression" priority="78" id="{2FE88164-5105-4142-96A1-37902188DDE5}">
            <xm:f>$F17=data!$E$4</xm:f>
            <x14:dxf>
              <fill>
                <patternFill>
                  <bgColor theme="1"/>
                </patternFill>
              </fill>
            </x14:dxf>
          </x14:cfRule>
          <xm:sqref>I18</xm:sqref>
        </x14:conditionalFormatting>
        <x14:conditionalFormatting xmlns:xm="http://schemas.microsoft.com/office/excel/2006/main">
          <x14:cfRule type="expression" priority="77" id="{3291F887-8BAF-4EDC-B2BC-E95ACB7B8B0E}">
            <xm:f>$F17=data!$E$4</xm:f>
            <x14:dxf>
              <fill>
                <patternFill>
                  <bgColor theme="1"/>
                </patternFill>
              </fill>
            </x14:dxf>
          </x14:cfRule>
          <xm:sqref>I18</xm:sqref>
        </x14:conditionalFormatting>
        <x14:conditionalFormatting xmlns:xm="http://schemas.microsoft.com/office/excel/2006/main">
          <x14:cfRule type="expression" priority="76" id="{506B124D-6FBB-4B0C-A204-10C28DDDF8AF}">
            <xm:f>$F17=data!$E$4</xm:f>
            <x14:dxf>
              <fill>
                <patternFill>
                  <bgColor theme="1"/>
                </patternFill>
              </fill>
            </x14:dxf>
          </x14:cfRule>
          <xm:sqref>I18</xm:sqref>
        </x14:conditionalFormatting>
        <x14:conditionalFormatting xmlns:xm="http://schemas.microsoft.com/office/excel/2006/main">
          <x14:cfRule type="expression" priority="74" id="{A945B59D-E67C-4D1B-911C-5094E92101C8}">
            <xm:f>$F19=data!$E$4</xm:f>
            <x14:dxf>
              <fill>
                <patternFill>
                  <bgColor theme="1"/>
                </patternFill>
              </fill>
            </x14:dxf>
          </x14:cfRule>
          <xm:sqref>I20</xm:sqref>
        </x14:conditionalFormatting>
        <x14:conditionalFormatting xmlns:xm="http://schemas.microsoft.com/office/excel/2006/main">
          <x14:cfRule type="expression" priority="73" id="{B4FAF91D-BE7D-4CE8-AE29-703C8E236F23}">
            <xm:f>$F19=data!$E$4</xm:f>
            <x14:dxf>
              <fill>
                <patternFill>
                  <bgColor theme="1"/>
                </patternFill>
              </fill>
            </x14:dxf>
          </x14:cfRule>
          <xm:sqref>I20</xm:sqref>
        </x14:conditionalFormatting>
        <x14:conditionalFormatting xmlns:xm="http://schemas.microsoft.com/office/excel/2006/main">
          <x14:cfRule type="expression" priority="72" id="{AC6698AA-C2B4-4861-AB6E-CFDC08E8C56F}">
            <xm:f>$F19=data!$E$4</xm:f>
            <x14:dxf>
              <fill>
                <patternFill>
                  <bgColor theme="1"/>
                </patternFill>
              </fill>
            </x14:dxf>
          </x14:cfRule>
          <xm:sqref>I20</xm:sqref>
        </x14:conditionalFormatting>
        <x14:conditionalFormatting xmlns:xm="http://schemas.microsoft.com/office/excel/2006/main">
          <x14:cfRule type="expression" priority="71" id="{4F16C01C-AD76-4105-B1E5-9C392517B860}">
            <xm:f>$F19=data!$E$4</xm:f>
            <x14:dxf>
              <fill>
                <patternFill>
                  <bgColor theme="1"/>
                </patternFill>
              </fill>
            </x14:dxf>
          </x14:cfRule>
          <xm:sqref>I20</xm:sqref>
        </x14:conditionalFormatting>
        <x14:conditionalFormatting xmlns:xm="http://schemas.microsoft.com/office/excel/2006/main">
          <x14:cfRule type="expression" priority="70" id="{45D53BC3-ED0C-471A-A7DE-9C85171B9FDD}">
            <xm:f>$F19=data!$E$4</xm:f>
            <x14:dxf>
              <fill>
                <patternFill>
                  <bgColor theme="1"/>
                </patternFill>
              </fill>
            </x14:dxf>
          </x14:cfRule>
          <xm:sqref>I20</xm:sqref>
        </x14:conditionalFormatting>
        <x14:conditionalFormatting xmlns:xm="http://schemas.microsoft.com/office/excel/2006/main">
          <x14:cfRule type="expression" priority="69" id="{019ACFF5-3C2E-4C67-A7E7-5B8565A267A7}">
            <xm:f>$F19=data!$E$4</xm:f>
            <x14:dxf>
              <fill>
                <patternFill>
                  <bgColor theme="1"/>
                </patternFill>
              </fill>
            </x14:dxf>
          </x14:cfRule>
          <xm:sqref>I20</xm:sqref>
        </x14:conditionalFormatting>
        <x14:conditionalFormatting xmlns:xm="http://schemas.microsoft.com/office/excel/2006/main">
          <x14:cfRule type="expression" priority="68" id="{E54251A3-705B-4BC8-890D-5A4B474D7BAB}">
            <xm:f>$F19=data!$E$4</xm:f>
            <x14:dxf>
              <fill>
                <patternFill>
                  <bgColor theme="1"/>
                </patternFill>
              </fill>
            </x14:dxf>
          </x14:cfRule>
          <xm:sqref>I20</xm:sqref>
        </x14:conditionalFormatting>
        <x14:conditionalFormatting xmlns:xm="http://schemas.microsoft.com/office/excel/2006/main">
          <x14:cfRule type="expression" priority="67" id="{2C2BF0DC-EFC2-4372-8793-04CC1173B3F5}">
            <xm:f>$F19=data!$E$4</xm:f>
            <x14:dxf>
              <fill>
                <patternFill>
                  <bgColor theme="1"/>
                </patternFill>
              </fill>
            </x14:dxf>
          </x14:cfRule>
          <xm:sqref>I20</xm:sqref>
        </x14:conditionalFormatting>
        <x14:conditionalFormatting xmlns:xm="http://schemas.microsoft.com/office/excel/2006/main">
          <x14:cfRule type="expression" priority="66" id="{CCA77E94-ADB2-49FE-B438-3D9EAA293A32}">
            <xm:f>$F19=data!$E$4</xm:f>
            <x14:dxf>
              <fill>
                <patternFill>
                  <bgColor theme="1"/>
                </patternFill>
              </fill>
            </x14:dxf>
          </x14:cfRule>
          <xm:sqref>I20</xm:sqref>
        </x14:conditionalFormatting>
        <x14:conditionalFormatting xmlns:xm="http://schemas.microsoft.com/office/excel/2006/main">
          <x14:cfRule type="expression" priority="65" id="{418138B1-B8FF-4DCA-B1E4-B2CED25A7707}">
            <xm:f>$F19=data!$E$4</xm:f>
            <x14:dxf>
              <fill>
                <patternFill>
                  <bgColor theme="1"/>
                </patternFill>
              </fill>
            </x14:dxf>
          </x14:cfRule>
          <xm:sqref>I20</xm:sqref>
        </x14:conditionalFormatting>
        <x14:conditionalFormatting xmlns:xm="http://schemas.microsoft.com/office/excel/2006/main">
          <x14:cfRule type="expression" priority="64" id="{BE3A0ADA-6F53-4205-B6CB-76A664CBCFFD}">
            <xm:f>$F19=data!$E$4</xm:f>
            <x14:dxf>
              <fill>
                <patternFill>
                  <bgColor theme="1"/>
                </patternFill>
              </fill>
            </x14:dxf>
          </x14:cfRule>
          <xm:sqref>I20</xm:sqref>
        </x14:conditionalFormatting>
        <x14:conditionalFormatting xmlns:xm="http://schemas.microsoft.com/office/excel/2006/main">
          <x14:cfRule type="expression" priority="63" id="{704E4A95-03B5-492A-A2AF-EBF7BABBD9AA}">
            <xm:f>$F19=data!$E$4</xm:f>
            <x14:dxf>
              <fill>
                <patternFill>
                  <bgColor theme="1"/>
                </patternFill>
              </fill>
            </x14:dxf>
          </x14:cfRule>
          <xm:sqref>I20</xm:sqref>
        </x14:conditionalFormatting>
        <x14:conditionalFormatting xmlns:xm="http://schemas.microsoft.com/office/excel/2006/main">
          <x14:cfRule type="expression" priority="62" id="{9059A8E6-FF67-4A31-853F-DA48CC7977B1}">
            <xm:f>$F19=data!$E$4</xm:f>
            <x14:dxf>
              <fill>
                <patternFill>
                  <bgColor theme="1"/>
                </patternFill>
              </fill>
            </x14:dxf>
          </x14:cfRule>
          <xm:sqref>I20</xm:sqref>
        </x14:conditionalFormatting>
        <x14:conditionalFormatting xmlns:xm="http://schemas.microsoft.com/office/excel/2006/main">
          <x14:cfRule type="expression" priority="61" id="{EB7FB02F-C265-4EF3-9D10-7E806EB6F939}">
            <xm:f>$F19=data!$E$4</xm:f>
            <x14:dxf>
              <fill>
                <patternFill>
                  <bgColor theme="1"/>
                </patternFill>
              </fill>
            </x14:dxf>
          </x14:cfRule>
          <xm:sqref>I20</xm:sqref>
        </x14:conditionalFormatting>
        <x14:conditionalFormatting xmlns:xm="http://schemas.microsoft.com/office/excel/2006/main">
          <x14:cfRule type="expression" priority="60" id="{31D63AA7-F062-428E-9FC3-A17691BAF2C4}">
            <xm:f>$F19=data!$E$4</xm:f>
            <x14:dxf>
              <fill>
                <patternFill>
                  <bgColor theme="1"/>
                </patternFill>
              </fill>
            </x14:dxf>
          </x14:cfRule>
          <xm:sqref>I20</xm:sqref>
        </x14:conditionalFormatting>
        <x14:conditionalFormatting xmlns:xm="http://schemas.microsoft.com/office/excel/2006/main">
          <x14:cfRule type="expression" priority="59" id="{17EBD7EE-30AB-4AA1-8E6C-FF948E986928}">
            <xm:f>$F19=data!$E$4</xm:f>
            <x14:dxf>
              <fill>
                <patternFill>
                  <bgColor theme="1"/>
                </patternFill>
              </fill>
            </x14:dxf>
          </x14:cfRule>
          <xm:sqref>I20</xm:sqref>
        </x14:conditionalFormatting>
        <x14:conditionalFormatting xmlns:xm="http://schemas.microsoft.com/office/excel/2006/main">
          <x14:cfRule type="expression" priority="58" id="{1637B4C9-CA5A-47C2-AB12-F38162940337}">
            <xm:f>$F19=data!$E$4</xm:f>
            <x14:dxf>
              <fill>
                <patternFill>
                  <bgColor theme="1"/>
                </patternFill>
              </fill>
            </x14:dxf>
          </x14:cfRule>
          <xm:sqref>I20</xm:sqref>
        </x14:conditionalFormatting>
        <x14:conditionalFormatting xmlns:xm="http://schemas.microsoft.com/office/excel/2006/main">
          <x14:cfRule type="expression" priority="57" id="{FE1E888A-DF81-486A-91F5-771D63DA51D9}">
            <xm:f>$F19=data!$E$4</xm:f>
            <x14:dxf>
              <fill>
                <patternFill>
                  <bgColor theme="1"/>
                </patternFill>
              </fill>
            </x14:dxf>
          </x14:cfRule>
          <xm:sqref>I20</xm:sqref>
        </x14:conditionalFormatting>
        <x14:conditionalFormatting xmlns:xm="http://schemas.microsoft.com/office/excel/2006/main">
          <x14:cfRule type="expression" priority="56" id="{9FA8E8A5-6BDA-4092-A851-EEDB0A39386B}">
            <xm:f>$F19=data!$E$4</xm:f>
            <x14:dxf>
              <fill>
                <patternFill>
                  <bgColor theme="1"/>
                </patternFill>
              </fill>
            </x14:dxf>
          </x14:cfRule>
          <xm:sqref>I20</xm:sqref>
        </x14:conditionalFormatting>
        <x14:conditionalFormatting xmlns:xm="http://schemas.microsoft.com/office/excel/2006/main">
          <x14:cfRule type="expression" priority="54" id="{C7D7ED60-98AD-46AA-8FDC-1AB3EEB01F30}">
            <xm:f>$F21=data!$E$4</xm:f>
            <x14:dxf>
              <fill>
                <patternFill>
                  <bgColor theme="1"/>
                </patternFill>
              </fill>
            </x14:dxf>
          </x14:cfRule>
          <xm:sqref>I22</xm:sqref>
        </x14:conditionalFormatting>
        <x14:conditionalFormatting xmlns:xm="http://schemas.microsoft.com/office/excel/2006/main">
          <x14:cfRule type="expression" priority="53" id="{1F6734BF-7B3B-41DA-BFF8-DF1E869FD535}">
            <xm:f>$F21=data!$E$4</xm:f>
            <x14:dxf>
              <fill>
                <patternFill>
                  <bgColor theme="1"/>
                </patternFill>
              </fill>
            </x14:dxf>
          </x14:cfRule>
          <xm:sqref>I22</xm:sqref>
        </x14:conditionalFormatting>
        <x14:conditionalFormatting xmlns:xm="http://schemas.microsoft.com/office/excel/2006/main">
          <x14:cfRule type="expression" priority="52" id="{4EC8F42B-03D3-4DD3-B56C-8F84EC0D1EA4}">
            <xm:f>$F21=data!$E$4</xm:f>
            <x14:dxf>
              <fill>
                <patternFill>
                  <bgColor theme="1"/>
                </patternFill>
              </fill>
            </x14:dxf>
          </x14:cfRule>
          <xm:sqref>I22</xm:sqref>
        </x14:conditionalFormatting>
        <x14:conditionalFormatting xmlns:xm="http://schemas.microsoft.com/office/excel/2006/main">
          <x14:cfRule type="expression" priority="51" id="{808C853B-627C-4B1E-A2F3-D75D79787390}">
            <xm:f>$F21=data!$E$4</xm:f>
            <x14:dxf>
              <fill>
                <patternFill>
                  <bgColor theme="1"/>
                </patternFill>
              </fill>
            </x14:dxf>
          </x14:cfRule>
          <xm:sqref>I22</xm:sqref>
        </x14:conditionalFormatting>
        <x14:conditionalFormatting xmlns:xm="http://schemas.microsoft.com/office/excel/2006/main">
          <x14:cfRule type="expression" priority="50" id="{7D6A36DB-526A-4263-BCCC-4596508DA4B2}">
            <xm:f>$F21=data!$E$4</xm:f>
            <x14:dxf>
              <fill>
                <patternFill>
                  <bgColor theme="1"/>
                </patternFill>
              </fill>
            </x14:dxf>
          </x14:cfRule>
          <xm:sqref>I22</xm:sqref>
        </x14:conditionalFormatting>
        <x14:conditionalFormatting xmlns:xm="http://schemas.microsoft.com/office/excel/2006/main">
          <x14:cfRule type="expression" priority="49" id="{96A14F27-A245-4DA5-BD71-3529ACFFBF22}">
            <xm:f>$F21=data!$E$4</xm:f>
            <x14:dxf>
              <fill>
                <patternFill>
                  <bgColor theme="1"/>
                </patternFill>
              </fill>
            </x14:dxf>
          </x14:cfRule>
          <xm:sqref>I22</xm:sqref>
        </x14:conditionalFormatting>
        <x14:conditionalFormatting xmlns:xm="http://schemas.microsoft.com/office/excel/2006/main">
          <x14:cfRule type="expression" priority="48" id="{5B2D379E-38AB-4AB5-AA9B-E6B4EE96258C}">
            <xm:f>$F21=data!$E$4</xm:f>
            <x14:dxf>
              <fill>
                <patternFill>
                  <bgColor theme="1"/>
                </patternFill>
              </fill>
            </x14:dxf>
          </x14:cfRule>
          <xm:sqref>I22</xm:sqref>
        </x14:conditionalFormatting>
        <x14:conditionalFormatting xmlns:xm="http://schemas.microsoft.com/office/excel/2006/main">
          <x14:cfRule type="expression" priority="47" id="{DFE8655A-A810-44A8-B038-1B3F61930E1B}">
            <xm:f>$F21=data!$E$4</xm:f>
            <x14:dxf>
              <fill>
                <patternFill>
                  <bgColor theme="1"/>
                </patternFill>
              </fill>
            </x14:dxf>
          </x14:cfRule>
          <xm:sqref>I22</xm:sqref>
        </x14:conditionalFormatting>
        <x14:conditionalFormatting xmlns:xm="http://schemas.microsoft.com/office/excel/2006/main">
          <x14:cfRule type="expression" priority="46" id="{93F9997C-B7EB-406F-87FC-E1DAB7747FC1}">
            <xm:f>$F21=data!$E$4</xm:f>
            <x14:dxf>
              <fill>
                <patternFill>
                  <bgColor theme="1"/>
                </patternFill>
              </fill>
            </x14:dxf>
          </x14:cfRule>
          <xm:sqref>I22</xm:sqref>
        </x14:conditionalFormatting>
        <x14:conditionalFormatting xmlns:xm="http://schemas.microsoft.com/office/excel/2006/main">
          <x14:cfRule type="expression" priority="45" id="{70815A9D-89AD-426E-A8D4-ED53CB6C99F9}">
            <xm:f>$F21=data!$E$4</xm:f>
            <x14:dxf>
              <fill>
                <patternFill>
                  <bgColor theme="1"/>
                </patternFill>
              </fill>
            </x14:dxf>
          </x14:cfRule>
          <xm:sqref>I22</xm:sqref>
        </x14:conditionalFormatting>
        <x14:conditionalFormatting xmlns:xm="http://schemas.microsoft.com/office/excel/2006/main">
          <x14:cfRule type="expression" priority="44" id="{CB9F5DDC-BCD5-4C3B-95E1-3CC002283F40}">
            <xm:f>$F21=data!$E$4</xm:f>
            <x14:dxf>
              <fill>
                <patternFill>
                  <bgColor theme="1"/>
                </patternFill>
              </fill>
            </x14:dxf>
          </x14:cfRule>
          <xm:sqref>I22</xm:sqref>
        </x14:conditionalFormatting>
        <x14:conditionalFormatting xmlns:xm="http://schemas.microsoft.com/office/excel/2006/main">
          <x14:cfRule type="expression" priority="43" id="{A3B7B878-C6C1-423A-99CD-CF3EF1F1A334}">
            <xm:f>$F21=data!$E$4</xm:f>
            <x14:dxf>
              <fill>
                <patternFill>
                  <bgColor theme="1"/>
                </patternFill>
              </fill>
            </x14:dxf>
          </x14:cfRule>
          <xm:sqref>I22</xm:sqref>
        </x14:conditionalFormatting>
        <x14:conditionalFormatting xmlns:xm="http://schemas.microsoft.com/office/excel/2006/main">
          <x14:cfRule type="expression" priority="42" id="{C4B341E1-9AF0-4D3A-8789-A5300AF9D9E4}">
            <xm:f>$F21=data!$E$4</xm:f>
            <x14:dxf>
              <fill>
                <patternFill>
                  <bgColor theme="1"/>
                </patternFill>
              </fill>
            </x14:dxf>
          </x14:cfRule>
          <xm:sqref>I22</xm:sqref>
        </x14:conditionalFormatting>
        <x14:conditionalFormatting xmlns:xm="http://schemas.microsoft.com/office/excel/2006/main">
          <x14:cfRule type="expression" priority="41" id="{F304FCB7-1000-44EC-B036-7B85511B8DFA}">
            <xm:f>$F21=data!$E$4</xm:f>
            <x14:dxf>
              <fill>
                <patternFill>
                  <bgColor theme="1"/>
                </patternFill>
              </fill>
            </x14:dxf>
          </x14:cfRule>
          <xm:sqref>I22</xm:sqref>
        </x14:conditionalFormatting>
        <x14:conditionalFormatting xmlns:xm="http://schemas.microsoft.com/office/excel/2006/main">
          <x14:cfRule type="expression" priority="40" id="{362A04CC-0A91-42EA-B168-2B8AE65D9F58}">
            <xm:f>$F21=data!$E$4</xm:f>
            <x14:dxf>
              <fill>
                <patternFill>
                  <bgColor theme="1"/>
                </patternFill>
              </fill>
            </x14:dxf>
          </x14:cfRule>
          <xm:sqref>I22</xm:sqref>
        </x14:conditionalFormatting>
        <x14:conditionalFormatting xmlns:xm="http://schemas.microsoft.com/office/excel/2006/main">
          <x14:cfRule type="expression" priority="39" id="{DEC554A1-1AB3-47B8-B798-855E855F2B5A}">
            <xm:f>$F21=data!$E$4</xm:f>
            <x14:dxf>
              <fill>
                <patternFill>
                  <bgColor theme="1"/>
                </patternFill>
              </fill>
            </x14:dxf>
          </x14:cfRule>
          <xm:sqref>I22</xm:sqref>
        </x14:conditionalFormatting>
        <x14:conditionalFormatting xmlns:xm="http://schemas.microsoft.com/office/excel/2006/main">
          <x14:cfRule type="expression" priority="38" id="{DBE0C069-43BF-4549-A4C5-E74D1992AB6D}">
            <xm:f>$F21=data!$E$4</xm:f>
            <x14:dxf>
              <fill>
                <patternFill>
                  <bgColor theme="1"/>
                </patternFill>
              </fill>
            </x14:dxf>
          </x14:cfRule>
          <xm:sqref>I22</xm:sqref>
        </x14:conditionalFormatting>
        <x14:conditionalFormatting xmlns:xm="http://schemas.microsoft.com/office/excel/2006/main">
          <x14:cfRule type="expression" priority="37" id="{87A1B1C2-A619-4F6B-B793-24CA3ECC6CB2}">
            <xm:f>$F21=data!$E$4</xm:f>
            <x14:dxf>
              <fill>
                <patternFill>
                  <bgColor theme="1"/>
                </patternFill>
              </fill>
            </x14:dxf>
          </x14:cfRule>
          <xm:sqref>I22</xm:sqref>
        </x14:conditionalFormatting>
        <x14:conditionalFormatting xmlns:xm="http://schemas.microsoft.com/office/excel/2006/main">
          <x14:cfRule type="expression" priority="36" id="{85479AFA-19DC-4342-AF38-19227E555629}">
            <xm:f>$F21=data!$E$4</xm:f>
            <x14:dxf>
              <fill>
                <patternFill>
                  <bgColor theme="1"/>
                </patternFill>
              </fill>
            </x14:dxf>
          </x14:cfRule>
          <xm:sqref>I22</xm:sqref>
        </x14:conditionalFormatting>
        <x14:conditionalFormatting xmlns:xm="http://schemas.microsoft.com/office/excel/2006/main">
          <x14:cfRule type="expression" priority="35" id="{A26B2B6D-C505-41D2-8028-A5E6E154EDA1}">
            <xm:f>$F21=data!$E$4</xm:f>
            <x14:dxf>
              <fill>
                <patternFill>
                  <bgColor theme="1"/>
                </patternFill>
              </fill>
            </x14:dxf>
          </x14:cfRule>
          <xm:sqref>I22</xm:sqref>
        </x14:conditionalFormatting>
        <x14:conditionalFormatting xmlns:xm="http://schemas.microsoft.com/office/excel/2006/main">
          <x14:cfRule type="expression" priority="34" id="{99456436-89B5-4DBA-94A6-ED19BD7C5724}">
            <xm:f>$F21=data!$E$4</xm:f>
            <x14:dxf>
              <fill>
                <patternFill>
                  <bgColor theme="1"/>
                </patternFill>
              </fill>
            </x14:dxf>
          </x14:cfRule>
          <xm:sqref>I22</xm:sqref>
        </x14:conditionalFormatting>
        <x14:conditionalFormatting xmlns:xm="http://schemas.microsoft.com/office/excel/2006/main">
          <x14:cfRule type="expression" priority="33" id="{5E097BD5-1175-46AB-A3C4-EC2895062836}">
            <xm:f>$F21=data!$E$4</xm:f>
            <x14:dxf>
              <fill>
                <patternFill>
                  <bgColor theme="1"/>
                </patternFill>
              </fill>
            </x14:dxf>
          </x14:cfRule>
          <xm:sqref>I22</xm:sqref>
        </x14:conditionalFormatting>
        <x14:conditionalFormatting xmlns:xm="http://schemas.microsoft.com/office/excel/2006/main">
          <x14:cfRule type="expression" priority="32" id="{777B7695-750E-4A63-89E2-8B4BC74B3C7E}">
            <xm:f>$F21=data!$E$4</xm:f>
            <x14:dxf>
              <fill>
                <patternFill>
                  <bgColor theme="1"/>
                </patternFill>
              </fill>
            </x14:dxf>
          </x14:cfRule>
          <xm:sqref>I22</xm:sqref>
        </x14:conditionalFormatting>
        <x14:conditionalFormatting xmlns:xm="http://schemas.microsoft.com/office/excel/2006/main">
          <x14:cfRule type="expression" priority="31" id="{4D8F0A94-93E0-493E-8007-38CD9EBFEF03}">
            <xm:f>$F21=data!$E$4</xm:f>
            <x14:dxf>
              <fill>
                <patternFill>
                  <bgColor theme="1"/>
                </patternFill>
              </fill>
            </x14:dxf>
          </x14:cfRule>
          <xm:sqref>I22</xm:sqref>
        </x14:conditionalFormatting>
        <x14:conditionalFormatting xmlns:xm="http://schemas.microsoft.com/office/excel/2006/main">
          <x14:cfRule type="expression" priority="30" id="{C56EFDBF-45F0-4CAF-AEE9-6F43F6182516}">
            <xm:f>$F21=data!$E$4</xm:f>
            <x14:dxf>
              <fill>
                <patternFill>
                  <bgColor theme="1"/>
                </patternFill>
              </fill>
            </x14:dxf>
          </x14:cfRule>
          <xm:sqref>I22</xm:sqref>
        </x14:conditionalFormatting>
        <x14:conditionalFormatting xmlns:xm="http://schemas.microsoft.com/office/excel/2006/main">
          <x14:cfRule type="expression" priority="29" id="{E8F1EF7B-DC28-4F1A-9922-B866C41350F4}">
            <xm:f>$F21=data!$E$4</xm:f>
            <x14:dxf>
              <fill>
                <patternFill>
                  <bgColor theme="1"/>
                </patternFill>
              </fill>
            </x14:dxf>
          </x14:cfRule>
          <xm:sqref>I22</xm:sqref>
        </x14:conditionalFormatting>
        <x14:conditionalFormatting xmlns:xm="http://schemas.microsoft.com/office/excel/2006/main">
          <x14:cfRule type="expression" priority="27" id="{119C18D5-852E-4B57-B186-11547D5BB507}">
            <xm:f>$F23=data!$E$4</xm:f>
            <x14:dxf>
              <fill>
                <patternFill>
                  <bgColor theme="1"/>
                </patternFill>
              </fill>
            </x14:dxf>
          </x14:cfRule>
          <xm:sqref>I24</xm:sqref>
        </x14:conditionalFormatting>
        <x14:conditionalFormatting xmlns:xm="http://schemas.microsoft.com/office/excel/2006/main">
          <x14:cfRule type="expression" priority="26" id="{F76A240F-3403-4ED7-9B5B-4936705BABB5}">
            <xm:f>$F23=data!$E$4</xm:f>
            <x14:dxf>
              <fill>
                <patternFill>
                  <bgColor theme="1"/>
                </patternFill>
              </fill>
            </x14:dxf>
          </x14:cfRule>
          <xm:sqref>I24</xm:sqref>
        </x14:conditionalFormatting>
        <x14:conditionalFormatting xmlns:xm="http://schemas.microsoft.com/office/excel/2006/main">
          <x14:cfRule type="expression" priority="25" id="{0D69406A-81F5-44FB-A12A-4AE9C95C3ED4}">
            <xm:f>$F23=data!$E$4</xm:f>
            <x14:dxf>
              <fill>
                <patternFill>
                  <bgColor theme="1"/>
                </patternFill>
              </fill>
            </x14:dxf>
          </x14:cfRule>
          <xm:sqref>I24</xm:sqref>
        </x14:conditionalFormatting>
        <x14:conditionalFormatting xmlns:xm="http://schemas.microsoft.com/office/excel/2006/main">
          <x14:cfRule type="expression" priority="24" id="{E6AC7C08-6595-4422-986C-F373B5A7497B}">
            <xm:f>$F23=data!$E$4</xm:f>
            <x14:dxf>
              <fill>
                <patternFill>
                  <bgColor theme="1"/>
                </patternFill>
              </fill>
            </x14:dxf>
          </x14:cfRule>
          <xm:sqref>I24</xm:sqref>
        </x14:conditionalFormatting>
        <x14:conditionalFormatting xmlns:xm="http://schemas.microsoft.com/office/excel/2006/main">
          <x14:cfRule type="expression" priority="23" id="{AFAC3828-FB40-4B9E-A40C-176DFDD4F78A}">
            <xm:f>$F23=data!$E$4</xm:f>
            <x14:dxf>
              <fill>
                <patternFill>
                  <bgColor theme="1"/>
                </patternFill>
              </fill>
            </x14:dxf>
          </x14:cfRule>
          <xm:sqref>I24</xm:sqref>
        </x14:conditionalFormatting>
        <x14:conditionalFormatting xmlns:xm="http://schemas.microsoft.com/office/excel/2006/main">
          <x14:cfRule type="expression" priority="22" id="{EB8B0B07-CA62-4906-B7B6-456F09C4A58E}">
            <xm:f>$F23=data!$E$4</xm:f>
            <x14:dxf>
              <fill>
                <patternFill>
                  <bgColor theme="1"/>
                </patternFill>
              </fill>
            </x14:dxf>
          </x14:cfRule>
          <xm:sqref>I24</xm:sqref>
        </x14:conditionalFormatting>
        <x14:conditionalFormatting xmlns:xm="http://schemas.microsoft.com/office/excel/2006/main">
          <x14:cfRule type="expression" priority="21" id="{11D68323-D648-42AC-8989-FB3D1ABE2C54}">
            <xm:f>$F23=data!$E$4</xm:f>
            <x14:dxf>
              <fill>
                <patternFill>
                  <bgColor theme="1"/>
                </patternFill>
              </fill>
            </x14:dxf>
          </x14:cfRule>
          <xm:sqref>I24</xm:sqref>
        </x14:conditionalFormatting>
        <x14:conditionalFormatting xmlns:xm="http://schemas.microsoft.com/office/excel/2006/main">
          <x14:cfRule type="expression" priority="20" id="{60C2B8DE-17EC-4E1C-A83F-45858DC20880}">
            <xm:f>$F23=data!$E$4</xm:f>
            <x14:dxf>
              <fill>
                <patternFill>
                  <bgColor theme="1"/>
                </patternFill>
              </fill>
            </x14:dxf>
          </x14:cfRule>
          <xm:sqref>I24</xm:sqref>
        </x14:conditionalFormatting>
        <x14:conditionalFormatting xmlns:xm="http://schemas.microsoft.com/office/excel/2006/main">
          <x14:cfRule type="expression" priority="19" id="{40317573-F63E-436B-A704-638E3F9432DB}">
            <xm:f>$F23=data!$E$4</xm:f>
            <x14:dxf>
              <fill>
                <patternFill>
                  <bgColor theme="1"/>
                </patternFill>
              </fill>
            </x14:dxf>
          </x14:cfRule>
          <xm:sqref>I24</xm:sqref>
        </x14:conditionalFormatting>
        <x14:conditionalFormatting xmlns:xm="http://schemas.microsoft.com/office/excel/2006/main">
          <x14:cfRule type="expression" priority="18" id="{46C8FEE7-6174-4FFC-AAF3-641139CB2B78}">
            <xm:f>$F23=data!$E$4</xm:f>
            <x14:dxf>
              <fill>
                <patternFill>
                  <bgColor theme="1"/>
                </patternFill>
              </fill>
            </x14:dxf>
          </x14:cfRule>
          <xm:sqref>I24</xm:sqref>
        </x14:conditionalFormatting>
        <x14:conditionalFormatting xmlns:xm="http://schemas.microsoft.com/office/excel/2006/main">
          <x14:cfRule type="expression" priority="17" id="{2F8D318A-9CC7-4C9F-BEE5-26B78E25CC81}">
            <xm:f>$F23=data!$E$4</xm:f>
            <x14:dxf>
              <fill>
                <patternFill>
                  <bgColor theme="1"/>
                </patternFill>
              </fill>
            </x14:dxf>
          </x14:cfRule>
          <xm:sqref>I24</xm:sqref>
        </x14:conditionalFormatting>
        <x14:conditionalFormatting xmlns:xm="http://schemas.microsoft.com/office/excel/2006/main">
          <x14:cfRule type="expression" priority="16" id="{E6EE5CAD-4FBF-4342-81B4-2E71150D0C47}">
            <xm:f>$F23=data!$E$4</xm:f>
            <x14:dxf>
              <fill>
                <patternFill>
                  <bgColor theme="1"/>
                </patternFill>
              </fill>
            </x14:dxf>
          </x14:cfRule>
          <xm:sqref>I24</xm:sqref>
        </x14:conditionalFormatting>
        <x14:conditionalFormatting xmlns:xm="http://schemas.microsoft.com/office/excel/2006/main">
          <x14:cfRule type="expression" priority="15" id="{99CB011F-B568-4752-8A83-CCF89BEA1E5D}">
            <xm:f>$F23=data!$E$4</xm:f>
            <x14:dxf>
              <fill>
                <patternFill>
                  <bgColor theme="1"/>
                </patternFill>
              </fill>
            </x14:dxf>
          </x14:cfRule>
          <xm:sqref>I24</xm:sqref>
        </x14:conditionalFormatting>
        <x14:conditionalFormatting xmlns:xm="http://schemas.microsoft.com/office/excel/2006/main">
          <x14:cfRule type="expression" priority="14" id="{05537378-D06A-4E15-8CDE-43E119A710F8}">
            <xm:f>$F23=data!$E$4</xm:f>
            <x14:dxf>
              <fill>
                <patternFill>
                  <bgColor theme="1"/>
                </patternFill>
              </fill>
            </x14:dxf>
          </x14:cfRule>
          <xm:sqref>I24</xm:sqref>
        </x14:conditionalFormatting>
        <x14:conditionalFormatting xmlns:xm="http://schemas.microsoft.com/office/excel/2006/main">
          <x14:cfRule type="expression" priority="13" id="{3E082A3A-85C2-4CAD-9F80-14BF8C4BE3F7}">
            <xm:f>$F23=data!$E$4</xm:f>
            <x14:dxf>
              <fill>
                <patternFill>
                  <bgColor theme="1"/>
                </patternFill>
              </fill>
            </x14:dxf>
          </x14:cfRule>
          <xm:sqref>I24</xm:sqref>
        </x14:conditionalFormatting>
        <x14:conditionalFormatting xmlns:xm="http://schemas.microsoft.com/office/excel/2006/main">
          <x14:cfRule type="expression" priority="12" id="{C09F306D-3BFA-4D5B-AB1E-B66D0506FFF9}">
            <xm:f>$F23=data!$E$4</xm:f>
            <x14:dxf>
              <fill>
                <patternFill>
                  <bgColor theme="1"/>
                </patternFill>
              </fill>
            </x14:dxf>
          </x14:cfRule>
          <xm:sqref>I24</xm:sqref>
        </x14:conditionalFormatting>
        <x14:conditionalFormatting xmlns:xm="http://schemas.microsoft.com/office/excel/2006/main">
          <x14:cfRule type="expression" priority="11" id="{F47269ED-D11E-43D2-8734-C70C6F1C5F3D}">
            <xm:f>$F23=data!$E$4</xm:f>
            <x14:dxf>
              <fill>
                <patternFill>
                  <bgColor theme="1"/>
                </patternFill>
              </fill>
            </x14:dxf>
          </x14:cfRule>
          <xm:sqref>I24</xm:sqref>
        </x14:conditionalFormatting>
        <x14:conditionalFormatting xmlns:xm="http://schemas.microsoft.com/office/excel/2006/main">
          <x14:cfRule type="expression" priority="10" id="{0940E06C-528D-4CBA-A7B6-6A9D16C8FB69}">
            <xm:f>$F23=data!$E$4</xm:f>
            <x14:dxf>
              <fill>
                <patternFill>
                  <bgColor theme="1"/>
                </patternFill>
              </fill>
            </x14:dxf>
          </x14:cfRule>
          <xm:sqref>I24</xm:sqref>
        </x14:conditionalFormatting>
        <x14:conditionalFormatting xmlns:xm="http://schemas.microsoft.com/office/excel/2006/main">
          <x14:cfRule type="expression" priority="9" id="{8BF99F4B-15DB-4D8E-B6BD-5803DBF86A84}">
            <xm:f>$F23=data!$E$4</xm:f>
            <x14:dxf>
              <fill>
                <patternFill>
                  <bgColor theme="1"/>
                </patternFill>
              </fill>
            </x14:dxf>
          </x14:cfRule>
          <xm:sqref>I24</xm:sqref>
        </x14:conditionalFormatting>
        <x14:conditionalFormatting xmlns:xm="http://schemas.microsoft.com/office/excel/2006/main">
          <x14:cfRule type="expression" priority="8" id="{9BE20B67-CBF7-4385-A3C9-9BC4A567EE95}">
            <xm:f>$F23=data!$E$4</xm:f>
            <x14:dxf>
              <fill>
                <patternFill>
                  <bgColor theme="1"/>
                </patternFill>
              </fill>
            </x14:dxf>
          </x14:cfRule>
          <xm:sqref>I24</xm:sqref>
        </x14:conditionalFormatting>
        <x14:conditionalFormatting xmlns:xm="http://schemas.microsoft.com/office/excel/2006/main">
          <x14:cfRule type="expression" priority="7" id="{ECDA9C57-3D0E-44D7-B6DE-2162A624452C}">
            <xm:f>$F23=data!$E$4</xm:f>
            <x14:dxf>
              <fill>
                <patternFill>
                  <bgColor theme="1"/>
                </patternFill>
              </fill>
            </x14:dxf>
          </x14:cfRule>
          <xm:sqref>I24</xm:sqref>
        </x14:conditionalFormatting>
        <x14:conditionalFormatting xmlns:xm="http://schemas.microsoft.com/office/excel/2006/main">
          <x14:cfRule type="expression" priority="6" id="{2DFAF6C8-E978-4E10-B203-6CB96FE73726}">
            <xm:f>$F23=data!$E$4</xm:f>
            <x14:dxf>
              <fill>
                <patternFill>
                  <bgColor theme="1"/>
                </patternFill>
              </fill>
            </x14:dxf>
          </x14:cfRule>
          <xm:sqref>I24</xm:sqref>
        </x14:conditionalFormatting>
        <x14:conditionalFormatting xmlns:xm="http://schemas.microsoft.com/office/excel/2006/main">
          <x14:cfRule type="expression" priority="5" id="{01CC6E54-9C70-4199-9F28-6A1CB7AFA02C}">
            <xm:f>$F23=data!$E$4</xm:f>
            <x14:dxf>
              <fill>
                <patternFill>
                  <bgColor theme="1"/>
                </patternFill>
              </fill>
            </x14:dxf>
          </x14:cfRule>
          <xm:sqref>I24</xm:sqref>
        </x14:conditionalFormatting>
        <x14:conditionalFormatting xmlns:xm="http://schemas.microsoft.com/office/excel/2006/main">
          <x14:cfRule type="expression" priority="4" id="{87607BDF-E06C-48BB-A830-1EB62BB19C9C}">
            <xm:f>$F23=data!$E$4</xm:f>
            <x14:dxf>
              <fill>
                <patternFill>
                  <bgColor theme="1"/>
                </patternFill>
              </fill>
            </x14:dxf>
          </x14:cfRule>
          <xm:sqref>I24</xm:sqref>
        </x14:conditionalFormatting>
        <x14:conditionalFormatting xmlns:xm="http://schemas.microsoft.com/office/excel/2006/main">
          <x14:cfRule type="expression" priority="3" id="{FE711C00-A0CE-4826-AD20-8820F684E543}">
            <xm:f>$F23=data!$E$4</xm:f>
            <x14:dxf>
              <fill>
                <patternFill>
                  <bgColor theme="1"/>
                </patternFill>
              </fill>
            </x14:dxf>
          </x14:cfRule>
          <xm:sqref>I24</xm:sqref>
        </x14:conditionalFormatting>
        <x14:conditionalFormatting xmlns:xm="http://schemas.microsoft.com/office/excel/2006/main">
          <x14:cfRule type="expression" priority="2" id="{277E13BC-862B-45D5-AF75-F03872D5AF84}">
            <xm:f>$F23=data!$E$4</xm:f>
            <x14:dxf>
              <fill>
                <patternFill>
                  <bgColor theme="1"/>
                </patternFill>
              </fill>
            </x14:dxf>
          </x14:cfRule>
          <xm:sqref>I24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data!$CD10:$CG10</xm:f>
          </x14:formula1>
          <xm:sqref>I10</xm:sqref>
        </x14:dataValidation>
        <x14:dataValidation type="list" allowBlank="1" showInputMessage="1" showErrorMessage="1">
          <x14:formula1>
            <xm:f>data!$CD22:$CG22</xm:f>
          </x14:formula1>
          <xm:sqref>I22</xm:sqref>
        </x14:dataValidation>
        <x14:dataValidation type="list" allowBlank="1" showInputMessage="1" showErrorMessage="1">
          <x14:formula1>
            <xm:f>data!$CD12:$CG12</xm:f>
          </x14:formula1>
          <xm:sqref>I12</xm:sqref>
        </x14:dataValidation>
        <x14:dataValidation type="list" allowBlank="1" showInputMessage="1" showErrorMessage="1">
          <x14:formula1>
            <xm:f>data!$CD14:$CG14</xm:f>
          </x14:formula1>
          <xm:sqref>I14</xm:sqref>
        </x14:dataValidation>
        <x14:dataValidation type="list" allowBlank="1" showInputMessage="1" showErrorMessage="1">
          <x14:formula1>
            <xm:f>data!$CD16:$CG16</xm:f>
          </x14:formula1>
          <xm:sqref>I16</xm:sqref>
        </x14:dataValidation>
        <x14:dataValidation type="list" allowBlank="1" showInputMessage="1" showErrorMessage="1">
          <x14:formula1>
            <xm:f>data!$CD18:$CG18</xm:f>
          </x14:formula1>
          <xm:sqref>I18</xm:sqref>
        </x14:dataValidation>
        <x14:dataValidation type="list" allowBlank="1" showInputMessage="1" showErrorMessage="1">
          <x14:formula1>
            <xm:f>data!$CD20:$CG20</xm:f>
          </x14:formula1>
          <xm:sqref>I20</xm:sqref>
        </x14:dataValidation>
        <x14:dataValidation type="list" allowBlank="1" showInputMessage="1" showErrorMessage="1">
          <x14:formula1>
            <xm:f>data!$CD24:$CG24</xm:f>
          </x14:formula1>
          <xm:sqref>I24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G86"/>
  <sheetViews>
    <sheetView showRowColHeaders="0" topLeftCell="L1" zoomScaleNormal="100" workbookViewId="0">
      <pane ySplit="8" topLeftCell="A9" activePane="bottomLeft" state="frozen"/>
      <selection pane="bottomLeft" activeCell="P1" sqref="P1:Q1"/>
    </sheetView>
  </sheetViews>
  <sheetFormatPr defaultColWidth="13" defaultRowHeight="14.25" x14ac:dyDescent="0.15"/>
  <cols>
    <col min="1" max="1" width="1" style="89" customWidth="1"/>
    <col min="2" max="2" width="6.25" style="89" customWidth="1"/>
    <col min="3" max="3" width="10" style="89" customWidth="1"/>
    <col min="4" max="4" width="9.875" style="138" customWidth="1"/>
    <col min="5" max="5" width="9.375" style="139" customWidth="1"/>
    <col min="6" max="6" width="9" style="140" customWidth="1"/>
    <col min="7" max="7" width="9" style="89" customWidth="1"/>
    <col min="8" max="12" width="11" style="139" customWidth="1"/>
    <col min="13" max="13" width="10" style="89" customWidth="1"/>
    <col min="14" max="14" width="16.875" style="139" customWidth="1"/>
    <col min="15" max="17" width="16.875" style="89" customWidth="1"/>
    <col min="18" max="22" width="13" style="89"/>
    <col min="23" max="23" width="3.125" style="89" customWidth="1"/>
    <col min="24" max="24" width="52.5" style="111" customWidth="1"/>
    <col min="25" max="25" width="30.125" style="111" customWidth="1"/>
    <col min="26" max="26" width="26.75" style="111" customWidth="1"/>
    <col min="27" max="28" width="15.625" style="111" customWidth="1"/>
    <col min="29" max="29" width="4.5" style="111" customWidth="1"/>
    <col min="30" max="30" width="13" style="148"/>
    <col min="31" max="31" width="3.125" style="148" customWidth="1"/>
    <col min="32" max="32" width="87.75" style="148" bestFit="1" customWidth="1"/>
    <col min="33" max="33" width="13" style="148"/>
    <col min="34" max="16384" width="13" style="89"/>
  </cols>
  <sheetData>
    <row r="1" spans="2:33" s="109" customFormat="1" ht="17.25" x14ac:dyDescent="0.15">
      <c r="C1" s="110" t="s">
        <v>24</v>
      </c>
      <c r="D1" s="110"/>
      <c r="E1" s="110"/>
      <c r="F1" s="110"/>
      <c r="G1" s="110"/>
      <c r="H1" s="110"/>
      <c r="I1" s="110"/>
      <c r="J1" s="110"/>
      <c r="K1" s="110"/>
      <c r="L1" s="110"/>
      <c r="P1" s="376" t="s">
        <v>582</v>
      </c>
      <c r="Q1" s="376"/>
      <c r="X1" s="111"/>
      <c r="Y1" s="111"/>
      <c r="Z1" s="111"/>
      <c r="AA1" s="111"/>
      <c r="AB1" s="111"/>
      <c r="AC1" s="111"/>
      <c r="AD1" s="112"/>
      <c r="AE1" s="112"/>
      <c r="AF1" s="112"/>
      <c r="AG1" s="112"/>
    </row>
    <row r="2" spans="2:33" s="109" customFormat="1" ht="15" thickBot="1" x14ac:dyDescent="0.2">
      <c r="X2" s="111"/>
      <c r="Y2" s="592" t="s">
        <v>432</v>
      </c>
      <c r="Z2" s="111"/>
      <c r="AA2" s="111"/>
      <c r="AB2" s="111"/>
      <c r="AC2" s="111"/>
      <c r="AD2" s="112"/>
      <c r="AE2" s="112"/>
      <c r="AF2" s="592" t="s">
        <v>432</v>
      </c>
      <c r="AG2" s="112"/>
    </row>
    <row r="3" spans="2:33" s="109" customFormat="1" ht="14.25" customHeight="1" x14ac:dyDescent="0.15">
      <c r="C3" s="576" t="s">
        <v>0</v>
      </c>
      <c r="D3" s="588" t="s">
        <v>23</v>
      </c>
      <c r="E3" s="385" t="s">
        <v>109</v>
      </c>
      <c r="F3" s="385" t="s">
        <v>111</v>
      </c>
      <c r="G3" s="387" t="s">
        <v>60</v>
      </c>
      <c r="H3" s="579" t="s">
        <v>271</v>
      </c>
      <c r="I3" s="580"/>
      <c r="J3" s="580"/>
      <c r="K3" s="580"/>
      <c r="L3" s="581"/>
      <c r="M3" s="569" t="s">
        <v>117</v>
      </c>
      <c r="N3" s="570"/>
      <c r="O3" s="570"/>
      <c r="P3" s="570"/>
      <c r="Q3" s="571"/>
      <c r="X3" s="111"/>
      <c r="Y3" s="592"/>
      <c r="Z3" s="111"/>
      <c r="AA3" s="111"/>
      <c r="AB3" s="111"/>
      <c r="AC3" s="111"/>
      <c r="AF3" s="592"/>
    </row>
    <row r="4" spans="2:33" s="109" customFormat="1" ht="14.25" customHeight="1" thickBot="1" x14ac:dyDescent="0.2">
      <c r="C4" s="577"/>
      <c r="D4" s="589"/>
      <c r="E4" s="386"/>
      <c r="F4" s="386"/>
      <c r="G4" s="390"/>
      <c r="H4" s="586" t="s">
        <v>115</v>
      </c>
      <c r="I4" s="590" t="s">
        <v>116</v>
      </c>
      <c r="J4" s="584" t="s">
        <v>114</v>
      </c>
      <c r="K4" s="584" t="s">
        <v>113</v>
      </c>
      <c r="L4" s="582" t="s">
        <v>112</v>
      </c>
      <c r="M4" s="113"/>
      <c r="N4" s="574" t="s">
        <v>236</v>
      </c>
      <c r="O4" s="567" t="s">
        <v>237</v>
      </c>
      <c r="P4" s="567" t="s">
        <v>238</v>
      </c>
      <c r="Q4" s="572" t="s">
        <v>239</v>
      </c>
      <c r="X4" s="111"/>
      <c r="Y4" s="100"/>
      <c r="Z4" s="111"/>
      <c r="AA4" s="111"/>
      <c r="AB4" s="111"/>
      <c r="AC4" s="111"/>
      <c r="AF4" s="111"/>
      <c r="AG4" s="100"/>
    </row>
    <row r="5" spans="2:33" s="87" customFormat="1" ht="13.5" customHeight="1" x14ac:dyDescent="0.15">
      <c r="C5" s="578"/>
      <c r="D5" s="589"/>
      <c r="E5" s="386"/>
      <c r="F5" s="386"/>
      <c r="G5" s="390"/>
      <c r="H5" s="587"/>
      <c r="I5" s="591"/>
      <c r="J5" s="585"/>
      <c r="K5" s="585"/>
      <c r="L5" s="583"/>
      <c r="M5" s="114"/>
      <c r="N5" s="575"/>
      <c r="O5" s="568"/>
      <c r="P5" s="568"/>
      <c r="Q5" s="573"/>
      <c r="W5" s="215"/>
      <c r="X5" s="116"/>
      <c r="Y5" s="372" t="s">
        <v>433</v>
      </c>
      <c r="Z5" s="372"/>
      <c r="AA5" s="116"/>
      <c r="AB5" s="116"/>
      <c r="AC5" s="117"/>
      <c r="AE5" s="115"/>
      <c r="AF5" s="593" t="s">
        <v>434</v>
      </c>
    </row>
    <row r="6" spans="2:33" s="109" customFormat="1" ht="15" customHeight="1" x14ac:dyDescent="0.15">
      <c r="C6" s="118"/>
      <c r="D6" s="589"/>
      <c r="E6" s="386"/>
      <c r="F6" s="386"/>
      <c r="G6" s="390"/>
      <c r="H6" s="587"/>
      <c r="I6" s="591"/>
      <c r="J6" s="585"/>
      <c r="K6" s="585"/>
      <c r="L6" s="583"/>
      <c r="M6" s="114"/>
      <c r="N6" s="575"/>
      <c r="O6" s="568"/>
      <c r="P6" s="568"/>
      <c r="Q6" s="573"/>
      <c r="W6" s="220"/>
      <c r="X6" s="120"/>
      <c r="Y6" s="373"/>
      <c r="Z6" s="373"/>
      <c r="AA6" s="120"/>
      <c r="AB6" s="120"/>
      <c r="AC6" s="121"/>
      <c r="AE6" s="119"/>
      <c r="AF6" s="594"/>
    </row>
    <row r="7" spans="2:33" s="109" customFormat="1" ht="15" customHeight="1" x14ac:dyDescent="0.3">
      <c r="C7" s="118"/>
      <c r="D7" s="589"/>
      <c r="E7" s="122" t="s">
        <v>108</v>
      </c>
      <c r="F7" s="122" t="s">
        <v>110</v>
      </c>
      <c r="G7" s="390"/>
      <c r="H7" s="264" t="s">
        <v>585</v>
      </c>
      <c r="I7" s="265" t="s">
        <v>586</v>
      </c>
      <c r="J7" s="265" t="s">
        <v>587</v>
      </c>
      <c r="K7" s="265" t="s">
        <v>588</v>
      </c>
      <c r="L7" s="266" t="s">
        <v>589</v>
      </c>
      <c r="M7" s="123"/>
      <c r="N7" s="261" t="s">
        <v>590</v>
      </c>
      <c r="O7" s="262" t="s">
        <v>591</v>
      </c>
      <c r="P7" s="262" t="s">
        <v>592</v>
      </c>
      <c r="Q7" s="263" t="s">
        <v>593</v>
      </c>
      <c r="W7" s="331"/>
      <c r="X7" s="120"/>
      <c r="Y7" s="373"/>
      <c r="Z7" s="373"/>
      <c r="AA7" s="120"/>
      <c r="AB7" s="120"/>
      <c r="AC7" s="121"/>
      <c r="AE7" s="119"/>
      <c r="AF7" s="594"/>
    </row>
    <row r="8" spans="2:33" s="109" customFormat="1" ht="17.25" customHeight="1" thickBot="1" x14ac:dyDescent="0.2">
      <c r="C8" s="124" t="s">
        <v>7</v>
      </c>
      <c r="D8" s="125" t="s">
        <v>2</v>
      </c>
      <c r="E8" s="126" t="s">
        <v>25</v>
      </c>
      <c r="F8" s="126" t="s">
        <v>31</v>
      </c>
      <c r="G8" s="127" t="s">
        <v>2</v>
      </c>
      <c r="H8" s="128" t="s">
        <v>25</v>
      </c>
      <c r="I8" s="129" t="s">
        <v>25</v>
      </c>
      <c r="J8" s="129" t="s">
        <v>25</v>
      </c>
      <c r="K8" s="129" t="s">
        <v>25</v>
      </c>
      <c r="L8" s="130" t="s">
        <v>25</v>
      </c>
      <c r="M8" s="131"/>
      <c r="N8" s="126" t="s">
        <v>102</v>
      </c>
      <c r="O8" s="126" t="s">
        <v>102</v>
      </c>
      <c r="P8" s="126" t="s">
        <v>102</v>
      </c>
      <c r="Q8" s="132" t="s">
        <v>102</v>
      </c>
      <c r="W8" s="220"/>
      <c r="X8" s="120"/>
      <c r="Y8" s="120"/>
      <c r="Z8" s="120"/>
      <c r="AA8" s="120"/>
      <c r="AB8" s="120"/>
      <c r="AC8" s="121"/>
      <c r="AD8" s="112"/>
      <c r="AE8" s="119"/>
      <c r="AF8" s="594"/>
      <c r="AG8" s="112"/>
    </row>
    <row r="9" spans="2:33" s="109" customFormat="1" ht="27.75" customHeight="1" x14ac:dyDescent="0.15">
      <c r="B9" s="109" t="s">
        <v>559</v>
      </c>
      <c r="C9" s="106" t="s">
        <v>717</v>
      </c>
      <c r="D9" s="273" t="s">
        <v>64</v>
      </c>
      <c r="E9" s="274">
        <v>3.18</v>
      </c>
      <c r="F9" s="275">
        <v>2.48</v>
      </c>
      <c r="G9" s="40" t="s">
        <v>29</v>
      </c>
      <c r="H9" s="276">
        <v>0</v>
      </c>
      <c r="I9" s="275">
        <v>0.4</v>
      </c>
      <c r="J9" s="274">
        <v>0</v>
      </c>
      <c r="K9" s="274">
        <v>0</v>
      </c>
      <c r="L9" s="277">
        <v>0</v>
      </c>
      <c r="M9" s="278" t="s">
        <v>122</v>
      </c>
      <c r="N9" s="279">
        <f>⑦計算!O5</f>
        <v>0</v>
      </c>
      <c r="O9" s="280">
        <f>⑦計算!O8</f>
        <v>0</v>
      </c>
      <c r="P9" s="280">
        <f>⑦計算!O11</f>
        <v>0</v>
      </c>
      <c r="Q9" s="281">
        <f ca="1">⑦計算!O14</f>
        <v>1.25</v>
      </c>
      <c r="W9" s="220"/>
      <c r="X9" s="120"/>
      <c r="Y9" s="369" t="s">
        <v>478</v>
      </c>
      <c r="Z9" s="369"/>
      <c r="AA9" s="369"/>
      <c r="AB9" s="369"/>
      <c r="AC9" s="121"/>
      <c r="AD9" s="112"/>
      <c r="AE9" s="119"/>
      <c r="AF9" s="133"/>
      <c r="AG9" s="112"/>
    </row>
    <row r="10" spans="2:33" ht="27.75" customHeight="1" x14ac:dyDescent="0.3">
      <c r="B10" s="109" t="s">
        <v>560</v>
      </c>
      <c r="C10" s="67" t="s">
        <v>718</v>
      </c>
      <c r="D10" s="28" t="s">
        <v>65</v>
      </c>
      <c r="E10" s="15">
        <v>3.18</v>
      </c>
      <c r="F10" s="16">
        <v>0</v>
      </c>
      <c r="G10" s="17" t="s">
        <v>29</v>
      </c>
      <c r="H10" s="29">
        <v>0</v>
      </c>
      <c r="I10" s="16">
        <v>0.4</v>
      </c>
      <c r="J10" s="15">
        <v>0</v>
      </c>
      <c r="K10" s="15">
        <v>0</v>
      </c>
      <c r="L10" s="19">
        <v>0</v>
      </c>
      <c r="M10" s="134" t="s">
        <v>122</v>
      </c>
      <c r="N10" s="135">
        <f>⑦計算!O25</f>
        <v>0</v>
      </c>
      <c r="O10" s="136">
        <f>⑦計算!O28</f>
        <v>0</v>
      </c>
      <c r="P10" s="136">
        <f>⑦計算!O31</f>
        <v>0</v>
      </c>
      <c r="Q10" s="137">
        <f ca="1">⑦計算!O34</f>
        <v>0.5357142857142857</v>
      </c>
      <c r="W10" s="220"/>
      <c r="X10" s="120"/>
      <c r="Y10" s="369"/>
      <c r="Z10" s="369"/>
      <c r="AA10" s="369"/>
      <c r="AB10" s="369"/>
      <c r="AC10" s="121"/>
      <c r="AD10" s="112"/>
      <c r="AE10" s="119"/>
      <c r="AF10" s="133" t="s">
        <v>435</v>
      </c>
      <c r="AG10" s="112"/>
    </row>
    <row r="11" spans="2:33" ht="27.75" customHeight="1" x14ac:dyDescent="0.15">
      <c r="B11" s="109" t="s">
        <v>561</v>
      </c>
      <c r="C11" s="67"/>
      <c r="D11" s="28"/>
      <c r="E11" s="15"/>
      <c r="F11" s="16"/>
      <c r="G11" s="17"/>
      <c r="H11" s="29"/>
      <c r="I11" s="16"/>
      <c r="J11" s="15"/>
      <c r="K11" s="15"/>
      <c r="L11" s="19"/>
      <c r="M11" s="134" t="s">
        <v>122</v>
      </c>
      <c r="N11" s="135">
        <f>⑦計算!O45</f>
        <v>0</v>
      </c>
      <c r="O11" s="136">
        <f>⑦計算!O48</f>
        <v>0</v>
      </c>
      <c r="P11" s="136">
        <f>⑦計算!O51</f>
        <v>0</v>
      </c>
      <c r="Q11" s="137">
        <f>⑦計算!O54</f>
        <v>0</v>
      </c>
      <c r="W11" s="220"/>
      <c r="X11" s="120"/>
      <c r="Y11" s="120"/>
      <c r="Z11" s="120"/>
      <c r="AA11" s="120"/>
      <c r="AB11" s="120"/>
      <c r="AC11" s="121"/>
      <c r="AD11" s="112"/>
      <c r="AE11" s="119"/>
      <c r="AF11" s="133" t="s">
        <v>436</v>
      </c>
      <c r="AG11" s="112"/>
    </row>
    <row r="12" spans="2:33" ht="27.75" customHeight="1" thickBot="1" x14ac:dyDescent="0.35">
      <c r="B12" s="109" t="s">
        <v>562</v>
      </c>
      <c r="C12" s="67"/>
      <c r="D12" s="28"/>
      <c r="E12" s="15"/>
      <c r="F12" s="16"/>
      <c r="G12" s="17"/>
      <c r="H12" s="29"/>
      <c r="I12" s="16"/>
      <c r="J12" s="15"/>
      <c r="K12" s="15"/>
      <c r="L12" s="19"/>
      <c r="M12" s="134" t="s">
        <v>122</v>
      </c>
      <c r="N12" s="135">
        <f>⑦計算!O65</f>
        <v>0</v>
      </c>
      <c r="O12" s="136">
        <f>⑦計算!O68</f>
        <v>0</v>
      </c>
      <c r="P12" s="136">
        <f>⑦計算!O71</f>
        <v>0</v>
      </c>
      <c r="Q12" s="137">
        <f>⑦計算!O74</f>
        <v>0</v>
      </c>
      <c r="W12" s="220"/>
      <c r="X12" s="120"/>
      <c r="Y12" s="359" t="s">
        <v>620</v>
      </c>
      <c r="Z12" s="359"/>
      <c r="AA12" s="359"/>
      <c r="AB12" s="359"/>
      <c r="AC12" s="121"/>
      <c r="AD12" s="112"/>
      <c r="AE12" s="119"/>
      <c r="AF12" s="133" t="s">
        <v>437</v>
      </c>
      <c r="AG12" s="112"/>
    </row>
    <row r="13" spans="2:33" ht="27.75" customHeight="1" thickBot="1" x14ac:dyDescent="0.2">
      <c r="B13" s="109" t="s">
        <v>563</v>
      </c>
      <c r="C13" s="67"/>
      <c r="D13" s="28"/>
      <c r="E13" s="15"/>
      <c r="F13" s="16"/>
      <c r="G13" s="17"/>
      <c r="H13" s="29"/>
      <c r="I13" s="16"/>
      <c r="J13" s="15"/>
      <c r="K13" s="15"/>
      <c r="L13" s="19"/>
      <c r="M13" s="134" t="s">
        <v>122</v>
      </c>
      <c r="N13" s="135">
        <f>⑦計算!O85</f>
        <v>0</v>
      </c>
      <c r="O13" s="136">
        <f>⑦計算!O88</f>
        <v>0</v>
      </c>
      <c r="P13" s="136">
        <f>⑦計算!O91</f>
        <v>0</v>
      </c>
      <c r="Q13" s="137">
        <f>⑦計算!O94</f>
        <v>0</v>
      </c>
      <c r="W13" s="220"/>
      <c r="X13" s="333"/>
      <c r="Y13" s="329" t="s">
        <v>438</v>
      </c>
      <c r="Z13" s="328" t="s">
        <v>439</v>
      </c>
      <c r="AA13" s="360" t="s">
        <v>440</v>
      </c>
      <c r="AB13" s="361"/>
      <c r="AC13" s="121"/>
      <c r="AD13" s="112"/>
      <c r="AE13" s="119"/>
      <c r="AF13" s="133"/>
      <c r="AG13" s="112"/>
    </row>
    <row r="14" spans="2:33" ht="27.75" customHeight="1" x14ac:dyDescent="0.15">
      <c r="B14" s="109" t="s">
        <v>564</v>
      </c>
      <c r="C14" s="67"/>
      <c r="D14" s="28"/>
      <c r="E14" s="15"/>
      <c r="F14" s="16"/>
      <c r="G14" s="17"/>
      <c r="H14" s="29"/>
      <c r="I14" s="16"/>
      <c r="J14" s="15"/>
      <c r="K14" s="15"/>
      <c r="L14" s="19"/>
      <c r="M14" s="134" t="s">
        <v>122</v>
      </c>
      <c r="N14" s="135">
        <f>⑦計算!O105</f>
        <v>0</v>
      </c>
      <c r="O14" s="136">
        <f>⑦計算!O108</f>
        <v>0</v>
      </c>
      <c r="P14" s="136">
        <f>⑦計算!O111</f>
        <v>0</v>
      </c>
      <c r="Q14" s="137">
        <f>⑦計算!O114</f>
        <v>0</v>
      </c>
      <c r="W14" s="220"/>
      <c r="X14" s="334"/>
      <c r="Y14" s="362" t="s">
        <v>441</v>
      </c>
      <c r="Z14" s="362" t="s">
        <v>444</v>
      </c>
      <c r="AA14" s="365" t="s">
        <v>616</v>
      </c>
      <c r="AB14" s="366"/>
      <c r="AC14" s="121"/>
      <c r="AD14" s="112"/>
      <c r="AE14" s="119"/>
      <c r="AF14" s="133"/>
      <c r="AG14" s="112"/>
    </row>
    <row r="15" spans="2:33" ht="27.75" customHeight="1" x14ac:dyDescent="0.15">
      <c r="B15" s="109" t="s">
        <v>565</v>
      </c>
      <c r="C15" s="67"/>
      <c r="D15" s="28"/>
      <c r="E15" s="15"/>
      <c r="F15" s="16"/>
      <c r="G15" s="17"/>
      <c r="H15" s="29"/>
      <c r="I15" s="16"/>
      <c r="J15" s="15"/>
      <c r="K15" s="15"/>
      <c r="L15" s="19"/>
      <c r="M15" s="134" t="s">
        <v>122</v>
      </c>
      <c r="N15" s="135">
        <f>⑦計算!O125</f>
        <v>0</v>
      </c>
      <c r="O15" s="136">
        <f>⑦計算!O128</f>
        <v>0</v>
      </c>
      <c r="P15" s="136">
        <f>⑦計算!O131</f>
        <v>0</v>
      </c>
      <c r="Q15" s="137">
        <f>⑦計算!O134</f>
        <v>0</v>
      </c>
      <c r="W15" s="220"/>
      <c r="X15" s="334"/>
      <c r="Y15" s="363"/>
      <c r="Z15" s="363"/>
      <c r="AA15" s="367"/>
      <c r="AB15" s="368"/>
      <c r="AC15" s="121"/>
      <c r="AD15" s="112"/>
      <c r="AE15" s="119"/>
      <c r="AF15" s="133"/>
      <c r="AG15" s="112"/>
    </row>
    <row r="16" spans="2:33" ht="27.75" customHeight="1" thickBot="1" x14ac:dyDescent="0.2">
      <c r="B16" s="109" t="s">
        <v>566</v>
      </c>
      <c r="C16" s="102"/>
      <c r="D16" s="282"/>
      <c r="E16" s="283"/>
      <c r="F16" s="284"/>
      <c r="G16" s="285"/>
      <c r="H16" s="286"/>
      <c r="I16" s="284"/>
      <c r="J16" s="283"/>
      <c r="K16" s="283"/>
      <c r="L16" s="287"/>
      <c r="M16" s="288" t="s">
        <v>122</v>
      </c>
      <c r="N16" s="289">
        <f>⑦計算!O145</f>
        <v>0</v>
      </c>
      <c r="O16" s="290">
        <f>⑦計算!O148</f>
        <v>0</v>
      </c>
      <c r="P16" s="290">
        <f>⑦計算!O151</f>
        <v>0</v>
      </c>
      <c r="Q16" s="291">
        <f>⑦計算!O154</f>
        <v>0</v>
      </c>
      <c r="W16" s="220"/>
      <c r="X16" s="334"/>
      <c r="Y16" s="363"/>
      <c r="Z16" s="363"/>
      <c r="AA16" s="367"/>
      <c r="AB16" s="368"/>
      <c r="AC16" s="121"/>
      <c r="AD16" s="112"/>
      <c r="AE16" s="119"/>
      <c r="AF16" s="133"/>
      <c r="AG16" s="112"/>
    </row>
    <row r="17" spans="3:33" ht="15" thickBot="1" x14ac:dyDescent="0.2">
      <c r="C17" s="269"/>
      <c r="D17" s="292"/>
      <c r="E17" s="293"/>
      <c r="F17" s="270"/>
      <c r="G17" s="269"/>
      <c r="H17" s="293"/>
      <c r="I17" s="293"/>
      <c r="J17" s="293"/>
      <c r="K17" s="293"/>
      <c r="L17" s="293"/>
      <c r="M17" s="292"/>
      <c r="N17" s="293"/>
      <c r="O17" s="292"/>
      <c r="P17" s="292"/>
      <c r="Q17" s="292"/>
      <c r="W17" s="220"/>
      <c r="X17" s="335"/>
      <c r="Y17" s="364"/>
      <c r="Z17" s="364"/>
      <c r="AA17" s="329" t="s">
        <v>442</v>
      </c>
      <c r="AB17" s="328" t="s">
        <v>443</v>
      </c>
      <c r="AC17" s="121"/>
      <c r="AD17" s="112"/>
      <c r="AE17" s="119"/>
      <c r="AF17" s="133"/>
      <c r="AG17" s="112"/>
    </row>
    <row r="18" spans="3:33" ht="19.5" thickBot="1" x14ac:dyDescent="0.35">
      <c r="M18" s="138"/>
      <c r="O18" s="138"/>
      <c r="P18" s="138"/>
      <c r="Q18" s="138"/>
      <c r="W18" s="220"/>
      <c r="X18" s="338" t="s">
        <v>618</v>
      </c>
      <c r="Y18" s="141">
        <v>1</v>
      </c>
      <c r="Z18" s="141">
        <v>0.7</v>
      </c>
      <c r="AA18" s="141">
        <v>0.05</v>
      </c>
      <c r="AB18" s="141">
        <v>0.15</v>
      </c>
      <c r="AC18" s="121"/>
      <c r="AD18" s="112"/>
      <c r="AE18" s="119"/>
      <c r="AF18" s="133"/>
      <c r="AG18" s="112"/>
    </row>
    <row r="19" spans="3:33" ht="15" thickBot="1" x14ac:dyDescent="0.2">
      <c r="M19" s="138"/>
      <c r="O19" s="138"/>
      <c r="P19" s="138"/>
      <c r="Q19" s="138"/>
      <c r="W19" s="220"/>
      <c r="X19" s="228" t="s">
        <v>617</v>
      </c>
      <c r="Y19" s="336">
        <v>1</v>
      </c>
      <c r="Z19" s="337">
        <v>0.7</v>
      </c>
      <c r="AA19" s="337">
        <v>0</v>
      </c>
      <c r="AB19" s="337">
        <v>0</v>
      </c>
      <c r="AC19" s="121"/>
      <c r="AD19" s="112"/>
      <c r="AE19" s="119"/>
      <c r="AF19" s="133"/>
      <c r="AG19" s="112"/>
    </row>
    <row r="20" spans="3:33" x14ac:dyDescent="0.15">
      <c r="M20" s="138"/>
      <c r="O20" s="138"/>
      <c r="P20" s="138"/>
      <c r="Q20" s="138"/>
      <c r="W20" s="220"/>
      <c r="X20" s="120"/>
      <c r="Y20" s="120"/>
      <c r="Z20" s="120"/>
      <c r="AA20" s="120"/>
      <c r="AB20" s="120"/>
      <c r="AC20" s="121"/>
      <c r="AD20" s="112"/>
      <c r="AE20" s="119"/>
      <c r="AF20" s="133"/>
      <c r="AG20" s="112"/>
    </row>
    <row r="21" spans="3:33" x14ac:dyDescent="0.15">
      <c r="M21" s="138"/>
      <c r="O21" s="138"/>
      <c r="P21" s="138"/>
      <c r="Q21" s="138"/>
      <c r="W21" s="220"/>
      <c r="X21" s="330" t="s">
        <v>619</v>
      </c>
      <c r="Y21" s="330"/>
      <c r="Z21" s="120"/>
      <c r="AA21" s="120"/>
      <c r="AB21" s="120"/>
      <c r="AC21" s="121"/>
      <c r="AD21" s="112"/>
      <c r="AE21" s="145"/>
      <c r="AF21" s="133"/>
      <c r="AG21" s="112"/>
    </row>
    <row r="22" spans="3:33" ht="15" thickBot="1" x14ac:dyDescent="0.2">
      <c r="M22" s="138"/>
      <c r="O22" s="138"/>
      <c r="P22" s="138"/>
      <c r="Q22" s="138"/>
      <c r="W22" s="332"/>
      <c r="X22" s="143"/>
      <c r="Y22" s="143"/>
      <c r="Z22" s="143"/>
      <c r="AA22" s="143"/>
      <c r="AB22" s="143"/>
      <c r="AC22" s="144"/>
      <c r="AD22" s="112"/>
      <c r="AE22" s="145"/>
      <c r="AF22" s="133"/>
      <c r="AG22" s="112"/>
    </row>
    <row r="23" spans="3:33" x14ac:dyDescent="0.15">
      <c r="M23" s="138"/>
      <c r="O23" s="138"/>
      <c r="P23" s="138"/>
      <c r="Q23" s="138"/>
      <c r="AD23" s="112"/>
      <c r="AE23" s="145"/>
      <c r="AF23" s="133"/>
      <c r="AG23" s="112"/>
    </row>
    <row r="24" spans="3:33" x14ac:dyDescent="0.15">
      <c r="M24" s="138"/>
      <c r="O24" s="138"/>
      <c r="P24" s="138"/>
      <c r="Q24" s="138"/>
      <c r="AD24" s="112"/>
      <c r="AE24" s="145"/>
      <c r="AF24" s="133"/>
      <c r="AG24" s="112"/>
    </row>
    <row r="25" spans="3:33" x14ac:dyDescent="0.15">
      <c r="M25" s="138"/>
      <c r="O25" s="138"/>
      <c r="P25" s="138"/>
      <c r="Q25" s="138"/>
      <c r="AD25" s="112"/>
      <c r="AE25" s="145"/>
      <c r="AF25" s="133"/>
      <c r="AG25" s="112"/>
    </row>
    <row r="26" spans="3:33" ht="15" thickBot="1" x14ac:dyDescent="0.2">
      <c r="M26" s="138"/>
      <c r="O26" s="138"/>
      <c r="P26" s="138"/>
      <c r="Q26" s="138"/>
      <c r="AD26" s="112"/>
      <c r="AE26" s="146"/>
      <c r="AF26" s="147"/>
      <c r="AG26" s="112"/>
    </row>
    <row r="27" spans="3:33" x14ac:dyDescent="0.15">
      <c r="M27" s="138"/>
      <c r="O27" s="138"/>
      <c r="P27" s="138"/>
      <c r="Q27" s="138"/>
      <c r="AD27" s="112"/>
      <c r="AE27" s="112"/>
      <c r="AF27" s="112"/>
      <c r="AG27" s="112"/>
    </row>
    <row r="28" spans="3:33" x14ac:dyDescent="0.15">
      <c r="M28" s="138"/>
      <c r="O28" s="138"/>
      <c r="P28" s="138"/>
      <c r="Q28" s="138"/>
      <c r="AD28" s="112"/>
      <c r="AE28" s="112"/>
      <c r="AF28" s="112"/>
      <c r="AG28" s="112"/>
    </row>
    <row r="29" spans="3:33" x14ac:dyDescent="0.15">
      <c r="M29" s="138"/>
      <c r="O29" s="138"/>
      <c r="P29" s="138"/>
      <c r="Q29" s="138"/>
      <c r="AD29" s="112"/>
      <c r="AE29" s="112"/>
      <c r="AF29" s="112"/>
      <c r="AG29" s="112"/>
    </row>
    <row r="30" spans="3:33" x14ac:dyDescent="0.15">
      <c r="M30" s="138"/>
      <c r="O30" s="138"/>
      <c r="P30" s="138"/>
      <c r="Q30" s="138"/>
      <c r="AD30" s="112"/>
      <c r="AE30" s="112"/>
      <c r="AF30" s="112"/>
      <c r="AG30" s="112"/>
    </row>
    <row r="31" spans="3:33" x14ac:dyDescent="0.15">
      <c r="M31" s="138"/>
      <c r="O31" s="138"/>
      <c r="P31" s="138"/>
      <c r="Q31" s="138"/>
      <c r="AD31" s="112"/>
      <c r="AE31" s="112"/>
      <c r="AF31" s="112"/>
      <c r="AG31" s="112"/>
    </row>
    <row r="32" spans="3:33" x14ac:dyDescent="0.15">
      <c r="M32" s="138"/>
      <c r="O32" s="138"/>
      <c r="P32" s="138"/>
      <c r="Q32" s="138"/>
      <c r="AD32" s="112"/>
      <c r="AE32" s="112"/>
      <c r="AF32" s="112"/>
      <c r="AG32" s="112"/>
    </row>
    <row r="33" spans="13:33" x14ac:dyDescent="0.15">
      <c r="M33" s="138"/>
      <c r="O33" s="138"/>
      <c r="P33" s="138"/>
      <c r="Q33" s="138"/>
      <c r="AD33" s="112"/>
      <c r="AE33" s="112"/>
      <c r="AF33" s="112"/>
      <c r="AG33" s="112"/>
    </row>
    <row r="34" spans="13:33" x14ac:dyDescent="0.15">
      <c r="M34" s="138"/>
      <c r="O34" s="138"/>
      <c r="P34" s="138"/>
      <c r="Q34" s="138"/>
      <c r="AD34" s="112"/>
      <c r="AE34" s="112"/>
      <c r="AF34" s="112"/>
      <c r="AG34" s="112"/>
    </row>
    <row r="35" spans="13:33" x14ac:dyDescent="0.15">
      <c r="M35" s="138"/>
      <c r="O35" s="138"/>
      <c r="P35" s="138"/>
      <c r="Q35" s="138"/>
      <c r="AD35" s="112"/>
      <c r="AE35" s="112"/>
      <c r="AF35" s="112"/>
      <c r="AG35" s="112"/>
    </row>
    <row r="36" spans="13:33" x14ac:dyDescent="0.15">
      <c r="M36" s="138"/>
      <c r="O36" s="138"/>
      <c r="P36" s="138"/>
      <c r="Q36" s="138"/>
      <c r="AD36" s="112"/>
      <c r="AE36" s="112"/>
      <c r="AF36" s="112"/>
      <c r="AG36" s="112"/>
    </row>
    <row r="37" spans="13:33" x14ac:dyDescent="0.15">
      <c r="M37" s="138"/>
      <c r="O37" s="138"/>
      <c r="P37" s="138"/>
      <c r="Q37" s="138"/>
      <c r="AD37" s="112"/>
      <c r="AE37" s="112"/>
      <c r="AF37" s="112"/>
      <c r="AG37" s="112"/>
    </row>
    <row r="38" spans="13:33" x14ac:dyDescent="0.15">
      <c r="M38" s="138"/>
      <c r="O38" s="138"/>
      <c r="P38" s="138"/>
      <c r="Q38" s="138"/>
      <c r="AD38" s="112"/>
      <c r="AE38" s="112"/>
      <c r="AF38" s="112"/>
      <c r="AG38" s="112"/>
    </row>
    <row r="39" spans="13:33" x14ac:dyDescent="0.15">
      <c r="M39" s="138"/>
      <c r="O39" s="138"/>
      <c r="P39" s="138"/>
      <c r="Q39" s="138"/>
      <c r="AD39" s="112"/>
      <c r="AE39" s="112"/>
      <c r="AF39" s="112"/>
      <c r="AG39" s="112"/>
    </row>
    <row r="40" spans="13:33" x14ac:dyDescent="0.15">
      <c r="M40" s="138"/>
      <c r="O40" s="138"/>
      <c r="P40" s="138"/>
      <c r="Q40" s="138"/>
      <c r="AD40" s="112"/>
      <c r="AE40" s="112"/>
      <c r="AF40" s="112"/>
      <c r="AG40" s="112"/>
    </row>
    <row r="41" spans="13:33" x14ac:dyDescent="0.15">
      <c r="M41" s="138"/>
      <c r="O41" s="138"/>
      <c r="P41" s="138"/>
      <c r="Q41" s="138"/>
      <c r="AD41" s="112"/>
      <c r="AE41" s="112"/>
      <c r="AF41" s="112"/>
      <c r="AG41" s="112"/>
    </row>
    <row r="42" spans="13:33" x14ac:dyDescent="0.15">
      <c r="M42" s="138"/>
      <c r="O42" s="138"/>
      <c r="P42" s="138"/>
      <c r="Q42" s="138"/>
      <c r="AD42" s="112"/>
      <c r="AE42" s="112"/>
      <c r="AF42" s="112"/>
      <c r="AG42" s="112"/>
    </row>
    <row r="43" spans="13:33" x14ac:dyDescent="0.15">
      <c r="M43" s="138"/>
      <c r="O43" s="138"/>
      <c r="P43" s="138"/>
      <c r="Q43" s="138"/>
      <c r="AD43" s="112"/>
      <c r="AE43" s="112"/>
      <c r="AF43" s="112"/>
      <c r="AG43" s="112"/>
    </row>
    <row r="44" spans="13:33" x14ac:dyDescent="0.15">
      <c r="M44" s="138"/>
      <c r="O44" s="138"/>
      <c r="P44" s="138"/>
      <c r="Q44" s="138"/>
      <c r="AD44" s="112"/>
      <c r="AE44" s="112"/>
      <c r="AF44" s="112"/>
      <c r="AG44" s="112"/>
    </row>
    <row r="45" spans="13:33" x14ac:dyDescent="0.15">
      <c r="M45" s="138"/>
      <c r="O45" s="138"/>
      <c r="P45" s="138"/>
      <c r="Q45" s="138"/>
      <c r="AD45" s="112"/>
      <c r="AE45" s="112"/>
      <c r="AF45" s="112"/>
      <c r="AG45" s="112"/>
    </row>
    <row r="46" spans="13:33" x14ac:dyDescent="0.15">
      <c r="M46" s="138"/>
      <c r="O46" s="138"/>
      <c r="P46" s="138"/>
      <c r="Q46" s="138"/>
      <c r="AD46" s="112"/>
      <c r="AE46" s="112"/>
      <c r="AF46" s="112"/>
      <c r="AG46" s="112"/>
    </row>
    <row r="47" spans="13:33" x14ac:dyDescent="0.15">
      <c r="M47" s="138"/>
      <c r="O47" s="138"/>
      <c r="P47" s="138"/>
      <c r="Q47" s="138"/>
      <c r="AD47" s="112"/>
      <c r="AE47" s="112"/>
      <c r="AF47" s="112"/>
      <c r="AG47" s="112"/>
    </row>
    <row r="48" spans="13:33" x14ac:dyDescent="0.15">
      <c r="M48" s="138"/>
      <c r="O48" s="138"/>
      <c r="P48" s="138"/>
      <c r="Q48" s="138"/>
      <c r="AD48" s="112"/>
      <c r="AE48" s="112"/>
      <c r="AF48" s="112"/>
      <c r="AG48" s="112"/>
    </row>
    <row r="49" spans="13:33" x14ac:dyDescent="0.15">
      <c r="M49" s="138"/>
      <c r="O49" s="138"/>
      <c r="P49" s="138"/>
      <c r="Q49" s="138"/>
      <c r="AD49" s="112"/>
      <c r="AE49" s="112"/>
      <c r="AF49" s="112"/>
      <c r="AG49" s="112"/>
    </row>
    <row r="50" spans="13:33" x14ac:dyDescent="0.15">
      <c r="M50" s="138"/>
      <c r="O50" s="138"/>
      <c r="P50" s="138"/>
      <c r="Q50" s="138"/>
      <c r="AD50" s="112"/>
      <c r="AE50" s="112"/>
      <c r="AF50" s="112"/>
      <c r="AG50" s="112"/>
    </row>
    <row r="51" spans="13:33" x14ac:dyDescent="0.15">
      <c r="M51" s="138"/>
      <c r="O51" s="138"/>
      <c r="P51" s="138"/>
      <c r="Q51" s="138"/>
      <c r="AD51" s="112"/>
      <c r="AE51" s="112"/>
      <c r="AF51" s="112"/>
      <c r="AG51" s="112"/>
    </row>
    <row r="52" spans="13:33" x14ac:dyDescent="0.15">
      <c r="M52" s="138"/>
      <c r="O52" s="138"/>
      <c r="P52" s="138"/>
      <c r="Q52" s="138"/>
      <c r="AD52" s="112"/>
      <c r="AE52" s="112"/>
      <c r="AF52" s="112"/>
      <c r="AG52" s="112"/>
    </row>
    <row r="53" spans="13:33" x14ac:dyDescent="0.15">
      <c r="M53" s="138"/>
      <c r="O53" s="138"/>
      <c r="P53" s="138"/>
      <c r="Q53" s="138"/>
      <c r="AD53" s="112"/>
      <c r="AE53" s="112"/>
      <c r="AF53" s="112"/>
      <c r="AG53" s="112"/>
    </row>
    <row r="54" spans="13:33" x14ac:dyDescent="0.15">
      <c r="M54" s="138"/>
      <c r="O54" s="138"/>
      <c r="P54" s="138"/>
      <c r="Q54" s="138"/>
      <c r="AD54" s="112"/>
      <c r="AE54" s="112"/>
      <c r="AF54" s="112"/>
      <c r="AG54" s="112"/>
    </row>
    <row r="55" spans="13:33" x14ac:dyDescent="0.15">
      <c r="M55" s="138"/>
      <c r="O55" s="138"/>
      <c r="P55" s="138"/>
      <c r="Q55" s="138"/>
      <c r="AD55" s="112"/>
      <c r="AE55" s="112"/>
      <c r="AF55" s="112"/>
      <c r="AG55" s="112"/>
    </row>
    <row r="56" spans="13:33" x14ac:dyDescent="0.15">
      <c r="M56" s="138"/>
      <c r="O56" s="138"/>
      <c r="P56" s="138"/>
      <c r="Q56" s="138"/>
      <c r="AD56" s="112"/>
      <c r="AE56" s="112"/>
      <c r="AF56" s="112"/>
      <c r="AG56" s="112"/>
    </row>
    <row r="57" spans="13:33" x14ac:dyDescent="0.15">
      <c r="M57" s="138"/>
      <c r="O57" s="138"/>
      <c r="P57" s="138"/>
      <c r="Q57" s="138"/>
      <c r="AD57" s="112"/>
      <c r="AE57" s="112"/>
      <c r="AF57" s="112"/>
      <c r="AG57" s="112"/>
    </row>
    <row r="58" spans="13:33" x14ac:dyDescent="0.15">
      <c r="M58" s="138"/>
      <c r="O58" s="138"/>
      <c r="P58" s="138"/>
      <c r="Q58" s="138"/>
      <c r="AD58" s="112"/>
      <c r="AE58" s="112"/>
      <c r="AF58" s="112"/>
      <c r="AG58" s="112"/>
    </row>
    <row r="59" spans="13:33" x14ac:dyDescent="0.15">
      <c r="M59" s="138"/>
      <c r="O59" s="138"/>
      <c r="P59" s="138"/>
      <c r="Q59" s="138"/>
      <c r="AD59" s="112"/>
      <c r="AE59" s="112"/>
      <c r="AF59" s="112"/>
      <c r="AG59" s="112"/>
    </row>
    <row r="60" spans="13:33" x14ac:dyDescent="0.15">
      <c r="M60" s="138"/>
      <c r="O60" s="138"/>
      <c r="P60" s="138"/>
      <c r="Q60" s="138"/>
      <c r="AD60" s="112"/>
      <c r="AE60" s="112"/>
      <c r="AF60" s="112"/>
      <c r="AG60" s="112"/>
    </row>
    <row r="61" spans="13:33" x14ac:dyDescent="0.15">
      <c r="M61" s="138"/>
      <c r="O61" s="138"/>
      <c r="P61" s="138"/>
      <c r="Q61" s="138"/>
      <c r="AD61" s="112"/>
      <c r="AE61" s="112"/>
      <c r="AF61" s="112"/>
      <c r="AG61" s="112"/>
    </row>
    <row r="62" spans="13:33" x14ac:dyDescent="0.15">
      <c r="M62" s="138"/>
      <c r="O62" s="138"/>
      <c r="P62" s="138"/>
      <c r="Q62" s="138"/>
      <c r="AD62" s="112"/>
      <c r="AE62" s="112"/>
      <c r="AF62" s="112"/>
      <c r="AG62" s="112"/>
    </row>
    <row r="63" spans="13:33" x14ac:dyDescent="0.15">
      <c r="M63" s="138"/>
      <c r="O63" s="138"/>
      <c r="P63" s="138"/>
      <c r="Q63" s="138"/>
      <c r="AD63" s="112"/>
      <c r="AE63" s="112"/>
      <c r="AF63" s="112"/>
      <c r="AG63" s="112"/>
    </row>
    <row r="64" spans="13:33" x14ac:dyDescent="0.15">
      <c r="M64" s="138"/>
      <c r="O64" s="138"/>
      <c r="P64" s="138"/>
      <c r="Q64" s="138"/>
      <c r="AD64" s="112"/>
      <c r="AE64" s="112"/>
      <c r="AF64" s="112"/>
      <c r="AG64" s="112"/>
    </row>
    <row r="65" spans="13:33" x14ac:dyDescent="0.15">
      <c r="M65" s="138"/>
      <c r="O65" s="138"/>
      <c r="P65" s="138"/>
      <c r="Q65" s="138"/>
      <c r="AD65" s="112"/>
      <c r="AE65" s="112"/>
      <c r="AF65" s="112"/>
      <c r="AG65" s="112"/>
    </row>
    <row r="66" spans="13:33" x14ac:dyDescent="0.15">
      <c r="M66" s="138"/>
      <c r="O66" s="138"/>
      <c r="P66" s="138"/>
      <c r="Q66" s="138"/>
      <c r="AD66" s="112"/>
      <c r="AE66" s="112"/>
      <c r="AF66" s="112"/>
      <c r="AG66" s="112"/>
    </row>
    <row r="67" spans="13:33" x14ac:dyDescent="0.15">
      <c r="M67" s="138"/>
      <c r="O67" s="138"/>
      <c r="P67" s="138"/>
      <c r="Q67" s="138"/>
      <c r="AD67" s="112"/>
      <c r="AE67" s="112"/>
      <c r="AF67" s="112"/>
      <c r="AG67" s="112"/>
    </row>
    <row r="68" spans="13:33" x14ac:dyDescent="0.15">
      <c r="M68" s="138"/>
      <c r="O68" s="138"/>
      <c r="P68" s="138"/>
      <c r="Q68" s="138"/>
      <c r="AD68" s="112"/>
      <c r="AE68" s="112"/>
      <c r="AF68" s="112"/>
      <c r="AG68" s="112"/>
    </row>
    <row r="69" spans="13:33" x14ac:dyDescent="0.15">
      <c r="M69" s="138"/>
      <c r="O69" s="138"/>
      <c r="P69" s="138"/>
      <c r="Q69" s="138"/>
    </row>
    <row r="70" spans="13:33" x14ac:dyDescent="0.15">
      <c r="M70" s="138"/>
      <c r="O70" s="138"/>
      <c r="P70" s="138"/>
      <c r="Q70" s="138"/>
    </row>
    <row r="71" spans="13:33" x14ac:dyDescent="0.15">
      <c r="M71" s="138"/>
      <c r="O71" s="138"/>
      <c r="P71" s="138"/>
      <c r="Q71" s="138"/>
    </row>
    <row r="72" spans="13:33" x14ac:dyDescent="0.15">
      <c r="M72" s="138"/>
      <c r="O72" s="138"/>
      <c r="P72" s="138"/>
      <c r="Q72" s="138"/>
    </row>
    <row r="73" spans="13:33" x14ac:dyDescent="0.15">
      <c r="M73" s="138"/>
      <c r="O73" s="138"/>
      <c r="P73" s="138"/>
      <c r="Q73" s="138"/>
    </row>
    <row r="74" spans="13:33" x14ac:dyDescent="0.15">
      <c r="M74" s="138"/>
      <c r="O74" s="138"/>
      <c r="P74" s="138"/>
      <c r="Q74" s="138"/>
    </row>
    <row r="75" spans="13:33" x14ac:dyDescent="0.15">
      <c r="M75" s="138"/>
      <c r="O75" s="138"/>
      <c r="P75" s="138"/>
      <c r="Q75" s="138"/>
    </row>
    <row r="76" spans="13:33" x14ac:dyDescent="0.15">
      <c r="M76" s="138"/>
      <c r="O76" s="138"/>
      <c r="P76" s="138"/>
      <c r="Q76" s="138"/>
    </row>
    <row r="77" spans="13:33" x14ac:dyDescent="0.15">
      <c r="M77" s="138"/>
      <c r="O77" s="138"/>
      <c r="P77" s="138"/>
      <c r="Q77" s="138"/>
    </row>
    <row r="78" spans="13:33" x14ac:dyDescent="0.15">
      <c r="M78" s="138"/>
      <c r="O78" s="138"/>
      <c r="P78" s="138"/>
      <c r="Q78" s="138"/>
    </row>
    <row r="79" spans="13:33" x14ac:dyDescent="0.15">
      <c r="M79" s="138"/>
      <c r="O79" s="138"/>
      <c r="P79" s="138"/>
      <c r="Q79" s="138"/>
    </row>
    <row r="80" spans="13:33" x14ac:dyDescent="0.15">
      <c r="M80" s="138"/>
      <c r="O80" s="138"/>
      <c r="P80" s="138"/>
      <c r="Q80" s="138"/>
    </row>
    <row r="81" spans="13:17" x14ac:dyDescent="0.15">
      <c r="M81" s="138"/>
      <c r="O81" s="138"/>
      <c r="P81" s="138"/>
      <c r="Q81" s="138"/>
    </row>
    <row r="82" spans="13:17" x14ac:dyDescent="0.15">
      <c r="M82" s="138"/>
      <c r="O82" s="138"/>
      <c r="P82" s="138"/>
      <c r="Q82" s="138"/>
    </row>
    <row r="83" spans="13:17" x14ac:dyDescent="0.15">
      <c r="M83" s="138"/>
      <c r="O83" s="138"/>
      <c r="P83" s="138"/>
      <c r="Q83" s="138"/>
    </row>
    <row r="84" spans="13:17" x14ac:dyDescent="0.15">
      <c r="M84" s="138"/>
      <c r="O84" s="138"/>
      <c r="P84" s="138"/>
      <c r="Q84" s="138"/>
    </row>
    <row r="85" spans="13:17" x14ac:dyDescent="0.15">
      <c r="M85" s="138"/>
      <c r="O85" s="138"/>
      <c r="P85" s="138"/>
      <c r="Q85" s="138"/>
    </row>
    <row r="86" spans="13:17" x14ac:dyDescent="0.15">
      <c r="M86" s="138"/>
      <c r="O86" s="138"/>
      <c r="P86" s="138"/>
      <c r="Q86" s="138"/>
    </row>
  </sheetData>
  <sheetProtection sheet="1" objects="1" scenarios="1"/>
  <mergeCells count="27">
    <mergeCell ref="P1:Q1"/>
    <mergeCell ref="Y2:Y3"/>
    <mergeCell ref="Y5:Z7"/>
    <mergeCell ref="Y9:AB10"/>
    <mergeCell ref="Y12:AB12"/>
    <mergeCell ref="P4:P6"/>
    <mergeCell ref="AA13:AB13"/>
    <mergeCell ref="Y14:Y17"/>
    <mergeCell ref="Z14:Z17"/>
    <mergeCell ref="AA14:AB16"/>
    <mergeCell ref="AF2:AF3"/>
    <mergeCell ref="AF5:AF8"/>
    <mergeCell ref="O4:O6"/>
    <mergeCell ref="M3:Q3"/>
    <mergeCell ref="Q4:Q6"/>
    <mergeCell ref="N4:N6"/>
    <mergeCell ref="C3:C5"/>
    <mergeCell ref="H3:L3"/>
    <mergeCell ref="E3:E6"/>
    <mergeCell ref="F3:F6"/>
    <mergeCell ref="L4:L6"/>
    <mergeCell ref="K4:K6"/>
    <mergeCell ref="J4:J6"/>
    <mergeCell ref="H4:H6"/>
    <mergeCell ref="G3:G7"/>
    <mergeCell ref="D3:D7"/>
    <mergeCell ref="I4:I6"/>
  </mergeCells>
  <phoneticPr fontId="1"/>
  <conditionalFormatting sqref="O9:P16">
    <cfRule type="expression" dxfId="3550" priority="33">
      <formula>$H9&lt;-1</formula>
    </cfRule>
  </conditionalFormatting>
  <conditionalFormatting sqref="I9:L9">
    <cfRule type="expression" dxfId="3549" priority="25">
      <formula>$H9&lt;-1</formula>
    </cfRule>
  </conditionalFormatting>
  <conditionalFormatting sqref="I10 K10:L10">
    <cfRule type="expression" dxfId="3548" priority="24">
      <formula>$H10&lt;-1</formula>
    </cfRule>
  </conditionalFormatting>
  <conditionalFormatting sqref="I11 K11:L11">
    <cfRule type="expression" dxfId="3547" priority="23">
      <formula>$H11&lt;-1</formula>
    </cfRule>
  </conditionalFormatting>
  <conditionalFormatting sqref="I12 K12:L12">
    <cfRule type="expression" dxfId="3546" priority="22">
      <formula>$H12&lt;-1</formula>
    </cfRule>
  </conditionalFormatting>
  <conditionalFormatting sqref="I13 K13:L13">
    <cfRule type="expression" dxfId="3545" priority="21">
      <formula>$H13&lt;-1</formula>
    </cfRule>
  </conditionalFormatting>
  <conditionalFormatting sqref="I14 K14:L14">
    <cfRule type="expression" dxfId="3544" priority="20">
      <formula>$H14&lt;-1</formula>
    </cfRule>
  </conditionalFormatting>
  <conditionalFormatting sqref="I15 K15:L15">
    <cfRule type="expression" dxfId="3543" priority="19">
      <formula>$H15&lt;-1</formula>
    </cfRule>
  </conditionalFormatting>
  <conditionalFormatting sqref="I16 K16:L16">
    <cfRule type="expression" dxfId="3542" priority="18">
      <formula>$H16&lt;-1</formula>
    </cfRule>
  </conditionalFormatting>
  <conditionalFormatting sqref="J16">
    <cfRule type="expression" dxfId="3541" priority="2">
      <formula>$H16&lt;-1</formula>
    </cfRule>
  </conditionalFormatting>
  <conditionalFormatting sqref="J10">
    <cfRule type="expression" dxfId="3540" priority="14">
      <formula>$H10&lt;-1</formula>
    </cfRule>
  </conditionalFormatting>
  <conditionalFormatting sqref="J11">
    <cfRule type="expression" dxfId="3539" priority="12">
      <formula>$H11&lt;-1</formula>
    </cfRule>
  </conditionalFormatting>
  <conditionalFormatting sqref="J12">
    <cfRule type="expression" dxfId="3538" priority="10">
      <formula>$H12&lt;-1</formula>
    </cfRule>
  </conditionalFormatting>
  <conditionalFormatting sqref="J13">
    <cfRule type="expression" dxfId="3537" priority="8">
      <formula>$H13&lt;-1</formula>
    </cfRule>
  </conditionalFormatting>
  <conditionalFormatting sqref="J14">
    <cfRule type="expression" dxfId="3536" priority="6">
      <formula>$H14&lt;-1</formula>
    </cfRule>
  </conditionalFormatting>
  <conditionalFormatting sqref="J15">
    <cfRule type="expression" dxfId="3535" priority="4">
      <formula>$H15&lt;-1</formula>
    </cfRule>
  </conditionalFormatting>
  <dataValidations count="7">
    <dataValidation type="decimal" allowBlank="1" showInputMessage="1" showErrorMessage="1" errorTitle="入力エラー" error="正の半角数字を入力してください。" sqref="E9:E16">
      <formula1>0</formula1>
      <formula2>1000</formula2>
    </dataValidation>
    <dataValidation type="decimal" allowBlank="1" showInputMessage="1" showErrorMessage="1" errorTitle="入力エラー" error="正の半角数字を入力してください。" sqref="F9:F16">
      <formula1>0</formula1>
      <formula2>10000</formula2>
    </dataValidation>
    <dataValidation type="decimal" allowBlank="1" showInputMessage="1" showErrorMessage="1" errorTitle="入力エラー" error="0～0.4の値を入力してください。" sqref="I9:I16">
      <formula1>0</formula1>
      <formula2>0.4</formula2>
    </dataValidation>
    <dataValidation type="decimal" allowBlank="1" showInputMessage="1" showErrorMessage="1" errorTitle="入力エラー" error="-99.99～+0.40の値を入力してください。" sqref="H9:H16">
      <formula1>-99.99</formula1>
      <formula2>0.4</formula2>
    </dataValidation>
    <dataValidation type="decimal" allowBlank="1" showInputMessage="1" showErrorMessage="1" errorTitle="入力エラー" sqref="J9:L16">
      <formula1>0</formula1>
      <formula2>99.99</formula2>
    </dataValidation>
    <dataValidation type="list" allowBlank="1" showInputMessage="1" showErrorMessage="1" sqref="D9:D16">
      <formula1>隣接空間の種別</formula1>
    </dataValidation>
    <dataValidation type="list" allowBlank="1" showInputMessage="1" showErrorMessage="1" sqref="G9:G16">
      <formula1>基礎の計算方法</formula1>
    </dataValidation>
  </dataValidations>
  <hyperlinks>
    <hyperlink ref="Y2:Y3" location="⑦基礎!A9" display="戻る"/>
    <hyperlink ref="AF2:AF3" location="⑦基礎!A9" display="戻る"/>
    <hyperlink ref="M9" location="⑦計算!A1" display="計算する"/>
    <hyperlink ref="M10" location="⑦計算!A21" display="計算する"/>
    <hyperlink ref="M11" location="⑦計算!A41" display="計算する"/>
    <hyperlink ref="M12" location="⑦計算!A61" display="計算する"/>
    <hyperlink ref="M13" location="⑦計算!A81" display="計算する"/>
    <hyperlink ref="M14" location="⑦計算!A101" display="計算する"/>
    <hyperlink ref="M15" location="⑦計算!A121" display="計算する"/>
    <hyperlink ref="M16" location="⑦計算!A141" display="計算する"/>
    <hyperlink ref="P1:Q1" location="ホーム!C6" display="HOMEへ"/>
    <hyperlink ref="H4:L7" location="⑦基礎!AF9" display="地盤面から基礎等底盤上端の寸法"/>
    <hyperlink ref="N4:Q7" location="⑦基礎!AF9" display="⑦基礎!AF9"/>
  </hyperlinks>
  <pageMargins left="0.7" right="0.7" top="0.75" bottom="0.75" header="0.3" footer="0.3"/>
  <pageSetup paperSize="9" orientation="portrait" horizontalDpi="0" verticalDpi="0" r:id="rId1"/>
  <ignoredErrors>
    <ignoredError sqref="N9 N10 N11:N16 O9:Q12 O14:Q16 O13:Q1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7" id="{06A7DAF6-41AF-44EC-B45A-4EC35E3BB821}">
            <xm:f>$G9=data!$AN$5</xm:f>
            <x14:dxf>
              <fill>
                <patternFill>
                  <bgColor theme="1"/>
                </patternFill>
              </fill>
            </x14:dxf>
          </x14:cfRule>
          <xm:sqref>J9</xm:sqref>
        </x14:conditionalFormatting>
        <x14:conditionalFormatting xmlns:xm="http://schemas.microsoft.com/office/excel/2006/main">
          <x14:cfRule type="expression" priority="13" id="{F6C90F83-1414-45D7-B321-7D0F7F99DFF7}">
            <xm:f>$G10=data!$AN$5</xm:f>
            <x14:dxf>
              <fill>
                <patternFill>
                  <bgColor theme="1"/>
                </patternFill>
              </fill>
            </x14:dxf>
          </x14:cfRule>
          <xm:sqref>J10</xm:sqref>
        </x14:conditionalFormatting>
        <x14:conditionalFormatting xmlns:xm="http://schemas.microsoft.com/office/excel/2006/main">
          <x14:cfRule type="expression" priority="11" id="{F6D0A75F-A1D4-4A73-8955-0288E44B07A4}">
            <xm:f>$G11=data!$AN$5</xm:f>
            <x14:dxf>
              <fill>
                <patternFill>
                  <bgColor theme="1"/>
                </patternFill>
              </fill>
            </x14:dxf>
          </x14:cfRule>
          <xm:sqref>J11</xm:sqref>
        </x14:conditionalFormatting>
        <x14:conditionalFormatting xmlns:xm="http://schemas.microsoft.com/office/excel/2006/main">
          <x14:cfRule type="expression" priority="9" id="{850A51B7-F119-4D56-AA56-3AD960FF0D6B}">
            <xm:f>$G12=data!$AN$5</xm:f>
            <x14:dxf>
              <fill>
                <patternFill>
                  <bgColor theme="1"/>
                </patternFill>
              </fill>
            </x14:dxf>
          </x14:cfRule>
          <xm:sqref>J12</xm:sqref>
        </x14:conditionalFormatting>
        <x14:conditionalFormatting xmlns:xm="http://schemas.microsoft.com/office/excel/2006/main">
          <x14:cfRule type="expression" priority="7" id="{CBB3B8DE-A433-47DC-9069-A9A993095458}">
            <xm:f>$G13=data!$AN$5</xm:f>
            <x14:dxf>
              <fill>
                <patternFill>
                  <bgColor theme="1"/>
                </patternFill>
              </fill>
            </x14:dxf>
          </x14:cfRule>
          <xm:sqref>J13</xm:sqref>
        </x14:conditionalFormatting>
        <x14:conditionalFormatting xmlns:xm="http://schemas.microsoft.com/office/excel/2006/main">
          <x14:cfRule type="expression" priority="5" id="{FF2E6447-C252-4730-AE89-1695BEE7C1A2}">
            <xm:f>$G14=data!$AN$5</xm:f>
            <x14:dxf>
              <fill>
                <patternFill>
                  <bgColor theme="1"/>
                </patternFill>
              </fill>
            </x14:dxf>
          </x14:cfRule>
          <xm:sqref>J14</xm:sqref>
        </x14:conditionalFormatting>
        <x14:conditionalFormatting xmlns:xm="http://schemas.microsoft.com/office/excel/2006/main">
          <x14:cfRule type="expression" priority="3" id="{9FFC7737-747A-4FB2-A73A-BEBB6E9627F5}">
            <xm:f>$G15=data!$AN$5</xm:f>
            <x14:dxf>
              <fill>
                <patternFill>
                  <bgColor theme="1"/>
                </patternFill>
              </fill>
            </x14:dxf>
          </x14:cfRule>
          <xm:sqref>J15</xm:sqref>
        </x14:conditionalFormatting>
        <x14:conditionalFormatting xmlns:xm="http://schemas.microsoft.com/office/excel/2006/main">
          <x14:cfRule type="expression" priority="1" id="{66290903-C631-468B-A800-98F9F7B3154B}">
            <xm:f>$G16=data!$AN$5</xm:f>
            <x14:dxf>
              <fill>
                <patternFill>
                  <bgColor theme="1"/>
                </patternFill>
              </fill>
            </x14:dxf>
          </x14:cfRule>
          <xm:sqref>J16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UF69"/>
  <sheetViews>
    <sheetView showRowColHeaders="0" topLeftCell="BA1" zoomScale="85" zoomScaleNormal="85" workbookViewId="0">
      <pane ySplit="9" topLeftCell="A10" activePane="bottomLeft" state="frozen"/>
      <selection pane="bottomLeft" activeCell="BL2" sqref="BL2"/>
    </sheetView>
  </sheetViews>
  <sheetFormatPr defaultRowHeight="14.25" x14ac:dyDescent="0.15"/>
  <cols>
    <col min="1" max="1" width="1.25" style="87" customWidth="1"/>
    <col min="2" max="2" width="3.875" style="87" customWidth="1"/>
    <col min="3" max="3" width="8.25" style="87" customWidth="1"/>
    <col min="4" max="4" width="7.75" style="87" bestFit="1" customWidth="1"/>
    <col min="5" max="5" width="7.125" style="87" customWidth="1"/>
    <col min="6" max="6" width="8.25" style="87" customWidth="1"/>
    <col min="7" max="7" width="9.125" style="87" customWidth="1"/>
    <col min="8" max="8" width="6.25" style="87" customWidth="1"/>
    <col min="9" max="9" width="24.375" style="87" customWidth="1"/>
    <col min="10" max="10" width="10.875" style="87" customWidth="1"/>
    <col min="11" max="11" width="16.5" style="87" customWidth="1"/>
    <col min="12" max="12" width="19.25" style="87" customWidth="1"/>
    <col min="13" max="16" width="9.5" style="90" hidden="1" customWidth="1"/>
    <col min="17" max="20" width="9.5" style="91" hidden="1" customWidth="1"/>
    <col min="21" max="21" width="10.5" style="91" hidden="1" customWidth="1"/>
    <col min="22" max="22" width="12.5" style="91" hidden="1" customWidth="1"/>
    <col min="23" max="23" width="9.875" style="91" hidden="1" customWidth="1"/>
    <col min="24" max="24" width="4.125" style="91" customWidth="1"/>
    <col min="25" max="25" width="9.5" style="91" customWidth="1"/>
    <col min="26" max="26" width="9" style="91"/>
    <col min="27" max="27" width="1.25" style="87" customWidth="1"/>
    <col min="28" max="28" width="3.875" style="87" customWidth="1"/>
    <col min="29" max="29" width="8.25" style="87" customWidth="1"/>
    <col min="30" max="30" width="7.75" style="87" bestFit="1" customWidth="1"/>
    <col min="31" max="31" width="7.125" style="87" customWidth="1"/>
    <col min="32" max="32" width="8.25" style="87" customWidth="1"/>
    <col min="33" max="33" width="9.125" style="87" customWidth="1"/>
    <col min="34" max="34" width="6.25" style="87" customWidth="1"/>
    <col min="35" max="35" width="24.375" style="87" customWidth="1"/>
    <col min="36" max="36" width="10.875" style="87" customWidth="1"/>
    <col min="37" max="37" width="16.5" style="87" customWidth="1"/>
    <col min="38" max="38" width="19.25" style="87" customWidth="1"/>
    <col min="39" max="40" width="13.75" style="90" hidden="1" customWidth="1"/>
    <col min="41" max="41" width="15.5" style="90" hidden="1" customWidth="1"/>
    <col min="42" max="42" width="13.75" style="90" hidden="1" customWidth="1"/>
    <col min="43" max="43" width="21" style="91" hidden="1" customWidth="1"/>
    <col min="44" max="44" width="6.875" style="91" hidden="1" customWidth="1"/>
    <col min="45" max="45" width="24.75" style="91" hidden="1" customWidth="1"/>
    <col min="46" max="46" width="3.375" style="91" hidden="1" customWidth="1"/>
    <col min="47" max="47" width="35.625" style="91" hidden="1" customWidth="1"/>
    <col min="48" max="48" width="3.375" style="91" hidden="1" customWidth="1"/>
    <col min="49" max="49" width="6.875" style="91" hidden="1" customWidth="1"/>
    <col min="50" max="50" width="4.625" style="91" hidden="1" customWidth="1"/>
    <col min="51" max="52" width="9" style="91"/>
    <col min="53" max="53" width="1.25" style="87" customWidth="1"/>
    <col min="54" max="54" width="3.875" style="87" customWidth="1"/>
    <col min="55" max="55" width="8.25" style="87" customWidth="1"/>
    <col min="56" max="56" width="7.75" style="87" bestFit="1" customWidth="1"/>
    <col min="57" max="57" width="7.125" style="87" customWidth="1"/>
    <col min="58" max="58" width="8.25" style="87" customWidth="1"/>
    <col min="59" max="59" width="9.125" style="87" customWidth="1"/>
    <col min="60" max="60" width="6.25" style="87" customWidth="1"/>
    <col min="61" max="61" width="24.375" style="87" customWidth="1"/>
    <col min="62" max="62" width="10.875" style="87" customWidth="1"/>
    <col min="63" max="63" width="16.5" style="87" customWidth="1"/>
    <col min="64" max="64" width="19.25" style="87" customWidth="1"/>
    <col min="65" max="65" width="13.375" style="90" hidden="1" customWidth="1"/>
    <col min="66" max="66" width="8.25" style="90" hidden="1" customWidth="1"/>
    <col min="67" max="67" width="26.125" style="90" hidden="1" customWidth="1"/>
    <col min="68" max="68" width="9.875" style="90" hidden="1" customWidth="1"/>
    <col min="69" max="72" width="16.125" style="91" hidden="1" customWidth="1"/>
    <col min="73" max="73" width="24.25" style="91" hidden="1" customWidth="1"/>
    <col min="74" max="75" width="16.125" style="91" hidden="1" customWidth="1"/>
    <col min="76" max="76" width="19.25" style="91" hidden="1" customWidth="1"/>
    <col min="77" max="77" width="19.25" style="91" customWidth="1"/>
    <col min="78" max="78" width="9" style="91"/>
    <col min="79" max="79" width="1.25" style="87" customWidth="1"/>
    <col min="80" max="80" width="3.875" style="87" customWidth="1"/>
    <col min="81" max="81" width="8.25" style="87" customWidth="1"/>
    <col min="82" max="82" width="7.75" style="87" bestFit="1" customWidth="1"/>
    <col min="83" max="83" width="7.125" style="87" customWidth="1"/>
    <col min="84" max="84" width="8.25" style="87" customWidth="1"/>
    <col min="85" max="85" width="9.125" style="87" customWidth="1"/>
    <col min="86" max="86" width="6.25" style="87" customWidth="1"/>
    <col min="87" max="87" width="24.375" style="87" customWidth="1"/>
    <col min="88" max="88" width="10.875" style="87" customWidth="1"/>
    <col min="89" max="89" width="16.5" style="87" customWidth="1"/>
    <col min="90" max="90" width="19.25" style="87" customWidth="1"/>
    <col min="91" max="94" width="8.25" style="90" hidden="1" customWidth="1"/>
    <col min="95" max="102" width="8.25" style="91" hidden="1" customWidth="1"/>
    <col min="103" max="103" width="8.25" style="91" customWidth="1"/>
    <col min="104" max="104" width="9" style="91"/>
    <col min="105" max="105" width="1.25" style="87" customWidth="1"/>
    <col min="106" max="106" width="3.875" style="87" customWidth="1"/>
    <col min="107" max="107" width="8.25" style="87" customWidth="1"/>
    <col min="108" max="108" width="7.75" style="87" bestFit="1" customWidth="1"/>
    <col min="109" max="109" width="7.125" style="87" customWidth="1"/>
    <col min="110" max="110" width="8.25" style="87" customWidth="1"/>
    <col min="111" max="111" width="9.125" style="87" customWidth="1"/>
    <col min="112" max="112" width="6.25" style="87" customWidth="1"/>
    <col min="113" max="113" width="24.375" style="87" customWidth="1"/>
    <col min="114" max="114" width="10.875" style="87" customWidth="1"/>
    <col min="115" max="115" width="16.5" style="87" customWidth="1"/>
    <col min="116" max="116" width="19.25" style="87" customWidth="1"/>
    <col min="117" max="120" width="9.375" style="90" hidden="1" customWidth="1"/>
    <col min="121" max="128" width="9.375" style="91" hidden="1" customWidth="1"/>
    <col min="129" max="129" width="9.375" style="91" customWidth="1"/>
    <col min="130" max="130" width="9" style="91"/>
    <col min="131" max="131" width="1.25" style="87" customWidth="1"/>
    <col min="132" max="132" width="3.875" style="87" customWidth="1"/>
    <col min="133" max="133" width="8.25" style="87" customWidth="1"/>
    <col min="134" max="134" width="7.75" style="87" bestFit="1" customWidth="1"/>
    <col min="135" max="135" width="7.125" style="87" customWidth="1"/>
    <col min="136" max="136" width="8.25" style="87" customWidth="1"/>
    <col min="137" max="137" width="9.125" style="87" customWidth="1"/>
    <col min="138" max="138" width="6.25" style="87" customWidth="1"/>
    <col min="139" max="139" width="24.375" style="87" customWidth="1"/>
    <col min="140" max="140" width="10.875" style="87" customWidth="1"/>
    <col min="141" max="141" width="16.5" style="87" customWidth="1"/>
    <col min="142" max="142" width="19.25" style="87" customWidth="1"/>
    <col min="143" max="146" width="9.5" style="90" hidden="1" customWidth="1"/>
    <col min="147" max="154" width="9.5" style="91" hidden="1" customWidth="1"/>
    <col min="155" max="155" width="9.5" style="91" customWidth="1"/>
    <col min="156" max="156" width="9" style="91"/>
    <col min="157" max="157" width="1.25" style="87" customWidth="1"/>
    <col min="158" max="158" width="3.875" style="87" customWidth="1"/>
    <col min="159" max="159" width="8.25" style="87" customWidth="1"/>
    <col min="160" max="160" width="7.75" style="87" bestFit="1" customWidth="1"/>
    <col min="161" max="161" width="7.125" style="87" customWidth="1"/>
    <col min="162" max="162" width="8.25" style="87" customWidth="1"/>
    <col min="163" max="163" width="9.125" style="87" customWidth="1"/>
    <col min="164" max="164" width="6.25" style="87" customWidth="1"/>
    <col min="165" max="165" width="24.375" style="87" customWidth="1"/>
    <col min="166" max="166" width="10.875" style="87" customWidth="1"/>
    <col min="167" max="167" width="16.5" style="87" customWidth="1"/>
    <col min="168" max="168" width="19.25" style="87" customWidth="1"/>
    <col min="169" max="172" width="9.125" style="90" hidden="1" customWidth="1"/>
    <col min="173" max="180" width="9.125" style="91" hidden="1" customWidth="1"/>
    <col min="181" max="181" width="9.125" style="91" customWidth="1"/>
    <col min="182" max="182" width="9" style="91"/>
    <col min="183" max="183" width="1.25" style="87" customWidth="1"/>
    <col min="184" max="184" width="3.875" style="87" customWidth="1"/>
    <col min="185" max="185" width="8.25" style="87" customWidth="1"/>
    <col min="186" max="186" width="7.75" style="87" bestFit="1" customWidth="1"/>
    <col min="187" max="187" width="7.125" style="87" customWidth="1"/>
    <col min="188" max="188" width="8.25" style="87" customWidth="1"/>
    <col min="189" max="189" width="9.125" style="87" customWidth="1"/>
    <col min="190" max="190" width="6.25" style="87" customWidth="1"/>
    <col min="191" max="191" width="24.375" style="87" customWidth="1"/>
    <col min="192" max="192" width="10.875" style="87" customWidth="1"/>
    <col min="193" max="193" width="16.5" style="87" customWidth="1"/>
    <col min="194" max="194" width="19.25" style="87" customWidth="1"/>
    <col min="195" max="198" width="9.75" style="90" hidden="1" customWidth="1"/>
    <col min="199" max="206" width="9.75" style="91" hidden="1" customWidth="1"/>
    <col min="207" max="207" width="9.75" style="91" customWidth="1"/>
    <col min="208" max="208" width="9" style="91"/>
    <col min="209" max="209" width="1.25" style="87" customWidth="1"/>
    <col min="210" max="210" width="3.875" style="87" customWidth="1"/>
    <col min="211" max="211" width="8.25" style="87" customWidth="1"/>
    <col min="212" max="212" width="7.75" style="87" bestFit="1" customWidth="1"/>
    <col min="213" max="213" width="7.125" style="87" customWidth="1"/>
    <col min="214" max="214" width="8.25" style="87" customWidth="1"/>
    <col min="215" max="215" width="9.125" style="87" customWidth="1"/>
    <col min="216" max="216" width="6.25" style="87" customWidth="1"/>
    <col min="217" max="217" width="24.375" style="87" customWidth="1"/>
    <col min="218" max="218" width="10.875" style="87" customWidth="1"/>
    <col min="219" max="219" width="16.5" style="87" customWidth="1"/>
    <col min="220" max="220" width="19.25" style="87" customWidth="1"/>
    <col min="221" max="224" width="9.5" style="90" hidden="1" customWidth="1"/>
    <col min="225" max="232" width="9.5" style="91" hidden="1" customWidth="1"/>
    <col min="233" max="233" width="9.5" style="91" customWidth="1"/>
    <col min="234" max="234" width="9" style="91"/>
    <col min="235" max="235" width="1.25" style="87" customWidth="1"/>
    <col min="236" max="236" width="3.875" style="87" customWidth="1"/>
    <col min="237" max="237" width="8.25" style="87" customWidth="1"/>
    <col min="238" max="238" width="7.75" style="87" bestFit="1" customWidth="1"/>
    <col min="239" max="239" width="7.125" style="87" customWidth="1"/>
    <col min="240" max="240" width="8.25" style="87" customWidth="1"/>
    <col min="241" max="241" width="9.125" style="87" customWidth="1"/>
    <col min="242" max="242" width="6.25" style="87" customWidth="1"/>
    <col min="243" max="243" width="24.375" style="87" customWidth="1"/>
    <col min="244" max="244" width="10.875" style="87" customWidth="1"/>
    <col min="245" max="245" width="16.5" style="87" customWidth="1"/>
    <col min="246" max="246" width="19.25" style="87" customWidth="1"/>
    <col min="247" max="250" width="9.375" style="90" hidden="1" customWidth="1"/>
    <col min="251" max="258" width="9.375" style="91" hidden="1" customWidth="1"/>
    <col min="259" max="259" width="9.375" style="91" customWidth="1"/>
    <col min="260" max="260" width="9" style="91"/>
    <col min="261" max="261" width="1.25" style="87" customWidth="1"/>
    <col min="262" max="262" width="3.875" style="87" customWidth="1"/>
    <col min="263" max="263" width="8.25" style="87" customWidth="1"/>
    <col min="264" max="264" width="7.75" style="87" bestFit="1" customWidth="1"/>
    <col min="265" max="265" width="7.125" style="87" customWidth="1"/>
    <col min="266" max="266" width="8.25" style="87" customWidth="1"/>
    <col min="267" max="267" width="9.125" style="87" customWidth="1"/>
    <col min="268" max="268" width="6.25" style="87" customWidth="1"/>
    <col min="269" max="269" width="24.375" style="87" customWidth="1"/>
    <col min="270" max="270" width="10.875" style="87" customWidth="1"/>
    <col min="271" max="271" width="16.5" style="87" customWidth="1"/>
    <col min="272" max="272" width="19.25" style="87" customWidth="1"/>
    <col min="273" max="276" width="9.375" style="90" hidden="1" customWidth="1"/>
    <col min="277" max="284" width="9.375" style="91" hidden="1" customWidth="1"/>
    <col min="285" max="285" width="9.375" style="91" customWidth="1"/>
    <col min="286" max="286" width="9" style="91"/>
    <col min="287" max="287" width="1.25" style="87" customWidth="1"/>
    <col min="288" max="288" width="3.875" style="87" customWidth="1"/>
    <col min="289" max="289" width="8.25" style="87" customWidth="1"/>
    <col min="290" max="290" width="7.75" style="87" bestFit="1" customWidth="1"/>
    <col min="291" max="291" width="7.125" style="87" customWidth="1"/>
    <col min="292" max="292" width="8.25" style="87" customWidth="1"/>
    <col min="293" max="293" width="9.125" style="87" customWidth="1"/>
    <col min="294" max="294" width="6.25" style="87" customWidth="1"/>
    <col min="295" max="295" width="24.375" style="87" customWidth="1"/>
    <col min="296" max="296" width="10.875" style="87" customWidth="1"/>
    <col min="297" max="297" width="16.5" style="87" customWidth="1"/>
    <col min="298" max="298" width="19.25" style="87" customWidth="1"/>
    <col min="299" max="302" width="9.375" style="90" hidden="1" customWidth="1"/>
    <col min="303" max="310" width="9.375" style="91" hidden="1" customWidth="1"/>
    <col min="311" max="311" width="9.375" style="91" customWidth="1"/>
    <col min="312" max="312" width="9" style="91"/>
    <col min="313" max="313" width="1.25" style="87" customWidth="1"/>
    <col min="314" max="314" width="3.875" style="87" customWidth="1"/>
    <col min="315" max="315" width="8.25" style="87" customWidth="1"/>
    <col min="316" max="316" width="7.75" style="87" bestFit="1" customWidth="1"/>
    <col min="317" max="317" width="7.125" style="87" customWidth="1"/>
    <col min="318" max="318" width="8.25" style="87" customWidth="1"/>
    <col min="319" max="319" width="9.125" style="87" customWidth="1"/>
    <col min="320" max="320" width="6.25" style="87" customWidth="1"/>
    <col min="321" max="321" width="24.375" style="87" customWidth="1"/>
    <col min="322" max="322" width="10.875" style="87" customWidth="1"/>
    <col min="323" max="323" width="16.5" style="87" customWidth="1"/>
    <col min="324" max="324" width="19.25" style="87" customWidth="1"/>
    <col min="325" max="328" width="9.375" style="90" hidden="1" customWidth="1"/>
    <col min="329" max="336" width="9.375" style="91" hidden="1" customWidth="1"/>
    <col min="337" max="337" width="9.375" style="91" customWidth="1"/>
    <col min="338" max="338" width="9" style="91"/>
    <col min="339" max="339" width="1.25" style="87" customWidth="1"/>
    <col min="340" max="340" width="3.875" style="87" customWidth="1"/>
    <col min="341" max="341" width="8.25" style="87" customWidth="1"/>
    <col min="342" max="342" width="7.75" style="87" bestFit="1" customWidth="1"/>
    <col min="343" max="343" width="7.125" style="87" customWidth="1"/>
    <col min="344" max="344" width="8.25" style="87" customWidth="1"/>
    <col min="345" max="345" width="9.125" style="87" customWidth="1"/>
    <col min="346" max="346" width="6.25" style="87" customWidth="1"/>
    <col min="347" max="347" width="24.375" style="87" customWidth="1"/>
    <col min="348" max="348" width="10.875" style="87" customWidth="1"/>
    <col min="349" max="349" width="16.5" style="87" customWidth="1"/>
    <col min="350" max="350" width="19.25" style="87" customWidth="1"/>
    <col min="351" max="354" width="9.375" style="90" hidden="1" customWidth="1"/>
    <col min="355" max="362" width="9.375" style="91" hidden="1" customWidth="1"/>
    <col min="363" max="363" width="9.375" style="91" customWidth="1"/>
    <col min="364" max="364" width="9" style="91"/>
    <col min="365" max="365" width="1.25" style="87" customWidth="1"/>
    <col min="366" max="366" width="3.875" style="87" customWidth="1"/>
    <col min="367" max="367" width="8.25" style="87" customWidth="1"/>
    <col min="368" max="368" width="7.75" style="87" bestFit="1" customWidth="1"/>
    <col min="369" max="369" width="7.125" style="87" customWidth="1"/>
    <col min="370" max="370" width="8.25" style="87" customWidth="1"/>
    <col min="371" max="371" width="9.125" style="87" customWidth="1"/>
    <col min="372" max="372" width="6.25" style="87" customWidth="1"/>
    <col min="373" max="373" width="24.375" style="87" customWidth="1"/>
    <col min="374" max="374" width="10.875" style="87" customWidth="1"/>
    <col min="375" max="375" width="16.5" style="87" customWidth="1"/>
    <col min="376" max="376" width="19.25" style="87" customWidth="1"/>
    <col min="377" max="380" width="9.375" style="90" hidden="1" customWidth="1"/>
    <col min="381" max="388" width="9.375" style="91" hidden="1" customWidth="1"/>
    <col min="389" max="389" width="9.375" style="91" customWidth="1"/>
    <col min="390" max="390" width="9" style="91"/>
    <col min="391" max="391" width="1.25" style="87" customWidth="1"/>
    <col min="392" max="392" width="3.875" style="87" customWidth="1"/>
    <col min="393" max="393" width="8.25" style="87" customWidth="1"/>
    <col min="394" max="394" width="7.75" style="87" bestFit="1" customWidth="1"/>
    <col min="395" max="395" width="7.125" style="87" customWidth="1"/>
    <col min="396" max="396" width="8.25" style="87" customWidth="1"/>
    <col min="397" max="397" width="9.125" style="87" customWidth="1"/>
    <col min="398" max="398" width="6.25" style="87" customWidth="1"/>
    <col min="399" max="399" width="24.375" style="87" customWidth="1"/>
    <col min="400" max="400" width="10.875" style="87" customWidth="1"/>
    <col min="401" max="401" width="16.5" style="87" customWidth="1"/>
    <col min="402" max="402" width="19.25" style="87" customWidth="1"/>
    <col min="403" max="406" width="9.375" style="90" hidden="1" customWidth="1"/>
    <col min="407" max="414" width="9.375" style="91" hidden="1" customWidth="1"/>
    <col min="415" max="415" width="9.375" style="91" customWidth="1"/>
    <col min="416" max="416" width="9" style="91"/>
    <col min="417" max="417" width="1.25" style="87" customWidth="1"/>
    <col min="418" max="418" width="3.875" style="87" customWidth="1"/>
    <col min="419" max="419" width="8.25" style="87" customWidth="1"/>
    <col min="420" max="420" width="7.75" style="87" bestFit="1" customWidth="1"/>
    <col min="421" max="421" width="7.125" style="87" customWidth="1"/>
    <col min="422" max="422" width="8.25" style="87" customWidth="1"/>
    <col min="423" max="423" width="9.125" style="87" customWidth="1"/>
    <col min="424" max="424" width="6.25" style="87" customWidth="1"/>
    <col min="425" max="425" width="24.375" style="87" customWidth="1"/>
    <col min="426" max="426" width="10.875" style="87" customWidth="1"/>
    <col min="427" max="427" width="16.5" style="87" customWidth="1"/>
    <col min="428" max="428" width="19.25" style="87" customWidth="1"/>
    <col min="429" max="432" width="9.375" style="90" hidden="1" customWidth="1"/>
    <col min="433" max="440" width="9.375" style="91" hidden="1" customWidth="1"/>
    <col min="441" max="441" width="9.375" style="91" customWidth="1"/>
    <col min="442" max="442" width="9" style="91"/>
    <col min="443" max="443" width="1.25" style="87" customWidth="1"/>
    <col min="444" max="444" width="3.875" style="87" customWidth="1"/>
    <col min="445" max="445" width="8.25" style="87" customWidth="1"/>
    <col min="446" max="446" width="7.75" style="87" bestFit="1" customWidth="1"/>
    <col min="447" max="447" width="7.125" style="87" customWidth="1"/>
    <col min="448" max="448" width="8.25" style="87" customWidth="1"/>
    <col min="449" max="449" width="9.125" style="87" customWidth="1"/>
    <col min="450" max="450" width="6.25" style="87" customWidth="1"/>
    <col min="451" max="451" width="24.375" style="87" customWidth="1"/>
    <col min="452" max="452" width="10.875" style="87" customWidth="1"/>
    <col min="453" max="453" width="16.5" style="87" customWidth="1"/>
    <col min="454" max="454" width="19.25" style="87" customWidth="1"/>
    <col min="455" max="458" width="9.375" style="90" hidden="1" customWidth="1"/>
    <col min="459" max="466" width="9.375" style="91" hidden="1" customWidth="1"/>
    <col min="467" max="467" width="9.375" style="91" customWidth="1"/>
    <col min="468" max="468" width="9" style="91"/>
    <col min="469" max="469" width="1.25" style="87" customWidth="1"/>
    <col min="470" max="470" width="3.875" style="87" customWidth="1"/>
    <col min="471" max="471" width="8.25" style="87" customWidth="1"/>
    <col min="472" max="472" width="7.75" style="87" bestFit="1" customWidth="1"/>
    <col min="473" max="473" width="7.125" style="87" customWidth="1"/>
    <col min="474" max="474" width="8.25" style="87" customWidth="1"/>
    <col min="475" max="475" width="9.125" style="87" customWidth="1"/>
    <col min="476" max="476" width="6.25" style="87" customWidth="1"/>
    <col min="477" max="477" width="24.375" style="87" customWidth="1"/>
    <col min="478" max="478" width="10.875" style="87" customWidth="1"/>
    <col min="479" max="479" width="16.5" style="87" customWidth="1"/>
    <col min="480" max="480" width="19.25" style="87" customWidth="1"/>
    <col min="481" max="484" width="9.375" style="90" hidden="1" customWidth="1"/>
    <col min="485" max="492" width="9.375" style="91" hidden="1" customWidth="1"/>
    <col min="493" max="493" width="9.375" style="91" customWidth="1"/>
    <col min="494" max="494" width="9" style="91"/>
    <col min="495" max="495" width="1.25" style="87" customWidth="1"/>
    <col min="496" max="496" width="3.875" style="87" customWidth="1"/>
    <col min="497" max="497" width="8.25" style="87" customWidth="1"/>
    <col min="498" max="498" width="7.75" style="87" bestFit="1" customWidth="1"/>
    <col min="499" max="499" width="7.125" style="87" customWidth="1"/>
    <col min="500" max="500" width="8.25" style="87" customWidth="1"/>
    <col min="501" max="501" width="9.125" style="87" customWidth="1"/>
    <col min="502" max="502" width="6.25" style="87" customWidth="1"/>
    <col min="503" max="503" width="24.375" style="87" customWidth="1"/>
    <col min="504" max="504" width="10.875" style="87" customWidth="1"/>
    <col min="505" max="505" width="16.5" style="87" customWidth="1"/>
    <col min="506" max="506" width="19.25" style="87" customWidth="1"/>
    <col min="507" max="510" width="9.375" style="90" hidden="1" customWidth="1"/>
    <col min="511" max="518" width="9.375" style="91" hidden="1" customWidth="1"/>
    <col min="519" max="519" width="9.375" style="91" customWidth="1"/>
    <col min="520" max="520" width="9" style="91"/>
    <col min="521" max="521" width="9" style="91" customWidth="1"/>
    <col min="522" max="546" width="9" style="87"/>
    <col min="547" max="547" width="3.125" style="111" customWidth="1"/>
    <col min="548" max="551" width="20.625" style="111" customWidth="1"/>
    <col min="552" max="552" width="3.125" style="111" customWidth="1"/>
    <col min="553" max="16384" width="9" style="87"/>
  </cols>
  <sheetData>
    <row r="1" spans="2:552" ht="6" customHeight="1" x14ac:dyDescent="0.15">
      <c r="B1" s="85"/>
      <c r="C1" s="86"/>
      <c r="AB1" s="85"/>
      <c r="AC1" s="86"/>
      <c r="BB1" s="85"/>
      <c r="BC1" s="86"/>
      <c r="CB1" s="85"/>
      <c r="CC1" s="86"/>
      <c r="DB1" s="85"/>
      <c r="DC1" s="86"/>
      <c r="EB1" s="85"/>
      <c r="EC1" s="86"/>
      <c r="FB1" s="85"/>
      <c r="FC1" s="86"/>
      <c r="GB1" s="85"/>
      <c r="GC1" s="86"/>
      <c r="HB1" s="85"/>
      <c r="HC1" s="86"/>
      <c r="IB1" s="85"/>
      <c r="IC1" s="86"/>
      <c r="JB1" s="85"/>
      <c r="JC1" s="86"/>
      <c r="KB1" s="85"/>
      <c r="KC1" s="86"/>
      <c r="LB1" s="85"/>
      <c r="LC1" s="86"/>
      <c r="MB1" s="85"/>
      <c r="MC1" s="86"/>
      <c r="NB1" s="85"/>
      <c r="NC1" s="86"/>
      <c r="OB1" s="85"/>
      <c r="OC1" s="86"/>
      <c r="PB1" s="85"/>
      <c r="PC1" s="86"/>
      <c r="QB1" s="85"/>
      <c r="QC1" s="86"/>
      <c r="RB1" s="85"/>
      <c r="RC1" s="86"/>
      <c r="SB1" s="85"/>
      <c r="SC1" s="86"/>
    </row>
    <row r="2" spans="2:552" ht="15" thickBot="1" x14ac:dyDescent="0.2">
      <c r="B2" s="601" t="s">
        <v>124</v>
      </c>
      <c r="C2" s="601"/>
      <c r="D2" s="154" t="s">
        <v>539</v>
      </c>
      <c r="E2" s="153"/>
      <c r="F2" s="153"/>
      <c r="G2" s="153"/>
      <c r="H2" s="153"/>
      <c r="L2" s="34" t="s">
        <v>360</v>
      </c>
      <c r="AB2" s="601" t="s">
        <v>124</v>
      </c>
      <c r="AC2" s="601"/>
      <c r="AD2" s="154" t="s">
        <v>540</v>
      </c>
      <c r="AE2" s="153"/>
      <c r="AF2" s="153"/>
      <c r="AG2" s="153"/>
      <c r="AH2" s="153"/>
      <c r="AL2" s="34" t="s">
        <v>360</v>
      </c>
      <c r="BB2" s="601" t="s">
        <v>124</v>
      </c>
      <c r="BC2" s="601"/>
      <c r="BD2" s="154" t="s">
        <v>541</v>
      </c>
      <c r="BE2" s="153"/>
      <c r="BF2" s="153"/>
      <c r="BG2" s="153"/>
      <c r="BH2" s="153"/>
      <c r="BL2" s="34" t="s">
        <v>360</v>
      </c>
      <c r="CB2" s="601" t="s">
        <v>124</v>
      </c>
      <c r="CC2" s="601"/>
      <c r="CD2" s="154" t="s">
        <v>542</v>
      </c>
      <c r="CE2" s="153"/>
      <c r="CF2" s="153"/>
      <c r="CG2" s="153"/>
      <c r="CH2" s="153"/>
      <c r="CL2" s="34" t="s">
        <v>360</v>
      </c>
      <c r="DB2" s="601" t="s">
        <v>124</v>
      </c>
      <c r="DC2" s="601"/>
      <c r="DD2" s="154" t="s">
        <v>543</v>
      </c>
      <c r="DE2" s="153"/>
      <c r="DF2" s="153"/>
      <c r="DG2" s="153"/>
      <c r="DH2" s="153"/>
      <c r="DL2" s="34" t="s">
        <v>360</v>
      </c>
      <c r="EB2" s="601" t="s">
        <v>124</v>
      </c>
      <c r="EC2" s="601"/>
      <c r="ED2" s="154" t="s">
        <v>544</v>
      </c>
      <c r="EE2" s="153"/>
      <c r="EF2" s="153"/>
      <c r="EG2" s="153"/>
      <c r="EH2" s="153"/>
      <c r="EL2" s="34" t="s">
        <v>360</v>
      </c>
      <c r="FB2" s="601" t="s">
        <v>124</v>
      </c>
      <c r="FC2" s="601"/>
      <c r="FD2" s="154" t="s">
        <v>545</v>
      </c>
      <c r="FE2" s="153"/>
      <c r="FF2" s="153"/>
      <c r="FG2" s="153"/>
      <c r="FH2" s="153"/>
      <c r="FL2" s="34" t="s">
        <v>360</v>
      </c>
      <c r="GB2" s="601" t="s">
        <v>124</v>
      </c>
      <c r="GC2" s="601"/>
      <c r="GD2" s="154" t="s">
        <v>546</v>
      </c>
      <c r="GE2" s="153"/>
      <c r="GF2" s="153"/>
      <c r="GG2" s="153"/>
      <c r="GH2" s="153"/>
      <c r="GL2" s="34" t="s">
        <v>360</v>
      </c>
      <c r="HB2" s="601" t="s">
        <v>124</v>
      </c>
      <c r="HC2" s="601"/>
      <c r="HD2" s="154" t="s">
        <v>547</v>
      </c>
      <c r="HE2" s="153"/>
      <c r="HF2" s="153"/>
      <c r="HG2" s="153"/>
      <c r="HH2" s="153"/>
      <c r="HL2" s="34" t="s">
        <v>360</v>
      </c>
      <c r="IB2" s="601" t="s">
        <v>124</v>
      </c>
      <c r="IC2" s="601"/>
      <c r="ID2" s="154" t="s">
        <v>548</v>
      </c>
      <c r="IE2" s="153"/>
      <c r="IF2" s="153"/>
      <c r="IG2" s="153"/>
      <c r="IH2" s="153"/>
      <c r="IL2" s="34" t="s">
        <v>360</v>
      </c>
      <c r="JB2" s="601" t="s">
        <v>124</v>
      </c>
      <c r="JC2" s="601"/>
      <c r="JD2" s="154" t="s">
        <v>676</v>
      </c>
      <c r="JE2" s="153"/>
      <c r="JF2" s="153"/>
      <c r="JG2" s="153"/>
      <c r="JH2" s="153"/>
      <c r="JL2" s="34" t="s">
        <v>360</v>
      </c>
      <c r="KB2" s="601" t="s">
        <v>124</v>
      </c>
      <c r="KC2" s="601"/>
      <c r="KD2" s="154" t="s">
        <v>677</v>
      </c>
      <c r="KE2" s="153"/>
      <c r="KF2" s="153"/>
      <c r="KG2" s="153"/>
      <c r="KH2" s="153"/>
      <c r="KL2" s="34" t="s">
        <v>360</v>
      </c>
      <c r="LB2" s="601" t="s">
        <v>124</v>
      </c>
      <c r="LC2" s="601"/>
      <c r="LD2" s="154" t="s">
        <v>678</v>
      </c>
      <c r="LE2" s="153"/>
      <c r="LF2" s="153"/>
      <c r="LG2" s="153"/>
      <c r="LH2" s="153"/>
      <c r="LL2" s="34" t="s">
        <v>360</v>
      </c>
      <c r="MB2" s="601" t="s">
        <v>124</v>
      </c>
      <c r="MC2" s="601"/>
      <c r="MD2" s="154" t="s">
        <v>679</v>
      </c>
      <c r="ME2" s="153"/>
      <c r="MF2" s="153"/>
      <c r="MG2" s="153"/>
      <c r="MH2" s="153"/>
      <c r="ML2" s="34" t="s">
        <v>360</v>
      </c>
      <c r="NB2" s="601" t="s">
        <v>124</v>
      </c>
      <c r="NC2" s="601"/>
      <c r="ND2" s="154" t="s">
        <v>680</v>
      </c>
      <c r="NE2" s="153"/>
      <c r="NF2" s="153"/>
      <c r="NG2" s="153"/>
      <c r="NH2" s="153"/>
      <c r="NL2" s="34" t="s">
        <v>360</v>
      </c>
      <c r="OB2" s="601" t="s">
        <v>124</v>
      </c>
      <c r="OC2" s="601"/>
      <c r="OD2" s="154" t="s">
        <v>681</v>
      </c>
      <c r="OE2" s="153"/>
      <c r="OF2" s="153"/>
      <c r="OG2" s="153"/>
      <c r="OH2" s="153"/>
      <c r="OL2" s="34" t="s">
        <v>360</v>
      </c>
      <c r="PB2" s="601" t="s">
        <v>124</v>
      </c>
      <c r="PC2" s="601"/>
      <c r="PD2" s="154" t="s">
        <v>682</v>
      </c>
      <c r="PE2" s="153"/>
      <c r="PF2" s="153"/>
      <c r="PG2" s="153"/>
      <c r="PH2" s="153"/>
      <c r="PL2" s="34" t="s">
        <v>360</v>
      </c>
      <c r="QB2" s="601" t="s">
        <v>124</v>
      </c>
      <c r="QC2" s="601"/>
      <c r="QD2" s="154" t="s">
        <v>683</v>
      </c>
      <c r="QE2" s="153"/>
      <c r="QF2" s="153"/>
      <c r="QG2" s="153"/>
      <c r="QH2" s="153"/>
      <c r="QL2" s="34" t="s">
        <v>360</v>
      </c>
      <c r="RB2" s="601" t="s">
        <v>124</v>
      </c>
      <c r="RC2" s="601"/>
      <c r="RD2" s="154" t="s">
        <v>684</v>
      </c>
      <c r="RE2" s="153"/>
      <c r="RF2" s="153"/>
      <c r="RG2" s="153"/>
      <c r="RH2" s="153"/>
      <c r="RL2" s="34" t="s">
        <v>360</v>
      </c>
      <c r="SB2" s="601" t="s">
        <v>124</v>
      </c>
      <c r="SC2" s="601"/>
      <c r="SD2" s="154" t="s">
        <v>685</v>
      </c>
      <c r="SE2" s="153"/>
      <c r="SF2" s="153"/>
      <c r="SG2" s="153"/>
      <c r="SH2" s="153"/>
      <c r="SL2" s="34" t="s">
        <v>360</v>
      </c>
      <c r="UA2" s="120"/>
      <c r="UB2" s="371" t="s">
        <v>432</v>
      </c>
      <c r="UC2" s="120"/>
      <c r="UD2" s="120"/>
      <c r="UE2" s="120"/>
      <c r="UF2" s="120"/>
    </row>
    <row r="3" spans="2:552" ht="15" thickBot="1" x14ac:dyDescent="0.2">
      <c r="B3" s="602" t="s">
        <v>160</v>
      </c>
      <c r="C3" s="603"/>
      <c r="D3" s="603"/>
      <c r="E3" s="604" t="str">
        <f ca="1">OFFSET('①壁等-木造'!$D$8,MATCH(D2,'①壁等-木造'!$G$9:$G$48,0),0)</f>
        <v>外壁</v>
      </c>
      <c r="F3" s="605"/>
      <c r="G3" s="605"/>
      <c r="H3" s="606"/>
      <c r="I3" s="88"/>
      <c r="J3" s="89"/>
      <c r="K3" s="89"/>
      <c r="AB3" s="602" t="s">
        <v>160</v>
      </c>
      <c r="AC3" s="603"/>
      <c r="AD3" s="603"/>
      <c r="AE3" s="604" t="str">
        <f ca="1">OFFSET('①壁等-木造'!$D$8,MATCH(AD2,'①壁等-木造'!$G$9:$G$48,0),0)</f>
        <v>天井</v>
      </c>
      <c r="AF3" s="605"/>
      <c r="AG3" s="605"/>
      <c r="AH3" s="606"/>
      <c r="AI3" s="88"/>
      <c r="AJ3" s="89"/>
      <c r="AK3" s="89"/>
      <c r="BB3" s="602" t="s">
        <v>160</v>
      </c>
      <c r="BC3" s="603"/>
      <c r="BD3" s="603"/>
      <c r="BE3" s="604" t="str">
        <f ca="1">OFFSET('①壁等-木造'!$D$8,MATCH(BD2,'①壁等-木造'!$G$9:$G$48,0),0)</f>
        <v>床</v>
      </c>
      <c r="BF3" s="605"/>
      <c r="BG3" s="605"/>
      <c r="BH3" s="606"/>
      <c r="BI3" s="88"/>
      <c r="BJ3" s="89"/>
      <c r="BK3" s="89"/>
      <c r="CB3" s="602" t="s">
        <v>160</v>
      </c>
      <c r="CC3" s="603"/>
      <c r="CD3" s="603"/>
      <c r="CE3" s="604" t="e">
        <f ca="1">OFFSET('①壁等-木造'!$D$8,MATCH(CD2,'①壁等-木造'!$G$9:$G$48,0),0)</f>
        <v>#N/A</v>
      </c>
      <c r="CF3" s="605"/>
      <c r="CG3" s="605"/>
      <c r="CH3" s="606"/>
      <c r="CI3" s="88"/>
      <c r="CJ3" s="89"/>
      <c r="CK3" s="89"/>
      <c r="DB3" s="602" t="s">
        <v>160</v>
      </c>
      <c r="DC3" s="603"/>
      <c r="DD3" s="603"/>
      <c r="DE3" s="604" t="e">
        <f ca="1">OFFSET('①壁等-木造'!$D$8,MATCH(DD2,'①壁等-木造'!$G$9:$G$48,0),0)</f>
        <v>#N/A</v>
      </c>
      <c r="DF3" s="605"/>
      <c r="DG3" s="605"/>
      <c r="DH3" s="606"/>
      <c r="DI3" s="88"/>
      <c r="DJ3" s="89"/>
      <c r="DK3" s="89"/>
      <c r="EB3" s="602" t="s">
        <v>160</v>
      </c>
      <c r="EC3" s="603"/>
      <c r="ED3" s="603"/>
      <c r="EE3" s="604" t="e">
        <f ca="1">OFFSET('①壁等-木造'!$D$8,MATCH(ED2,'①壁等-木造'!$G$9:$G$48,0),0)</f>
        <v>#N/A</v>
      </c>
      <c r="EF3" s="605"/>
      <c r="EG3" s="605"/>
      <c r="EH3" s="606"/>
      <c r="EI3" s="88"/>
      <c r="EJ3" s="89"/>
      <c r="EK3" s="89"/>
      <c r="FB3" s="602" t="s">
        <v>160</v>
      </c>
      <c r="FC3" s="603"/>
      <c r="FD3" s="603"/>
      <c r="FE3" s="604" t="e">
        <f ca="1">OFFSET('①壁等-木造'!$D$8,MATCH(FD2,'①壁等-木造'!$G$9:$G$48,0),0)</f>
        <v>#N/A</v>
      </c>
      <c r="FF3" s="605"/>
      <c r="FG3" s="605"/>
      <c r="FH3" s="606"/>
      <c r="FI3" s="88"/>
      <c r="FJ3" s="89"/>
      <c r="FK3" s="89"/>
      <c r="GB3" s="602" t="s">
        <v>160</v>
      </c>
      <c r="GC3" s="603"/>
      <c r="GD3" s="603"/>
      <c r="GE3" s="604" t="e">
        <f ca="1">OFFSET('①壁等-木造'!$D$8,MATCH(GD2,'①壁等-木造'!$G$9:$G$48,0),0)</f>
        <v>#N/A</v>
      </c>
      <c r="GF3" s="605"/>
      <c r="GG3" s="605"/>
      <c r="GH3" s="606"/>
      <c r="GI3" s="88"/>
      <c r="GJ3" s="89"/>
      <c r="GK3" s="89"/>
      <c r="HB3" s="602" t="s">
        <v>160</v>
      </c>
      <c r="HC3" s="603"/>
      <c r="HD3" s="603"/>
      <c r="HE3" s="604" t="e">
        <f ca="1">OFFSET('①壁等-木造'!$D$8,MATCH(HD2,'①壁等-木造'!$G$9:$G$48,0),0)</f>
        <v>#N/A</v>
      </c>
      <c r="HF3" s="605"/>
      <c r="HG3" s="605"/>
      <c r="HH3" s="606"/>
      <c r="HI3" s="88"/>
      <c r="HJ3" s="89"/>
      <c r="HK3" s="89"/>
      <c r="IB3" s="602" t="s">
        <v>160</v>
      </c>
      <c r="IC3" s="603"/>
      <c r="ID3" s="603"/>
      <c r="IE3" s="604" t="e">
        <f ca="1">OFFSET('①壁等-木造'!$D$8,MATCH(ID2,'①壁等-木造'!$G$9:$G$48,0),0)</f>
        <v>#N/A</v>
      </c>
      <c r="IF3" s="605"/>
      <c r="IG3" s="605"/>
      <c r="IH3" s="606"/>
      <c r="II3" s="88"/>
      <c r="IJ3" s="89"/>
      <c r="IK3" s="89"/>
      <c r="JB3" s="602" t="s">
        <v>160</v>
      </c>
      <c r="JC3" s="603"/>
      <c r="JD3" s="603"/>
      <c r="JE3" s="604" t="e">
        <f ca="1">OFFSET('①壁等-木造'!$D$8,MATCH(JD2,'①壁等-木造'!$G$9:$G$48,0),0)</f>
        <v>#N/A</v>
      </c>
      <c r="JF3" s="605"/>
      <c r="JG3" s="605"/>
      <c r="JH3" s="606"/>
      <c r="JI3" s="88"/>
      <c r="JJ3" s="89"/>
      <c r="JK3" s="89"/>
      <c r="KB3" s="602" t="s">
        <v>160</v>
      </c>
      <c r="KC3" s="603"/>
      <c r="KD3" s="603"/>
      <c r="KE3" s="604" t="e">
        <f ca="1">OFFSET('①壁等-木造'!$D$8,MATCH(KD2,'①壁等-木造'!$G$9:$G$48,0),0)</f>
        <v>#N/A</v>
      </c>
      <c r="KF3" s="605"/>
      <c r="KG3" s="605"/>
      <c r="KH3" s="606"/>
      <c r="KI3" s="88"/>
      <c r="KJ3" s="89"/>
      <c r="KK3" s="89"/>
      <c r="LB3" s="602" t="s">
        <v>160</v>
      </c>
      <c r="LC3" s="603"/>
      <c r="LD3" s="603"/>
      <c r="LE3" s="604" t="e">
        <f ca="1">OFFSET('①壁等-木造'!$D$8,MATCH(LD2,'①壁等-木造'!$G$9:$G$48,0),0)</f>
        <v>#N/A</v>
      </c>
      <c r="LF3" s="605"/>
      <c r="LG3" s="605"/>
      <c r="LH3" s="606"/>
      <c r="LI3" s="88"/>
      <c r="LJ3" s="89"/>
      <c r="LK3" s="89"/>
      <c r="MB3" s="602" t="s">
        <v>160</v>
      </c>
      <c r="MC3" s="603"/>
      <c r="MD3" s="603"/>
      <c r="ME3" s="604" t="e">
        <f ca="1">OFFSET('①壁等-木造'!$D$8,MATCH(MD2,'①壁等-木造'!$G$9:$G$48,0),0)</f>
        <v>#N/A</v>
      </c>
      <c r="MF3" s="605"/>
      <c r="MG3" s="605"/>
      <c r="MH3" s="606"/>
      <c r="MI3" s="88"/>
      <c r="MJ3" s="89"/>
      <c r="MK3" s="89"/>
      <c r="NB3" s="602" t="s">
        <v>160</v>
      </c>
      <c r="NC3" s="603"/>
      <c r="ND3" s="603"/>
      <c r="NE3" s="604" t="e">
        <f ca="1">OFFSET('①壁等-木造'!$D$8,MATCH(ND2,'①壁等-木造'!$G$9:$G$48,0),0)</f>
        <v>#N/A</v>
      </c>
      <c r="NF3" s="605"/>
      <c r="NG3" s="605"/>
      <c r="NH3" s="606"/>
      <c r="NI3" s="88"/>
      <c r="NJ3" s="89"/>
      <c r="NK3" s="89"/>
      <c r="OB3" s="602" t="s">
        <v>160</v>
      </c>
      <c r="OC3" s="603"/>
      <c r="OD3" s="603"/>
      <c r="OE3" s="604" t="e">
        <f ca="1">OFFSET('①壁等-木造'!$D$8,MATCH(OD2,'①壁等-木造'!$G$9:$G$48,0),0)</f>
        <v>#N/A</v>
      </c>
      <c r="OF3" s="605"/>
      <c r="OG3" s="605"/>
      <c r="OH3" s="606"/>
      <c r="OI3" s="88"/>
      <c r="OJ3" s="89"/>
      <c r="OK3" s="89"/>
      <c r="PB3" s="602" t="s">
        <v>160</v>
      </c>
      <c r="PC3" s="603"/>
      <c r="PD3" s="603"/>
      <c r="PE3" s="604" t="e">
        <f ca="1">OFFSET('①壁等-木造'!$D$8,MATCH(PD2,'①壁等-木造'!$G$9:$G$48,0),0)</f>
        <v>#N/A</v>
      </c>
      <c r="PF3" s="605"/>
      <c r="PG3" s="605"/>
      <c r="PH3" s="606"/>
      <c r="PI3" s="88"/>
      <c r="PJ3" s="89"/>
      <c r="PK3" s="89"/>
      <c r="QB3" s="602" t="s">
        <v>160</v>
      </c>
      <c r="QC3" s="603"/>
      <c r="QD3" s="603"/>
      <c r="QE3" s="604" t="e">
        <f ca="1">OFFSET('①壁等-木造'!$D$8,MATCH(QD2,'①壁等-木造'!$G$9:$G$48,0),0)</f>
        <v>#N/A</v>
      </c>
      <c r="QF3" s="605"/>
      <c r="QG3" s="605"/>
      <c r="QH3" s="606"/>
      <c r="QI3" s="88"/>
      <c r="QJ3" s="89"/>
      <c r="QK3" s="89"/>
      <c r="RB3" s="602" t="s">
        <v>160</v>
      </c>
      <c r="RC3" s="603"/>
      <c r="RD3" s="603"/>
      <c r="RE3" s="604" t="e">
        <f ca="1">OFFSET('①壁等-木造'!$D$8,MATCH(RD2,'①壁等-木造'!$G$9:$G$48,0),0)</f>
        <v>#N/A</v>
      </c>
      <c r="RF3" s="605"/>
      <c r="RG3" s="605"/>
      <c r="RH3" s="606"/>
      <c r="RI3" s="88"/>
      <c r="RJ3" s="89"/>
      <c r="RK3" s="89"/>
      <c r="SB3" s="602" t="s">
        <v>160</v>
      </c>
      <c r="SC3" s="603"/>
      <c r="SD3" s="603"/>
      <c r="SE3" s="604" t="e">
        <f ca="1">OFFSET('①壁等-木造'!$D$8,MATCH(SD2,'①壁等-木造'!$G$9:$G$48,0),0)</f>
        <v>#N/A</v>
      </c>
      <c r="SF3" s="605"/>
      <c r="SG3" s="605"/>
      <c r="SH3" s="606"/>
      <c r="SI3" s="88"/>
      <c r="SJ3" s="89"/>
      <c r="SK3" s="89"/>
      <c r="UA3" s="120"/>
      <c r="UB3" s="371"/>
      <c r="UC3" s="120"/>
      <c r="UD3" s="120"/>
      <c r="UE3" s="120"/>
      <c r="UF3" s="120"/>
    </row>
    <row r="4" spans="2:552" ht="15" thickBot="1" x14ac:dyDescent="0.2">
      <c r="B4" s="602" t="s">
        <v>22</v>
      </c>
      <c r="C4" s="603"/>
      <c r="D4" s="603"/>
      <c r="E4" s="607" t="s">
        <v>719</v>
      </c>
      <c r="F4" s="608"/>
      <c r="G4" s="608"/>
      <c r="H4" s="609"/>
      <c r="I4" s="318" t="s">
        <v>362</v>
      </c>
      <c r="J4" s="610" t="s">
        <v>721</v>
      </c>
      <c r="K4" s="611"/>
      <c r="L4" s="612"/>
      <c r="M4" s="90" t="str">
        <f>data!$F$4</f>
        <v>詳細計算方法</v>
      </c>
      <c r="N4" s="90" t="str">
        <f>data!$AB$5</f>
        <v>外気以外</v>
      </c>
      <c r="O4" s="90" t="str">
        <f ca="1" xml:space="preserve">
IF(E3=data!$K$7,data!$O$4,
IF(E3=data!$K$6,data!$O$8,
IF(E3=data!$K$5,data!$O$9,
IF(E3=data!$K$4,data!$O$10,
"")))
)</f>
        <v>軸組構法（外壁）</v>
      </c>
      <c r="P4" s="90" t="str">
        <f xml:space="preserve">
IF(E6=data!$O$4,data!$P$4,
IF(E6=data!$O$5,data!$P$4,
IF(E6=data!$O$6,"",
IF(E6=data!$O$7,data!$P$4,
IF(E6=data!$O$8,data!$P$7,
IF(E6=data!$O$9,data!$P$13,
IF(E6=data!$O$10,data!$P$14,
IF(E6=data!$O$11,data!$P$4,
IF(E6=data!$O$12,data!$P$10,
IF(E6=data!$O$13,data!$P$14,
""))))))))))</f>
        <v>柱・間柱間</v>
      </c>
      <c r="Q4" s="90" t="str">
        <f ca="1" xml:space="preserve">
IF(E3=data!$K$7,"",
IF(E3=data!$K$6,data!$G$4,
IF(E3=data!$K$5,data!$G$4,
IF(E3=data!$K$4,data!$G$4,
""))))</f>
        <v>充填断熱工法</v>
      </c>
      <c r="R4" s="90" t="str">
        <f ca="1" xml:space="preserve">
IF(AND(E4=data!$F$6,E3=data!$K$7),data!$H$4,
IF(AND(E4=data!$F$6,E3=data!$K$6,OR(E5=data!$G$4,E5=data!$G$5)),data!$H$4,
""))</f>
        <v/>
      </c>
      <c r="AB4" s="602" t="s">
        <v>22</v>
      </c>
      <c r="AC4" s="603"/>
      <c r="AD4" s="603"/>
      <c r="AE4" s="607" t="s">
        <v>723</v>
      </c>
      <c r="AF4" s="608"/>
      <c r="AG4" s="608"/>
      <c r="AH4" s="609"/>
      <c r="AI4" s="318" t="s">
        <v>362</v>
      </c>
      <c r="AJ4" s="610" t="s">
        <v>721</v>
      </c>
      <c r="AK4" s="611"/>
      <c r="AL4" s="612"/>
      <c r="AM4" s="90" t="str">
        <f>data!$F$4</f>
        <v>詳細計算方法</v>
      </c>
      <c r="AN4" s="90" t="str">
        <f>data!$AB$5</f>
        <v>外気以外</v>
      </c>
      <c r="AO4" s="90" t="str">
        <f ca="1" xml:space="preserve">
IF(AE3=data!$K$7,data!$O$4,
IF(AE3=data!$K$6,data!$O$8,
IF(AE3=data!$K$5,data!$O$9,
IF(AE3=data!$K$4,data!$O$10,
"")))
)</f>
        <v>軸組構法（天井）</v>
      </c>
      <c r="AP4" s="90" t="str">
        <f xml:space="preserve">
IF(AE6=data!$O$4,data!$P$4,
IF(AE6=data!$O$5,data!$P$4,
IF(AE6=data!$O$6,"",
IF(AE6=data!$O$7,data!$P$4,
IF(AE6=data!$O$8,data!$P$7,
IF(AE6=data!$O$9,data!$P$13,
IF(AE6=data!$O$10,data!$P$14,
IF(AE6=data!$O$11,data!$P$4,
IF(AE6=data!$O$12,data!$P$10,
IF(AE6=data!$O$13,data!$P$14,
""))))))))))</f>
        <v/>
      </c>
      <c r="AQ4" s="90" t="str">
        <f ca="1" xml:space="preserve">
IF(AE3=data!$K$7,"",
IF(AE3=data!$K$6,data!$G$4,
IF(AE3=data!$K$5,data!$G$4,
IF(AE3=data!$K$4,data!$G$4,
""))))</f>
        <v>充填断熱工法</v>
      </c>
      <c r="AR4" s="90" t="str">
        <f ca="1" xml:space="preserve">
IF(AND(AE4=data!$F$6,AE3=data!$K$7),data!$H$4,
IF(AND(AE4=data!$F$6,AE3=data!$K$6,OR(AE5=data!$G$4,AE5=data!$G$5)),data!$H$4,
""))</f>
        <v/>
      </c>
      <c r="BB4" s="602" t="s">
        <v>22</v>
      </c>
      <c r="BC4" s="603"/>
      <c r="BD4" s="603"/>
      <c r="BE4" s="607" t="s">
        <v>719</v>
      </c>
      <c r="BF4" s="608"/>
      <c r="BG4" s="608"/>
      <c r="BH4" s="609"/>
      <c r="BI4" s="318" t="s">
        <v>362</v>
      </c>
      <c r="BJ4" s="610" t="s">
        <v>721</v>
      </c>
      <c r="BK4" s="611"/>
      <c r="BL4" s="612"/>
      <c r="BM4" s="90" t="str">
        <f>data!$F$4</f>
        <v>詳細計算方法</v>
      </c>
      <c r="BN4" s="90" t="str">
        <f>data!$AB$5</f>
        <v>外気以外</v>
      </c>
      <c r="BO4" s="90" t="str">
        <f ca="1" xml:space="preserve">
IF(BE3=data!$K$7,data!$O$4,
IF(BE3=data!$K$6,data!$O$8,
IF(BE3=data!$K$5,data!$O$9,
IF(BE3=data!$K$4,data!$O$10,
"")))
)</f>
        <v>軸組構法（床梁工法）</v>
      </c>
      <c r="BP4" s="90" t="str">
        <f xml:space="preserve">
IF(BE6=data!$O$4,data!$P$4,
IF(BE6=data!$O$5,data!$P$4,
IF(BE6=data!$O$6,"",
IF(BE6=data!$O$7,data!$P$4,
IF(BE6=data!$O$8,data!$P$7,
IF(BE6=data!$O$9,data!$P$13,
IF(BE6=data!$O$10,data!$P$14,
IF(BE6=data!$O$11,data!$P$4,
IF(BE6=data!$O$12,data!$P$10,
IF(BE6=data!$O$13,data!$P$14,
""))))))))))</f>
        <v>根太間</v>
      </c>
      <c r="BQ4" s="90" t="str">
        <f ca="1" xml:space="preserve">
IF(BE3=data!$K$7,"",
IF(BE3=data!$K$6,data!$G$4,
IF(BE3=data!$K$5,data!$G$4,
IF(BE3=data!$K$4,data!$G$4,
""))))</f>
        <v/>
      </c>
      <c r="BR4" s="90" t="str">
        <f ca="1" xml:space="preserve">
IF(AND(BE4=data!$F$6,BE3=data!$K$7),data!$H$4,
IF(AND(BE4=data!$F$6,BE3=data!$K$6,OR(BE5=data!$G$4,BE5=data!$G$5)),data!$H$4,
""))</f>
        <v/>
      </c>
      <c r="CB4" s="602" t="s">
        <v>22</v>
      </c>
      <c r="CC4" s="603"/>
      <c r="CD4" s="603"/>
      <c r="CE4" s="607"/>
      <c r="CF4" s="608"/>
      <c r="CG4" s="608"/>
      <c r="CH4" s="609"/>
      <c r="CI4" s="318" t="s">
        <v>362</v>
      </c>
      <c r="CJ4" s="610"/>
      <c r="CK4" s="611"/>
      <c r="CL4" s="612"/>
      <c r="CM4" s="90" t="str">
        <f>data!$F$4</f>
        <v>詳細計算方法</v>
      </c>
      <c r="CN4" s="90" t="str">
        <f>data!$AB$5</f>
        <v>外気以外</v>
      </c>
      <c r="CO4" s="90" t="e">
        <f ca="1" xml:space="preserve">
IF(CE3=data!$K$7,data!$O$4,
IF(CE3=data!$K$6,data!$O$8,
IF(CE3=data!$K$5,data!$O$9,
IF(CE3=data!$K$4,data!$O$10,
"")))
)</f>
        <v>#N/A</v>
      </c>
      <c r="CP4" s="90" t="str">
        <f xml:space="preserve">
IF(CE6=data!$O$4,data!$P$4,
IF(CE6=data!$O$5,data!$P$4,
IF(CE6=data!$O$6,"",
IF(CE6=data!$O$7,data!$P$4,
IF(CE6=data!$O$8,data!$P$7,
IF(CE6=data!$O$9,data!$P$13,
IF(CE6=data!$O$10,data!$P$14,
IF(CE6=data!$O$11,data!$P$4,
IF(CE6=data!$O$12,data!$P$10,
IF(CE6=data!$O$13,data!$P$14,
""))))))))))</f>
        <v/>
      </c>
      <c r="CQ4" s="90" t="e">
        <f ca="1" xml:space="preserve">
IF(CE3=data!$K$7,"",
IF(CE3=data!$K$6,data!$G$4,
IF(CE3=data!$K$5,data!$G$4,
IF(CE3=data!$K$4,data!$G$4,
""))))</f>
        <v>#N/A</v>
      </c>
      <c r="CR4" s="90" t="e">
        <f ca="1" xml:space="preserve">
IF(AND(CE4=data!$F$6,CE3=data!$K$7),data!$H$4,
IF(AND(CE4=data!$F$6,CE3=data!$K$6,OR(CE5=data!$G$4,CE5=data!$G$5)),data!$H$4,
""))</f>
        <v>#N/A</v>
      </c>
      <c r="DB4" s="602" t="s">
        <v>22</v>
      </c>
      <c r="DC4" s="603"/>
      <c r="DD4" s="603"/>
      <c r="DE4" s="607"/>
      <c r="DF4" s="608"/>
      <c r="DG4" s="608"/>
      <c r="DH4" s="609"/>
      <c r="DI4" s="318" t="s">
        <v>362</v>
      </c>
      <c r="DJ4" s="610"/>
      <c r="DK4" s="611"/>
      <c r="DL4" s="612"/>
      <c r="DM4" s="90" t="str">
        <f>data!$F$4</f>
        <v>詳細計算方法</v>
      </c>
      <c r="DN4" s="90" t="str">
        <f>data!$AB$5</f>
        <v>外気以外</v>
      </c>
      <c r="DO4" s="90" t="e">
        <f ca="1" xml:space="preserve">
IF(DE3=data!$K$7,data!$O$4,
IF(DE3=data!$K$6,data!$O$8,
IF(DE3=data!$K$5,data!$O$9,
IF(DE3=data!$K$4,data!$O$10,
"")))
)</f>
        <v>#N/A</v>
      </c>
      <c r="DP4" s="90" t="str">
        <f xml:space="preserve">
IF(DE6=data!$O$4,data!$P$4,
IF(DE6=data!$O$5,data!$P$4,
IF(DE6=data!$O$6,"",
IF(DE6=data!$O$7,data!$P$4,
IF(DE6=data!$O$8,data!$P$7,
IF(DE6=data!$O$9,data!$P$13,
IF(DE6=data!$O$10,data!$P$14,
IF(DE6=data!$O$11,data!$P$4,
IF(DE6=data!$O$12,data!$P$10,
IF(DE6=data!$O$13,data!$P$14,
""))))))))))</f>
        <v/>
      </c>
      <c r="DQ4" s="90" t="e">
        <f ca="1" xml:space="preserve">
IF(DE3=data!$K$7,"",
IF(DE3=data!$K$6,data!$G$4,
IF(DE3=data!$K$5,data!$G$4,
IF(DE3=data!$K$4,data!$G$4,
""))))</f>
        <v>#N/A</v>
      </c>
      <c r="DR4" s="90" t="e">
        <f ca="1" xml:space="preserve">
IF(AND(DE4=data!$F$6,DE3=data!$K$7),data!$H$4,
IF(AND(DE4=data!$F$6,DE3=data!$K$6,OR(DE5=data!$G$4,DE5=data!$G$5)),data!$H$4,
""))</f>
        <v>#N/A</v>
      </c>
      <c r="EB4" s="602" t="s">
        <v>22</v>
      </c>
      <c r="EC4" s="603"/>
      <c r="ED4" s="603"/>
      <c r="EE4" s="607"/>
      <c r="EF4" s="608"/>
      <c r="EG4" s="608"/>
      <c r="EH4" s="609"/>
      <c r="EI4" s="318" t="s">
        <v>362</v>
      </c>
      <c r="EJ4" s="610"/>
      <c r="EK4" s="611"/>
      <c r="EL4" s="612"/>
      <c r="EM4" s="90" t="str">
        <f>data!$F$4</f>
        <v>詳細計算方法</v>
      </c>
      <c r="EN4" s="90" t="str">
        <f>data!$AB$5</f>
        <v>外気以外</v>
      </c>
      <c r="EO4" s="90" t="e">
        <f ca="1" xml:space="preserve">
IF(EE3=data!$K$7,data!$O$4,
IF(EE3=data!$K$6,data!$O$8,
IF(EE3=data!$K$5,data!$O$9,
IF(EE3=data!$K$4,data!$O$10,
"")))
)</f>
        <v>#N/A</v>
      </c>
      <c r="EP4" s="90" t="str">
        <f xml:space="preserve">
IF(EE6=data!$O$4,data!$P$4,
IF(EE6=data!$O$5,data!$P$4,
IF(EE6=data!$O$6,"",
IF(EE6=data!$O$7,data!$P$4,
IF(EE6=data!$O$8,data!$P$7,
IF(EE6=data!$O$9,data!$P$13,
IF(EE6=data!$O$10,data!$P$14,
IF(EE6=data!$O$11,data!$P$4,
IF(EE6=data!$O$12,data!$P$10,
IF(EE6=data!$O$13,data!$P$14,
""))))))))))</f>
        <v/>
      </c>
      <c r="EQ4" s="90" t="e">
        <f ca="1" xml:space="preserve">
IF(EE3=data!$K$7,"",
IF(EE3=data!$K$6,data!$G$4,
IF(EE3=data!$K$5,data!$G$4,
IF(EE3=data!$K$4,data!$G$4,
""))))</f>
        <v>#N/A</v>
      </c>
      <c r="ER4" s="90" t="e">
        <f ca="1" xml:space="preserve">
IF(AND(EE4=data!$F$6,EE3=data!$K$7),data!$H$4,
IF(AND(EE4=data!$F$6,EE3=data!$K$6,OR(EE5=data!$G$4,EE5=data!$G$5)),data!$H$4,
""))</f>
        <v>#N/A</v>
      </c>
      <c r="FB4" s="602" t="s">
        <v>22</v>
      </c>
      <c r="FC4" s="603"/>
      <c r="FD4" s="603"/>
      <c r="FE4" s="607"/>
      <c r="FF4" s="608"/>
      <c r="FG4" s="608"/>
      <c r="FH4" s="609"/>
      <c r="FI4" s="318" t="s">
        <v>362</v>
      </c>
      <c r="FJ4" s="610"/>
      <c r="FK4" s="611"/>
      <c r="FL4" s="612"/>
      <c r="FM4" s="90" t="str">
        <f>data!$F$4</f>
        <v>詳細計算方法</v>
      </c>
      <c r="FN4" s="90" t="str">
        <f>data!$AB$5</f>
        <v>外気以外</v>
      </c>
      <c r="FO4" s="90" t="e">
        <f ca="1" xml:space="preserve">
IF(FE3=data!$K$7,data!$O$4,
IF(FE3=data!$K$6,data!$O$8,
IF(FE3=data!$K$5,data!$O$9,
IF(FE3=data!$K$4,data!$O$10,
"")))
)</f>
        <v>#N/A</v>
      </c>
      <c r="FP4" s="90" t="str">
        <f xml:space="preserve">
IF(FE6=data!$O$4,data!$P$4,
IF(FE6=data!$O$5,data!$P$4,
IF(FE6=data!$O$6,"",
IF(FE6=data!$O$7,data!$P$4,
IF(FE6=data!$O$8,data!$P$7,
IF(FE6=data!$O$9,data!$P$13,
IF(FE6=data!$O$10,data!$P$14,
IF(FE6=data!$O$11,data!$P$4,
IF(FE6=data!$O$12,data!$P$10,
IF(FE6=data!$O$13,data!$P$14,
""))))))))))</f>
        <v/>
      </c>
      <c r="FQ4" s="90" t="e">
        <f ca="1" xml:space="preserve">
IF(FE3=data!$K$7,"",
IF(FE3=data!$K$6,data!$G$4,
IF(FE3=data!$K$5,data!$G$4,
IF(FE3=data!$K$4,data!$G$4,
""))))</f>
        <v>#N/A</v>
      </c>
      <c r="FR4" s="90" t="e">
        <f ca="1" xml:space="preserve">
IF(AND(FE4=data!$F$6,FE3=data!$K$7),data!$H$4,
IF(AND(FE4=data!$F$6,FE3=data!$K$6,OR(FE5=data!$G$4,FE5=data!$G$5)),data!$H$4,
""))</f>
        <v>#N/A</v>
      </c>
      <c r="GB4" s="602" t="s">
        <v>22</v>
      </c>
      <c r="GC4" s="603"/>
      <c r="GD4" s="603"/>
      <c r="GE4" s="607"/>
      <c r="GF4" s="608"/>
      <c r="GG4" s="608"/>
      <c r="GH4" s="609"/>
      <c r="GI4" s="318" t="s">
        <v>362</v>
      </c>
      <c r="GJ4" s="610"/>
      <c r="GK4" s="611"/>
      <c r="GL4" s="612"/>
      <c r="GM4" s="90" t="str">
        <f>data!$F$4</f>
        <v>詳細計算方法</v>
      </c>
      <c r="GN4" s="90" t="str">
        <f>data!$AB$5</f>
        <v>外気以外</v>
      </c>
      <c r="GO4" s="90" t="e">
        <f ca="1" xml:space="preserve">
IF(GE3=data!$K$7,data!$O$4,
IF(GE3=data!$K$6,data!$O$8,
IF(GE3=data!$K$5,data!$O$9,
IF(GE3=data!$K$4,data!$O$10,
"")))
)</f>
        <v>#N/A</v>
      </c>
      <c r="GP4" s="90" t="str">
        <f xml:space="preserve">
IF(GE6=data!$O$4,data!$P$4,
IF(GE6=data!$O$5,data!$P$4,
IF(GE6=data!$O$6,"",
IF(GE6=data!$O$7,data!$P$4,
IF(GE6=data!$O$8,data!$P$7,
IF(GE6=data!$O$9,data!$P$13,
IF(GE6=data!$O$10,data!$P$14,
IF(GE6=data!$O$11,data!$P$4,
IF(GE6=data!$O$12,data!$P$10,
IF(GE6=data!$O$13,data!$P$14,
""))))))))))</f>
        <v/>
      </c>
      <c r="GQ4" s="90" t="e">
        <f ca="1" xml:space="preserve">
IF(GE3=data!$K$7,"",
IF(GE3=data!$K$6,data!$G$4,
IF(GE3=data!$K$5,data!$G$4,
IF(GE3=data!$K$4,data!$G$4,
""))))</f>
        <v>#N/A</v>
      </c>
      <c r="GR4" s="90" t="e">
        <f ca="1" xml:space="preserve">
IF(AND(GE4=data!$F$6,GE3=data!$K$7),data!$H$4,
IF(AND(GE4=data!$F$6,GE3=data!$K$6,OR(GE5=data!$G$4,GE5=data!$G$5)),data!$H$4,
""))</f>
        <v>#N/A</v>
      </c>
      <c r="HB4" s="602" t="s">
        <v>22</v>
      </c>
      <c r="HC4" s="603"/>
      <c r="HD4" s="603"/>
      <c r="HE4" s="607"/>
      <c r="HF4" s="608"/>
      <c r="HG4" s="608"/>
      <c r="HH4" s="609"/>
      <c r="HI4" s="318" t="s">
        <v>362</v>
      </c>
      <c r="HJ4" s="610"/>
      <c r="HK4" s="611"/>
      <c r="HL4" s="612"/>
      <c r="HM4" s="90" t="str">
        <f>data!$F$4</f>
        <v>詳細計算方法</v>
      </c>
      <c r="HN4" s="90" t="str">
        <f>data!$AB$5</f>
        <v>外気以外</v>
      </c>
      <c r="HO4" s="90" t="e">
        <f ca="1" xml:space="preserve">
IF(HE3=data!$K$7,data!$O$4,
IF(HE3=data!$K$6,data!$O$8,
IF(HE3=data!$K$5,data!$O$9,
IF(HE3=data!$K$4,data!$O$10,
"")))
)</f>
        <v>#N/A</v>
      </c>
      <c r="HP4" s="90" t="str">
        <f xml:space="preserve">
IF(HE6=data!$O$4,data!$P$4,
IF(HE6=data!$O$5,data!$P$4,
IF(HE6=data!$O$6,"",
IF(HE6=data!$O$7,data!$P$4,
IF(HE6=data!$O$8,data!$P$7,
IF(HE6=data!$O$9,data!$P$13,
IF(HE6=data!$O$10,data!$P$14,
IF(HE6=data!$O$11,data!$P$4,
IF(HE6=data!$O$12,data!$P$10,
IF(HE6=data!$O$13,data!$P$14,
""))))))))))</f>
        <v/>
      </c>
      <c r="HQ4" s="90" t="e">
        <f ca="1" xml:space="preserve">
IF(HE3=data!$K$7,"",
IF(HE3=data!$K$6,data!$G$4,
IF(HE3=data!$K$5,data!$G$4,
IF(HE3=data!$K$4,data!$G$4,
""))))</f>
        <v>#N/A</v>
      </c>
      <c r="HR4" s="90" t="e">
        <f ca="1" xml:space="preserve">
IF(AND(HE4=data!$F$6,HE3=data!$K$7),data!$H$4,
IF(AND(HE4=data!$F$6,HE3=data!$K$6,OR(HE5=data!$G$4,HE5=data!$G$5)),data!$H$4,
""))</f>
        <v>#N/A</v>
      </c>
      <c r="IB4" s="602" t="s">
        <v>22</v>
      </c>
      <c r="IC4" s="603"/>
      <c r="ID4" s="603"/>
      <c r="IE4" s="607"/>
      <c r="IF4" s="608"/>
      <c r="IG4" s="608"/>
      <c r="IH4" s="609"/>
      <c r="II4" s="318" t="s">
        <v>362</v>
      </c>
      <c r="IJ4" s="610"/>
      <c r="IK4" s="611"/>
      <c r="IL4" s="612"/>
      <c r="IM4" s="90" t="str">
        <f>data!$F$4</f>
        <v>詳細計算方法</v>
      </c>
      <c r="IN4" s="90" t="str">
        <f>data!$AB$5</f>
        <v>外気以外</v>
      </c>
      <c r="IO4" s="90" t="e">
        <f ca="1" xml:space="preserve">
IF(IE3=data!$K$7,data!$O$4,
IF(IE3=data!$K$6,data!$O$8,
IF(IE3=data!$K$5,data!$O$9,
IF(IE3=data!$K$4,data!$O$10,
"")))
)</f>
        <v>#N/A</v>
      </c>
      <c r="IP4" s="90" t="str">
        <f xml:space="preserve">
IF(IE6=data!$O$4,data!$P$4,
IF(IE6=data!$O$5,data!$P$4,
IF(IE6=data!$O$6,"",
IF(IE6=data!$O$7,data!$P$4,
IF(IE6=data!$O$8,data!$P$7,
IF(IE6=data!$O$9,data!$P$13,
IF(IE6=data!$O$10,data!$P$14,
IF(IE6=data!$O$11,data!$P$4,
IF(IE6=data!$O$12,data!$P$10,
IF(IE6=data!$O$13,data!$P$14,
""))))))))))</f>
        <v/>
      </c>
      <c r="IQ4" s="90" t="e">
        <f ca="1" xml:space="preserve">
IF(IE3=data!$K$7,"",
IF(IE3=data!$K$6,data!$G$4,
IF(IE3=data!$K$5,data!$G$4,
IF(IE3=data!$K$4,data!$G$4,
""))))</f>
        <v>#N/A</v>
      </c>
      <c r="IR4" s="90" t="e">
        <f ca="1" xml:space="preserve">
IF(AND(IE4=data!$F$6,IE3=data!$K$7),data!$H$4,
IF(AND(IE4=data!$F$6,IE3=data!$K$6,OR(IE5=data!$G$4,IE5=data!$G$5)),data!$H$4,
""))</f>
        <v>#N/A</v>
      </c>
      <c r="JB4" s="602" t="s">
        <v>22</v>
      </c>
      <c r="JC4" s="603"/>
      <c r="JD4" s="603"/>
      <c r="JE4" s="607"/>
      <c r="JF4" s="608"/>
      <c r="JG4" s="608"/>
      <c r="JH4" s="609"/>
      <c r="JI4" s="318" t="s">
        <v>362</v>
      </c>
      <c r="JJ4" s="610"/>
      <c r="JK4" s="611"/>
      <c r="JL4" s="612"/>
      <c r="JM4" s="90" t="str">
        <f>data!$F$4</f>
        <v>詳細計算方法</v>
      </c>
      <c r="JN4" s="90" t="str">
        <f>data!$AB$5</f>
        <v>外気以外</v>
      </c>
      <c r="JO4" s="90" t="e">
        <f ca="1" xml:space="preserve">
IF(JE3=data!$K$7,data!$O$4,
IF(JE3=data!$K$6,data!$O$8,
IF(JE3=data!$K$5,data!$O$9,
IF(JE3=data!$K$4,data!$O$10,
"")))
)</f>
        <v>#N/A</v>
      </c>
      <c r="JP4" s="90" t="str">
        <f xml:space="preserve">
IF(JE6=data!$O$4,data!$P$4,
IF(JE6=data!$O$5,data!$P$4,
IF(JE6=data!$O$6,"",
IF(JE6=data!$O$7,data!$P$4,
IF(JE6=data!$O$8,data!$P$7,
IF(JE6=data!$O$9,data!$P$13,
IF(JE6=data!$O$10,data!$P$14,
IF(JE6=data!$O$11,data!$P$4,
IF(JE6=data!$O$12,data!$P$10,
IF(JE6=data!$O$13,data!$P$14,
""))))))))))</f>
        <v/>
      </c>
      <c r="JQ4" s="90" t="e">
        <f ca="1" xml:space="preserve">
IF(JE3=data!$K$7,"",
IF(JE3=data!$K$6,data!$G$4,
IF(JE3=data!$K$5,data!$G$4,
IF(JE3=data!$K$4,data!$G$4,
""))))</f>
        <v>#N/A</v>
      </c>
      <c r="JR4" s="90" t="e">
        <f ca="1" xml:space="preserve">
IF(AND(JE4=data!$F$6,JE3=data!$K$7),data!$H$4,
IF(AND(JE4=data!$F$6,JE3=data!$K$6,OR(JE5=data!$G$4,JE5=data!$G$5)),data!$H$4,
""))</f>
        <v>#N/A</v>
      </c>
      <c r="KB4" s="602" t="s">
        <v>22</v>
      </c>
      <c r="KC4" s="603"/>
      <c r="KD4" s="603"/>
      <c r="KE4" s="607"/>
      <c r="KF4" s="608"/>
      <c r="KG4" s="608"/>
      <c r="KH4" s="609"/>
      <c r="KI4" s="318" t="s">
        <v>362</v>
      </c>
      <c r="KJ4" s="610"/>
      <c r="KK4" s="611"/>
      <c r="KL4" s="612"/>
      <c r="KM4" s="90" t="str">
        <f>data!$F$4</f>
        <v>詳細計算方法</v>
      </c>
      <c r="KN4" s="90" t="str">
        <f>data!$AB$5</f>
        <v>外気以外</v>
      </c>
      <c r="KO4" s="90" t="e">
        <f ca="1" xml:space="preserve">
IF(KE3=data!$K$7,data!$O$4,
IF(KE3=data!$K$6,data!$O$8,
IF(KE3=data!$K$5,data!$O$9,
IF(KE3=data!$K$4,data!$O$10,
"")))
)</f>
        <v>#N/A</v>
      </c>
      <c r="KP4" s="90" t="str">
        <f xml:space="preserve">
IF(KE6=data!$O$4,data!$P$4,
IF(KE6=data!$O$5,data!$P$4,
IF(KE6=data!$O$6,"",
IF(KE6=data!$O$7,data!$P$4,
IF(KE6=data!$O$8,data!$P$7,
IF(KE6=data!$O$9,data!$P$13,
IF(KE6=data!$O$10,data!$P$14,
IF(KE6=data!$O$11,data!$P$4,
IF(KE6=data!$O$12,data!$P$10,
IF(KE6=data!$O$13,data!$P$14,
""))))))))))</f>
        <v/>
      </c>
      <c r="KQ4" s="90" t="e">
        <f ca="1" xml:space="preserve">
IF(KE3=data!$K$7,"",
IF(KE3=data!$K$6,data!$G$4,
IF(KE3=data!$K$5,data!$G$4,
IF(KE3=data!$K$4,data!$G$4,
""))))</f>
        <v>#N/A</v>
      </c>
      <c r="KR4" s="90" t="e">
        <f ca="1" xml:space="preserve">
IF(AND(KE4=data!$F$6,KE3=data!$K$7),data!$H$4,
IF(AND(KE4=data!$F$6,KE3=data!$K$6,OR(KE5=data!$G$4,KE5=data!$G$5)),data!$H$4,
""))</f>
        <v>#N/A</v>
      </c>
      <c r="LB4" s="602" t="s">
        <v>22</v>
      </c>
      <c r="LC4" s="603"/>
      <c r="LD4" s="603"/>
      <c r="LE4" s="607"/>
      <c r="LF4" s="608"/>
      <c r="LG4" s="608"/>
      <c r="LH4" s="609"/>
      <c r="LI4" s="318" t="s">
        <v>362</v>
      </c>
      <c r="LJ4" s="610"/>
      <c r="LK4" s="611"/>
      <c r="LL4" s="612"/>
      <c r="LM4" s="90" t="str">
        <f>data!$F$4</f>
        <v>詳細計算方法</v>
      </c>
      <c r="LN4" s="90" t="str">
        <f>data!$AB$5</f>
        <v>外気以外</v>
      </c>
      <c r="LO4" s="90" t="e">
        <f ca="1" xml:space="preserve">
IF(LE3=data!$K$7,data!$O$4,
IF(LE3=data!$K$6,data!$O$8,
IF(LE3=data!$K$5,data!$O$9,
IF(LE3=data!$K$4,data!$O$10,
"")))
)</f>
        <v>#N/A</v>
      </c>
      <c r="LP4" s="90" t="str">
        <f xml:space="preserve">
IF(LE6=data!$O$4,data!$P$4,
IF(LE6=data!$O$5,data!$P$4,
IF(LE6=data!$O$6,"",
IF(LE6=data!$O$7,data!$P$4,
IF(LE6=data!$O$8,data!$P$7,
IF(LE6=data!$O$9,data!$P$13,
IF(LE6=data!$O$10,data!$P$14,
IF(LE6=data!$O$11,data!$P$4,
IF(LE6=data!$O$12,data!$P$10,
IF(LE6=data!$O$13,data!$P$14,
""))))))))))</f>
        <v/>
      </c>
      <c r="LQ4" s="90" t="e">
        <f ca="1" xml:space="preserve">
IF(LE3=data!$K$7,"",
IF(LE3=data!$K$6,data!$G$4,
IF(LE3=data!$K$5,data!$G$4,
IF(LE3=data!$K$4,data!$G$4,
""))))</f>
        <v>#N/A</v>
      </c>
      <c r="LR4" s="90" t="e">
        <f ca="1" xml:space="preserve">
IF(AND(LE4=data!$F$6,LE3=data!$K$7),data!$H$4,
IF(AND(LE4=data!$F$6,LE3=data!$K$6,OR(LE5=data!$G$4,LE5=data!$G$5)),data!$H$4,
""))</f>
        <v>#N/A</v>
      </c>
      <c r="MB4" s="602" t="s">
        <v>22</v>
      </c>
      <c r="MC4" s="603"/>
      <c r="MD4" s="603"/>
      <c r="ME4" s="607"/>
      <c r="MF4" s="608"/>
      <c r="MG4" s="608"/>
      <c r="MH4" s="609"/>
      <c r="MI4" s="318" t="s">
        <v>362</v>
      </c>
      <c r="MJ4" s="610"/>
      <c r="MK4" s="611"/>
      <c r="ML4" s="612"/>
      <c r="MM4" s="90" t="str">
        <f>data!$F$4</f>
        <v>詳細計算方法</v>
      </c>
      <c r="MN4" s="90" t="str">
        <f>data!$AB$5</f>
        <v>外気以外</v>
      </c>
      <c r="MO4" s="90" t="e">
        <f ca="1" xml:space="preserve">
IF(ME3=data!$K$7,data!$O$4,
IF(ME3=data!$K$6,data!$O$8,
IF(ME3=data!$K$5,data!$O$9,
IF(ME3=data!$K$4,data!$O$10,
"")))
)</f>
        <v>#N/A</v>
      </c>
      <c r="MP4" s="90" t="str">
        <f xml:space="preserve">
IF(ME6=data!$O$4,data!$P$4,
IF(ME6=data!$O$5,data!$P$4,
IF(ME6=data!$O$6,"",
IF(ME6=data!$O$7,data!$P$4,
IF(ME6=data!$O$8,data!$P$7,
IF(ME6=data!$O$9,data!$P$13,
IF(ME6=data!$O$10,data!$P$14,
IF(ME6=data!$O$11,data!$P$4,
IF(ME6=data!$O$12,data!$P$10,
IF(ME6=data!$O$13,data!$P$14,
""))))))))))</f>
        <v/>
      </c>
      <c r="MQ4" s="90" t="e">
        <f ca="1" xml:space="preserve">
IF(ME3=data!$K$7,"",
IF(ME3=data!$K$6,data!$G$4,
IF(ME3=data!$K$5,data!$G$4,
IF(ME3=data!$K$4,data!$G$4,
""))))</f>
        <v>#N/A</v>
      </c>
      <c r="MR4" s="90" t="e">
        <f ca="1" xml:space="preserve">
IF(AND(ME4=data!$F$6,ME3=data!$K$7),data!$H$4,
IF(AND(ME4=data!$F$6,ME3=data!$K$6,OR(ME5=data!$G$4,ME5=data!$G$5)),data!$H$4,
""))</f>
        <v>#N/A</v>
      </c>
      <c r="NB4" s="602" t="s">
        <v>22</v>
      </c>
      <c r="NC4" s="603"/>
      <c r="ND4" s="603"/>
      <c r="NE4" s="607"/>
      <c r="NF4" s="608"/>
      <c r="NG4" s="608"/>
      <c r="NH4" s="609"/>
      <c r="NI4" s="318" t="s">
        <v>362</v>
      </c>
      <c r="NJ4" s="610"/>
      <c r="NK4" s="611"/>
      <c r="NL4" s="612"/>
      <c r="NM4" s="90" t="str">
        <f>data!$F$4</f>
        <v>詳細計算方法</v>
      </c>
      <c r="NN4" s="90" t="str">
        <f>data!$AB$5</f>
        <v>外気以外</v>
      </c>
      <c r="NO4" s="90" t="e">
        <f ca="1" xml:space="preserve">
IF(NE3=data!$K$7,data!$O$4,
IF(NE3=data!$K$6,data!$O$8,
IF(NE3=data!$K$5,data!$O$9,
IF(NE3=data!$K$4,data!$O$10,
"")))
)</f>
        <v>#N/A</v>
      </c>
      <c r="NP4" s="90" t="str">
        <f xml:space="preserve">
IF(NE6=data!$O$4,data!$P$4,
IF(NE6=data!$O$5,data!$P$4,
IF(NE6=data!$O$6,"",
IF(NE6=data!$O$7,data!$P$4,
IF(NE6=data!$O$8,data!$P$7,
IF(NE6=data!$O$9,data!$P$13,
IF(NE6=data!$O$10,data!$P$14,
IF(NE6=data!$O$11,data!$P$4,
IF(NE6=data!$O$12,data!$P$10,
IF(NE6=data!$O$13,data!$P$14,
""))))))))))</f>
        <v/>
      </c>
      <c r="NQ4" s="90" t="e">
        <f ca="1" xml:space="preserve">
IF(NE3=data!$K$7,"",
IF(NE3=data!$K$6,data!$G$4,
IF(NE3=data!$K$5,data!$G$4,
IF(NE3=data!$K$4,data!$G$4,
""))))</f>
        <v>#N/A</v>
      </c>
      <c r="NR4" s="90" t="e">
        <f ca="1" xml:space="preserve">
IF(AND(NE4=data!$F$6,NE3=data!$K$7),data!$H$4,
IF(AND(NE4=data!$F$6,NE3=data!$K$6,OR(NE5=data!$G$4,NE5=data!$G$5)),data!$H$4,
""))</f>
        <v>#N/A</v>
      </c>
      <c r="OB4" s="602" t="s">
        <v>22</v>
      </c>
      <c r="OC4" s="603"/>
      <c r="OD4" s="603"/>
      <c r="OE4" s="607"/>
      <c r="OF4" s="608"/>
      <c r="OG4" s="608"/>
      <c r="OH4" s="609"/>
      <c r="OI4" s="318" t="s">
        <v>362</v>
      </c>
      <c r="OJ4" s="610"/>
      <c r="OK4" s="611"/>
      <c r="OL4" s="612"/>
      <c r="OM4" s="90" t="str">
        <f>data!$F$4</f>
        <v>詳細計算方法</v>
      </c>
      <c r="ON4" s="90" t="str">
        <f>data!$AB$5</f>
        <v>外気以外</v>
      </c>
      <c r="OO4" s="90" t="e">
        <f ca="1" xml:space="preserve">
IF(OE3=data!$K$7,data!$O$4,
IF(OE3=data!$K$6,data!$O$8,
IF(OE3=data!$K$5,data!$O$9,
IF(OE3=data!$K$4,data!$O$10,
"")))
)</f>
        <v>#N/A</v>
      </c>
      <c r="OP4" s="90" t="str">
        <f xml:space="preserve">
IF(OE6=data!$O$4,data!$P$4,
IF(OE6=data!$O$5,data!$P$4,
IF(OE6=data!$O$6,"",
IF(OE6=data!$O$7,data!$P$4,
IF(OE6=data!$O$8,data!$P$7,
IF(OE6=data!$O$9,data!$P$13,
IF(OE6=data!$O$10,data!$P$14,
IF(OE6=data!$O$11,data!$P$4,
IF(OE6=data!$O$12,data!$P$10,
IF(OE6=data!$O$13,data!$P$14,
""))))))))))</f>
        <v/>
      </c>
      <c r="OQ4" s="90" t="e">
        <f ca="1" xml:space="preserve">
IF(OE3=data!$K$7,"",
IF(OE3=data!$K$6,data!$G$4,
IF(OE3=data!$K$5,data!$G$4,
IF(OE3=data!$K$4,data!$G$4,
""))))</f>
        <v>#N/A</v>
      </c>
      <c r="OR4" s="90" t="e">
        <f ca="1" xml:space="preserve">
IF(AND(OE4=data!$F$6,OE3=data!$K$7),data!$H$4,
IF(AND(OE4=data!$F$6,OE3=data!$K$6,OR(OE5=data!$G$4,OE5=data!$G$5)),data!$H$4,
""))</f>
        <v>#N/A</v>
      </c>
      <c r="PB4" s="602" t="s">
        <v>22</v>
      </c>
      <c r="PC4" s="603"/>
      <c r="PD4" s="603"/>
      <c r="PE4" s="607"/>
      <c r="PF4" s="608"/>
      <c r="PG4" s="608"/>
      <c r="PH4" s="609"/>
      <c r="PI4" s="318" t="s">
        <v>362</v>
      </c>
      <c r="PJ4" s="610"/>
      <c r="PK4" s="611"/>
      <c r="PL4" s="612"/>
      <c r="PM4" s="90" t="str">
        <f>data!$F$4</f>
        <v>詳細計算方法</v>
      </c>
      <c r="PN4" s="90" t="str">
        <f>data!$AB$5</f>
        <v>外気以外</v>
      </c>
      <c r="PO4" s="90" t="e">
        <f ca="1" xml:space="preserve">
IF(PE3=data!$K$7,data!$O$4,
IF(PE3=data!$K$6,data!$O$8,
IF(PE3=data!$K$5,data!$O$9,
IF(PE3=data!$K$4,data!$O$10,
"")))
)</f>
        <v>#N/A</v>
      </c>
      <c r="PP4" s="90" t="str">
        <f xml:space="preserve">
IF(PE6=data!$O$4,data!$P$4,
IF(PE6=data!$O$5,data!$P$4,
IF(PE6=data!$O$6,"",
IF(PE6=data!$O$7,data!$P$4,
IF(PE6=data!$O$8,data!$P$7,
IF(PE6=data!$O$9,data!$P$13,
IF(PE6=data!$O$10,data!$P$14,
IF(PE6=data!$O$11,data!$P$4,
IF(PE6=data!$O$12,data!$P$10,
IF(PE6=data!$O$13,data!$P$14,
""))))))))))</f>
        <v/>
      </c>
      <c r="PQ4" s="90" t="e">
        <f ca="1" xml:space="preserve">
IF(PE3=data!$K$7,"",
IF(PE3=data!$K$6,data!$G$4,
IF(PE3=data!$K$5,data!$G$4,
IF(PE3=data!$K$4,data!$G$4,
""))))</f>
        <v>#N/A</v>
      </c>
      <c r="PR4" s="90" t="e">
        <f ca="1" xml:space="preserve">
IF(AND(PE4=data!$F$6,PE3=data!$K$7),data!$H$4,
IF(AND(PE4=data!$F$6,PE3=data!$K$6,OR(PE5=data!$G$4,PE5=data!$G$5)),data!$H$4,
""))</f>
        <v>#N/A</v>
      </c>
      <c r="QB4" s="602" t="s">
        <v>22</v>
      </c>
      <c r="QC4" s="603"/>
      <c r="QD4" s="603"/>
      <c r="QE4" s="607"/>
      <c r="QF4" s="608"/>
      <c r="QG4" s="608"/>
      <c r="QH4" s="609"/>
      <c r="QI4" s="318" t="s">
        <v>362</v>
      </c>
      <c r="QJ4" s="610"/>
      <c r="QK4" s="611"/>
      <c r="QL4" s="612"/>
      <c r="QM4" s="90" t="str">
        <f>data!$F$4</f>
        <v>詳細計算方法</v>
      </c>
      <c r="QN4" s="90" t="str">
        <f>data!$AB$5</f>
        <v>外気以外</v>
      </c>
      <c r="QO4" s="90" t="e">
        <f ca="1" xml:space="preserve">
IF(QE3=data!$K$7,data!$O$4,
IF(QE3=data!$K$6,data!$O$8,
IF(QE3=data!$K$5,data!$O$9,
IF(QE3=data!$K$4,data!$O$10,
"")))
)</f>
        <v>#N/A</v>
      </c>
      <c r="QP4" s="90" t="str">
        <f xml:space="preserve">
IF(QE6=data!$O$4,data!$P$4,
IF(QE6=data!$O$5,data!$P$4,
IF(QE6=data!$O$6,"",
IF(QE6=data!$O$7,data!$P$4,
IF(QE6=data!$O$8,data!$P$7,
IF(QE6=data!$O$9,data!$P$13,
IF(QE6=data!$O$10,data!$P$14,
IF(QE6=data!$O$11,data!$P$4,
IF(QE6=data!$O$12,data!$P$10,
IF(QE6=data!$O$13,data!$P$14,
""))))))))))</f>
        <v/>
      </c>
      <c r="QQ4" s="90" t="e">
        <f ca="1" xml:space="preserve">
IF(QE3=data!$K$7,"",
IF(QE3=data!$K$6,data!$G$4,
IF(QE3=data!$K$5,data!$G$4,
IF(QE3=data!$K$4,data!$G$4,
""))))</f>
        <v>#N/A</v>
      </c>
      <c r="QR4" s="90" t="e">
        <f ca="1" xml:space="preserve">
IF(AND(QE4=data!$F$6,QE3=data!$K$7),data!$H$4,
IF(AND(QE4=data!$F$6,QE3=data!$K$6,OR(QE5=data!$G$4,QE5=data!$G$5)),data!$H$4,
""))</f>
        <v>#N/A</v>
      </c>
      <c r="RB4" s="602" t="s">
        <v>22</v>
      </c>
      <c r="RC4" s="603"/>
      <c r="RD4" s="603"/>
      <c r="RE4" s="607"/>
      <c r="RF4" s="608"/>
      <c r="RG4" s="608"/>
      <c r="RH4" s="609"/>
      <c r="RI4" s="318" t="s">
        <v>362</v>
      </c>
      <c r="RJ4" s="610"/>
      <c r="RK4" s="611"/>
      <c r="RL4" s="612"/>
      <c r="RM4" s="90" t="str">
        <f>data!$F$4</f>
        <v>詳細計算方法</v>
      </c>
      <c r="RN4" s="90" t="str">
        <f>data!$AB$5</f>
        <v>外気以外</v>
      </c>
      <c r="RO4" s="90" t="e">
        <f ca="1" xml:space="preserve">
IF(RE3=data!$K$7,data!$O$4,
IF(RE3=data!$K$6,data!$O$8,
IF(RE3=data!$K$5,data!$O$9,
IF(RE3=data!$K$4,data!$O$10,
"")))
)</f>
        <v>#N/A</v>
      </c>
      <c r="RP4" s="90" t="str">
        <f xml:space="preserve">
IF(RE6=data!$O$4,data!$P$4,
IF(RE6=data!$O$5,data!$P$4,
IF(RE6=data!$O$6,"",
IF(RE6=data!$O$7,data!$P$4,
IF(RE6=data!$O$8,data!$P$7,
IF(RE6=data!$O$9,data!$P$13,
IF(RE6=data!$O$10,data!$P$14,
IF(RE6=data!$O$11,data!$P$4,
IF(RE6=data!$O$12,data!$P$10,
IF(RE6=data!$O$13,data!$P$14,
""))))))))))</f>
        <v/>
      </c>
      <c r="RQ4" s="90" t="e">
        <f ca="1" xml:space="preserve">
IF(RE3=data!$K$7,"",
IF(RE3=data!$K$6,data!$G$4,
IF(RE3=data!$K$5,data!$G$4,
IF(RE3=data!$K$4,data!$G$4,
""))))</f>
        <v>#N/A</v>
      </c>
      <c r="RR4" s="90" t="e">
        <f ca="1" xml:space="preserve">
IF(AND(RE4=data!$F$6,RE3=data!$K$7),data!$H$4,
IF(AND(RE4=data!$F$6,RE3=data!$K$6,OR(RE5=data!$G$4,RE5=data!$G$5)),data!$H$4,
""))</f>
        <v>#N/A</v>
      </c>
      <c r="SB4" s="602" t="s">
        <v>22</v>
      </c>
      <c r="SC4" s="603"/>
      <c r="SD4" s="603"/>
      <c r="SE4" s="607"/>
      <c r="SF4" s="608"/>
      <c r="SG4" s="608"/>
      <c r="SH4" s="609"/>
      <c r="SI4" s="318" t="s">
        <v>362</v>
      </c>
      <c r="SJ4" s="610"/>
      <c r="SK4" s="611"/>
      <c r="SL4" s="612"/>
      <c r="SM4" s="90" t="str">
        <f>data!$F$4</f>
        <v>詳細計算方法</v>
      </c>
      <c r="SN4" s="90" t="str">
        <f>data!$AB$5</f>
        <v>外気以外</v>
      </c>
      <c r="SO4" s="90" t="e">
        <f ca="1" xml:space="preserve">
IF(SE3=data!$K$7,data!$O$4,
IF(SE3=data!$K$6,data!$O$8,
IF(SE3=data!$K$5,data!$O$9,
IF(SE3=data!$K$4,data!$O$10,
"")))
)</f>
        <v>#N/A</v>
      </c>
      <c r="SP4" s="90" t="str">
        <f xml:space="preserve">
IF(SE6=data!$O$4,data!$P$4,
IF(SE6=data!$O$5,data!$P$4,
IF(SE6=data!$O$6,"",
IF(SE6=data!$O$7,data!$P$4,
IF(SE6=data!$O$8,data!$P$7,
IF(SE6=data!$O$9,data!$P$13,
IF(SE6=data!$O$10,data!$P$14,
IF(SE6=data!$O$11,data!$P$4,
IF(SE6=data!$O$12,data!$P$10,
IF(SE6=data!$O$13,data!$P$14,
""))))))))))</f>
        <v/>
      </c>
      <c r="SQ4" s="90" t="e">
        <f ca="1" xml:space="preserve">
IF(SE3=data!$K$7,"",
IF(SE3=data!$K$6,data!$G$4,
IF(SE3=data!$K$5,data!$G$4,
IF(SE3=data!$K$4,data!$G$4,
""))))</f>
        <v>#N/A</v>
      </c>
      <c r="SR4" s="90" t="e">
        <f ca="1" xml:space="preserve">
IF(AND(SE4=data!$F$6,SE3=data!$K$7),data!$H$4,
IF(AND(SE4=data!$F$6,SE3=data!$K$6,OR(SE5=data!$G$4,SE5=data!$G$5)),data!$H$4,
""))</f>
        <v>#N/A</v>
      </c>
      <c r="UA4" s="120"/>
      <c r="UB4" s="371"/>
      <c r="UC4" s="120"/>
      <c r="UD4" s="120"/>
      <c r="UE4" s="120"/>
      <c r="UF4" s="120"/>
    </row>
    <row r="5" spans="2:552" ht="15" thickBot="1" x14ac:dyDescent="0.2">
      <c r="B5" s="602" t="s">
        <v>161</v>
      </c>
      <c r="C5" s="603"/>
      <c r="D5" s="603"/>
      <c r="E5" s="613"/>
      <c r="F5" s="614"/>
      <c r="G5" s="614"/>
      <c r="H5" s="615"/>
      <c r="I5" s="155" t="s">
        <v>163</v>
      </c>
      <c r="J5" s="616"/>
      <c r="K5" s="617"/>
      <c r="L5" s="618"/>
      <c r="M5" s="90" t="str">
        <f ca="1">IF(OR(E3=data!$K$4,E3=data!$K$5,E3=data!$K$6,E3=data!$K$7),data!$F$5,"")</f>
        <v>簡略計算方法①</v>
      </c>
      <c r="N5" s="90" t="str">
        <f ca="1">IF(AND(OR(E3=data!$K$4,E3=data!$K$6,E3=data!$K$7),OR(E4=data!$F$4,E4=data!$F$5)),data!$AB$4,"")</f>
        <v>外気</v>
      </c>
      <c r="O5" s="90" t="str">
        <f ca="1" xml:space="preserve">
IF(E3=data!$K$7,data!$O$5,
IF(E3=data!$K$6,data!$O$12,
IF(E3=data!$K$5,"",
IF(E3=data!$K$4,data!$O$13,
""))))</f>
        <v>枠組構法（外壁）</v>
      </c>
      <c r="P5" s="90" t="str">
        <f xml:space="preserve">
IF(E6=data!$O$4,"",
IF(E6=data!$O$5,data!$P$5,
IF(E6=data!$O$6,"",
IF(E6=data!$O$7,"",
IF(E6=data!$O$8,data!$P$8,
IF(E6=data!$O$9,"",
IF(E6=data!$O$10,data!$P$15,
IF(E6=data!$O$11,"",
IF(E6=data!$O$12,data!$P$11,
IF(E6=data!$O$13,data!$P$15,
""))))))))))</f>
        <v>柱・間柱間＋付加断熱（横下地）</v>
      </c>
      <c r="Q5" s="90" t="str">
        <f ca="1" xml:space="preserve">
IF(E3=data!$K$7,"",
IF(E3=data!$K$6,data!$G$5,
IF(E3=data!$K$5,data!$G$8,
IF(E3=data!$K$4,data!$G$9,
""))))</f>
        <v>充填断熱工法＋付加断熱</v>
      </c>
      <c r="R5" s="90" t="str">
        <f ca="1" xml:space="preserve">
IF(AND(E4=data!$F$6,E3=data!$K$7),data!$H$5,
IF(AND(E4=data!$F$6,E3=data!$K$6,OR(E5=data!$G$4,E5=data!$G$5)),data!$H$5,
""))</f>
        <v/>
      </c>
      <c r="AB5" s="602" t="s">
        <v>161</v>
      </c>
      <c r="AC5" s="603"/>
      <c r="AD5" s="603"/>
      <c r="AE5" s="613"/>
      <c r="AF5" s="614"/>
      <c r="AG5" s="614"/>
      <c r="AH5" s="615"/>
      <c r="AI5" s="155" t="s">
        <v>163</v>
      </c>
      <c r="AJ5" s="616"/>
      <c r="AK5" s="617"/>
      <c r="AL5" s="618"/>
      <c r="AM5" s="90" t="str">
        <f ca="1">IF(OR(AE3=data!$K$4,AE3=data!$K$5,AE3=data!$K$6,AE3=data!$K$7),data!$F$5,"")</f>
        <v>簡略計算方法①</v>
      </c>
      <c r="AN5" s="90" t="str">
        <f ca="1">IF(AND(OR(AE3=data!$K$4,AE3=data!$K$6,AE3=data!$K$7),OR(AE4=data!$F$4,AE4=data!$F$5)),data!$AB$4,"")</f>
        <v/>
      </c>
      <c r="AO5" s="90" t="str">
        <f ca="1" xml:space="preserve">
IF(AE3=data!$K$7,data!$O$5,
IF(AE3=data!$K$6,data!$O$12,
IF(AE3=data!$K$5,"",
IF(AE3=data!$K$4,data!$O$13,
""))))</f>
        <v/>
      </c>
      <c r="AP5" s="90" t="str">
        <f xml:space="preserve">
IF(AE6=data!$O$4,"",
IF(AE6=data!$O$5,data!$P$5,
IF(AE6=data!$O$6,"",
IF(AE6=data!$O$7,"",
IF(AE6=data!$O$8,data!$P$8,
IF(AE6=data!$O$9,"",
IF(AE6=data!$O$10,data!$P$15,
IF(AE6=data!$O$11,"",
IF(AE6=data!$O$12,data!$P$11,
IF(AE6=data!$O$13,data!$P$15,
""))))))))))</f>
        <v/>
      </c>
      <c r="AQ5" s="90" t="str">
        <f ca="1" xml:space="preserve">
IF(AE3=data!$K$7,"",
IF(AE3=data!$K$6,data!$G$5,
IF(AE3=data!$K$5,data!$G$8,
IF(AE3=data!$K$4,data!$G$9,
""))))</f>
        <v>桁間断熱工法</v>
      </c>
      <c r="AR5" s="90" t="str">
        <f ca="1" xml:space="preserve">
IF(AND(AE4=data!$F$6,AE3=data!$K$7),data!$H$5,
IF(AND(AE4=data!$F$6,AE3=data!$K$6,OR(AE5=data!$G$4,AE5=data!$G$5)),data!$H$5,
""))</f>
        <v/>
      </c>
      <c r="BB5" s="602" t="s">
        <v>161</v>
      </c>
      <c r="BC5" s="603"/>
      <c r="BD5" s="603"/>
      <c r="BE5" s="613"/>
      <c r="BF5" s="614"/>
      <c r="BG5" s="614"/>
      <c r="BH5" s="615"/>
      <c r="BI5" s="155" t="s">
        <v>163</v>
      </c>
      <c r="BJ5" s="616"/>
      <c r="BK5" s="617"/>
      <c r="BL5" s="618"/>
      <c r="BM5" s="90" t="str">
        <f ca="1">IF(OR(BE3=data!$K$4,BE3=data!$K$5,BE3=data!$K$6,BE3=data!$K$7),data!$F$5,"")</f>
        <v>簡略計算方法①</v>
      </c>
      <c r="BN5" s="90" t="str">
        <f ca="1">IF(AND(OR(BE3=data!$K$4,BE3=data!$K$6,BE3=data!$K$7),OR(BE4=data!$F$4,BE4=data!$F$5)),data!$AB$4,"")</f>
        <v>外気</v>
      </c>
      <c r="BO5" s="90" t="str">
        <f ca="1" xml:space="preserve">
IF(BE3=data!$K$7,data!$O$5,
IF(BE3=data!$K$6,data!$O$12,
IF(BE3=data!$K$5,"",
IF(BE3=data!$K$4,data!$O$13,
""))))</f>
        <v>軸組構法（束立大引工法）</v>
      </c>
      <c r="BP5" s="90" t="str">
        <f xml:space="preserve">
IF(BE6=data!$O$4,"",
IF(BE6=data!$O$5,data!$P$5,
IF(BE6=data!$O$6,"",
IF(BE6=data!$O$7,"",
IF(BE6=data!$O$8,data!$P$8,
IF(BE6=data!$O$9,"",
IF(BE6=data!$O$10,data!$P$15,
IF(BE6=data!$O$11,"",
IF(BE6=data!$O$12,data!$P$11,
IF(BE6=data!$O$13,data!$P$15,
""))))))))))</f>
        <v>大引間</v>
      </c>
      <c r="BQ5" s="90" t="str">
        <f ca="1" xml:space="preserve">
IF(BE3=data!$K$7,"",
IF(BE3=data!$K$6,data!$G$5,
IF(BE3=data!$K$5,data!$G$8,
IF(BE3=data!$K$4,data!$G$9,
""))))</f>
        <v/>
      </c>
      <c r="BR5" s="90" t="str">
        <f ca="1" xml:space="preserve">
IF(AND(BE4=data!$F$6,BE3=data!$K$7),data!$H$5,
IF(AND(BE4=data!$F$6,BE3=data!$K$6,OR(BE5=data!$G$4,BE5=data!$G$5)),data!$H$5,
""))</f>
        <v/>
      </c>
      <c r="CB5" s="602" t="s">
        <v>161</v>
      </c>
      <c r="CC5" s="603"/>
      <c r="CD5" s="603"/>
      <c r="CE5" s="613"/>
      <c r="CF5" s="614"/>
      <c r="CG5" s="614"/>
      <c r="CH5" s="615"/>
      <c r="CI5" s="155" t="s">
        <v>163</v>
      </c>
      <c r="CJ5" s="616"/>
      <c r="CK5" s="617"/>
      <c r="CL5" s="618"/>
      <c r="CM5" s="90" t="e">
        <f ca="1">IF(OR(CE3=data!$K$4,CE3=data!$K$5,CE3=data!$K$6,CE3=data!$K$7),data!$F$5,"")</f>
        <v>#N/A</v>
      </c>
      <c r="CN5" s="90" t="e">
        <f ca="1">IF(AND(OR(CE3=data!$K$4,CE3=data!$K$6,CE3=data!$K$7),OR(CE4=data!$F$4,CE4=data!$F$5)),data!$AB$4,"")</f>
        <v>#N/A</v>
      </c>
      <c r="CO5" s="90" t="e">
        <f ca="1" xml:space="preserve">
IF(CE3=data!$K$7,data!$O$5,
IF(CE3=data!$K$6,data!$O$12,
IF(CE3=data!$K$5,"",
IF(CE3=data!$K$4,data!$O$13,
""))))</f>
        <v>#N/A</v>
      </c>
      <c r="CP5" s="90" t="str">
        <f xml:space="preserve">
IF(CE6=data!$O$4,"",
IF(CE6=data!$O$5,data!$P$5,
IF(CE6=data!$O$6,"",
IF(CE6=data!$O$7,"",
IF(CE6=data!$O$8,data!$P$8,
IF(CE6=data!$O$9,"",
IF(CE6=data!$O$10,data!$P$15,
IF(CE6=data!$O$11,"",
IF(CE6=data!$O$12,data!$P$11,
IF(CE6=data!$O$13,data!$P$15,
""))))))))))</f>
        <v/>
      </c>
      <c r="CQ5" s="90" t="e">
        <f ca="1" xml:space="preserve">
IF(CE3=data!$K$7,"",
IF(CE3=data!$K$6,data!$G$5,
IF(CE3=data!$K$5,data!$G$8,
IF(CE3=data!$K$4,data!$G$9,
""))))</f>
        <v>#N/A</v>
      </c>
      <c r="CR5" s="90" t="e">
        <f ca="1" xml:space="preserve">
IF(AND(CE4=data!$F$6,CE3=data!$K$7),data!$H$5,
IF(AND(CE4=data!$F$6,CE3=data!$K$6,OR(CE5=data!$G$4,CE5=data!$G$5)),data!$H$5,
""))</f>
        <v>#N/A</v>
      </c>
      <c r="DB5" s="602" t="s">
        <v>161</v>
      </c>
      <c r="DC5" s="603"/>
      <c r="DD5" s="603"/>
      <c r="DE5" s="613"/>
      <c r="DF5" s="614"/>
      <c r="DG5" s="614"/>
      <c r="DH5" s="615"/>
      <c r="DI5" s="155" t="s">
        <v>163</v>
      </c>
      <c r="DJ5" s="616"/>
      <c r="DK5" s="617"/>
      <c r="DL5" s="618"/>
      <c r="DM5" s="90" t="e">
        <f ca="1">IF(OR(DE3=data!$K$4,DE3=data!$K$5,DE3=data!$K$6,DE3=data!$K$7),data!$F$5,"")</f>
        <v>#N/A</v>
      </c>
      <c r="DN5" s="90" t="e">
        <f ca="1">IF(AND(OR(DE3=data!$K$4,DE3=data!$K$6,DE3=data!$K$7),OR(DE4=data!$F$4,DE4=data!$F$5)),data!$AB$4,"")</f>
        <v>#N/A</v>
      </c>
      <c r="DO5" s="90" t="e">
        <f ca="1" xml:space="preserve">
IF(DE3=data!$K$7,data!$O$5,
IF(DE3=data!$K$6,data!$O$12,
IF(DE3=data!$K$5,"",
IF(DE3=data!$K$4,data!$O$13,
""))))</f>
        <v>#N/A</v>
      </c>
      <c r="DP5" s="90" t="str">
        <f xml:space="preserve">
IF(DE6=data!$O$4,"",
IF(DE6=data!$O$5,data!$P$5,
IF(DE6=data!$O$6,"",
IF(DE6=data!$O$7,"",
IF(DE6=data!$O$8,data!$P$8,
IF(DE6=data!$O$9,"",
IF(DE6=data!$O$10,data!$P$15,
IF(DE6=data!$O$11,"",
IF(DE6=data!$O$12,data!$P$11,
IF(DE6=data!$O$13,data!$P$15,
""))))))))))</f>
        <v/>
      </c>
      <c r="DQ5" s="90" t="e">
        <f ca="1" xml:space="preserve">
IF(DE3=data!$K$7,"",
IF(DE3=data!$K$6,data!$G$5,
IF(DE3=data!$K$5,data!$G$8,
IF(DE3=data!$K$4,data!$G$9,
""))))</f>
        <v>#N/A</v>
      </c>
      <c r="DR5" s="90" t="e">
        <f ca="1" xml:space="preserve">
IF(AND(DE4=data!$F$6,DE3=data!$K$7),data!$H$5,
IF(AND(DE4=data!$F$6,DE3=data!$K$6,OR(DE5=data!$G$4,DE5=data!$G$5)),data!$H$5,
""))</f>
        <v>#N/A</v>
      </c>
      <c r="EB5" s="602" t="s">
        <v>161</v>
      </c>
      <c r="EC5" s="603"/>
      <c r="ED5" s="603"/>
      <c r="EE5" s="613"/>
      <c r="EF5" s="614"/>
      <c r="EG5" s="614"/>
      <c r="EH5" s="615"/>
      <c r="EI5" s="155" t="s">
        <v>163</v>
      </c>
      <c r="EJ5" s="616"/>
      <c r="EK5" s="617"/>
      <c r="EL5" s="618"/>
      <c r="EM5" s="90" t="e">
        <f ca="1">IF(OR(EE3=data!$K$4,EE3=data!$K$5,EE3=data!$K$6,EE3=data!$K$7),data!$F$5,"")</f>
        <v>#N/A</v>
      </c>
      <c r="EN5" s="90" t="e">
        <f ca="1">IF(AND(OR(EE3=data!$K$4,EE3=data!$K$6,EE3=data!$K$7),OR(EE4=data!$F$4,EE4=data!$F$5)),data!$AB$4,"")</f>
        <v>#N/A</v>
      </c>
      <c r="EO5" s="90" t="e">
        <f ca="1" xml:space="preserve">
IF(EE3=data!$K$7,data!$O$5,
IF(EE3=data!$K$6,data!$O$12,
IF(EE3=data!$K$5,"",
IF(EE3=data!$K$4,data!$O$13,
""))))</f>
        <v>#N/A</v>
      </c>
      <c r="EP5" s="90" t="str">
        <f xml:space="preserve">
IF(EE6=data!$O$4,"",
IF(EE6=data!$O$5,data!$P$5,
IF(EE6=data!$O$6,"",
IF(EE6=data!$O$7,"",
IF(EE6=data!$O$8,data!$P$8,
IF(EE6=data!$O$9,"",
IF(EE6=data!$O$10,data!$P$15,
IF(EE6=data!$O$11,"",
IF(EE6=data!$O$12,data!$P$11,
IF(EE6=data!$O$13,data!$P$15,
""))))))))))</f>
        <v/>
      </c>
      <c r="EQ5" s="90" t="e">
        <f ca="1" xml:space="preserve">
IF(EE3=data!$K$7,"",
IF(EE3=data!$K$6,data!$G$5,
IF(EE3=data!$K$5,data!$G$8,
IF(EE3=data!$K$4,data!$G$9,
""))))</f>
        <v>#N/A</v>
      </c>
      <c r="ER5" s="90" t="e">
        <f ca="1" xml:space="preserve">
IF(AND(EE4=data!$F$6,EE3=data!$K$7),data!$H$5,
IF(AND(EE4=data!$F$6,EE3=data!$K$6,OR(EE5=data!$G$4,EE5=data!$G$5)),data!$H$5,
""))</f>
        <v>#N/A</v>
      </c>
      <c r="FB5" s="602" t="s">
        <v>161</v>
      </c>
      <c r="FC5" s="603"/>
      <c r="FD5" s="603"/>
      <c r="FE5" s="613"/>
      <c r="FF5" s="614"/>
      <c r="FG5" s="614"/>
      <c r="FH5" s="615"/>
      <c r="FI5" s="155" t="s">
        <v>163</v>
      </c>
      <c r="FJ5" s="616"/>
      <c r="FK5" s="617"/>
      <c r="FL5" s="618"/>
      <c r="FM5" s="90" t="e">
        <f ca="1">IF(OR(FE3=data!$K$4,FE3=data!$K$5,FE3=data!$K$6,FE3=data!$K$7),data!$F$5,"")</f>
        <v>#N/A</v>
      </c>
      <c r="FN5" s="90" t="e">
        <f ca="1">IF(AND(OR(FE3=data!$K$4,FE3=data!$K$6,FE3=data!$K$7),OR(FE4=data!$F$4,FE4=data!$F$5)),data!$AB$4,"")</f>
        <v>#N/A</v>
      </c>
      <c r="FO5" s="90" t="e">
        <f ca="1" xml:space="preserve">
IF(FE3=data!$K$7,data!$O$5,
IF(FE3=data!$K$6,data!$O$12,
IF(FE3=data!$K$5,"",
IF(FE3=data!$K$4,data!$O$13,
""))))</f>
        <v>#N/A</v>
      </c>
      <c r="FP5" s="90" t="str">
        <f xml:space="preserve">
IF(FE6=data!$O$4,"",
IF(FE6=data!$O$5,data!$P$5,
IF(FE6=data!$O$6,"",
IF(FE6=data!$O$7,"",
IF(FE6=data!$O$8,data!$P$8,
IF(FE6=data!$O$9,"",
IF(FE6=data!$O$10,data!$P$15,
IF(FE6=data!$O$11,"",
IF(FE6=data!$O$12,data!$P$11,
IF(FE6=data!$O$13,data!$P$15,
""))))))))))</f>
        <v/>
      </c>
      <c r="FQ5" s="90" t="e">
        <f ca="1" xml:space="preserve">
IF(FE3=data!$K$7,"",
IF(FE3=data!$K$6,data!$G$5,
IF(FE3=data!$K$5,data!$G$8,
IF(FE3=data!$K$4,data!$G$9,
""))))</f>
        <v>#N/A</v>
      </c>
      <c r="FR5" s="90" t="e">
        <f ca="1" xml:space="preserve">
IF(AND(FE4=data!$F$6,FE3=data!$K$7),data!$H$5,
IF(AND(FE4=data!$F$6,FE3=data!$K$6,OR(FE5=data!$G$4,FE5=data!$G$5)),data!$H$5,
""))</f>
        <v>#N/A</v>
      </c>
      <c r="GB5" s="602" t="s">
        <v>161</v>
      </c>
      <c r="GC5" s="603"/>
      <c r="GD5" s="603"/>
      <c r="GE5" s="613"/>
      <c r="GF5" s="614"/>
      <c r="GG5" s="614"/>
      <c r="GH5" s="615"/>
      <c r="GI5" s="155" t="s">
        <v>163</v>
      </c>
      <c r="GJ5" s="616"/>
      <c r="GK5" s="617"/>
      <c r="GL5" s="618"/>
      <c r="GM5" s="90" t="e">
        <f ca="1">IF(OR(GE3=data!$K$4,GE3=data!$K$5,GE3=data!$K$6,GE3=data!$K$7),data!$F$5,"")</f>
        <v>#N/A</v>
      </c>
      <c r="GN5" s="90" t="e">
        <f ca="1">IF(AND(OR(GE3=data!$K$4,GE3=data!$K$6,GE3=data!$K$7),OR(GE4=data!$F$4,GE4=data!$F$5)),data!$AB$4,"")</f>
        <v>#N/A</v>
      </c>
      <c r="GO5" s="90" t="e">
        <f ca="1" xml:space="preserve">
IF(GE3=data!$K$7,data!$O$5,
IF(GE3=data!$K$6,data!$O$12,
IF(GE3=data!$K$5,"",
IF(GE3=data!$K$4,data!$O$13,
""))))</f>
        <v>#N/A</v>
      </c>
      <c r="GP5" s="90" t="str">
        <f xml:space="preserve">
IF(GE6=data!$O$4,"",
IF(GE6=data!$O$5,data!$P$5,
IF(GE6=data!$O$6,"",
IF(GE6=data!$O$7,"",
IF(GE6=data!$O$8,data!$P$8,
IF(GE6=data!$O$9,"",
IF(GE6=data!$O$10,data!$P$15,
IF(GE6=data!$O$11,"",
IF(GE6=data!$O$12,data!$P$11,
IF(GE6=data!$O$13,data!$P$15,
""))))))))))</f>
        <v/>
      </c>
      <c r="GQ5" s="90" t="e">
        <f ca="1" xml:space="preserve">
IF(GE3=data!$K$7,"",
IF(GE3=data!$K$6,data!$G$5,
IF(GE3=data!$K$5,data!$G$8,
IF(GE3=data!$K$4,data!$G$9,
""))))</f>
        <v>#N/A</v>
      </c>
      <c r="GR5" s="90" t="e">
        <f ca="1" xml:space="preserve">
IF(AND(GE4=data!$F$6,GE3=data!$K$7),data!$H$5,
IF(AND(GE4=data!$F$6,GE3=data!$K$6,OR(GE5=data!$G$4,GE5=data!$G$5)),data!$H$5,
""))</f>
        <v>#N/A</v>
      </c>
      <c r="HB5" s="602" t="s">
        <v>161</v>
      </c>
      <c r="HC5" s="603"/>
      <c r="HD5" s="603"/>
      <c r="HE5" s="613"/>
      <c r="HF5" s="614"/>
      <c r="HG5" s="614"/>
      <c r="HH5" s="615"/>
      <c r="HI5" s="155" t="s">
        <v>163</v>
      </c>
      <c r="HJ5" s="616"/>
      <c r="HK5" s="617"/>
      <c r="HL5" s="618"/>
      <c r="HM5" s="90" t="e">
        <f ca="1">IF(OR(HE3=data!$K$4,HE3=data!$K$5,HE3=data!$K$6,HE3=data!$K$7),data!$F$5,"")</f>
        <v>#N/A</v>
      </c>
      <c r="HN5" s="90" t="e">
        <f ca="1">IF(AND(OR(HE3=data!$K$4,HE3=data!$K$6,HE3=data!$K$7),OR(HE4=data!$F$4,HE4=data!$F$5)),data!$AB$4,"")</f>
        <v>#N/A</v>
      </c>
      <c r="HO5" s="90" t="e">
        <f ca="1" xml:space="preserve">
IF(HE3=data!$K$7,data!$O$5,
IF(HE3=data!$K$6,data!$O$12,
IF(HE3=data!$K$5,"",
IF(HE3=data!$K$4,data!$O$13,
""))))</f>
        <v>#N/A</v>
      </c>
      <c r="HP5" s="90" t="str">
        <f xml:space="preserve">
IF(HE6=data!$O$4,"",
IF(HE6=data!$O$5,data!$P$5,
IF(HE6=data!$O$6,"",
IF(HE6=data!$O$7,"",
IF(HE6=data!$O$8,data!$P$8,
IF(HE6=data!$O$9,"",
IF(HE6=data!$O$10,data!$P$15,
IF(HE6=data!$O$11,"",
IF(HE6=data!$O$12,data!$P$11,
IF(HE6=data!$O$13,data!$P$15,
""))))))))))</f>
        <v/>
      </c>
      <c r="HQ5" s="90" t="e">
        <f ca="1" xml:space="preserve">
IF(HE3=data!$K$7,"",
IF(HE3=data!$K$6,data!$G$5,
IF(HE3=data!$K$5,data!$G$8,
IF(HE3=data!$K$4,data!$G$9,
""))))</f>
        <v>#N/A</v>
      </c>
      <c r="HR5" s="90" t="e">
        <f ca="1" xml:space="preserve">
IF(AND(HE4=data!$F$6,HE3=data!$K$7),data!$H$5,
IF(AND(HE4=data!$F$6,HE3=data!$K$6,OR(HE5=data!$G$4,HE5=data!$G$5)),data!$H$5,
""))</f>
        <v>#N/A</v>
      </c>
      <c r="IB5" s="602" t="s">
        <v>161</v>
      </c>
      <c r="IC5" s="603"/>
      <c r="ID5" s="603"/>
      <c r="IE5" s="613"/>
      <c r="IF5" s="614"/>
      <c r="IG5" s="614"/>
      <c r="IH5" s="615"/>
      <c r="II5" s="155" t="s">
        <v>163</v>
      </c>
      <c r="IJ5" s="616"/>
      <c r="IK5" s="617"/>
      <c r="IL5" s="618"/>
      <c r="IM5" s="90" t="e">
        <f ca="1">IF(OR(IE3=data!$K$4,IE3=data!$K$5,IE3=data!$K$6,IE3=data!$K$7),data!$F$5,"")</f>
        <v>#N/A</v>
      </c>
      <c r="IN5" s="90" t="e">
        <f ca="1">IF(AND(OR(IE3=data!$K$4,IE3=data!$K$6,IE3=data!$K$7),OR(IE4=data!$F$4,IE4=data!$F$5)),data!$AB$4,"")</f>
        <v>#N/A</v>
      </c>
      <c r="IO5" s="90" t="e">
        <f ca="1" xml:space="preserve">
IF(IE3=data!$K$7,data!$O$5,
IF(IE3=data!$K$6,data!$O$12,
IF(IE3=data!$K$5,"",
IF(IE3=data!$K$4,data!$O$13,
""))))</f>
        <v>#N/A</v>
      </c>
      <c r="IP5" s="90" t="str">
        <f xml:space="preserve">
IF(IE6=data!$O$4,"",
IF(IE6=data!$O$5,data!$P$5,
IF(IE6=data!$O$6,"",
IF(IE6=data!$O$7,"",
IF(IE6=data!$O$8,data!$P$8,
IF(IE6=data!$O$9,"",
IF(IE6=data!$O$10,data!$P$15,
IF(IE6=data!$O$11,"",
IF(IE6=data!$O$12,data!$P$11,
IF(IE6=data!$O$13,data!$P$15,
""))))))))))</f>
        <v/>
      </c>
      <c r="IQ5" s="90" t="e">
        <f ca="1" xml:space="preserve">
IF(IE3=data!$K$7,"",
IF(IE3=data!$K$6,data!$G$5,
IF(IE3=data!$K$5,data!$G$8,
IF(IE3=data!$K$4,data!$G$9,
""))))</f>
        <v>#N/A</v>
      </c>
      <c r="IR5" s="90" t="e">
        <f ca="1" xml:space="preserve">
IF(AND(IE4=data!$F$6,IE3=data!$K$7),data!$H$5,
IF(AND(IE4=data!$F$6,IE3=data!$K$6,OR(IE5=data!$G$4,IE5=data!$G$5)),data!$H$5,
""))</f>
        <v>#N/A</v>
      </c>
      <c r="JB5" s="602" t="s">
        <v>161</v>
      </c>
      <c r="JC5" s="603"/>
      <c r="JD5" s="603"/>
      <c r="JE5" s="613"/>
      <c r="JF5" s="614"/>
      <c r="JG5" s="614"/>
      <c r="JH5" s="615"/>
      <c r="JI5" s="155" t="s">
        <v>163</v>
      </c>
      <c r="JJ5" s="616"/>
      <c r="JK5" s="617"/>
      <c r="JL5" s="618"/>
      <c r="JM5" s="90" t="e">
        <f ca="1">IF(OR(JE3=data!$K$4,JE3=data!$K$5,JE3=data!$K$6,JE3=data!$K$7),data!$F$5,"")</f>
        <v>#N/A</v>
      </c>
      <c r="JN5" s="90" t="e">
        <f ca="1">IF(AND(OR(JE3=data!$K$4,JE3=data!$K$6,JE3=data!$K$7),OR(JE4=data!$F$4,JE4=data!$F$5)),data!$AB$4,"")</f>
        <v>#N/A</v>
      </c>
      <c r="JO5" s="90" t="e">
        <f ca="1" xml:space="preserve">
IF(JE3=data!$K$7,data!$O$5,
IF(JE3=data!$K$6,data!$O$12,
IF(JE3=data!$K$5,"",
IF(JE3=data!$K$4,data!$O$13,
""))))</f>
        <v>#N/A</v>
      </c>
      <c r="JP5" s="90" t="str">
        <f xml:space="preserve">
IF(JE6=data!$O$4,"",
IF(JE6=data!$O$5,data!$P$5,
IF(JE6=data!$O$6,"",
IF(JE6=data!$O$7,"",
IF(JE6=data!$O$8,data!$P$8,
IF(JE6=data!$O$9,"",
IF(JE6=data!$O$10,data!$P$15,
IF(JE6=data!$O$11,"",
IF(JE6=data!$O$12,data!$P$11,
IF(JE6=data!$O$13,data!$P$15,
""))))))))))</f>
        <v/>
      </c>
      <c r="JQ5" s="90" t="e">
        <f ca="1" xml:space="preserve">
IF(JE3=data!$K$7,"",
IF(JE3=data!$K$6,data!$G$5,
IF(JE3=data!$K$5,data!$G$8,
IF(JE3=data!$K$4,data!$G$9,
""))))</f>
        <v>#N/A</v>
      </c>
      <c r="JR5" s="90" t="e">
        <f ca="1" xml:space="preserve">
IF(AND(JE4=data!$F$6,JE3=data!$K$7),data!$H$5,
IF(AND(JE4=data!$F$6,JE3=data!$K$6,OR(JE5=data!$G$4,JE5=data!$G$5)),data!$H$5,
""))</f>
        <v>#N/A</v>
      </c>
      <c r="KB5" s="602" t="s">
        <v>161</v>
      </c>
      <c r="KC5" s="603"/>
      <c r="KD5" s="603"/>
      <c r="KE5" s="613"/>
      <c r="KF5" s="614"/>
      <c r="KG5" s="614"/>
      <c r="KH5" s="615"/>
      <c r="KI5" s="155" t="s">
        <v>163</v>
      </c>
      <c r="KJ5" s="616"/>
      <c r="KK5" s="617"/>
      <c r="KL5" s="618"/>
      <c r="KM5" s="90" t="e">
        <f ca="1">IF(OR(KE3=data!$K$4,KE3=data!$K$5,KE3=data!$K$6,KE3=data!$K$7),data!$F$5,"")</f>
        <v>#N/A</v>
      </c>
      <c r="KN5" s="90" t="e">
        <f ca="1">IF(AND(OR(KE3=data!$K$4,KE3=data!$K$6,KE3=data!$K$7),OR(KE4=data!$F$4,KE4=data!$F$5)),data!$AB$4,"")</f>
        <v>#N/A</v>
      </c>
      <c r="KO5" s="90" t="e">
        <f ca="1" xml:space="preserve">
IF(KE3=data!$K$7,data!$O$5,
IF(KE3=data!$K$6,data!$O$12,
IF(KE3=data!$K$5,"",
IF(KE3=data!$K$4,data!$O$13,
""))))</f>
        <v>#N/A</v>
      </c>
      <c r="KP5" s="90" t="str">
        <f xml:space="preserve">
IF(KE6=data!$O$4,"",
IF(KE6=data!$O$5,data!$P$5,
IF(KE6=data!$O$6,"",
IF(KE6=data!$O$7,"",
IF(KE6=data!$O$8,data!$P$8,
IF(KE6=data!$O$9,"",
IF(KE6=data!$O$10,data!$P$15,
IF(KE6=data!$O$11,"",
IF(KE6=data!$O$12,data!$P$11,
IF(KE6=data!$O$13,data!$P$15,
""))))))))))</f>
        <v/>
      </c>
      <c r="KQ5" s="90" t="e">
        <f ca="1" xml:space="preserve">
IF(KE3=data!$K$7,"",
IF(KE3=data!$K$6,data!$G$5,
IF(KE3=data!$K$5,data!$G$8,
IF(KE3=data!$K$4,data!$G$9,
""))))</f>
        <v>#N/A</v>
      </c>
      <c r="KR5" s="90" t="e">
        <f ca="1" xml:space="preserve">
IF(AND(KE4=data!$F$6,KE3=data!$K$7),data!$H$5,
IF(AND(KE4=data!$F$6,KE3=data!$K$6,OR(KE5=data!$G$4,KE5=data!$G$5)),data!$H$5,
""))</f>
        <v>#N/A</v>
      </c>
      <c r="LB5" s="602" t="s">
        <v>161</v>
      </c>
      <c r="LC5" s="603"/>
      <c r="LD5" s="603"/>
      <c r="LE5" s="613"/>
      <c r="LF5" s="614"/>
      <c r="LG5" s="614"/>
      <c r="LH5" s="615"/>
      <c r="LI5" s="155" t="s">
        <v>163</v>
      </c>
      <c r="LJ5" s="616"/>
      <c r="LK5" s="617"/>
      <c r="LL5" s="618"/>
      <c r="LM5" s="90" t="e">
        <f ca="1">IF(OR(LE3=data!$K$4,LE3=data!$K$5,LE3=data!$K$6,LE3=data!$K$7),data!$F$5,"")</f>
        <v>#N/A</v>
      </c>
      <c r="LN5" s="90" t="e">
        <f ca="1">IF(AND(OR(LE3=data!$K$4,LE3=data!$K$6,LE3=data!$K$7),OR(LE4=data!$F$4,LE4=data!$F$5)),data!$AB$4,"")</f>
        <v>#N/A</v>
      </c>
      <c r="LO5" s="90" t="e">
        <f ca="1" xml:space="preserve">
IF(LE3=data!$K$7,data!$O$5,
IF(LE3=data!$K$6,data!$O$12,
IF(LE3=data!$K$5,"",
IF(LE3=data!$K$4,data!$O$13,
""))))</f>
        <v>#N/A</v>
      </c>
      <c r="LP5" s="90" t="str">
        <f xml:space="preserve">
IF(LE6=data!$O$4,"",
IF(LE6=data!$O$5,data!$P$5,
IF(LE6=data!$O$6,"",
IF(LE6=data!$O$7,"",
IF(LE6=data!$O$8,data!$P$8,
IF(LE6=data!$O$9,"",
IF(LE6=data!$O$10,data!$P$15,
IF(LE6=data!$O$11,"",
IF(LE6=data!$O$12,data!$P$11,
IF(LE6=data!$O$13,data!$P$15,
""))))))))))</f>
        <v/>
      </c>
      <c r="LQ5" s="90" t="e">
        <f ca="1" xml:space="preserve">
IF(LE3=data!$K$7,"",
IF(LE3=data!$K$6,data!$G$5,
IF(LE3=data!$K$5,data!$G$8,
IF(LE3=data!$K$4,data!$G$9,
""))))</f>
        <v>#N/A</v>
      </c>
      <c r="LR5" s="90" t="e">
        <f ca="1" xml:space="preserve">
IF(AND(LE4=data!$F$6,LE3=data!$K$7),data!$H$5,
IF(AND(LE4=data!$F$6,LE3=data!$K$6,OR(LE5=data!$G$4,LE5=data!$G$5)),data!$H$5,
""))</f>
        <v>#N/A</v>
      </c>
      <c r="MB5" s="602" t="s">
        <v>161</v>
      </c>
      <c r="MC5" s="603"/>
      <c r="MD5" s="603"/>
      <c r="ME5" s="613"/>
      <c r="MF5" s="614"/>
      <c r="MG5" s="614"/>
      <c r="MH5" s="615"/>
      <c r="MI5" s="155" t="s">
        <v>163</v>
      </c>
      <c r="MJ5" s="616"/>
      <c r="MK5" s="617"/>
      <c r="ML5" s="618"/>
      <c r="MM5" s="90" t="e">
        <f ca="1">IF(OR(ME3=data!$K$4,ME3=data!$K$5,ME3=data!$K$6,ME3=data!$K$7),data!$F$5,"")</f>
        <v>#N/A</v>
      </c>
      <c r="MN5" s="90" t="e">
        <f ca="1">IF(AND(OR(ME3=data!$K$4,ME3=data!$K$6,ME3=data!$K$7),OR(ME4=data!$F$4,ME4=data!$F$5)),data!$AB$4,"")</f>
        <v>#N/A</v>
      </c>
      <c r="MO5" s="90" t="e">
        <f ca="1" xml:space="preserve">
IF(ME3=data!$K$7,data!$O$5,
IF(ME3=data!$K$6,data!$O$12,
IF(ME3=data!$K$5,"",
IF(ME3=data!$K$4,data!$O$13,
""))))</f>
        <v>#N/A</v>
      </c>
      <c r="MP5" s="90" t="str">
        <f xml:space="preserve">
IF(ME6=data!$O$4,"",
IF(ME6=data!$O$5,data!$P$5,
IF(ME6=data!$O$6,"",
IF(ME6=data!$O$7,"",
IF(ME6=data!$O$8,data!$P$8,
IF(ME6=data!$O$9,"",
IF(ME6=data!$O$10,data!$P$15,
IF(ME6=data!$O$11,"",
IF(ME6=data!$O$12,data!$P$11,
IF(ME6=data!$O$13,data!$P$15,
""))))))))))</f>
        <v/>
      </c>
      <c r="MQ5" s="90" t="e">
        <f ca="1" xml:space="preserve">
IF(ME3=data!$K$7,"",
IF(ME3=data!$K$6,data!$G$5,
IF(ME3=data!$K$5,data!$G$8,
IF(ME3=data!$K$4,data!$G$9,
""))))</f>
        <v>#N/A</v>
      </c>
      <c r="MR5" s="90" t="e">
        <f ca="1" xml:space="preserve">
IF(AND(ME4=data!$F$6,ME3=data!$K$7),data!$H$5,
IF(AND(ME4=data!$F$6,ME3=data!$K$6,OR(ME5=data!$G$4,ME5=data!$G$5)),data!$H$5,
""))</f>
        <v>#N/A</v>
      </c>
      <c r="NB5" s="602" t="s">
        <v>161</v>
      </c>
      <c r="NC5" s="603"/>
      <c r="ND5" s="603"/>
      <c r="NE5" s="613"/>
      <c r="NF5" s="614"/>
      <c r="NG5" s="614"/>
      <c r="NH5" s="615"/>
      <c r="NI5" s="155" t="s">
        <v>163</v>
      </c>
      <c r="NJ5" s="616"/>
      <c r="NK5" s="617"/>
      <c r="NL5" s="618"/>
      <c r="NM5" s="90" t="e">
        <f ca="1">IF(OR(NE3=data!$K$4,NE3=data!$K$5,NE3=data!$K$6,NE3=data!$K$7),data!$F$5,"")</f>
        <v>#N/A</v>
      </c>
      <c r="NN5" s="90" t="e">
        <f ca="1">IF(AND(OR(NE3=data!$K$4,NE3=data!$K$6,NE3=data!$K$7),OR(NE4=data!$F$4,NE4=data!$F$5)),data!$AB$4,"")</f>
        <v>#N/A</v>
      </c>
      <c r="NO5" s="90" t="e">
        <f ca="1" xml:space="preserve">
IF(NE3=data!$K$7,data!$O$5,
IF(NE3=data!$K$6,data!$O$12,
IF(NE3=data!$K$5,"",
IF(NE3=data!$K$4,data!$O$13,
""))))</f>
        <v>#N/A</v>
      </c>
      <c r="NP5" s="90" t="str">
        <f xml:space="preserve">
IF(NE6=data!$O$4,"",
IF(NE6=data!$O$5,data!$P$5,
IF(NE6=data!$O$6,"",
IF(NE6=data!$O$7,"",
IF(NE6=data!$O$8,data!$P$8,
IF(NE6=data!$O$9,"",
IF(NE6=data!$O$10,data!$P$15,
IF(NE6=data!$O$11,"",
IF(NE6=data!$O$12,data!$P$11,
IF(NE6=data!$O$13,data!$P$15,
""))))))))))</f>
        <v/>
      </c>
      <c r="NQ5" s="90" t="e">
        <f ca="1" xml:space="preserve">
IF(NE3=data!$K$7,"",
IF(NE3=data!$K$6,data!$G$5,
IF(NE3=data!$K$5,data!$G$8,
IF(NE3=data!$K$4,data!$G$9,
""))))</f>
        <v>#N/A</v>
      </c>
      <c r="NR5" s="90" t="e">
        <f ca="1" xml:space="preserve">
IF(AND(NE4=data!$F$6,NE3=data!$K$7),data!$H$5,
IF(AND(NE4=data!$F$6,NE3=data!$K$6,OR(NE5=data!$G$4,NE5=data!$G$5)),data!$H$5,
""))</f>
        <v>#N/A</v>
      </c>
      <c r="OB5" s="602" t="s">
        <v>161</v>
      </c>
      <c r="OC5" s="603"/>
      <c r="OD5" s="603"/>
      <c r="OE5" s="613"/>
      <c r="OF5" s="614"/>
      <c r="OG5" s="614"/>
      <c r="OH5" s="615"/>
      <c r="OI5" s="155" t="s">
        <v>163</v>
      </c>
      <c r="OJ5" s="616"/>
      <c r="OK5" s="617"/>
      <c r="OL5" s="618"/>
      <c r="OM5" s="90" t="e">
        <f ca="1">IF(OR(OE3=data!$K$4,OE3=data!$K$5,OE3=data!$K$6,OE3=data!$K$7),data!$F$5,"")</f>
        <v>#N/A</v>
      </c>
      <c r="ON5" s="90" t="e">
        <f ca="1">IF(AND(OR(OE3=data!$K$4,OE3=data!$K$6,OE3=data!$K$7),OR(OE4=data!$F$4,OE4=data!$F$5)),data!$AB$4,"")</f>
        <v>#N/A</v>
      </c>
      <c r="OO5" s="90" t="e">
        <f ca="1" xml:space="preserve">
IF(OE3=data!$K$7,data!$O$5,
IF(OE3=data!$K$6,data!$O$12,
IF(OE3=data!$K$5,"",
IF(OE3=data!$K$4,data!$O$13,
""))))</f>
        <v>#N/A</v>
      </c>
      <c r="OP5" s="90" t="str">
        <f xml:space="preserve">
IF(OE6=data!$O$4,"",
IF(OE6=data!$O$5,data!$P$5,
IF(OE6=data!$O$6,"",
IF(OE6=data!$O$7,"",
IF(OE6=data!$O$8,data!$P$8,
IF(OE6=data!$O$9,"",
IF(OE6=data!$O$10,data!$P$15,
IF(OE6=data!$O$11,"",
IF(OE6=data!$O$12,data!$P$11,
IF(OE6=data!$O$13,data!$P$15,
""))))))))))</f>
        <v/>
      </c>
      <c r="OQ5" s="90" t="e">
        <f ca="1" xml:space="preserve">
IF(OE3=data!$K$7,"",
IF(OE3=data!$K$6,data!$G$5,
IF(OE3=data!$K$5,data!$G$8,
IF(OE3=data!$K$4,data!$G$9,
""))))</f>
        <v>#N/A</v>
      </c>
      <c r="OR5" s="90" t="e">
        <f ca="1" xml:space="preserve">
IF(AND(OE4=data!$F$6,OE3=data!$K$7),data!$H$5,
IF(AND(OE4=data!$F$6,OE3=data!$K$6,OR(OE5=data!$G$4,OE5=data!$G$5)),data!$H$5,
""))</f>
        <v>#N/A</v>
      </c>
      <c r="PB5" s="602" t="s">
        <v>161</v>
      </c>
      <c r="PC5" s="603"/>
      <c r="PD5" s="603"/>
      <c r="PE5" s="613"/>
      <c r="PF5" s="614"/>
      <c r="PG5" s="614"/>
      <c r="PH5" s="615"/>
      <c r="PI5" s="155" t="s">
        <v>163</v>
      </c>
      <c r="PJ5" s="616"/>
      <c r="PK5" s="617"/>
      <c r="PL5" s="618"/>
      <c r="PM5" s="90" t="e">
        <f ca="1">IF(OR(PE3=data!$K$4,PE3=data!$K$5,PE3=data!$K$6,PE3=data!$K$7),data!$F$5,"")</f>
        <v>#N/A</v>
      </c>
      <c r="PN5" s="90" t="e">
        <f ca="1">IF(AND(OR(PE3=data!$K$4,PE3=data!$K$6,PE3=data!$K$7),OR(PE4=data!$F$4,PE4=data!$F$5)),data!$AB$4,"")</f>
        <v>#N/A</v>
      </c>
      <c r="PO5" s="90" t="e">
        <f ca="1" xml:space="preserve">
IF(PE3=data!$K$7,data!$O$5,
IF(PE3=data!$K$6,data!$O$12,
IF(PE3=data!$K$5,"",
IF(PE3=data!$K$4,data!$O$13,
""))))</f>
        <v>#N/A</v>
      </c>
      <c r="PP5" s="90" t="str">
        <f xml:space="preserve">
IF(PE6=data!$O$4,"",
IF(PE6=data!$O$5,data!$P$5,
IF(PE6=data!$O$6,"",
IF(PE6=data!$O$7,"",
IF(PE6=data!$O$8,data!$P$8,
IF(PE6=data!$O$9,"",
IF(PE6=data!$O$10,data!$P$15,
IF(PE6=data!$O$11,"",
IF(PE6=data!$O$12,data!$P$11,
IF(PE6=data!$O$13,data!$P$15,
""))))))))))</f>
        <v/>
      </c>
      <c r="PQ5" s="90" t="e">
        <f ca="1" xml:space="preserve">
IF(PE3=data!$K$7,"",
IF(PE3=data!$K$6,data!$G$5,
IF(PE3=data!$K$5,data!$G$8,
IF(PE3=data!$K$4,data!$G$9,
""))))</f>
        <v>#N/A</v>
      </c>
      <c r="PR5" s="90" t="e">
        <f ca="1" xml:space="preserve">
IF(AND(PE4=data!$F$6,PE3=data!$K$7),data!$H$5,
IF(AND(PE4=data!$F$6,PE3=data!$K$6,OR(PE5=data!$G$4,PE5=data!$G$5)),data!$H$5,
""))</f>
        <v>#N/A</v>
      </c>
      <c r="QB5" s="602" t="s">
        <v>161</v>
      </c>
      <c r="QC5" s="603"/>
      <c r="QD5" s="603"/>
      <c r="QE5" s="613"/>
      <c r="QF5" s="614"/>
      <c r="QG5" s="614"/>
      <c r="QH5" s="615"/>
      <c r="QI5" s="155" t="s">
        <v>163</v>
      </c>
      <c r="QJ5" s="616"/>
      <c r="QK5" s="617"/>
      <c r="QL5" s="618"/>
      <c r="QM5" s="90" t="e">
        <f ca="1">IF(OR(QE3=data!$K$4,QE3=data!$K$5,QE3=data!$K$6,QE3=data!$K$7),data!$F$5,"")</f>
        <v>#N/A</v>
      </c>
      <c r="QN5" s="90" t="e">
        <f ca="1">IF(AND(OR(QE3=data!$K$4,QE3=data!$K$6,QE3=data!$K$7),OR(QE4=data!$F$4,QE4=data!$F$5)),data!$AB$4,"")</f>
        <v>#N/A</v>
      </c>
      <c r="QO5" s="90" t="e">
        <f ca="1" xml:space="preserve">
IF(QE3=data!$K$7,data!$O$5,
IF(QE3=data!$K$6,data!$O$12,
IF(QE3=data!$K$5,"",
IF(QE3=data!$K$4,data!$O$13,
""))))</f>
        <v>#N/A</v>
      </c>
      <c r="QP5" s="90" t="str">
        <f xml:space="preserve">
IF(QE6=data!$O$4,"",
IF(QE6=data!$O$5,data!$P$5,
IF(QE6=data!$O$6,"",
IF(QE6=data!$O$7,"",
IF(QE6=data!$O$8,data!$P$8,
IF(QE6=data!$O$9,"",
IF(QE6=data!$O$10,data!$P$15,
IF(QE6=data!$O$11,"",
IF(QE6=data!$O$12,data!$P$11,
IF(QE6=data!$O$13,data!$P$15,
""))))))))))</f>
        <v/>
      </c>
      <c r="QQ5" s="90" t="e">
        <f ca="1" xml:space="preserve">
IF(QE3=data!$K$7,"",
IF(QE3=data!$K$6,data!$G$5,
IF(QE3=data!$K$5,data!$G$8,
IF(QE3=data!$K$4,data!$G$9,
""))))</f>
        <v>#N/A</v>
      </c>
      <c r="QR5" s="90" t="e">
        <f ca="1" xml:space="preserve">
IF(AND(QE4=data!$F$6,QE3=data!$K$7),data!$H$5,
IF(AND(QE4=data!$F$6,QE3=data!$K$6,OR(QE5=data!$G$4,QE5=data!$G$5)),data!$H$5,
""))</f>
        <v>#N/A</v>
      </c>
      <c r="RB5" s="602" t="s">
        <v>161</v>
      </c>
      <c r="RC5" s="603"/>
      <c r="RD5" s="603"/>
      <c r="RE5" s="613"/>
      <c r="RF5" s="614"/>
      <c r="RG5" s="614"/>
      <c r="RH5" s="615"/>
      <c r="RI5" s="155" t="s">
        <v>163</v>
      </c>
      <c r="RJ5" s="616"/>
      <c r="RK5" s="617"/>
      <c r="RL5" s="618"/>
      <c r="RM5" s="90" t="e">
        <f ca="1">IF(OR(RE3=data!$K$4,RE3=data!$K$5,RE3=data!$K$6,RE3=data!$K$7),data!$F$5,"")</f>
        <v>#N/A</v>
      </c>
      <c r="RN5" s="90" t="e">
        <f ca="1">IF(AND(OR(RE3=data!$K$4,RE3=data!$K$6,RE3=data!$K$7),OR(RE4=data!$F$4,RE4=data!$F$5)),data!$AB$4,"")</f>
        <v>#N/A</v>
      </c>
      <c r="RO5" s="90" t="e">
        <f ca="1" xml:space="preserve">
IF(RE3=data!$K$7,data!$O$5,
IF(RE3=data!$K$6,data!$O$12,
IF(RE3=data!$K$5,"",
IF(RE3=data!$K$4,data!$O$13,
""))))</f>
        <v>#N/A</v>
      </c>
      <c r="RP5" s="90" t="str">
        <f xml:space="preserve">
IF(RE6=data!$O$4,"",
IF(RE6=data!$O$5,data!$P$5,
IF(RE6=data!$O$6,"",
IF(RE6=data!$O$7,"",
IF(RE6=data!$O$8,data!$P$8,
IF(RE6=data!$O$9,"",
IF(RE6=data!$O$10,data!$P$15,
IF(RE6=data!$O$11,"",
IF(RE6=data!$O$12,data!$P$11,
IF(RE6=data!$O$13,data!$P$15,
""))))))))))</f>
        <v/>
      </c>
      <c r="RQ5" s="90" t="e">
        <f ca="1" xml:space="preserve">
IF(RE3=data!$K$7,"",
IF(RE3=data!$K$6,data!$G$5,
IF(RE3=data!$K$5,data!$G$8,
IF(RE3=data!$K$4,data!$G$9,
""))))</f>
        <v>#N/A</v>
      </c>
      <c r="RR5" s="90" t="e">
        <f ca="1" xml:space="preserve">
IF(AND(RE4=data!$F$6,RE3=data!$K$7),data!$H$5,
IF(AND(RE4=data!$F$6,RE3=data!$K$6,OR(RE5=data!$G$4,RE5=data!$G$5)),data!$H$5,
""))</f>
        <v>#N/A</v>
      </c>
      <c r="SB5" s="602" t="s">
        <v>161</v>
      </c>
      <c r="SC5" s="603"/>
      <c r="SD5" s="603"/>
      <c r="SE5" s="613"/>
      <c r="SF5" s="614"/>
      <c r="SG5" s="614"/>
      <c r="SH5" s="615"/>
      <c r="SI5" s="155" t="s">
        <v>163</v>
      </c>
      <c r="SJ5" s="616"/>
      <c r="SK5" s="617"/>
      <c r="SL5" s="618"/>
      <c r="SM5" s="90" t="e">
        <f ca="1">IF(OR(SE3=data!$K$4,SE3=data!$K$5,SE3=data!$K$6,SE3=data!$K$7),data!$F$5,"")</f>
        <v>#N/A</v>
      </c>
      <c r="SN5" s="90" t="e">
        <f ca="1">IF(AND(OR(SE3=data!$K$4,SE3=data!$K$6,SE3=data!$K$7),OR(SE4=data!$F$4,SE4=data!$F$5)),data!$AB$4,"")</f>
        <v>#N/A</v>
      </c>
      <c r="SO5" s="90" t="e">
        <f ca="1" xml:space="preserve">
IF(SE3=data!$K$7,data!$O$5,
IF(SE3=data!$K$6,data!$O$12,
IF(SE3=data!$K$5,"",
IF(SE3=data!$K$4,data!$O$13,
""))))</f>
        <v>#N/A</v>
      </c>
      <c r="SP5" s="90" t="str">
        <f xml:space="preserve">
IF(SE6=data!$O$4,"",
IF(SE6=data!$O$5,data!$P$5,
IF(SE6=data!$O$6,"",
IF(SE6=data!$O$7,"",
IF(SE6=data!$O$8,data!$P$8,
IF(SE6=data!$O$9,"",
IF(SE6=data!$O$10,data!$P$15,
IF(SE6=data!$O$11,"",
IF(SE6=data!$O$12,data!$P$11,
IF(SE6=data!$O$13,data!$P$15,
""))))))))))</f>
        <v/>
      </c>
      <c r="SQ5" s="90" t="e">
        <f ca="1" xml:space="preserve">
IF(SE3=data!$K$7,"",
IF(SE3=data!$K$6,data!$G$5,
IF(SE3=data!$K$5,data!$G$8,
IF(SE3=data!$K$4,data!$G$9,
""))))</f>
        <v>#N/A</v>
      </c>
      <c r="SR5" s="90" t="e">
        <f ca="1" xml:space="preserve">
IF(AND(SE4=data!$F$6,SE3=data!$K$7),data!$H$5,
IF(AND(SE4=data!$F$6,SE3=data!$K$6,OR(SE5=data!$G$4,SE5=data!$G$5)),data!$H$5,
""))</f>
        <v>#N/A</v>
      </c>
      <c r="UA5" s="120"/>
      <c r="UB5" s="371"/>
      <c r="UC5" s="120"/>
      <c r="UD5" s="120"/>
      <c r="UE5" s="120"/>
      <c r="UF5" s="120"/>
    </row>
    <row r="6" spans="2:552" ht="15" thickBot="1" x14ac:dyDescent="0.2">
      <c r="B6" s="602" t="s">
        <v>162</v>
      </c>
      <c r="C6" s="603"/>
      <c r="D6" s="603"/>
      <c r="E6" s="613" t="s">
        <v>720</v>
      </c>
      <c r="F6" s="614"/>
      <c r="G6" s="614"/>
      <c r="H6" s="615"/>
      <c r="I6" s="156" t="s">
        <v>164</v>
      </c>
      <c r="J6" s="616" t="s">
        <v>196</v>
      </c>
      <c r="K6" s="617"/>
      <c r="L6" s="618"/>
      <c r="M6" s="90" t="str">
        <f ca="1">IF(OR(E3=data!$K$4,E3=data!$K$5,E3=data!$K$6,E3=data!$K$7),data!$F$6,"")</f>
        <v>簡略計算方法②</v>
      </c>
      <c r="O6" s="90" t="str">
        <f ca="1" xml:space="preserve">
IF(E3=data!$K$7,data!$O$6,
IF(E3=data!$K$6,"",
IF(E3=data!$K$5,"",
IF(E3=data!$K$4,"",
""))))</f>
        <v/>
      </c>
      <c r="P6" s="90" t="str">
        <f xml:space="preserve">
IF(E6=data!$O$4,"",
IF(E6=data!$O$5,data!$P$6,
IF(E6=data!$O$6,"",
IF(E6=data!$O$7,"",
IF(E6=data!$O$8,data!$P$9,
IF(E6=data!$O$9,"",
IF(E6=data!$O$10,"",
IF(E6=data!$O$11,"",
IF(E6=data!$O$12,data!$P$12,
IF(E6=data!$O$13,"",
""))))))))))</f>
        <v>柱・間柱間＋付加断熱（縦下地）</v>
      </c>
      <c r="Q6" s="90" t="str">
        <f ca="1" xml:space="preserve">
IF(E3=data!$K$7,"",
IF(E3=data!$K$6,data!$G$6,
IF(E3=data!$K$5,"",
IF(E3=data!$K$4,data!$G$10,
""))))</f>
        <v>土壁の外張断熱工法</v>
      </c>
      <c r="U6" s="90" t="str">
        <f>E6&amp;J6</f>
        <v>軸組構法（外壁）柱・間柱間</v>
      </c>
      <c r="W6" s="90" t="str">
        <f ca="1">E3&amp;E5&amp;J5</f>
        <v>外壁</v>
      </c>
      <c r="AB6" s="602" t="s">
        <v>162</v>
      </c>
      <c r="AC6" s="603"/>
      <c r="AD6" s="603"/>
      <c r="AE6" s="613"/>
      <c r="AF6" s="614"/>
      <c r="AG6" s="614"/>
      <c r="AH6" s="615"/>
      <c r="AI6" s="156" t="s">
        <v>164</v>
      </c>
      <c r="AJ6" s="616"/>
      <c r="AK6" s="617"/>
      <c r="AL6" s="618"/>
      <c r="AM6" s="90" t="str">
        <f ca="1">IF(OR(AE3=data!$K$4,AE3=data!$K$5,AE3=data!$K$6,AE3=data!$K$7),data!$F$6,"")</f>
        <v>簡略計算方法②</v>
      </c>
      <c r="AO6" s="90" t="str">
        <f ca="1" xml:space="preserve">
IF(AE3=data!$K$7,data!$O$6,
IF(AE3=data!$K$6,"",
IF(AE3=data!$K$5,"",
IF(AE3=data!$K$4,"",
""))))</f>
        <v/>
      </c>
      <c r="AP6" s="90" t="str">
        <f xml:space="preserve">
IF(AE6=data!$O$4,"",
IF(AE6=data!$O$5,data!$P$6,
IF(AE6=data!$O$6,"",
IF(AE6=data!$O$7,"",
IF(AE6=data!$O$8,data!$P$9,
IF(AE6=data!$O$9,"",
IF(AE6=data!$O$10,"",
IF(AE6=data!$O$11,"",
IF(AE6=data!$O$12,data!$P$12,
IF(AE6=data!$O$13,"",
""))))))))))</f>
        <v/>
      </c>
      <c r="AQ6" s="90" t="str">
        <f ca="1" xml:space="preserve">
IF(AE3=data!$K$7,"",
IF(AE3=data!$K$6,data!$G$6,
IF(AE3=data!$K$5,"",
IF(AE3=data!$K$4,data!$G$10,
""))))</f>
        <v/>
      </c>
      <c r="AU6" s="90" t="str">
        <f>AE6&amp;AJ6</f>
        <v/>
      </c>
      <c r="AW6" s="90" t="str">
        <f ca="1">AE3&amp;AE5&amp;AJ5</f>
        <v>天井</v>
      </c>
      <c r="BB6" s="602" t="s">
        <v>162</v>
      </c>
      <c r="BC6" s="603"/>
      <c r="BD6" s="603"/>
      <c r="BE6" s="613" t="s">
        <v>724</v>
      </c>
      <c r="BF6" s="614"/>
      <c r="BG6" s="614"/>
      <c r="BH6" s="615"/>
      <c r="BI6" s="156" t="s">
        <v>164</v>
      </c>
      <c r="BJ6" s="616" t="s">
        <v>194</v>
      </c>
      <c r="BK6" s="617"/>
      <c r="BL6" s="618"/>
      <c r="BM6" s="90" t="str">
        <f ca="1">IF(OR(BE3=data!$K$4,BE3=data!$K$5,BE3=data!$K$6,BE3=data!$K$7),data!$F$6,"")</f>
        <v>簡略計算方法②</v>
      </c>
      <c r="BO6" s="90" t="str">
        <f ca="1" xml:space="preserve">
IF(BE3=data!$K$7,data!$O$6,
IF(BE3=data!$K$6,"",
IF(BE3=data!$K$5,"",
IF(BE3=data!$K$4,"",
""))))</f>
        <v>軸組構法（剛床工法）</v>
      </c>
      <c r="BP6" s="90" t="str">
        <f xml:space="preserve">
IF(BE6=data!$O$4,"",
IF(BE6=data!$O$5,data!$P$6,
IF(BE6=data!$O$6,"",
IF(BE6=data!$O$7,"",
IF(BE6=data!$O$8,data!$P$9,
IF(BE6=data!$O$9,"",
IF(BE6=data!$O$10,"",
IF(BE6=data!$O$11,"",
IF(BE6=data!$O$12,data!$P$12,
IF(BE6=data!$O$13,"",
""))))))))))</f>
        <v>根太間＋大引間</v>
      </c>
      <c r="BQ6" s="90" t="str">
        <f ca="1" xml:space="preserve">
IF(BE3=data!$K$7,"",
IF(BE3=data!$K$6,data!$G$6,
IF(BE3=data!$K$5,"",
IF(BE3=data!$K$4,data!$G$10,
""))))</f>
        <v/>
      </c>
      <c r="BU6" s="90" t="str">
        <f>BE6&amp;BJ6</f>
        <v>軸組構法（束立大引工法）大引間</v>
      </c>
      <c r="BW6" s="90" t="str">
        <f ca="1">BE3&amp;BE5&amp;BJ5</f>
        <v>床</v>
      </c>
      <c r="CB6" s="602" t="s">
        <v>162</v>
      </c>
      <c r="CC6" s="603"/>
      <c r="CD6" s="603"/>
      <c r="CE6" s="613"/>
      <c r="CF6" s="614"/>
      <c r="CG6" s="614"/>
      <c r="CH6" s="615"/>
      <c r="CI6" s="156" t="s">
        <v>164</v>
      </c>
      <c r="CJ6" s="616"/>
      <c r="CK6" s="617"/>
      <c r="CL6" s="618"/>
      <c r="CM6" s="90" t="e">
        <f ca="1">IF(OR(CE3=data!$K$4,CE3=data!$K$5,CE3=data!$K$6,CE3=data!$K$7),data!$F$6,"")</f>
        <v>#N/A</v>
      </c>
      <c r="CO6" s="90" t="e">
        <f ca="1" xml:space="preserve">
IF(CE3=data!$K$7,data!$O$6,
IF(CE3=data!$K$6,"",
IF(CE3=data!$K$5,"",
IF(CE3=data!$K$4,"",
""))))</f>
        <v>#N/A</v>
      </c>
      <c r="CP6" s="90" t="str">
        <f xml:space="preserve">
IF(CE6=data!$O$4,"",
IF(CE6=data!$O$5,data!$P$6,
IF(CE6=data!$O$6,"",
IF(CE6=data!$O$7,"",
IF(CE6=data!$O$8,data!$P$9,
IF(CE6=data!$O$9,"",
IF(CE6=data!$O$10,"",
IF(CE6=data!$O$11,"",
IF(CE6=data!$O$12,data!$P$12,
IF(CE6=data!$O$13,"",
""))))))))))</f>
        <v/>
      </c>
      <c r="CQ6" s="90" t="e">
        <f ca="1" xml:space="preserve">
IF(CE3=data!$K$7,"",
IF(CE3=data!$K$6,data!$G$6,
IF(CE3=data!$K$5,"",
IF(CE3=data!$K$4,data!$G$10,
""))))</f>
        <v>#N/A</v>
      </c>
      <c r="CU6" s="90" t="str">
        <f>CE6&amp;CJ6</f>
        <v/>
      </c>
      <c r="CW6" s="90" t="e">
        <f ca="1">CE3&amp;CE5&amp;CJ5</f>
        <v>#N/A</v>
      </c>
      <c r="DB6" s="602" t="s">
        <v>162</v>
      </c>
      <c r="DC6" s="603"/>
      <c r="DD6" s="603"/>
      <c r="DE6" s="613"/>
      <c r="DF6" s="614"/>
      <c r="DG6" s="614"/>
      <c r="DH6" s="615"/>
      <c r="DI6" s="156" t="s">
        <v>164</v>
      </c>
      <c r="DJ6" s="616"/>
      <c r="DK6" s="617"/>
      <c r="DL6" s="618"/>
      <c r="DM6" s="90" t="e">
        <f ca="1">IF(OR(DE3=data!$K$4,DE3=data!$K$5,DE3=data!$K$6,DE3=data!$K$7),data!$F$6,"")</f>
        <v>#N/A</v>
      </c>
      <c r="DO6" s="90" t="e">
        <f ca="1" xml:space="preserve">
IF(DE3=data!$K$7,data!$O$6,
IF(DE3=data!$K$6,"",
IF(DE3=data!$K$5,"",
IF(DE3=data!$K$4,"",
""))))</f>
        <v>#N/A</v>
      </c>
      <c r="DP6" s="90" t="str">
        <f xml:space="preserve">
IF(DE6=data!$O$4,"",
IF(DE6=data!$O$5,data!$P$6,
IF(DE6=data!$O$6,"",
IF(DE6=data!$O$7,"",
IF(DE6=data!$O$8,data!$P$9,
IF(DE6=data!$O$9,"",
IF(DE6=data!$O$10,"",
IF(DE6=data!$O$11,"",
IF(DE6=data!$O$12,data!$P$12,
IF(DE6=data!$O$13,"",
""))))))))))</f>
        <v/>
      </c>
      <c r="DQ6" s="90" t="e">
        <f ca="1" xml:space="preserve">
IF(DE3=data!$K$7,"",
IF(DE3=data!$K$6,data!$G$6,
IF(DE3=data!$K$5,"",
IF(DE3=data!$K$4,data!$G$10,
""))))</f>
        <v>#N/A</v>
      </c>
      <c r="DU6" s="90" t="str">
        <f>DE6&amp;DJ6</f>
        <v/>
      </c>
      <c r="DW6" s="90" t="e">
        <f ca="1">DE3&amp;DE5&amp;DJ5</f>
        <v>#N/A</v>
      </c>
      <c r="EB6" s="602" t="s">
        <v>162</v>
      </c>
      <c r="EC6" s="603"/>
      <c r="ED6" s="603"/>
      <c r="EE6" s="613"/>
      <c r="EF6" s="614"/>
      <c r="EG6" s="614"/>
      <c r="EH6" s="615"/>
      <c r="EI6" s="156" t="s">
        <v>164</v>
      </c>
      <c r="EJ6" s="616"/>
      <c r="EK6" s="617"/>
      <c r="EL6" s="618"/>
      <c r="EM6" s="90" t="e">
        <f ca="1">IF(OR(EE3=data!$K$4,EE3=data!$K$5,EE3=data!$K$6,EE3=data!$K$7),data!$F$6,"")</f>
        <v>#N/A</v>
      </c>
      <c r="EO6" s="90" t="e">
        <f ca="1" xml:space="preserve">
IF(EE3=data!$K$7,data!$O$6,
IF(EE3=data!$K$6,"",
IF(EE3=data!$K$5,"",
IF(EE3=data!$K$4,"",
""))))</f>
        <v>#N/A</v>
      </c>
      <c r="EP6" s="90" t="str">
        <f xml:space="preserve">
IF(EE6=data!$O$4,"",
IF(EE6=data!$O$5,data!$P$6,
IF(EE6=data!$O$6,"",
IF(EE6=data!$O$7,"",
IF(EE6=data!$O$8,data!$P$9,
IF(EE6=data!$O$9,"",
IF(EE6=data!$O$10,"",
IF(EE6=data!$O$11,"",
IF(EE6=data!$O$12,data!$P$12,
IF(EE6=data!$O$13,"",
""))))))))))</f>
        <v/>
      </c>
      <c r="EQ6" s="90" t="e">
        <f ca="1" xml:space="preserve">
IF(EE3=data!$K$7,"",
IF(EE3=data!$K$6,data!$G$6,
IF(EE3=data!$K$5,"",
IF(EE3=data!$K$4,data!$G$10,
""))))</f>
        <v>#N/A</v>
      </c>
      <c r="EU6" s="90" t="str">
        <f>EE6&amp;EJ6</f>
        <v/>
      </c>
      <c r="EW6" s="90" t="e">
        <f ca="1">EE3&amp;EE5&amp;EJ5</f>
        <v>#N/A</v>
      </c>
      <c r="FB6" s="602" t="s">
        <v>162</v>
      </c>
      <c r="FC6" s="603"/>
      <c r="FD6" s="603"/>
      <c r="FE6" s="613"/>
      <c r="FF6" s="614"/>
      <c r="FG6" s="614"/>
      <c r="FH6" s="615"/>
      <c r="FI6" s="156" t="s">
        <v>164</v>
      </c>
      <c r="FJ6" s="616"/>
      <c r="FK6" s="617"/>
      <c r="FL6" s="618"/>
      <c r="FM6" s="90" t="e">
        <f ca="1">IF(OR(FE3=data!$K$4,FE3=data!$K$5,FE3=data!$K$6,FE3=data!$K$7),data!$F$6,"")</f>
        <v>#N/A</v>
      </c>
      <c r="FO6" s="90" t="e">
        <f ca="1" xml:space="preserve">
IF(FE3=data!$K$7,data!$O$6,
IF(FE3=data!$K$6,"",
IF(FE3=data!$K$5,"",
IF(FE3=data!$K$4,"",
""))))</f>
        <v>#N/A</v>
      </c>
      <c r="FP6" s="90" t="str">
        <f xml:space="preserve">
IF(FE6=data!$O$4,"",
IF(FE6=data!$O$5,data!$P$6,
IF(FE6=data!$O$6,"",
IF(FE6=data!$O$7,"",
IF(FE6=data!$O$8,data!$P$9,
IF(FE6=data!$O$9,"",
IF(FE6=data!$O$10,"",
IF(FE6=data!$O$11,"",
IF(FE6=data!$O$12,data!$P$12,
IF(FE6=data!$O$13,"",
""))))))))))</f>
        <v/>
      </c>
      <c r="FQ6" s="90" t="e">
        <f ca="1" xml:space="preserve">
IF(FE3=data!$K$7,"",
IF(FE3=data!$K$6,data!$G$6,
IF(FE3=data!$K$5,"",
IF(FE3=data!$K$4,data!$G$10,
""))))</f>
        <v>#N/A</v>
      </c>
      <c r="FU6" s="90" t="str">
        <f>FE6&amp;FJ6</f>
        <v/>
      </c>
      <c r="FW6" s="90" t="e">
        <f ca="1">FE3&amp;FE5&amp;FJ5</f>
        <v>#N/A</v>
      </c>
      <c r="GB6" s="602" t="s">
        <v>162</v>
      </c>
      <c r="GC6" s="603"/>
      <c r="GD6" s="603"/>
      <c r="GE6" s="613"/>
      <c r="GF6" s="614"/>
      <c r="GG6" s="614"/>
      <c r="GH6" s="615"/>
      <c r="GI6" s="156" t="s">
        <v>164</v>
      </c>
      <c r="GJ6" s="616"/>
      <c r="GK6" s="617"/>
      <c r="GL6" s="618"/>
      <c r="GM6" s="90" t="e">
        <f ca="1">IF(OR(GE3=data!$K$4,GE3=data!$K$5,GE3=data!$K$6,GE3=data!$K$7),data!$F$6,"")</f>
        <v>#N/A</v>
      </c>
      <c r="GO6" s="90" t="e">
        <f ca="1" xml:space="preserve">
IF(GE3=data!$K$7,data!$O$6,
IF(GE3=data!$K$6,"",
IF(GE3=data!$K$5,"",
IF(GE3=data!$K$4,"",
""))))</f>
        <v>#N/A</v>
      </c>
      <c r="GP6" s="90" t="str">
        <f xml:space="preserve">
IF(GE6=data!$O$4,"",
IF(GE6=data!$O$5,data!$P$6,
IF(GE6=data!$O$6,"",
IF(GE6=data!$O$7,"",
IF(GE6=data!$O$8,data!$P$9,
IF(GE6=data!$O$9,"",
IF(GE6=data!$O$10,"",
IF(GE6=data!$O$11,"",
IF(GE6=data!$O$12,data!$P$12,
IF(GE6=data!$O$13,"",
""))))))))))</f>
        <v/>
      </c>
      <c r="GQ6" s="90" t="e">
        <f ca="1" xml:space="preserve">
IF(GE3=data!$K$7,"",
IF(GE3=data!$K$6,data!$G$6,
IF(GE3=data!$K$5,"",
IF(GE3=data!$K$4,data!$G$10,
""))))</f>
        <v>#N/A</v>
      </c>
      <c r="GU6" s="90" t="str">
        <f>GE6&amp;GJ6</f>
        <v/>
      </c>
      <c r="GW6" s="90" t="e">
        <f ca="1">GE3&amp;GE5&amp;GJ5</f>
        <v>#N/A</v>
      </c>
      <c r="HB6" s="602" t="s">
        <v>162</v>
      </c>
      <c r="HC6" s="603"/>
      <c r="HD6" s="603"/>
      <c r="HE6" s="613"/>
      <c r="HF6" s="614"/>
      <c r="HG6" s="614"/>
      <c r="HH6" s="615"/>
      <c r="HI6" s="156" t="s">
        <v>164</v>
      </c>
      <c r="HJ6" s="616"/>
      <c r="HK6" s="617"/>
      <c r="HL6" s="618"/>
      <c r="HM6" s="90" t="e">
        <f ca="1">IF(OR(HE3=data!$K$4,HE3=data!$K$5,HE3=data!$K$6,HE3=data!$K$7),data!$F$6,"")</f>
        <v>#N/A</v>
      </c>
      <c r="HO6" s="90" t="e">
        <f ca="1" xml:space="preserve">
IF(HE3=data!$K$7,data!$O$6,
IF(HE3=data!$K$6,"",
IF(HE3=data!$K$5,"",
IF(HE3=data!$K$4,"",
""))))</f>
        <v>#N/A</v>
      </c>
      <c r="HP6" s="90" t="str">
        <f xml:space="preserve">
IF(HE6=data!$O$4,"",
IF(HE6=data!$O$5,data!$P$6,
IF(HE6=data!$O$6,"",
IF(HE6=data!$O$7,"",
IF(HE6=data!$O$8,data!$P$9,
IF(HE6=data!$O$9,"",
IF(HE6=data!$O$10,"",
IF(HE6=data!$O$11,"",
IF(HE6=data!$O$12,data!$P$12,
IF(HE6=data!$O$13,"",
""))))))))))</f>
        <v/>
      </c>
      <c r="HQ6" s="90" t="e">
        <f ca="1" xml:space="preserve">
IF(HE3=data!$K$7,"",
IF(HE3=data!$K$6,data!$G$6,
IF(HE3=data!$K$5,"",
IF(HE3=data!$K$4,data!$G$10,
""))))</f>
        <v>#N/A</v>
      </c>
      <c r="HU6" s="90" t="str">
        <f>HE6&amp;HJ6</f>
        <v/>
      </c>
      <c r="HW6" s="90" t="e">
        <f ca="1">HE3&amp;HE5&amp;HJ5</f>
        <v>#N/A</v>
      </c>
      <c r="IB6" s="602" t="s">
        <v>162</v>
      </c>
      <c r="IC6" s="603"/>
      <c r="ID6" s="603"/>
      <c r="IE6" s="613"/>
      <c r="IF6" s="614"/>
      <c r="IG6" s="614"/>
      <c r="IH6" s="615"/>
      <c r="II6" s="156" t="s">
        <v>164</v>
      </c>
      <c r="IJ6" s="616"/>
      <c r="IK6" s="617"/>
      <c r="IL6" s="618"/>
      <c r="IM6" s="90" t="e">
        <f ca="1">IF(OR(IE3=data!$K$4,IE3=data!$K$5,IE3=data!$K$6,IE3=data!$K$7),data!$F$6,"")</f>
        <v>#N/A</v>
      </c>
      <c r="IO6" s="90" t="e">
        <f ca="1" xml:space="preserve">
IF(IE3=data!$K$7,data!$O$6,
IF(IE3=data!$K$6,"",
IF(IE3=data!$K$5,"",
IF(IE3=data!$K$4,"",
""))))</f>
        <v>#N/A</v>
      </c>
      <c r="IP6" s="90" t="str">
        <f xml:space="preserve">
IF(IE6=data!$O$4,"",
IF(IE6=data!$O$5,data!$P$6,
IF(IE6=data!$O$6,"",
IF(IE6=data!$O$7,"",
IF(IE6=data!$O$8,data!$P$9,
IF(IE6=data!$O$9,"",
IF(IE6=data!$O$10,"",
IF(IE6=data!$O$11,"",
IF(IE6=data!$O$12,data!$P$12,
IF(IE6=data!$O$13,"",
""))))))))))</f>
        <v/>
      </c>
      <c r="IQ6" s="90" t="e">
        <f ca="1" xml:space="preserve">
IF(IE3=data!$K$7,"",
IF(IE3=data!$K$6,data!$G$6,
IF(IE3=data!$K$5,"",
IF(IE3=data!$K$4,data!$G$10,
""))))</f>
        <v>#N/A</v>
      </c>
      <c r="IU6" s="90" t="str">
        <f>IE6&amp;IJ6</f>
        <v/>
      </c>
      <c r="IW6" s="90" t="e">
        <f ca="1">IE3&amp;IE5&amp;IJ5</f>
        <v>#N/A</v>
      </c>
      <c r="JB6" s="602" t="s">
        <v>162</v>
      </c>
      <c r="JC6" s="603"/>
      <c r="JD6" s="603"/>
      <c r="JE6" s="613"/>
      <c r="JF6" s="614"/>
      <c r="JG6" s="614"/>
      <c r="JH6" s="615"/>
      <c r="JI6" s="342" t="s">
        <v>164</v>
      </c>
      <c r="JJ6" s="616"/>
      <c r="JK6" s="617"/>
      <c r="JL6" s="618"/>
      <c r="JM6" s="90" t="e">
        <f ca="1">IF(OR(JE3=data!$K$4,JE3=data!$K$5,JE3=data!$K$6,JE3=data!$K$7),data!$F$6,"")</f>
        <v>#N/A</v>
      </c>
      <c r="JO6" s="90" t="e">
        <f ca="1" xml:space="preserve">
IF(JE3=data!$K$7,data!$O$6,
IF(JE3=data!$K$6,"",
IF(JE3=data!$K$5,"",
IF(JE3=data!$K$4,"",
""))))</f>
        <v>#N/A</v>
      </c>
      <c r="JP6" s="90" t="str">
        <f xml:space="preserve">
IF(JE6=data!$O$4,"",
IF(JE6=data!$O$5,data!$P$6,
IF(JE6=data!$O$6,"",
IF(JE6=data!$O$7,"",
IF(JE6=data!$O$8,data!$P$9,
IF(JE6=data!$O$9,"",
IF(JE6=data!$O$10,"",
IF(JE6=data!$O$11,"",
IF(JE6=data!$O$12,data!$P$12,
IF(JE6=data!$O$13,"",
""))))))))))</f>
        <v/>
      </c>
      <c r="JQ6" s="90" t="e">
        <f ca="1" xml:space="preserve">
IF(JE3=data!$K$7,"",
IF(JE3=data!$K$6,data!$G$6,
IF(JE3=data!$K$5,"",
IF(JE3=data!$K$4,data!$G$10,
""))))</f>
        <v>#N/A</v>
      </c>
      <c r="JU6" s="90" t="str">
        <f>JE6&amp;JJ6</f>
        <v/>
      </c>
      <c r="JW6" s="90" t="e">
        <f ca="1">JE3&amp;JE5&amp;JJ5</f>
        <v>#N/A</v>
      </c>
      <c r="KB6" s="602" t="s">
        <v>162</v>
      </c>
      <c r="KC6" s="603"/>
      <c r="KD6" s="603"/>
      <c r="KE6" s="613"/>
      <c r="KF6" s="614"/>
      <c r="KG6" s="614"/>
      <c r="KH6" s="615"/>
      <c r="KI6" s="342" t="s">
        <v>164</v>
      </c>
      <c r="KJ6" s="616"/>
      <c r="KK6" s="617"/>
      <c r="KL6" s="618"/>
      <c r="KM6" s="90" t="e">
        <f ca="1">IF(OR(KE3=data!$K$4,KE3=data!$K$5,KE3=data!$K$6,KE3=data!$K$7),data!$F$6,"")</f>
        <v>#N/A</v>
      </c>
      <c r="KO6" s="90" t="e">
        <f ca="1" xml:space="preserve">
IF(KE3=data!$K$7,data!$O$6,
IF(KE3=data!$K$6,"",
IF(KE3=data!$K$5,"",
IF(KE3=data!$K$4,"",
""))))</f>
        <v>#N/A</v>
      </c>
      <c r="KP6" s="90" t="str">
        <f xml:space="preserve">
IF(KE6=data!$O$4,"",
IF(KE6=data!$O$5,data!$P$6,
IF(KE6=data!$O$6,"",
IF(KE6=data!$O$7,"",
IF(KE6=data!$O$8,data!$P$9,
IF(KE6=data!$O$9,"",
IF(KE6=data!$O$10,"",
IF(KE6=data!$O$11,"",
IF(KE6=data!$O$12,data!$P$12,
IF(KE6=data!$O$13,"",
""))))))))))</f>
        <v/>
      </c>
      <c r="KQ6" s="90" t="e">
        <f ca="1" xml:space="preserve">
IF(KE3=data!$K$7,"",
IF(KE3=data!$K$6,data!$G$6,
IF(KE3=data!$K$5,"",
IF(KE3=data!$K$4,data!$G$10,
""))))</f>
        <v>#N/A</v>
      </c>
      <c r="KU6" s="90" t="str">
        <f>KE6&amp;KJ6</f>
        <v/>
      </c>
      <c r="KW6" s="90" t="e">
        <f ca="1">KE3&amp;KE5&amp;KJ5</f>
        <v>#N/A</v>
      </c>
      <c r="LB6" s="602" t="s">
        <v>162</v>
      </c>
      <c r="LC6" s="603"/>
      <c r="LD6" s="603"/>
      <c r="LE6" s="613"/>
      <c r="LF6" s="614"/>
      <c r="LG6" s="614"/>
      <c r="LH6" s="615"/>
      <c r="LI6" s="342" t="s">
        <v>164</v>
      </c>
      <c r="LJ6" s="616"/>
      <c r="LK6" s="617"/>
      <c r="LL6" s="618"/>
      <c r="LM6" s="90" t="e">
        <f ca="1">IF(OR(LE3=data!$K$4,LE3=data!$K$5,LE3=data!$K$6,LE3=data!$K$7),data!$F$6,"")</f>
        <v>#N/A</v>
      </c>
      <c r="LO6" s="90" t="e">
        <f ca="1" xml:space="preserve">
IF(LE3=data!$K$7,data!$O$6,
IF(LE3=data!$K$6,"",
IF(LE3=data!$K$5,"",
IF(LE3=data!$K$4,"",
""))))</f>
        <v>#N/A</v>
      </c>
      <c r="LP6" s="90" t="str">
        <f xml:space="preserve">
IF(LE6=data!$O$4,"",
IF(LE6=data!$O$5,data!$P$6,
IF(LE6=data!$O$6,"",
IF(LE6=data!$O$7,"",
IF(LE6=data!$O$8,data!$P$9,
IF(LE6=data!$O$9,"",
IF(LE6=data!$O$10,"",
IF(LE6=data!$O$11,"",
IF(LE6=data!$O$12,data!$P$12,
IF(LE6=data!$O$13,"",
""))))))))))</f>
        <v/>
      </c>
      <c r="LQ6" s="90" t="e">
        <f ca="1" xml:space="preserve">
IF(LE3=data!$K$7,"",
IF(LE3=data!$K$6,data!$G$6,
IF(LE3=data!$K$5,"",
IF(LE3=data!$K$4,data!$G$10,
""))))</f>
        <v>#N/A</v>
      </c>
      <c r="LU6" s="90" t="str">
        <f>LE6&amp;LJ6</f>
        <v/>
      </c>
      <c r="LW6" s="90" t="e">
        <f ca="1">LE3&amp;LE5&amp;LJ5</f>
        <v>#N/A</v>
      </c>
      <c r="MB6" s="602" t="s">
        <v>162</v>
      </c>
      <c r="MC6" s="603"/>
      <c r="MD6" s="603"/>
      <c r="ME6" s="613"/>
      <c r="MF6" s="614"/>
      <c r="MG6" s="614"/>
      <c r="MH6" s="615"/>
      <c r="MI6" s="342" t="s">
        <v>164</v>
      </c>
      <c r="MJ6" s="616"/>
      <c r="MK6" s="617"/>
      <c r="ML6" s="618"/>
      <c r="MM6" s="90" t="e">
        <f ca="1">IF(OR(ME3=data!$K$4,ME3=data!$K$5,ME3=data!$K$6,ME3=data!$K$7),data!$F$6,"")</f>
        <v>#N/A</v>
      </c>
      <c r="MO6" s="90" t="e">
        <f ca="1" xml:space="preserve">
IF(ME3=data!$K$7,data!$O$6,
IF(ME3=data!$K$6,"",
IF(ME3=data!$K$5,"",
IF(ME3=data!$K$4,"",
""))))</f>
        <v>#N/A</v>
      </c>
      <c r="MP6" s="90" t="str">
        <f xml:space="preserve">
IF(ME6=data!$O$4,"",
IF(ME6=data!$O$5,data!$P$6,
IF(ME6=data!$O$6,"",
IF(ME6=data!$O$7,"",
IF(ME6=data!$O$8,data!$P$9,
IF(ME6=data!$O$9,"",
IF(ME6=data!$O$10,"",
IF(ME6=data!$O$11,"",
IF(ME6=data!$O$12,data!$P$12,
IF(ME6=data!$O$13,"",
""))))))))))</f>
        <v/>
      </c>
      <c r="MQ6" s="90" t="e">
        <f ca="1" xml:space="preserve">
IF(ME3=data!$K$7,"",
IF(ME3=data!$K$6,data!$G$6,
IF(ME3=data!$K$5,"",
IF(ME3=data!$K$4,data!$G$10,
""))))</f>
        <v>#N/A</v>
      </c>
      <c r="MU6" s="90" t="str">
        <f>ME6&amp;MJ6</f>
        <v/>
      </c>
      <c r="MW6" s="90" t="e">
        <f ca="1">ME3&amp;ME5&amp;MJ5</f>
        <v>#N/A</v>
      </c>
      <c r="NB6" s="602" t="s">
        <v>162</v>
      </c>
      <c r="NC6" s="603"/>
      <c r="ND6" s="603"/>
      <c r="NE6" s="613"/>
      <c r="NF6" s="614"/>
      <c r="NG6" s="614"/>
      <c r="NH6" s="615"/>
      <c r="NI6" s="342" t="s">
        <v>164</v>
      </c>
      <c r="NJ6" s="616"/>
      <c r="NK6" s="617"/>
      <c r="NL6" s="618"/>
      <c r="NM6" s="90" t="e">
        <f ca="1">IF(OR(NE3=data!$K$4,NE3=data!$K$5,NE3=data!$K$6,NE3=data!$K$7),data!$F$6,"")</f>
        <v>#N/A</v>
      </c>
      <c r="NO6" s="90" t="e">
        <f ca="1" xml:space="preserve">
IF(NE3=data!$K$7,data!$O$6,
IF(NE3=data!$K$6,"",
IF(NE3=data!$K$5,"",
IF(NE3=data!$K$4,"",
""))))</f>
        <v>#N/A</v>
      </c>
      <c r="NP6" s="90" t="str">
        <f xml:space="preserve">
IF(NE6=data!$O$4,"",
IF(NE6=data!$O$5,data!$P$6,
IF(NE6=data!$O$6,"",
IF(NE6=data!$O$7,"",
IF(NE6=data!$O$8,data!$P$9,
IF(NE6=data!$O$9,"",
IF(NE6=data!$O$10,"",
IF(NE6=data!$O$11,"",
IF(NE6=data!$O$12,data!$P$12,
IF(NE6=data!$O$13,"",
""))))))))))</f>
        <v/>
      </c>
      <c r="NQ6" s="90" t="e">
        <f ca="1" xml:space="preserve">
IF(NE3=data!$K$7,"",
IF(NE3=data!$K$6,data!$G$6,
IF(NE3=data!$K$5,"",
IF(NE3=data!$K$4,data!$G$10,
""))))</f>
        <v>#N/A</v>
      </c>
      <c r="NU6" s="90" t="str">
        <f>NE6&amp;NJ6</f>
        <v/>
      </c>
      <c r="NW6" s="90" t="e">
        <f ca="1">NE3&amp;NE5&amp;NJ5</f>
        <v>#N/A</v>
      </c>
      <c r="OB6" s="602" t="s">
        <v>162</v>
      </c>
      <c r="OC6" s="603"/>
      <c r="OD6" s="603"/>
      <c r="OE6" s="613"/>
      <c r="OF6" s="614"/>
      <c r="OG6" s="614"/>
      <c r="OH6" s="615"/>
      <c r="OI6" s="342" t="s">
        <v>164</v>
      </c>
      <c r="OJ6" s="616"/>
      <c r="OK6" s="617"/>
      <c r="OL6" s="618"/>
      <c r="OM6" s="90" t="e">
        <f ca="1">IF(OR(OE3=data!$K$4,OE3=data!$K$5,OE3=data!$K$6,OE3=data!$K$7),data!$F$6,"")</f>
        <v>#N/A</v>
      </c>
      <c r="OO6" s="90" t="e">
        <f ca="1" xml:space="preserve">
IF(OE3=data!$K$7,data!$O$6,
IF(OE3=data!$K$6,"",
IF(OE3=data!$K$5,"",
IF(OE3=data!$K$4,"",
""))))</f>
        <v>#N/A</v>
      </c>
      <c r="OP6" s="90" t="str">
        <f xml:space="preserve">
IF(OE6=data!$O$4,"",
IF(OE6=data!$O$5,data!$P$6,
IF(OE6=data!$O$6,"",
IF(OE6=data!$O$7,"",
IF(OE6=data!$O$8,data!$P$9,
IF(OE6=data!$O$9,"",
IF(OE6=data!$O$10,"",
IF(OE6=data!$O$11,"",
IF(OE6=data!$O$12,data!$P$12,
IF(OE6=data!$O$13,"",
""))))))))))</f>
        <v/>
      </c>
      <c r="OQ6" s="90" t="e">
        <f ca="1" xml:space="preserve">
IF(OE3=data!$K$7,"",
IF(OE3=data!$K$6,data!$G$6,
IF(OE3=data!$K$5,"",
IF(OE3=data!$K$4,data!$G$10,
""))))</f>
        <v>#N/A</v>
      </c>
      <c r="OU6" s="90" t="str">
        <f>OE6&amp;OJ6</f>
        <v/>
      </c>
      <c r="OW6" s="90" t="e">
        <f ca="1">OE3&amp;OE5&amp;OJ5</f>
        <v>#N/A</v>
      </c>
      <c r="PB6" s="602" t="s">
        <v>162</v>
      </c>
      <c r="PC6" s="603"/>
      <c r="PD6" s="603"/>
      <c r="PE6" s="613"/>
      <c r="PF6" s="614"/>
      <c r="PG6" s="614"/>
      <c r="PH6" s="615"/>
      <c r="PI6" s="342" t="s">
        <v>164</v>
      </c>
      <c r="PJ6" s="616"/>
      <c r="PK6" s="617"/>
      <c r="PL6" s="618"/>
      <c r="PM6" s="90" t="e">
        <f ca="1">IF(OR(PE3=data!$K$4,PE3=data!$K$5,PE3=data!$K$6,PE3=data!$K$7),data!$F$6,"")</f>
        <v>#N/A</v>
      </c>
      <c r="PO6" s="90" t="e">
        <f ca="1" xml:space="preserve">
IF(PE3=data!$K$7,data!$O$6,
IF(PE3=data!$K$6,"",
IF(PE3=data!$K$5,"",
IF(PE3=data!$K$4,"",
""))))</f>
        <v>#N/A</v>
      </c>
      <c r="PP6" s="90" t="str">
        <f xml:space="preserve">
IF(PE6=data!$O$4,"",
IF(PE6=data!$O$5,data!$P$6,
IF(PE6=data!$O$6,"",
IF(PE6=data!$O$7,"",
IF(PE6=data!$O$8,data!$P$9,
IF(PE6=data!$O$9,"",
IF(PE6=data!$O$10,"",
IF(PE6=data!$O$11,"",
IF(PE6=data!$O$12,data!$P$12,
IF(PE6=data!$O$13,"",
""))))))))))</f>
        <v/>
      </c>
      <c r="PQ6" s="90" t="e">
        <f ca="1" xml:space="preserve">
IF(PE3=data!$K$7,"",
IF(PE3=data!$K$6,data!$G$6,
IF(PE3=data!$K$5,"",
IF(PE3=data!$K$4,data!$G$10,
""))))</f>
        <v>#N/A</v>
      </c>
      <c r="PU6" s="90" t="str">
        <f>PE6&amp;PJ6</f>
        <v/>
      </c>
      <c r="PW6" s="90" t="e">
        <f ca="1">PE3&amp;PE5&amp;PJ5</f>
        <v>#N/A</v>
      </c>
      <c r="QB6" s="602" t="s">
        <v>162</v>
      </c>
      <c r="QC6" s="603"/>
      <c r="QD6" s="603"/>
      <c r="QE6" s="613"/>
      <c r="QF6" s="614"/>
      <c r="QG6" s="614"/>
      <c r="QH6" s="615"/>
      <c r="QI6" s="342" t="s">
        <v>164</v>
      </c>
      <c r="QJ6" s="616"/>
      <c r="QK6" s="617"/>
      <c r="QL6" s="618"/>
      <c r="QM6" s="90" t="e">
        <f ca="1">IF(OR(QE3=data!$K$4,QE3=data!$K$5,QE3=data!$K$6,QE3=data!$K$7),data!$F$6,"")</f>
        <v>#N/A</v>
      </c>
      <c r="QO6" s="90" t="e">
        <f ca="1" xml:space="preserve">
IF(QE3=data!$K$7,data!$O$6,
IF(QE3=data!$K$6,"",
IF(QE3=data!$K$5,"",
IF(QE3=data!$K$4,"",
""))))</f>
        <v>#N/A</v>
      </c>
      <c r="QP6" s="90" t="str">
        <f xml:space="preserve">
IF(QE6=data!$O$4,"",
IF(QE6=data!$O$5,data!$P$6,
IF(QE6=data!$O$6,"",
IF(QE6=data!$O$7,"",
IF(QE6=data!$O$8,data!$P$9,
IF(QE6=data!$O$9,"",
IF(QE6=data!$O$10,"",
IF(QE6=data!$O$11,"",
IF(QE6=data!$O$12,data!$P$12,
IF(QE6=data!$O$13,"",
""))))))))))</f>
        <v/>
      </c>
      <c r="QQ6" s="90" t="e">
        <f ca="1" xml:space="preserve">
IF(QE3=data!$K$7,"",
IF(QE3=data!$K$6,data!$G$6,
IF(QE3=data!$K$5,"",
IF(QE3=data!$K$4,data!$G$10,
""))))</f>
        <v>#N/A</v>
      </c>
      <c r="QU6" s="90" t="str">
        <f>QE6&amp;QJ6</f>
        <v/>
      </c>
      <c r="QW6" s="90" t="e">
        <f ca="1">QE3&amp;QE5&amp;QJ5</f>
        <v>#N/A</v>
      </c>
      <c r="RB6" s="602" t="s">
        <v>162</v>
      </c>
      <c r="RC6" s="603"/>
      <c r="RD6" s="603"/>
      <c r="RE6" s="613"/>
      <c r="RF6" s="614"/>
      <c r="RG6" s="614"/>
      <c r="RH6" s="615"/>
      <c r="RI6" s="342" t="s">
        <v>164</v>
      </c>
      <c r="RJ6" s="616"/>
      <c r="RK6" s="617"/>
      <c r="RL6" s="618"/>
      <c r="RM6" s="90" t="e">
        <f ca="1">IF(OR(RE3=data!$K$4,RE3=data!$K$5,RE3=data!$K$6,RE3=data!$K$7),data!$F$6,"")</f>
        <v>#N/A</v>
      </c>
      <c r="RO6" s="90" t="e">
        <f ca="1" xml:space="preserve">
IF(RE3=data!$K$7,data!$O$6,
IF(RE3=data!$K$6,"",
IF(RE3=data!$K$5,"",
IF(RE3=data!$K$4,"",
""))))</f>
        <v>#N/A</v>
      </c>
      <c r="RP6" s="90" t="str">
        <f xml:space="preserve">
IF(RE6=data!$O$4,"",
IF(RE6=data!$O$5,data!$P$6,
IF(RE6=data!$O$6,"",
IF(RE6=data!$O$7,"",
IF(RE6=data!$O$8,data!$P$9,
IF(RE6=data!$O$9,"",
IF(RE6=data!$O$10,"",
IF(RE6=data!$O$11,"",
IF(RE6=data!$O$12,data!$P$12,
IF(RE6=data!$O$13,"",
""))))))))))</f>
        <v/>
      </c>
      <c r="RQ6" s="90" t="e">
        <f ca="1" xml:space="preserve">
IF(RE3=data!$K$7,"",
IF(RE3=data!$K$6,data!$G$6,
IF(RE3=data!$K$5,"",
IF(RE3=data!$K$4,data!$G$10,
""))))</f>
        <v>#N/A</v>
      </c>
      <c r="RU6" s="90" t="str">
        <f>RE6&amp;RJ6</f>
        <v/>
      </c>
      <c r="RW6" s="90" t="e">
        <f ca="1">RE3&amp;RE5&amp;RJ5</f>
        <v>#N/A</v>
      </c>
      <c r="SB6" s="602" t="s">
        <v>162</v>
      </c>
      <c r="SC6" s="603"/>
      <c r="SD6" s="603"/>
      <c r="SE6" s="613"/>
      <c r="SF6" s="614"/>
      <c r="SG6" s="614"/>
      <c r="SH6" s="615"/>
      <c r="SI6" s="342" t="s">
        <v>164</v>
      </c>
      <c r="SJ6" s="616"/>
      <c r="SK6" s="617"/>
      <c r="SL6" s="618"/>
      <c r="SM6" s="90" t="e">
        <f ca="1">IF(OR(SE3=data!$K$4,SE3=data!$K$5,SE3=data!$K$6,SE3=data!$K$7),data!$F$6,"")</f>
        <v>#N/A</v>
      </c>
      <c r="SO6" s="90" t="e">
        <f ca="1" xml:space="preserve">
IF(SE3=data!$K$7,data!$O$6,
IF(SE3=data!$K$6,"",
IF(SE3=data!$K$5,"",
IF(SE3=data!$K$4,"",
""))))</f>
        <v>#N/A</v>
      </c>
      <c r="SP6" s="90" t="str">
        <f xml:space="preserve">
IF(SE6=data!$O$4,"",
IF(SE6=data!$O$5,data!$P$6,
IF(SE6=data!$O$6,"",
IF(SE6=data!$O$7,"",
IF(SE6=data!$O$8,data!$P$9,
IF(SE6=data!$O$9,"",
IF(SE6=data!$O$10,"",
IF(SE6=data!$O$11,"",
IF(SE6=data!$O$12,data!$P$12,
IF(SE6=data!$O$13,"",
""))))))))))</f>
        <v/>
      </c>
      <c r="SQ6" s="90" t="e">
        <f ca="1" xml:space="preserve">
IF(SE3=data!$K$7,"",
IF(SE3=data!$K$6,data!$G$6,
IF(SE3=data!$K$5,"",
IF(SE3=data!$K$4,data!$G$10,
""))))</f>
        <v>#N/A</v>
      </c>
      <c r="SU6" s="90" t="str">
        <f>SE6&amp;SJ6</f>
        <v/>
      </c>
      <c r="SW6" s="90" t="e">
        <f ca="1">SE3&amp;SE5&amp;SJ5</f>
        <v>#N/A</v>
      </c>
      <c r="UA6" s="215"/>
      <c r="UB6" s="372" t="s">
        <v>490</v>
      </c>
      <c r="UC6" s="372"/>
      <c r="UD6" s="372"/>
      <c r="UE6" s="372"/>
      <c r="UF6" s="216"/>
    </row>
    <row r="7" spans="2:552" ht="14.25" customHeight="1" x14ac:dyDescent="0.15">
      <c r="B7" s="595" t="s">
        <v>383</v>
      </c>
      <c r="C7" s="620" t="s">
        <v>165</v>
      </c>
      <c r="D7" s="622" t="s">
        <v>139</v>
      </c>
      <c r="E7" s="385" t="s">
        <v>123</v>
      </c>
      <c r="F7" s="413" t="s">
        <v>125</v>
      </c>
      <c r="G7" s="625" t="s">
        <v>378</v>
      </c>
      <c r="H7" s="627" t="s">
        <v>156</v>
      </c>
      <c r="I7" s="627"/>
      <c r="J7" s="627"/>
      <c r="K7" s="627"/>
      <c r="L7" s="157" t="s">
        <v>157</v>
      </c>
      <c r="O7" s="90" t="str">
        <f ca="1" xml:space="preserve">
IF(E3=data!$K$7,data!$O$7,
IF(E3=data!$K$6,"",
IF(E3=data!$K$5,"",
IF(E3=data!$K$4,"",
""))))</f>
        <v/>
      </c>
      <c r="Q7" s="90" t="str">
        <f ca="1" xml:space="preserve">
IF(E3=data!$K$7,"",
IF(E3=data!$K$6,data!$G$7,
IF(E3=data!$K$5,"",
IF(E3=data!$K$4,"",
""))))</f>
        <v>土壁以外の外張断熱工法</v>
      </c>
      <c r="U7" s="91">
        <f>MATCH(U6,data!$Q$4:$Q$21,0)</f>
        <v>7</v>
      </c>
      <c r="W7" s="91" t="e">
        <f ca="1">MATCH(W6,data!$I$4:$I$16,0)</f>
        <v>#N/A</v>
      </c>
      <c r="AB7" s="595" t="s">
        <v>383</v>
      </c>
      <c r="AC7" s="620" t="s">
        <v>165</v>
      </c>
      <c r="AD7" s="622" t="s">
        <v>139</v>
      </c>
      <c r="AE7" s="385" t="s">
        <v>123</v>
      </c>
      <c r="AF7" s="413" t="s">
        <v>125</v>
      </c>
      <c r="AG7" s="625" t="s">
        <v>378</v>
      </c>
      <c r="AH7" s="627" t="s">
        <v>156</v>
      </c>
      <c r="AI7" s="627"/>
      <c r="AJ7" s="627"/>
      <c r="AK7" s="627"/>
      <c r="AL7" s="157" t="s">
        <v>157</v>
      </c>
      <c r="AO7" s="90" t="str">
        <f ca="1" xml:space="preserve">
IF(AE3=data!$K$7,data!$O$7,
IF(AE3=data!$K$6,"",
IF(AE3=data!$K$5,"",
IF(AE3=data!$K$4,"",
""))))</f>
        <v/>
      </c>
      <c r="AQ7" s="90" t="str">
        <f ca="1" xml:space="preserve">
IF(AE3=data!$K$7,"",
IF(AE3=data!$K$6,data!$G$7,
IF(AE3=data!$K$5,"",
IF(AE3=data!$K$4,"",
""))))</f>
        <v/>
      </c>
      <c r="AU7" s="91" t="e">
        <f>MATCH(AU6,data!$Q$4:$Q$21,0)</f>
        <v>#N/A</v>
      </c>
      <c r="AW7" s="91" t="e">
        <f ca="1">MATCH(AW6,data!$I$4:$I$16,0)</f>
        <v>#N/A</v>
      </c>
      <c r="BB7" s="595" t="s">
        <v>383</v>
      </c>
      <c r="BC7" s="620" t="s">
        <v>165</v>
      </c>
      <c r="BD7" s="622" t="s">
        <v>139</v>
      </c>
      <c r="BE7" s="385" t="s">
        <v>123</v>
      </c>
      <c r="BF7" s="413" t="s">
        <v>125</v>
      </c>
      <c r="BG7" s="625" t="s">
        <v>378</v>
      </c>
      <c r="BH7" s="627" t="s">
        <v>156</v>
      </c>
      <c r="BI7" s="627"/>
      <c r="BJ7" s="627"/>
      <c r="BK7" s="627"/>
      <c r="BL7" s="157" t="s">
        <v>157</v>
      </c>
      <c r="BO7" s="90" t="str">
        <f ca="1" xml:space="preserve">
IF(BE3=data!$K$7,data!$O$7,
IF(BE3=data!$K$6,"",
IF(BE3=data!$K$5,"",
IF(BE3=data!$K$4,"",
""))))</f>
        <v>軸組構法（床梁土台同面工法）</v>
      </c>
      <c r="BQ7" s="90" t="str">
        <f ca="1" xml:space="preserve">
IF(BE3=data!$K$7,"",
IF(BE3=data!$K$6,data!$G$7,
IF(BE3=data!$K$5,"",
IF(BE3=data!$K$4,"",
""))))</f>
        <v/>
      </c>
      <c r="BU7" s="91">
        <f>MATCH(BU6,data!$Q$4:$Q$21,0)</f>
        <v>3</v>
      </c>
      <c r="BW7" s="91" t="e">
        <f ca="1">MATCH(BW6,data!$I$4:$I$16,0)</f>
        <v>#N/A</v>
      </c>
      <c r="CB7" s="595" t="s">
        <v>383</v>
      </c>
      <c r="CC7" s="620" t="s">
        <v>165</v>
      </c>
      <c r="CD7" s="622" t="s">
        <v>139</v>
      </c>
      <c r="CE7" s="385" t="s">
        <v>123</v>
      </c>
      <c r="CF7" s="413" t="s">
        <v>125</v>
      </c>
      <c r="CG7" s="625" t="s">
        <v>378</v>
      </c>
      <c r="CH7" s="627" t="s">
        <v>156</v>
      </c>
      <c r="CI7" s="627"/>
      <c r="CJ7" s="627"/>
      <c r="CK7" s="627"/>
      <c r="CL7" s="157" t="s">
        <v>157</v>
      </c>
      <c r="CO7" s="90" t="e">
        <f ca="1" xml:space="preserve">
IF(CE3=data!$K$7,data!$O$7,
IF(CE3=data!$K$6,"",
IF(CE3=data!$K$5,"",
IF(CE3=data!$K$4,"",
""))))</f>
        <v>#N/A</v>
      </c>
      <c r="CQ7" s="90" t="e">
        <f ca="1" xml:space="preserve">
IF(CE3=data!$K$7,"",
IF(CE3=data!$K$6,data!$G$7,
IF(CE3=data!$K$5,"",
IF(CE3=data!$K$4,"",
""))))</f>
        <v>#N/A</v>
      </c>
      <c r="CU7" s="91" t="e">
        <f>MATCH(CU6,data!$Q$4:$Q$21,0)</f>
        <v>#N/A</v>
      </c>
      <c r="CW7" s="91" t="e">
        <f ca="1">MATCH(CW6,data!$I$4:$I$16,0)</f>
        <v>#N/A</v>
      </c>
      <c r="DB7" s="595" t="s">
        <v>383</v>
      </c>
      <c r="DC7" s="620" t="s">
        <v>165</v>
      </c>
      <c r="DD7" s="622" t="s">
        <v>139</v>
      </c>
      <c r="DE7" s="385" t="s">
        <v>123</v>
      </c>
      <c r="DF7" s="413" t="s">
        <v>125</v>
      </c>
      <c r="DG7" s="625" t="s">
        <v>378</v>
      </c>
      <c r="DH7" s="627" t="s">
        <v>156</v>
      </c>
      <c r="DI7" s="627"/>
      <c r="DJ7" s="627"/>
      <c r="DK7" s="627"/>
      <c r="DL7" s="157" t="s">
        <v>157</v>
      </c>
      <c r="DO7" s="90" t="e">
        <f ca="1" xml:space="preserve">
IF(DE3=data!$K$7,data!$O$7,
IF(DE3=data!$K$6,"",
IF(DE3=data!$K$5,"",
IF(DE3=data!$K$4,"",
""))))</f>
        <v>#N/A</v>
      </c>
      <c r="DQ7" s="90" t="e">
        <f ca="1" xml:space="preserve">
IF(DE3=data!$K$7,"",
IF(DE3=data!$K$6,data!$G$7,
IF(DE3=data!$K$5,"",
IF(DE3=data!$K$4,"",
""))))</f>
        <v>#N/A</v>
      </c>
      <c r="DU7" s="91" t="e">
        <f>MATCH(DU6,data!$Q$4:$Q$21,0)</f>
        <v>#N/A</v>
      </c>
      <c r="DW7" s="91" t="e">
        <f ca="1">MATCH(DW6,data!$I$4:$I$16,0)</f>
        <v>#N/A</v>
      </c>
      <c r="EB7" s="595" t="s">
        <v>383</v>
      </c>
      <c r="EC7" s="620" t="s">
        <v>165</v>
      </c>
      <c r="ED7" s="622" t="s">
        <v>139</v>
      </c>
      <c r="EE7" s="385" t="s">
        <v>123</v>
      </c>
      <c r="EF7" s="413" t="s">
        <v>125</v>
      </c>
      <c r="EG7" s="625" t="s">
        <v>378</v>
      </c>
      <c r="EH7" s="627" t="s">
        <v>156</v>
      </c>
      <c r="EI7" s="627"/>
      <c r="EJ7" s="627"/>
      <c r="EK7" s="627"/>
      <c r="EL7" s="157" t="s">
        <v>157</v>
      </c>
      <c r="EO7" s="90" t="e">
        <f ca="1" xml:space="preserve">
IF(EE3=data!$K$7,data!$O$7,
IF(EE3=data!$K$6,"",
IF(EE3=data!$K$5,"",
IF(EE3=data!$K$4,"",
""))))</f>
        <v>#N/A</v>
      </c>
      <c r="EQ7" s="90" t="e">
        <f ca="1" xml:space="preserve">
IF(EE3=data!$K$7,"",
IF(EE3=data!$K$6,data!$G$7,
IF(EE3=data!$K$5,"",
IF(EE3=data!$K$4,"",
""))))</f>
        <v>#N/A</v>
      </c>
      <c r="EU7" s="91" t="e">
        <f>MATCH(EU6,data!$Q$4:$Q$21,0)</f>
        <v>#N/A</v>
      </c>
      <c r="EW7" s="91" t="e">
        <f ca="1">MATCH(EW6,data!$I$4:$I$16,0)</f>
        <v>#N/A</v>
      </c>
      <c r="FB7" s="595" t="s">
        <v>383</v>
      </c>
      <c r="FC7" s="620" t="s">
        <v>165</v>
      </c>
      <c r="FD7" s="622" t="s">
        <v>139</v>
      </c>
      <c r="FE7" s="385" t="s">
        <v>123</v>
      </c>
      <c r="FF7" s="413" t="s">
        <v>125</v>
      </c>
      <c r="FG7" s="625" t="s">
        <v>378</v>
      </c>
      <c r="FH7" s="627" t="s">
        <v>156</v>
      </c>
      <c r="FI7" s="627"/>
      <c r="FJ7" s="627"/>
      <c r="FK7" s="627"/>
      <c r="FL7" s="157" t="s">
        <v>157</v>
      </c>
      <c r="FO7" s="90" t="e">
        <f ca="1" xml:space="preserve">
IF(FE3=data!$K$7,data!$O$7,
IF(FE3=data!$K$6,"",
IF(FE3=data!$K$5,"",
IF(FE3=data!$K$4,"",
""))))</f>
        <v>#N/A</v>
      </c>
      <c r="FQ7" s="90" t="e">
        <f ca="1" xml:space="preserve">
IF(FE3=data!$K$7,"",
IF(FE3=data!$K$6,data!$G$7,
IF(FE3=data!$K$5,"",
IF(FE3=data!$K$4,"",
""))))</f>
        <v>#N/A</v>
      </c>
      <c r="FU7" s="91" t="e">
        <f>MATCH(FU6,data!$Q$4:$Q$21,0)</f>
        <v>#N/A</v>
      </c>
      <c r="FW7" s="91" t="e">
        <f ca="1">MATCH(FW6,data!$I$4:$I$16,0)</f>
        <v>#N/A</v>
      </c>
      <c r="GB7" s="595" t="s">
        <v>383</v>
      </c>
      <c r="GC7" s="620" t="s">
        <v>165</v>
      </c>
      <c r="GD7" s="622" t="s">
        <v>139</v>
      </c>
      <c r="GE7" s="385" t="s">
        <v>123</v>
      </c>
      <c r="GF7" s="413" t="s">
        <v>125</v>
      </c>
      <c r="GG7" s="625" t="s">
        <v>378</v>
      </c>
      <c r="GH7" s="627" t="s">
        <v>156</v>
      </c>
      <c r="GI7" s="627"/>
      <c r="GJ7" s="627"/>
      <c r="GK7" s="627"/>
      <c r="GL7" s="157" t="s">
        <v>157</v>
      </c>
      <c r="GO7" s="90" t="e">
        <f ca="1" xml:space="preserve">
IF(GE3=data!$K$7,data!$O$7,
IF(GE3=data!$K$6,"",
IF(GE3=data!$K$5,"",
IF(GE3=data!$K$4,"",
""))))</f>
        <v>#N/A</v>
      </c>
      <c r="GQ7" s="90" t="e">
        <f ca="1" xml:space="preserve">
IF(GE3=data!$K$7,"",
IF(GE3=data!$K$6,data!$G$7,
IF(GE3=data!$K$5,"",
IF(GE3=data!$K$4,"",
""))))</f>
        <v>#N/A</v>
      </c>
      <c r="GU7" s="91" t="e">
        <f>MATCH(GU6,data!$Q$4:$Q$21,0)</f>
        <v>#N/A</v>
      </c>
      <c r="GW7" s="91" t="e">
        <f ca="1">MATCH(GW6,data!$I$4:$I$16,0)</f>
        <v>#N/A</v>
      </c>
      <c r="HB7" s="595" t="s">
        <v>383</v>
      </c>
      <c r="HC7" s="620" t="s">
        <v>165</v>
      </c>
      <c r="HD7" s="622" t="s">
        <v>139</v>
      </c>
      <c r="HE7" s="385" t="s">
        <v>123</v>
      </c>
      <c r="HF7" s="413" t="s">
        <v>125</v>
      </c>
      <c r="HG7" s="625" t="s">
        <v>378</v>
      </c>
      <c r="HH7" s="627" t="s">
        <v>156</v>
      </c>
      <c r="HI7" s="627"/>
      <c r="HJ7" s="627"/>
      <c r="HK7" s="627"/>
      <c r="HL7" s="157" t="s">
        <v>157</v>
      </c>
      <c r="HO7" s="90" t="e">
        <f ca="1" xml:space="preserve">
IF(HE3=data!$K$7,data!$O$7,
IF(HE3=data!$K$6,"",
IF(HE3=data!$K$5,"",
IF(HE3=data!$K$4,"",
""))))</f>
        <v>#N/A</v>
      </c>
      <c r="HQ7" s="90" t="e">
        <f ca="1" xml:space="preserve">
IF(HE3=data!$K$7,"",
IF(HE3=data!$K$6,data!$G$7,
IF(HE3=data!$K$5,"",
IF(HE3=data!$K$4,"",
""))))</f>
        <v>#N/A</v>
      </c>
      <c r="HU7" s="91" t="e">
        <f>MATCH(HU6,data!$Q$4:$Q$21,0)</f>
        <v>#N/A</v>
      </c>
      <c r="HW7" s="91" t="e">
        <f ca="1">MATCH(HW6,data!$I$4:$I$16,0)</f>
        <v>#N/A</v>
      </c>
      <c r="IB7" s="595" t="s">
        <v>383</v>
      </c>
      <c r="IC7" s="620" t="s">
        <v>165</v>
      </c>
      <c r="ID7" s="622" t="s">
        <v>139</v>
      </c>
      <c r="IE7" s="385" t="s">
        <v>123</v>
      </c>
      <c r="IF7" s="413" t="s">
        <v>125</v>
      </c>
      <c r="IG7" s="625" t="s">
        <v>378</v>
      </c>
      <c r="IH7" s="627" t="s">
        <v>156</v>
      </c>
      <c r="II7" s="627"/>
      <c r="IJ7" s="627"/>
      <c r="IK7" s="627"/>
      <c r="IL7" s="157" t="s">
        <v>157</v>
      </c>
      <c r="IO7" s="90" t="e">
        <f ca="1" xml:space="preserve">
IF(IE3=data!$K$7,data!$O$7,
IF(IE3=data!$K$6,"",
IF(IE3=data!$K$5,"",
IF(IE3=data!$K$4,"",
""))))</f>
        <v>#N/A</v>
      </c>
      <c r="IQ7" s="90" t="e">
        <f ca="1" xml:space="preserve">
IF(IE3=data!$K$7,"",
IF(IE3=data!$K$6,data!$G$7,
IF(IE3=data!$K$5,"",
IF(IE3=data!$K$4,"",
""))))</f>
        <v>#N/A</v>
      </c>
      <c r="IU7" s="91" t="e">
        <f>MATCH(IU6,data!$Q$4:$Q$21,0)</f>
        <v>#N/A</v>
      </c>
      <c r="IW7" s="91" t="e">
        <f ca="1">MATCH(IW6,data!$I$4:$I$16,0)</f>
        <v>#N/A</v>
      </c>
      <c r="JB7" s="595" t="s">
        <v>383</v>
      </c>
      <c r="JC7" s="620" t="s">
        <v>165</v>
      </c>
      <c r="JD7" s="622" t="s">
        <v>139</v>
      </c>
      <c r="JE7" s="385" t="s">
        <v>123</v>
      </c>
      <c r="JF7" s="413" t="s">
        <v>125</v>
      </c>
      <c r="JG7" s="625" t="s">
        <v>378</v>
      </c>
      <c r="JH7" s="627" t="s">
        <v>156</v>
      </c>
      <c r="JI7" s="627"/>
      <c r="JJ7" s="627"/>
      <c r="JK7" s="627"/>
      <c r="JL7" s="157" t="s">
        <v>157</v>
      </c>
      <c r="JO7" s="90" t="e">
        <f ca="1" xml:space="preserve">
IF(JE3=data!$K$7,data!$O$7,
IF(JE3=data!$K$6,"",
IF(JE3=data!$K$5,"",
IF(JE3=data!$K$4,"",
""))))</f>
        <v>#N/A</v>
      </c>
      <c r="JQ7" s="90" t="e">
        <f ca="1" xml:space="preserve">
IF(JE3=data!$K$7,"",
IF(JE3=data!$K$6,data!$G$7,
IF(JE3=data!$K$5,"",
IF(JE3=data!$K$4,"",
""))))</f>
        <v>#N/A</v>
      </c>
      <c r="JU7" s="91" t="e">
        <f>MATCH(JU6,data!$Q$4:$Q$21,0)</f>
        <v>#N/A</v>
      </c>
      <c r="JW7" s="91" t="e">
        <f ca="1">MATCH(JW6,data!$I$4:$I$16,0)</f>
        <v>#N/A</v>
      </c>
      <c r="KB7" s="595" t="s">
        <v>383</v>
      </c>
      <c r="KC7" s="620" t="s">
        <v>165</v>
      </c>
      <c r="KD7" s="622" t="s">
        <v>139</v>
      </c>
      <c r="KE7" s="385" t="s">
        <v>123</v>
      </c>
      <c r="KF7" s="413" t="s">
        <v>125</v>
      </c>
      <c r="KG7" s="625" t="s">
        <v>378</v>
      </c>
      <c r="KH7" s="627" t="s">
        <v>156</v>
      </c>
      <c r="KI7" s="627"/>
      <c r="KJ7" s="627"/>
      <c r="KK7" s="627"/>
      <c r="KL7" s="157" t="s">
        <v>157</v>
      </c>
      <c r="KO7" s="90" t="e">
        <f ca="1" xml:space="preserve">
IF(KE3=data!$K$7,data!$O$7,
IF(KE3=data!$K$6,"",
IF(KE3=data!$K$5,"",
IF(KE3=data!$K$4,"",
""))))</f>
        <v>#N/A</v>
      </c>
      <c r="KQ7" s="90" t="e">
        <f ca="1" xml:space="preserve">
IF(KE3=data!$K$7,"",
IF(KE3=data!$K$6,data!$G$7,
IF(KE3=data!$K$5,"",
IF(KE3=data!$K$4,"",
""))))</f>
        <v>#N/A</v>
      </c>
      <c r="KU7" s="91" t="e">
        <f>MATCH(KU6,data!$Q$4:$Q$21,0)</f>
        <v>#N/A</v>
      </c>
      <c r="KW7" s="91" t="e">
        <f ca="1">MATCH(KW6,data!$I$4:$I$16,0)</f>
        <v>#N/A</v>
      </c>
      <c r="LB7" s="595" t="s">
        <v>383</v>
      </c>
      <c r="LC7" s="620" t="s">
        <v>165</v>
      </c>
      <c r="LD7" s="622" t="s">
        <v>139</v>
      </c>
      <c r="LE7" s="385" t="s">
        <v>123</v>
      </c>
      <c r="LF7" s="413" t="s">
        <v>125</v>
      </c>
      <c r="LG7" s="625" t="s">
        <v>378</v>
      </c>
      <c r="LH7" s="627" t="s">
        <v>156</v>
      </c>
      <c r="LI7" s="627"/>
      <c r="LJ7" s="627"/>
      <c r="LK7" s="627"/>
      <c r="LL7" s="157" t="s">
        <v>157</v>
      </c>
      <c r="LO7" s="90" t="e">
        <f ca="1" xml:space="preserve">
IF(LE3=data!$K$7,data!$O$7,
IF(LE3=data!$K$6,"",
IF(LE3=data!$K$5,"",
IF(LE3=data!$K$4,"",
""))))</f>
        <v>#N/A</v>
      </c>
      <c r="LQ7" s="90" t="e">
        <f ca="1" xml:space="preserve">
IF(LE3=data!$K$7,"",
IF(LE3=data!$K$6,data!$G$7,
IF(LE3=data!$K$5,"",
IF(LE3=data!$K$4,"",
""))))</f>
        <v>#N/A</v>
      </c>
      <c r="LU7" s="91" t="e">
        <f>MATCH(LU6,data!$Q$4:$Q$21,0)</f>
        <v>#N/A</v>
      </c>
      <c r="LW7" s="91" t="e">
        <f ca="1">MATCH(LW6,data!$I$4:$I$16,0)</f>
        <v>#N/A</v>
      </c>
      <c r="MB7" s="595" t="s">
        <v>383</v>
      </c>
      <c r="MC7" s="620" t="s">
        <v>165</v>
      </c>
      <c r="MD7" s="622" t="s">
        <v>139</v>
      </c>
      <c r="ME7" s="385" t="s">
        <v>123</v>
      </c>
      <c r="MF7" s="413" t="s">
        <v>125</v>
      </c>
      <c r="MG7" s="625" t="s">
        <v>378</v>
      </c>
      <c r="MH7" s="627" t="s">
        <v>156</v>
      </c>
      <c r="MI7" s="627"/>
      <c r="MJ7" s="627"/>
      <c r="MK7" s="627"/>
      <c r="ML7" s="157" t="s">
        <v>157</v>
      </c>
      <c r="MO7" s="90" t="e">
        <f ca="1" xml:space="preserve">
IF(ME3=data!$K$7,data!$O$7,
IF(ME3=data!$K$6,"",
IF(ME3=data!$K$5,"",
IF(ME3=data!$K$4,"",
""))))</f>
        <v>#N/A</v>
      </c>
      <c r="MQ7" s="90" t="e">
        <f ca="1" xml:space="preserve">
IF(ME3=data!$K$7,"",
IF(ME3=data!$K$6,data!$G$7,
IF(ME3=data!$K$5,"",
IF(ME3=data!$K$4,"",
""))))</f>
        <v>#N/A</v>
      </c>
      <c r="MU7" s="91" t="e">
        <f>MATCH(MU6,data!$Q$4:$Q$21,0)</f>
        <v>#N/A</v>
      </c>
      <c r="MW7" s="91" t="e">
        <f ca="1">MATCH(MW6,data!$I$4:$I$16,0)</f>
        <v>#N/A</v>
      </c>
      <c r="NB7" s="595" t="s">
        <v>383</v>
      </c>
      <c r="NC7" s="620" t="s">
        <v>165</v>
      </c>
      <c r="ND7" s="622" t="s">
        <v>139</v>
      </c>
      <c r="NE7" s="385" t="s">
        <v>123</v>
      </c>
      <c r="NF7" s="413" t="s">
        <v>125</v>
      </c>
      <c r="NG7" s="625" t="s">
        <v>378</v>
      </c>
      <c r="NH7" s="627" t="s">
        <v>156</v>
      </c>
      <c r="NI7" s="627"/>
      <c r="NJ7" s="627"/>
      <c r="NK7" s="627"/>
      <c r="NL7" s="157" t="s">
        <v>157</v>
      </c>
      <c r="NO7" s="90" t="e">
        <f ca="1" xml:space="preserve">
IF(NE3=data!$K$7,data!$O$7,
IF(NE3=data!$K$6,"",
IF(NE3=data!$K$5,"",
IF(NE3=data!$K$4,"",
""))))</f>
        <v>#N/A</v>
      </c>
      <c r="NQ7" s="90" t="e">
        <f ca="1" xml:space="preserve">
IF(NE3=data!$K$7,"",
IF(NE3=data!$K$6,data!$G$7,
IF(NE3=data!$K$5,"",
IF(NE3=data!$K$4,"",
""))))</f>
        <v>#N/A</v>
      </c>
      <c r="NU7" s="91" t="e">
        <f>MATCH(NU6,data!$Q$4:$Q$21,0)</f>
        <v>#N/A</v>
      </c>
      <c r="NW7" s="91" t="e">
        <f ca="1">MATCH(NW6,data!$I$4:$I$16,0)</f>
        <v>#N/A</v>
      </c>
      <c r="OB7" s="595" t="s">
        <v>383</v>
      </c>
      <c r="OC7" s="620" t="s">
        <v>165</v>
      </c>
      <c r="OD7" s="622" t="s">
        <v>139</v>
      </c>
      <c r="OE7" s="385" t="s">
        <v>123</v>
      </c>
      <c r="OF7" s="413" t="s">
        <v>125</v>
      </c>
      <c r="OG7" s="625" t="s">
        <v>378</v>
      </c>
      <c r="OH7" s="627" t="s">
        <v>156</v>
      </c>
      <c r="OI7" s="627"/>
      <c r="OJ7" s="627"/>
      <c r="OK7" s="627"/>
      <c r="OL7" s="157" t="s">
        <v>157</v>
      </c>
      <c r="OO7" s="90" t="e">
        <f ca="1" xml:space="preserve">
IF(OE3=data!$K$7,data!$O$7,
IF(OE3=data!$K$6,"",
IF(OE3=data!$K$5,"",
IF(OE3=data!$K$4,"",
""))))</f>
        <v>#N/A</v>
      </c>
      <c r="OQ7" s="90" t="e">
        <f ca="1" xml:space="preserve">
IF(OE3=data!$K$7,"",
IF(OE3=data!$K$6,data!$G$7,
IF(OE3=data!$K$5,"",
IF(OE3=data!$K$4,"",
""))))</f>
        <v>#N/A</v>
      </c>
      <c r="OU7" s="91" t="e">
        <f>MATCH(OU6,data!$Q$4:$Q$21,0)</f>
        <v>#N/A</v>
      </c>
      <c r="OW7" s="91" t="e">
        <f ca="1">MATCH(OW6,data!$I$4:$I$16,0)</f>
        <v>#N/A</v>
      </c>
      <c r="PB7" s="595" t="s">
        <v>383</v>
      </c>
      <c r="PC7" s="620" t="s">
        <v>165</v>
      </c>
      <c r="PD7" s="622" t="s">
        <v>139</v>
      </c>
      <c r="PE7" s="385" t="s">
        <v>123</v>
      </c>
      <c r="PF7" s="413" t="s">
        <v>125</v>
      </c>
      <c r="PG7" s="625" t="s">
        <v>378</v>
      </c>
      <c r="PH7" s="627" t="s">
        <v>156</v>
      </c>
      <c r="PI7" s="627"/>
      <c r="PJ7" s="627"/>
      <c r="PK7" s="627"/>
      <c r="PL7" s="157" t="s">
        <v>157</v>
      </c>
      <c r="PO7" s="90" t="e">
        <f ca="1" xml:space="preserve">
IF(PE3=data!$K$7,data!$O$7,
IF(PE3=data!$K$6,"",
IF(PE3=data!$K$5,"",
IF(PE3=data!$K$4,"",
""))))</f>
        <v>#N/A</v>
      </c>
      <c r="PQ7" s="90" t="e">
        <f ca="1" xml:space="preserve">
IF(PE3=data!$K$7,"",
IF(PE3=data!$K$6,data!$G$7,
IF(PE3=data!$K$5,"",
IF(PE3=data!$K$4,"",
""))))</f>
        <v>#N/A</v>
      </c>
      <c r="PU7" s="91" t="e">
        <f>MATCH(PU6,data!$Q$4:$Q$21,0)</f>
        <v>#N/A</v>
      </c>
      <c r="PW7" s="91" t="e">
        <f ca="1">MATCH(PW6,data!$I$4:$I$16,0)</f>
        <v>#N/A</v>
      </c>
      <c r="QB7" s="595" t="s">
        <v>383</v>
      </c>
      <c r="QC7" s="620" t="s">
        <v>165</v>
      </c>
      <c r="QD7" s="622" t="s">
        <v>139</v>
      </c>
      <c r="QE7" s="385" t="s">
        <v>123</v>
      </c>
      <c r="QF7" s="413" t="s">
        <v>125</v>
      </c>
      <c r="QG7" s="625" t="s">
        <v>378</v>
      </c>
      <c r="QH7" s="627" t="s">
        <v>156</v>
      </c>
      <c r="QI7" s="627"/>
      <c r="QJ7" s="627"/>
      <c r="QK7" s="627"/>
      <c r="QL7" s="157" t="s">
        <v>157</v>
      </c>
      <c r="QO7" s="90" t="e">
        <f ca="1" xml:space="preserve">
IF(QE3=data!$K$7,data!$O$7,
IF(QE3=data!$K$6,"",
IF(QE3=data!$K$5,"",
IF(QE3=data!$K$4,"",
""))))</f>
        <v>#N/A</v>
      </c>
      <c r="QQ7" s="90" t="e">
        <f ca="1" xml:space="preserve">
IF(QE3=data!$K$7,"",
IF(QE3=data!$K$6,data!$G$7,
IF(QE3=data!$K$5,"",
IF(QE3=data!$K$4,"",
""))))</f>
        <v>#N/A</v>
      </c>
      <c r="QU7" s="91" t="e">
        <f>MATCH(QU6,data!$Q$4:$Q$21,0)</f>
        <v>#N/A</v>
      </c>
      <c r="QW7" s="91" t="e">
        <f ca="1">MATCH(QW6,data!$I$4:$I$16,0)</f>
        <v>#N/A</v>
      </c>
      <c r="RB7" s="595" t="s">
        <v>383</v>
      </c>
      <c r="RC7" s="620" t="s">
        <v>165</v>
      </c>
      <c r="RD7" s="622" t="s">
        <v>139</v>
      </c>
      <c r="RE7" s="385" t="s">
        <v>123</v>
      </c>
      <c r="RF7" s="413" t="s">
        <v>125</v>
      </c>
      <c r="RG7" s="625" t="s">
        <v>378</v>
      </c>
      <c r="RH7" s="627" t="s">
        <v>156</v>
      </c>
      <c r="RI7" s="627"/>
      <c r="RJ7" s="627"/>
      <c r="RK7" s="627"/>
      <c r="RL7" s="157" t="s">
        <v>157</v>
      </c>
      <c r="RO7" s="90" t="e">
        <f ca="1" xml:space="preserve">
IF(RE3=data!$K$7,data!$O$7,
IF(RE3=data!$K$6,"",
IF(RE3=data!$K$5,"",
IF(RE3=data!$K$4,"",
""))))</f>
        <v>#N/A</v>
      </c>
      <c r="RQ7" s="90" t="e">
        <f ca="1" xml:space="preserve">
IF(RE3=data!$K$7,"",
IF(RE3=data!$K$6,data!$G$7,
IF(RE3=data!$K$5,"",
IF(RE3=data!$K$4,"",
""))))</f>
        <v>#N/A</v>
      </c>
      <c r="RU7" s="91" t="e">
        <f>MATCH(RU6,data!$Q$4:$Q$21,0)</f>
        <v>#N/A</v>
      </c>
      <c r="RW7" s="91" t="e">
        <f ca="1">MATCH(RW6,data!$I$4:$I$16,0)</f>
        <v>#N/A</v>
      </c>
      <c r="SB7" s="595" t="s">
        <v>383</v>
      </c>
      <c r="SC7" s="620" t="s">
        <v>165</v>
      </c>
      <c r="SD7" s="622" t="s">
        <v>139</v>
      </c>
      <c r="SE7" s="385" t="s">
        <v>123</v>
      </c>
      <c r="SF7" s="413" t="s">
        <v>125</v>
      </c>
      <c r="SG7" s="625" t="s">
        <v>378</v>
      </c>
      <c r="SH7" s="627" t="s">
        <v>156</v>
      </c>
      <c r="SI7" s="627"/>
      <c r="SJ7" s="627"/>
      <c r="SK7" s="627"/>
      <c r="SL7" s="157" t="s">
        <v>157</v>
      </c>
      <c r="SO7" s="90" t="e">
        <f ca="1" xml:space="preserve">
IF(SE3=data!$K$7,data!$O$7,
IF(SE3=data!$K$6,"",
IF(SE3=data!$K$5,"",
IF(SE3=data!$K$4,"",
""))))</f>
        <v>#N/A</v>
      </c>
      <c r="SQ7" s="90" t="e">
        <f ca="1" xml:space="preserve">
IF(SE3=data!$K$7,"",
IF(SE3=data!$K$6,data!$G$7,
IF(SE3=data!$K$5,"",
IF(SE3=data!$K$4,"",
""))))</f>
        <v>#N/A</v>
      </c>
      <c r="SU7" s="91" t="e">
        <f>MATCH(SU6,data!$Q$4:$Q$21,0)</f>
        <v>#N/A</v>
      </c>
      <c r="SW7" s="91" t="e">
        <f ca="1">MATCH(SW6,data!$I$4:$I$16,0)</f>
        <v>#N/A</v>
      </c>
      <c r="UA7" s="220"/>
      <c r="UB7" s="373"/>
      <c r="UC7" s="373"/>
      <c r="UD7" s="373"/>
      <c r="UE7" s="373"/>
      <c r="UF7" s="221"/>
    </row>
    <row r="8" spans="2:552" ht="14.25" customHeight="1" x14ac:dyDescent="0.15">
      <c r="B8" s="596"/>
      <c r="C8" s="621"/>
      <c r="D8" s="623"/>
      <c r="E8" s="386"/>
      <c r="F8" s="401"/>
      <c r="G8" s="626"/>
      <c r="H8" s="402" t="s">
        <v>126</v>
      </c>
      <c r="I8" s="400" t="s">
        <v>10</v>
      </c>
      <c r="J8" s="158" t="s">
        <v>127</v>
      </c>
      <c r="K8" s="402" t="s">
        <v>155</v>
      </c>
      <c r="L8" s="159" t="s">
        <v>359</v>
      </c>
      <c r="O8" s="90" t="str">
        <f ca="1" xml:space="preserve">
IF(E3=data!$K$7,data!$O$11,
IF(E3=data!$K$6,"",
IF(E3=data!$K$5,"",
IF(E3=data!$K$4,"",
""))))</f>
        <v/>
      </c>
      <c r="AB8" s="596"/>
      <c r="AC8" s="621"/>
      <c r="AD8" s="623"/>
      <c r="AE8" s="386"/>
      <c r="AF8" s="401"/>
      <c r="AG8" s="626"/>
      <c r="AH8" s="402" t="s">
        <v>126</v>
      </c>
      <c r="AI8" s="400" t="s">
        <v>10</v>
      </c>
      <c r="AJ8" s="158" t="s">
        <v>127</v>
      </c>
      <c r="AK8" s="402" t="s">
        <v>155</v>
      </c>
      <c r="AL8" s="159" t="s">
        <v>359</v>
      </c>
      <c r="AO8" s="90" t="str">
        <f ca="1" xml:space="preserve">
IF(AE3=data!$K$7,data!$O$11,
IF(AE3=data!$K$6,"",
IF(AE3=data!$K$5,"",
IF(AE3=data!$K$4,"",
""))))</f>
        <v/>
      </c>
      <c r="BB8" s="596"/>
      <c r="BC8" s="621"/>
      <c r="BD8" s="623"/>
      <c r="BE8" s="386"/>
      <c r="BF8" s="401"/>
      <c r="BG8" s="626"/>
      <c r="BH8" s="402" t="s">
        <v>126</v>
      </c>
      <c r="BI8" s="400" t="s">
        <v>10</v>
      </c>
      <c r="BJ8" s="158" t="s">
        <v>127</v>
      </c>
      <c r="BK8" s="402" t="s">
        <v>155</v>
      </c>
      <c r="BL8" s="159" t="s">
        <v>359</v>
      </c>
      <c r="BO8" s="90" t="str">
        <f ca="1" xml:space="preserve">
IF(BE3=data!$K$7,data!$O$11,
IF(BE3=data!$K$6,"",
IF(BE3=data!$K$5,"",
IF(BE3=data!$K$4,"",
""))))</f>
        <v>枠組構法（床）</v>
      </c>
      <c r="CB8" s="596"/>
      <c r="CC8" s="621"/>
      <c r="CD8" s="623"/>
      <c r="CE8" s="386"/>
      <c r="CF8" s="401"/>
      <c r="CG8" s="626"/>
      <c r="CH8" s="402" t="s">
        <v>126</v>
      </c>
      <c r="CI8" s="400" t="s">
        <v>10</v>
      </c>
      <c r="CJ8" s="158" t="s">
        <v>127</v>
      </c>
      <c r="CK8" s="402" t="s">
        <v>155</v>
      </c>
      <c r="CL8" s="159" t="s">
        <v>359</v>
      </c>
      <c r="CO8" s="90" t="e">
        <f ca="1" xml:space="preserve">
IF(CE3=data!$K$7,data!$O$11,
IF(CE3=data!$K$6,"",
IF(CE3=data!$K$5,"",
IF(CE3=data!$K$4,"",
""))))</f>
        <v>#N/A</v>
      </c>
      <c r="DB8" s="596"/>
      <c r="DC8" s="621"/>
      <c r="DD8" s="623"/>
      <c r="DE8" s="386"/>
      <c r="DF8" s="401"/>
      <c r="DG8" s="626"/>
      <c r="DH8" s="402" t="s">
        <v>126</v>
      </c>
      <c r="DI8" s="400" t="s">
        <v>10</v>
      </c>
      <c r="DJ8" s="158" t="s">
        <v>127</v>
      </c>
      <c r="DK8" s="402" t="s">
        <v>155</v>
      </c>
      <c r="DL8" s="159" t="s">
        <v>359</v>
      </c>
      <c r="DO8" s="90" t="e">
        <f ca="1" xml:space="preserve">
IF(DE3=data!$K$7,data!$O$11,
IF(DE3=data!$K$6,"",
IF(DE3=data!$K$5,"",
IF(DE3=data!$K$4,"",
""))))</f>
        <v>#N/A</v>
      </c>
      <c r="EB8" s="596"/>
      <c r="EC8" s="621"/>
      <c r="ED8" s="623"/>
      <c r="EE8" s="386"/>
      <c r="EF8" s="401"/>
      <c r="EG8" s="626"/>
      <c r="EH8" s="402" t="s">
        <v>126</v>
      </c>
      <c r="EI8" s="400" t="s">
        <v>10</v>
      </c>
      <c r="EJ8" s="158" t="s">
        <v>127</v>
      </c>
      <c r="EK8" s="402" t="s">
        <v>155</v>
      </c>
      <c r="EL8" s="159" t="s">
        <v>359</v>
      </c>
      <c r="EO8" s="90" t="e">
        <f ca="1" xml:space="preserve">
IF(EE3=data!$K$7,data!$O$11,
IF(EE3=data!$K$6,"",
IF(EE3=data!$K$5,"",
IF(EE3=data!$K$4,"",
""))))</f>
        <v>#N/A</v>
      </c>
      <c r="FB8" s="596"/>
      <c r="FC8" s="621"/>
      <c r="FD8" s="623"/>
      <c r="FE8" s="386"/>
      <c r="FF8" s="401"/>
      <c r="FG8" s="626"/>
      <c r="FH8" s="402" t="s">
        <v>126</v>
      </c>
      <c r="FI8" s="400" t="s">
        <v>10</v>
      </c>
      <c r="FJ8" s="158" t="s">
        <v>127</v>
      </c>
      <c r="FK8" s="402" t="s">
        <v>155</v>
      </c>
      <c r="FL8" s="159" t="s">
        <v>359</v>
      </c>
      <c r="FO8" s="90" t="e">
        <f ca="1" xml:space="preserve">
IF(FE3=data!$K$7,data!$O$11,
IF(FE3=data!$K$6,"",
IF(FE3=data!$K$5,"",
IF(FE3=data!$K$4,"",
""))))</f>
        <v>#N/A</v>
      </c>
      <c r="GB8" s="596"/>
      <c r="GC8" s="621"/>
      <c r="GD8" s="623"/>
      <c r="GE8" s="386"/>
      <c r="GF8" s="401"/>
      <c r="GG8" s="626"/>
      <c r="GH8" s="402" t="s">
        <v>126</v>
      </c>
      <c r="GI8" s="400" t="s">
        <v>10</v>
      </c>
      <c r="GJ8" s="158" t="s">
        <v>127</v>
      </c>
      <c r="GK8" s="402" t="s">
        <v>155</v>
      </c>
      <c r="GL8" s="159" t="s">
        <v>359</v>
      </c>
      <c r="GO8" s="90" t="e">
        <f ca="1" xml:space="preserve">
IF(GE3=data!$K$7,data!$O$11,
IF(GE3=data!$K$6,"",
IF(GE3=data!$K$5,"",
IF(GE3=data!$K$4,"",
""))))</f>
        <v>#N/A</v>
      </c>
      <c r="HB8" s="596"/>
      <c r="HC8" s="621"/>
      <c r="HD8" s="623"/>
      <c r="HE8" s="386"/>
      <c r="HF8" s="401"/>
      <c r="HG8" s="626"/>
      <c r="HH8" s="402" t="s">
        <v>126</v>
      </c>
      <c r="HI8" s="400" t="s">
        <v>10</v>
      </c>
      <c r="HJ8" s="158" t="s">
        <v>127</v>
      </c>
      <c r="HK8" s="402" t="s">
        <v>155</v>
      </c>
      <c r="HL8" s="159" t="s">
        <v>359</v>
      </c>
      <c r="HO8" s="90" t="e">
        <f ca="1" xml:space="preserve">
IF(HE3=data!$K$7,data!$O$11,
IF(HE3=data!$K$6,"",
IF(HE3=data!$K$5,"",
IF(HE3=data!$K$4,"",
""))))</f>
        <v>#N/A</v>
      </c>
      <c r="IB8" s="596"/>
      <c r="IC8" s="621"/>
      <c r="ID8" s="623"/>
      <c r="IE8" s="386"/>
      <c r="IF8" s="401"/>
      <c r="IG8" s="626"/>
      <c r="IH8" s="402" t="s">
        <v>126</v>
      </c>
      <c r="II8" s="400" t="s">
        <v>10</v>
      </c>
      <c r="IJ8" s="158" t="s">
        <v>127</v>
      </c>
      <c r="IK8" s="402" t="s">
        <v>155</v>
      </c>
      <c r="IL8" s="159" t="s">
        <v>359</v>
      </c>
      <c r="IO8" s="90" t="e">
        <f ca="1" xml:space="preserve">
IF(IE3=data!$K$7,data!$O$11,
IF(IE3=data!$K$6,"",
IF(IE3=data!$K$5,"",
IF(IE3=data!$K$4,"",
""))))</f>
        <v>#N/A</v>
      </c>
      <c r="JB8" s="596"/>
      <c r="JC8" s="621"/>
      <c r="JD8" s="623"/>
      <c r="JE8" s="386"/>
      <c r="JF8" s="401"/>
      <c r="JG8" s="626"/>
      <c r="JH8" s="402" t="s">
        <v>126</v>
      </c>
      <c r="JI8" s="400" t="s">
        <v>10</v>
      </c>
      <c r="JJ8" s="341" t="s">
        <v>127</v>
      </c>
      <c r="JK8" s="402" t="s">
        <v>155</v>
      </c>
      <c r="JL8" s="159" t="s">
        <v>359</v>
      </c>
      <c r="JO8" s="90" t="e">
        <f ca="1" xml:space="preserve">
IF(JE3=data!$K$7,data!$O$11,
IF(JE3=data!$K$6,"",
IF(JE3=data!$K$5,"",
IF(JE3=data!$K$4,"",
""))))</f>
        <v>#N/A</v>
      </c>
      <c r="KB8" s="596"/>
      <c r="KC8" s="621"/>
      <c r="KD8" s="623"/>
      <c r="KE8" s="386"/>
      <c r="KF8" s="401"/>
      <c r="KG8" s="626"/>
      <c r="KH8" s="402" t="s">
        <v>126</v>
      </c>
      <c r="KI8" s="400" t="s">
        <v>10</v>
      </c>
      <c r="KJ8" s="341" t="s">
        <v>127</v>
      </c>
      <c r="KK8" s="402" t="s">
        <v>155</v>
      </c>
      <c r="KL8" s="159" t="s">
        <v>359</v>
      </c>
      <c r="KO8" s="90" t="e">
        <f ca="1" xml:space="preserve">
IF(KE3=data!$K$7,data!$O$11,
IF(KE3=data!$K$6,"",
IF(KE3=data!$K$5,"",
IF(KE3=data!$K$4,"",
""))))</f>
        <v>#N/A</v>
      </c>
      <c r="LB8" s="596"/>
      <c r="LC8" s="621"/>
      <c r="LD8" s="623"/>
      <c r="LE8" s="386"/>
      <c r="LF8" s="401"/>
      <c r="LG8" s="626"/>
      <c r="LH8" s="402" t="s">
        <v>126</v>
      </c>
      <c r="LI8" s="400" t="s">
        <v>10</v>
      </c>
      <c r="LJ8" s="341" t="s">
        <v>127</v>
      </c>
      <c r="LK8" s="402" t="s">
        <v>155</v>
      </c>
      <c r="LL8" s="159" t="s">
        <v>359</v>
      </c>
      <c r="LO8" s="90" t="e">
        <f ca="1" xml:space="preserve">
IF(LE3=data!$K$7,data!$O$11,
IF(LE3=data!$K$6,"",
IF(LE3=data!$K$5,"",
IF(LE3=data!$K$4,"",
""))))</f>
        <v>#N/A</v>
      </c>
      <c r="MB8" s="596"/>
      <c r="MC8" s="621"/>
      <c r="MD8" s="623"/>
      <c r="ME8" s="386"/>
      <c r="MF8" s="401"/>
      <c r="MG8" s="626"/>
      <c r="MH8" s="402" t="s">
        <v>126</v>
      </c>
      <c r="MI8" s="400" t="s">
        <v>10</v>
      </c>
      <c r="MJ8" s="341" t="s">
        <v>127</v>
      </c>
      <c r="MK8" s="402" t="s">
        <v>155</v>
      </c>
      <c r="ML8" s="159" t="s">
        <v>359</v>
      </c>
      <c r="MO8" s="90" t="e">
        <f ca="1" xml:space="preserve">
IF(ME3=data!$K$7,data!$O$11,
IF(ME3=data!$K$6,"",
IF(ME3=data!$K$5,"",
IF(ME3=data!$K$4,"",
""))))</f>
        <v>#N/A</v>
      </c>
      <c r="NB8" s="596"/>
      <c r="NC8" s="621"/>
      <c r="ND8" s="623"/>
      <c r="NE8" s="386"/>
      <c r="NF8" s="401"/>
      <c r="NG8" s="626"/>
      <c r="NH8" s="402" t="s">
        <v>126</v>
      </c>
      <c r="NI8" s="400" t="s">
        <v>10</v>
      </c>
      <c r="NJ8" s="341" t="s">
        <v>127</v>
      </c>
      <c r="NK8" s="402" t="s">
        <v>155</v>
      </c>
      <c r="NL8" s="159" t="s">
        <v>359</v>
      </c>
      <c r="NO8" s="90" t="e">
        <f ca="1" xml:space="preserve">
IF(NE3=data!$K$7,data!$O$11,
IF(NE3=data!$K$6,"",
IF(NE3=data!$K$5,"",
IF(NE3=data!$K$4,"",
""))))</f>
        <v>#N/A</v>
      </c>
      <c r="OB8" s="596"/>
      <c r="OC8" s="621"/>
      <c r="OD8" s="623"/>
      <c r="OE8" s="386"/>
      <c r="OF8" s="401"/>
      <c r="OG8" s="626"/>
      <c r="OH8" s="402" t="s">
        <v>126</v>
      </c>
      <c r="OI8" s="400" t="s">
        <v>10</v>
      </c>
      <c r="OJ8" s="341" t="s">
        <v>127</v>
      </c>
      <c r="OK8" s="402" t="s">
        <v>155</v>
      </c>
      <c r="OL8" s="159" t="s">
        <v>359</v>
      </c>
      <c r="OO8" s="90" t="e">
        <f ca="1" xml:space="preserve">
IF(OE3=data!$K$7,data!$O$11,
IF(OE3=data!$K$6,"",
IF(OE3=data!$K$5,"",
IF(OE3=data!$K$4,"",
""))))</f>
        <v>#N/A</v>
      </c>
      <c r="PB8" s="596"/>
      <c r="PC8" s="621"/>
      <c r="PD8" s="623"/>
      <c r="PE8" s="386"/>
      <c r="PF8" s="401"/>
      <c r="PG8" s="626"/>
      <c r="PH8" s="402" t="s">
        <v>126</v>
      </c>
      <c r="PI8" s="400" t="s">
        <v>10</v>
      </c>
      <c r="PJ8" s="341" t="s">
        <v>127</v>
      </c>
      <c r="PK8" s="402" t="s">
        <v>155</v>
      </c>
      <c r="PL8" s="159" t="s">
        <v>359</v>
      </c>
      <c r="PO8" s="90" t="e">
        <f ca="1" xml:space="preserve">
IF(PE3=data!$K$7,data!$O$11,
IF(PE3=data!$K$6,"",
IF(PE3=data!$K$5,"",
IF(PE3=data!$K$4,"",
""))))</f>
        <v>#N/A</v>
      </c>
      <c r="QB8" s="596"/>
      <c r="QC8" s="621"/>
      <c r="QD8" s="623"/>
      <c r="QE8" s="386"/>
      <c r="QF8" s="401"/>
      <c r="QG8" s="626"/>
      <c r="QH8" s="402" t="s">
        <v>126</v>
      </c>
      <c r="QI8" s="400" t="s">
        <v>10</v>
      </c>
      <c r="QJ8" s="341" t="s">
        <v>127</v>
      </c>
      <c r="QK8" s="402" t="s">
        <v>155</v>
      </c>
      <c r="QL8" s="159" t="s">
        <v>359</v>
      </c>
      <c r="QO8" s="90" t="e">
        <f ca="1" xml:space="preserve">
IF(QE3=data!$K$7,data!$O$11,
IF(QE3=data!$K$6,"",
IF(QE3=data!$K$5,"",
IF(QE3=data!$K$4,"",
""))))</f>
        <v>#N/A</v>
      </c>
      <c r="RB8" s="596"/>
      <c r="RC8" s="621"/>
      <c r="RD8" s="623"/>
      <c r="RE8" s="386"/>
      <c r="RF8" s="401"/>
      <c r="RG8" s="626"/>
      <c r="RH8" s="402" t="s">
        <v>126</v>
      </c>
      <c r="RI8" s="400" t="s">
        <v>10</v>
      </c>
      <c r="RJ8" s="341" t="s">
        <v>127</v>
      </c>
      <c r="RK8" s="402" t="s">
        <v>155</v>
      </c>
      <c r="RL8" s="159" t="s">
        <v>359</v>
      </c>
      <c r="RO8" s="90" t="e">
        <f ca="1" xml:space="preserve">
IF(RE3=data!$K$7,data!$O$11,
IF(RE3=data!$K$6,"",
IF(RE3=data!$K$5,"",
IF(RE3=data!$K$4,"",
""))))</f>
        <v>#N/A</v>
      </c>
      <c r="SB8" s="596"/>
      <c r="SC8" s="621"/>
      <c r="SD8" s="623"/>
      <c r="SE8" s="386"/>
      <c r="SF8" s="401"/>
      <c r="SG8" s="626"/>
      <c r="SH8" s="402" t="s">
        <v>126</v>
      </c>
      <c r="SI8" s="400" t="s">
        <v>10</v>
      </c>
      <c r="SJ8" s="341" t="s">
        <v>127</v>
      </c>
      <c r="SK8" s="402" t="s">
        <v>155</v>
      </c>
      <c r="SL8" s="159" t="s">
        <v>359</v>
      </c>
      <c r="SO8" s="90" t="e">
        <f ca="1" xml:space="preserve">
IF(SE3=data!$K$7,data!$O$11,
IF(SE3=data!$K$6,"",
IF(SE3=data!$K$5,"",
IF(SE3=data!$K$4,"",
""))))</f>
        <v>#N/A</v>
      </c>
      <c r="UA8" s="119"/>
      <c r="UB8" s="373"/>
      <c r="UC8" s="373"/>
      <c r="UD8" s="373"/>
      <c r="UE8" s="373"/>
      <c r="UF8" s="121"/>
    </row>
    <row r="9" spans="2:552" ht="16.5" x14ac:dyDescent="0.15">
      <c r="B9" s="619"/>
      <c r="C9" s="160" t="s">
        <v>361</v>
      </c>
      <c r="D9" s="624"/>
      <c r="E9" s="161" t="s">
        <v>2</v>
      </c>
      <c r="F9" s="162" t="s">
        <v>128</v>
      </c>
      <c r="G9" s="161" t="s">
        <v>2</v>
      </c>
      <c r="H9" s="628"/>
      <c r="I9" s="629"/>
      <c r="J9" s="162" t="s">
        <v>129</v>
      </c>
      <c r="K9" s="628"/>
      <c r="L9" s="163" t="s">
        <v>2</v>
      </c>
      <c r="O9" s="90" t="s">
        <v>381</v>
      </c>
      <c r="P9" s="90" t="s">
        <v>382</v>
      </c>
      <c r="R9" s="91" t="s">
        <v>384</v>
      </c>
      <c r="AB9" s="619"/>
      <c r="AC9" s="160" t="s">
        <v>31</v>
      </c>
      <c r="AD9" s="624"/>
      <c r="AE9" s="161" t="s">
        <v>2</v>
      </c>
      <c r="AF9" s="162" t="s">
        <v>97</v>
      </c>
      <c r="AG9" s="161" t="s">
        <v>2</v>
      </c>
      <c r="AH9" s="628"/>
      <c r="AI9" s="629"/>
      <c r="AJ9" s="162" t="s">
        <v>129</v>
      </c>
      <c r="AK9" s="628"/>
      <c r="AL9" s="163" t="s">
        <v>2</v>
      </c>
      <c r="AO9" s="90" t="s">
        <v>151</v>
      </c>
      <c r="AP9" s="90" t="s">
        <v>152</v>
      </c>
      <c r="AR9" s="91" t="s">
        <v>384</v>
      </c>
      <c r="BB9" s="619"/>
      <c r="BC9" s="160" t="s">
        <v>31</v>
      </c>
      <c r="BD9" s="624"/>
      <c r="BE9" s="161" t="s">
        <v>2</v>
      </c>
      <c r="BF9" s="162" t="s">
        <v>97</v>
      </c>
      <c r="BG9" s="161" t="s">
        <v>2</v>
      </c>
      <c r="BH9" s="628"/>
      <c r="BI9" s="629"/>
      <c r="BJ9" s="162" t="s">
        <v>129</v>
      </c>
      <c r="BK9" s="628"/>
      <c r="BL9" s="163" t="s">
        <v>2</v>
      </c>
      <c r="BO9" s="90" t="s">
        <v>151</v>
      </c>
      <c r="BP9" s="90" t="s">
        <v>152</v>
      </c>
      <c r="BR9" s="91" t="s">
        <v>384</v>
      </c>
      <c r="CB9" s="619"/>
      <c r="CC9" s="160" t="s">
        <v>31</v>
      </c>
      <c r="CD9" s="624"/>
      <c r="CE9" s="161" t="s">
        <v>2</v>
      </c>
      <c r="CF9" s="162" t="s">
        <v>97</v>
      </c>
      <c r="CG9" s="161" t="s">
        <v>2</v>
      </c>
      <c r="CH9" s="628"/>
      <c r="CI9" s="629"/>
      <c r="CJ9" s="162" t="s">
        <v>129</v>
      </c>
      <c r="CK9" s="628"/>
      <c r="CL9" s="163" t="s">
        <v>2</v>
      </c>
      <c r="CO9" s="90" t="s">
        <v>151</v>
      </c>
      <c r="CP9" s="90" t="s">
        <v>152</v>
      </c>
      <c r="CR9" s="91" t="s">
        <v>384</v>
      </c>
      <c r="DB9" s="619"/>
      <c r="DC9" s="160" t="s">
        <v>31</v>
      </c>
      <c r="DD9" s="624"/>
      <c r="DE9" s="161" t="s">
        <v>2</v>
      </c>
      <c r="DF9" s="162" t="s">
        <v>97</v>
      </c>
      <c r="DG9" s="161" t="s">
        <v>2</v>
      </c>
      <c r="DH9" s="628"/>
      <c r="DI9" s="629"/>
      <c r="DJ9" s="162" t="s">
        <v>129</v>
      </c>
      <c r="DK9" s="628"/>
      <c r="DL9" s="163" t="s">
        <v>2</v>
      </c>
      <c r="DO9" s="90" t="s">
        <v>151</v>
      </c>
      <c r="DP9" s="90" t="s">
        <v>152</v>
      </c>
      <c r="DR9" s="91" t="s">
        <v>384</v>
      </c>
      <c r="EB9" s="619"/>
      <c r="EC9" s="160" t="s">
        <v>31</v>
      </c>
      <c r="ED9" s="624"/>
      <c r="EE9" s="161" t="s">
        <v>2</v>
      </c>
      <c r="EF9" s="162" t="s">
        <v>97</v>
      </c>
      <c r="EG9" s="161" t="s">
        <v>2</v>
      </c>
      <c r="EH9" s="628"/>
      <c r="EI9" s="629"/>
      <c r="EJ9" s="162" t="s">
        <v>129</v>
      </c>
      <c r="EK9" s="628"/>
      <c r="EL9" s="163" t="s">
        <v>2</v>
      </c>
      <c r="EO9" s="90" t="s">
        <v>151</v>
      </c>
      <c r="EP9" s="90" t="s">
        <v>152</v>
      </c>
      <c r="ER9" s="91" t="s">
        <v>384</v>
      </c>
      <c r="FB9" s="619"/>
      <c r="FC9" s="160" t="s">
        <v>31</v>
      </c>
      <c r="FD9" s="624"/>
      <c r="FE9" s="161" t="s">
        <v>2</v>
      </c>
      <c r="FF9" s="162" t="s">
        <v>97</v>
      </c>
      <c r="FG9" s="161" t="s">
        <v>2</v>
      </c>
      <c r="FH9" s="628"/>
      <c r="FI9" s="629"/>
      <c r="FJ9" s="162" t="s">
        <v>129</v>
      </c>
      <c r="FK9" s="628"/>
      <c r="FL9" s="163" t="s">
        <v>2</v>
      </c>
      <c r="FO9" s="90" t="s">
        <v>151</v>
      </c>
      <c r="FP9" s="90" t="s">
        <v>152</v>
      </c>
      <c r="FR9" s="91" t="s">
        <v>384</v>
      </c>
      <c r="GB9" s="619"/>
      <c r="GC9" s="160" t="s">
        <v>31</v>
      </c>
      <c r="GD9" s="624"/>
      <c r="GE9" s="161" t="s">
        <v>2</v>
      </c>
      <c r="GF9" s="162" t="s">
        <v>97</v>
      </c>
      <c r="GG9" s="161" t="s">
        <v>2</v>
      </c>
      <c r="GH9" s="628"/>
      <c r="GI9" s="629"/>
      <c r="GJ9" s="162" t="s">
        <v>129</v>
      </c>
      <c r="GK9" s="628"/>
      <c r="GL9" s="163" t="s">
        <v>2</v>
      </c>
      <c r="GO9" s="90" t="s">
        <v>151</v>
      </c>
      <c r="GP9" s="90" t="s">
        <v>152</v>
      </c>
      <c r="GR9" s="91" t="s">
        <v>384</v>
      </c>
      <c r="HB9" s="619"/>
      <c r="HC9" s="160" t="s">
        <v>31</v>
      </c>
      <c r="HD9" s="624"/>
      <c r="HE9" s="161" t="s">
        <v>2</v>
      </c>
      <c r="HF9" s="162" t="s">
        <v>97</v>
      </c>
      <c r="HG9" s="161" t="s">
        <v>2</v>
      </c>
      <c r="HH9" s="628"/>
      <c r="HI9" s="629"/>
      <c r="HJ9" s="162" t="s">
        <v>129</v>
      </c>
      <c r="HK9" s="628"/>
      <c r="HL9" s="163" t="s">
        <v>2</v>
      </c>
      <c r="HO9" s="90" t="s">
        <v>151</v>
      </c>
      <c r="HP9" s="90" t="s">
        <v>152</v>
      </c>
      <c r="HR9" s="91" t="s">
        <v>384</v>
      </c>
      <c r="IB9" s="619"/>
      <c r="IC9" s="160" t="s">
        <v>31</v>
      </c>
      <c r="ID9" s="624"/>
      <c r="IE9" s="161" t="s">
        <v>2</v>
      </c>
      <c r="IF9" s="162" t="s">
        <v>97</v>
      </c>
      <c r="IG9" s="161" t="s">
        <v>2</v>
      </c>
      <c r="IH9" s="628"/>
      <c r="II9" s="629"/>
      <c r="IJ9" s="162" t="s">
        <v>129</v>
      </c>
      <c r="IK9" s="628"/>
      <c r="IL9" s="163" t="s">
        <v>2</v>
      </c>
      <c r="IO9" s="90" t="s">
        <v>151</v>
      </c>
      <c r="IP9" s="90" t="s">
        <v>152</v>
      </c>
      <c r="IR9" s="91" t="s">
        <v>384</v>
      </c>
      <c r="JB9" s="619"/>
      <c r="JC9" s="160" t="s">
        <v>31</v>
      </c>
      <c r="JD9" s="624"/>
      <c r="JE9" s="161" t="s">
        <v>2</v>
      </c>
      <c r="JF9" s="343" t="s">
        <v>97</v>
      </c>
      <c r="JG9" s="161" t="s">
        <v>2</v>
      </c>
      <c r="JH9" s="628"/>
      <c r="JI9" s="629"/>
      <c r="JJ9" s="343" t="s">
        <v>129</v>
      </c>
      <c r="JK9" s="628"/>
      <c r="JL9" s="163" t="s">
        <v>2</v>
      </c>
      <c r="JO9" s="90" t="s">
        <v>151</v>
      </c>
      <c r="JP9" s="90" t="s">
        <v>152</v>
      </c>
      <c r="JR9" s="91" t="s">
        <v>384</v>
      </c>
      <c r="KB9" s="619"/>
      <c r="KC9" s="160" t="s">
        <v>31</v>
      </c>
      <c r="KD9" s="624"/>
      <c r="KE9" s="161" t="s">
        <v>2</v>
      </c>
      <c r="KF9" s="343" t="s">
        <v>97</v>
      </c>
      <c r="KG9" s="161" t="s">
        <v>2</v>
      </c>
      <c r="KH9" s="628"/>
      <c r="KI9" s="629"/>
      <c r="KJ9" s="343" t="s">
        <v>129</v>
      </c>
      <c r="KK9" s="628"/>
      <c r="KL9" s="163" t="s">
        <v>2</v>
      </c>
      <c r="KO9" s="90" t="s">
        <v>151</v>
      </c>
      <c r="KP9" s="90" t="s">
        <v>152</v>
      </c>
      <c r="KR9" s="91" t="s">
        <v>384</v>
      </c>
      <c r="LB9" s="619"/>
      <c r="LC9" s="160" t="s">
        <v>31</v>
      </c>
      <c r="LD9" s="624"/>
      <c r="LE9" s="161" t="s">
        <v>2</v>
      </c>
      <c r="LF9" s="343" t="s">
        <v>97</v>
      </c>
      <c r="LG9" s="161" t="s">
        <v>2</v>
      </c>
      <c r="LH9" s="628"/>
      <c r="LI9" s="629"/>
      <c r="LJ9" s="343" t="s">
        <v>129</v>
      </c>
      <c r="LK9" s="628"/>
      <c r="LL9" s="163" t="s">
        <v>2</v>
      </c>
      <c r="LO9" s="90" t="s">
        <v>151</v>
      </c>
      <c r="LP9" s="90" t="s">
        <v>152</v>
      </c>
      <c r="LR9" s="91" t="s">
        <v>384</v>
      </c>
      <c r="MB9" s="619"/>
      <c r="MC9" s="160" t="s">
        <v>31</v>
      </c>
      <c r="MD9" s="624"/>
      <c r="ME9" s="161" t="s">
        <v>2</v>
      </c>
      <c r="MF9" s="343" t="s">
        <v>97</v>
      </c>
      <c r="MG9" s="161" t="s">
        <v>2</v>
      </c>
      <c r="MH9" s="628"/>
      <c r="MI9" s="629"/>
      <c r="MJ9" s="343" t="s">
        <v>129</v>
      </c>
      <c r="MK9" s="628"/>
      <c r="ML9" s="163" t="s">
        <v>2</v>
      </c>
      <c r="MO9" s="90" t="s">
        <v>151</v>
      </c>
      <c r="MP9" s="90" t="s">
        <v>152</v>
      </c>
      <c r="MR9" s="91" t="s">
        <v>384</v>
      </c>
      <c r="NB9" s="619"/>
      <c r="NC9" s="160" t="s">
        <v>31</v>
      </c>
      <c r="ND9" s="624"/>
      <c r="NE9" s="161" t="s">
        <v>2</v>
      </c>
      <c r="NF9" s="343" t="s">
        <v>97</v>
      </c>
      <c r="NG9" s="161" t="s">
        <v>2</v>
      </c>
      <c r="NH9" s="628"/>
      <c r="NI9" s="629"/>
      <c r="NJ9" s="343" t="s">
        <v>129</v>
      </c>
      <c r="NK9" s="628"/>
      <c r="NL9" s="163" t="s">
        <v>2</v>
      </c>
      <c r="NO9" s="90" t="s">
        <v>151</v>
      </c>
      <c r="NP9" s="90" t="s">
        <v>152</v>
      </c>
      <c r="NR9" s="91" t="s">
        <v>384</v>
      </c>
      <c r="OB9" s="619"/>
      <c r="OC9" s="160" t="s">
        <v>31</v>
      </c>
      <c r="OD9" s="624"/>
      <c r="OE9" s="161" t="s">
        <v>2</v>
      </c>
      <c r="OF9" s="343" t="s">
        <v>97</v>
      </c>
      <c r="OG9" s="161" t="s">
        <v>2</v>
      </c>
      <c r="OH9" s="628"/>
      <c r="OI9" s="629"/>
      <c r="OJ9" s="343" t="s">
        <v>129</v>
      </c>
      <c r="OK9" s="628"/>
      <c r="OL9" s="163" t="s">
        <v>2</v>
      </c>
      <c r="OO9" s="90" t="s">
        <v>151</v>
      </c>
      <c r="OP9" s="90" t="s">
        <v>152</v>
      </c>
      <c r="OR9" s="91" t="s">
        <v>384</v>
      </c>
      <c r="PB9" s="619"/>
      <c r="PC9" s="160" t="s">
        <v>31</v>
      </c>
      <c r="PD9" s="624"/>
      <c r="PE9" s="161" t="s">
        <v>2</v>
      </c>
      <c r="PF9" s="343" t="s">
        <v>97</v>
      </c>
      <c r="PG9" s="161" t="s">
        <v>2</v>
      </c>
      <c r="PH9" s="628"/>
      <c r="PI9" s="629"/>
      <c r="PJ9" s="343" t="s">
        <v>129</v>
      </c>
      <c r="PK9" s="628"/>
      <c r="PL9" s="163" t="s">
        <v>2</v>
      </c>
      <c r="PO9" s="90" t="s">
        <v>151</v>
      </c>
      <c r="PP9" s="90" t="s">
        <v>152</v>
      </c>
      <c r="PR9" s="91" t="s">
        <v>384</v>
      </c>
      <c r="QB9" s="619"/>
      <c r="QC9" s="160" t="s">
        <v>31</v>
      </c>
      <c r="QD9" s="624"/>
      <c r="QE9" s="161" t="s">
        <v>2</v>
      </c>
      <c r="QF9" s="343" t="s">
        <v>97</v>
      </c>
      <c r="QG9" s="161" t="s">
        <v>2</v>
      </c>
      <c r="QH9" s="628"/>
      <c r="QI9" s="629"/>
      <c r="QJ9" s="343" t="s">
        <v>129</v>
      </c>
      <c r="QK9" s="628"/>
      <c r="QL9" s="163" t="s">
        <v>2</v>
      </c>
      <c r="QO9" s="90" t="s">
        <v>151</v>
      </c>
      <c r="QP9" s="90" t="s">
        <v>152</v>
      </c>
      <c r="QR9" s="91" t="s">
        <v>384</v>
      </c>
      <c r="RB9" s="619"/>
      <c r="RC9" s="160" t="s">
        <v>31</v>
      </c>
      <c r="RD9" s="624"/>
      <c r="RE9" s="161" t="s">
        <v>2</v>
      </c>
      <c r="RF9" s="343" t="s">
        <v>97</v>
      </c>
      <c r="RG9" s="161" t="s">
        <v>2</v>
      </c>
      <c r="RH9" s="628"/>
      <c r="RI9" s="629"/>
      <c r="RJ9" s="343" t="s">
        <v>129</v>
      </c>
      <c r="RK9" s="628"/>
      <c r="RL9" s="163" t="s">
        <v>2</v>
      </c>
      <c r="RO9" s="90" t="s">
        <v>151</v>
      </c>
      <c r="RP9" s="90" t="s">
        <v>152</v>
      </c>
      <c r="RR9" s="91" t="s">
        <v>384</v>
      </c>
      <c r="SB9" s="619"/>
      <c r="SC9" s="160" t="s">
        <v>31</v>
      </c>
      <c r="SD9" s="624"/>
      <c r="SE9" s="161" t="s">
        <v>2</v>
      </c>
      <c r="SF9" s="343" t="s">
        <v>97</v>
      </c>
      <c r="SG9" s="161" t="s">
        <v>2</v>
      </c>
      <c r="SH9" s="628"/>
      <c r="SI9" s="629"/>
      <c r="SJ9" s="343" t="s">
        <v>129</v>
      </c>
      <c r="SK9" s="628"/>
      <c r="SL9" s="163" t="s">
        <v>2</v>
      </c>
      <c r="SO9" s="90" t="s">
        <v>151</v>
      </c>
      <c r="SP9" s="90" t="s">
        <v>152</v>
      </c>
      <c r="SR9" s="91" t="s">
        <v>384</v>
      </c>
      <c r="UA9" s="119"/>
      <c r="UB9" s="120"/>
      <c r="UC9" s="120"/>
      <c r="UD9" s="120"/>
      <c r="UE9" s="120"/>
      <c r="UF9" s="121"/>
    </row>
    <row r="10" spans="2:552" ht="22.5" customHeight="1" x14ac:dyDescent="0.15">
      <c r="B10" s="596" t="str">
        <f>IF(OR(E4=data!$F$5,E4=data!$F$6),"一般部(断熱部)","")</f>
        <v>一般部(断熱部)</v>
      </c>
      <c r="C10" s="599"/>
      <c r="D10" s="164" t="s">
        <v>595</v>
      </c>
      <c r="E10" s="69" t="s">
        <v>722</v>
      </c>
      <c r="F10" s="70">
        <v>1.2500000000000001E-2</v>
      </c>
      <c r="G10" s="71"/>
      <c r="H10" s="76" t="s">
        <v>138</v>
      </c>
      <c r="I10" s="77" t="s">
        <v>287</v>
      </c>
      <c r="J10" s="70"/>
      <c r="K10" s="78"/>
      <c r="L10" s="58"/>
      <c r="O10" s="90">
        <f ca="1" xml:space="preserve">
IF(AND(H10=data!$AR$5,I10=data!$AT$87),data!$AU$87,
IF(AND(H10=data!$AR$5,I10=data!$AT$88),data!$AU$88,
IF(H10=data!$AR$4,F10/J10,
IF(H10=data!$AR$5,F10/OFFSET(data!$AT$3,MATCH(I10,data!$AT$4:$AT$88,0),1),0))))</f>
        <v>5.6818181818181823E-2</v>
      </c>
      <c r="P10" s="90">
        <f>MIN(IF(L10=data!$AV$4,0.18,0.09),F10*9)</f>
        <v>0.09</v>
      </c>
      <c r="Q10" s="91">
        <f ca="1">IF(E10=data!$AS$5,P10,
IF(E10=data!$AS$4,O10,0))
*IF(AND(G10=data!$AW$4,E$4=data!$F$5),0.9,1)</f>
        <v>5.6818181818181823E-2</v>
      </c>
      <c r="R10" s="91">
        <f t="shared" ref="R10:R41" ca="1" si="0">IF(ISNUMBER(Q10),Q10,0)</f>
        <v>5.6818181818181823E-2</v>
      </c>
      <c r="S10" s="91">
        <f ca="1">SUM(R10:R19)</f>
        <v>2.3352904040404039</v>
      </c>
      <c r="T10" s="165">
        <f ca="1">SUM(S10:S12)</f>
        <v>2.5552904040404036</v>
      </c>
      <c r="U10" s="91">
        <f>IF(C10=0,0,C10/SUM(C10,C20,C30,C40,C50,C60))</f>
        <v>0</v>
      </c>
      <c r="V10" s="91">
        <f ca="1">T11*U13</f>
        <v>0.32481630999263761</v>
      </c>
      <c r="W10" s="91">
        <f ca="1">SUM(V10,V20,V30,V40,V50,V60)</f>
        <v>0.47056372011831549</v>
      </c>
      <c r="AB10" s="596" t="str">
        <f>IF(OR(AE4=data!$F$5,AE4=data!$F$6),"一般部(断熱部)","")</f>
        <v/>
      </c>
      <c r="AC10" s="599">
        <v>1</v>
      </c>
      <c r="AD10" s="164" t="s">
        <v>140</v>
      </c>
      <c r="AE10" s="69" t="s">
        <v>151</v>
      </c>
      <c r="AF10" s="70">
        <v>0.21</v>
      </c>
      <c r="AG10" s="71"/>
      <c r="AH10" s="76" t="s">
        <v>138</v>
      </c>
      <c r="AI10" s="77" t="s">
        <v>327</v>
      </c>
      <c r="AJ10" s="70"/>
      <c r="AK10" s="78"/>
      <c r="AL10" s="58"/>
      <c r="AO10" s="90">
        <f ca="1" xml:space="preserve">
IF(AND(AH10=data!$AR$5,AI10=data!$AT$87),data!$AU$87,
IF(AND(AH10=data!$AR$5,AI10=data!$AT$88),data!$AU$88,
IF(AH10=data!$AR$4,AF10/AJ10,
IF(AH10=data!$AR$5,AF10/OFFSET(data!$AT$3,MATCH(AI10,data!$AT$4:$AT$88,0),1),0))))</f>
        <v>4.0384615384615383</v>
      </c>
      <c r="AP10" s="90">
        <f>MIN(IF(AL10=data!$AV$4,0.18,0.09),AF10*9)</f>
        <v>0.09</v>
      </c>
      <c r="AQ10" s="91">
        <f ca="1">IF(AE10=data!$AS$5,AP10,
IF(AE10=data!$AS$4,AO10,0))
*IF(AND(AG10=data!$AW$4,AE$4=data!$F$5),0.9,1)</f>
        <v>4.0384615384615383</v>
      </c>
      <c r="AR10" s="91">
        <f t="shared" ref="AR10:AR69" ca="1" si="1">IF(ISNUMBER(AQ10),AQ10,0)</f>
        <v>4.0384615384615383</v>
      </c>
      <c r="AS10" s="91">
        <f ca="1">SUM(AR10:AR19)</f>
        <v>4.0384615384615383</v>
      </c>
      <c r="AT10" s="165">
        <f ca="1">SUM(AS10:AS12)</f>
        <v>4.218461538461538</v>
      </c>
      <c r="AU10" s="91">
        <f>IF(AC10=0,0,AC10/SUM(AC10,AC20,AC30,AC40,AC50,AC60))</f>
        <v>1</v>
      </c>
      <c r="AV10" s="91">
        <f ca="1">AT11*AU13</f>
        <v>0.23705324580598106</v>
      </c>
      <c r="AW10" s="91">
        <f ca="1">SUM(AV10,AV20,AV30,AV40,AV50,AV60)</f>
        <v>0.23705324580598106</v>
      </c>
      <c r="BB10" s="596" t="str">
        <f>IF(OR(BE4=data!$F$5,BE4=data!$F$6),"一般部(断熱部)","")</f>
        <v>一般部(断熱部)</v>
      </c>
      <c r="BC10" s="599"/>
      <c r="BD10" s="164" t="s">
        <v>140</v>
      </c>
      <c r="BE10" s="69" t="s">
        <v>151</v>
      </c>
      <c r="BF10" s="70">
        <v>0.08</v>
      </c>
      <c r="BG10" s="71"/>
      <c r="BH10" s="76" t="s">
        <v>138</v>
      </c>
      <c r="BI10" s="77" t="s">
        <v>320</v>
      </c>
      <c r="BJ10" s="70"/>
      <c r="BK10" s="78"/>
      <c r="BL10" s="58"/>
      <c r="BO10" s="90">
        <f ca="1" xml:space="preserve">
IF(AND(BH10=data!$AR$5,BI10=data!$AT$87),data!$AU$87,
IF(AND(BH10=data!$AR$5,BI10=data!$AT$88),data!$AU$88,
IF(BH10=data!$AR$4,BF10/BJ10,
IF(BH10=data!$AR$5,BF10/OFFSET(data!$AT$3,MATCH(BI10,data!$AT$4:$AT$88,0),1),0))))</f>
        <v>2.2222222222222223</v>
      </c>
      <c r="BP10" s="90">
        <f>MIN(IF(BL10=data!$AV$4,0.18,0.09),BF10*9)</f>
        <v>0.09</v>
      </c>
      <c r="BQ10" s="91">
        <f ca="1">IF(BE10=data!$AS$5,BP10,
IF(BE10=data!$AS$4,BO10,0))
*IF(AND(BG10=data!$AW$4,BE$4=data!$F$5),0.9,1)</f>
        <v>2.2222222222222223</v>
      </c>
      <c r="BR10" s="91">
        <f t="shared" ref="BR10:BR69" ca="1" si="2">IF(ISNUMBER(BQ10),BQ10,0)</f>
        <v>2.2222222222222223</v>
      </c>
      <c r="BS10" s="91">
        <f ca="1">SUM(BR10:BR19)</f>
        <v>2.3722222222222222</v>
      </c>
      <c r="BT10" s="165">
        <f ca="1">SUM(BS10:BS12)</f>
        <v>2.6722222222222221</v>
      </c>
      <c r="BU10" s="91">
        <f>IF(BC10=0,0,BC10/SUM(BC10,BC20,BC30,BC40,BC50,BC60))</f>
        <v>0</v>
      </c>
      <c r="BV10" s="91">
        <f ca="1">BT11*BU13</f>
        <v>0.3180873180873181</v>
      </c>
      <c r="BW10" s="91">
        <f ca="1">SUM(BV10,BV20,BV30,BV40,BV50,BV60)</f>
        <v>0.45241567629627333</v>
      </c>
      <c r="CB10" s="596" t="str">
        <f>IF(OR(CE4=data!$F$5,CE4=data!$F$6),"一般部(断熱部)","")</f>
        <v/>
      </c>
      <c r="CC10" s="599"/>
      <c r="CD10" s="164" t="s">
        <v>140</v>
      </c>
      <c r="CE10" s="69"/>
      <c r="CF10" s="70"/>
      <c r="CG10" s="71"/>
      <c r="CH10" s="76"/>
      <c r="CI10" s="77"/>
      <c r="CJ10" s="70"/>
      <c r="CK10" s="78"/>
      <c r="CL10" s="58"/>
      <c r="CO10" s="90">
        <f ca="1" xml:space="preserve">
IF(AND(CH10=data!$AR$5,CI10=data!$AT$87),data!$AU$87,
IF(AND(CH10=data!$AR$5,CI10=data!$AT$88),data!$AU$88,
IF(CH10=data!$AR$4,CF10/CJ10,
IF(CH10=data!$AR$5,CF10/OFFSET(data!$AT$3,MATCH(CI10,data!$AT$4:$AT$88,0),1),0))))</f>
        <v>0</v>
      </c>
      <c r="CP10" s="90">
        <f>MIN(IF(CL10=data!$AV$4,0.18,0.09),CF10*9)</f>
        <v>0</v>
      </c>
      <c r="CQ10" s="91">
        <f>IF(CE10=data!$AS$5,CP10,
IF(CE10=data!$AS$4,CO10,0))
*IF(AND(CG10=data!$AW$4,CE$4=data!$F$5),0.9,1)</f>
        <v>0</v>
      </c>
      <c r="CR10" s="91">
        <f t="shared" ref="CR10:CR69" si="3">IF(ISNUMBER(CQ10),CQ10,0)</f>
        <v>0</v>
      </c>
      <c r="CS10" s="91">
        <f>SUM(CR10:CR19)</f>
        <v>0</v>
      </c>
      <c r="CT10" s="165" t="e">
        <f ca="1">SUM(CS10:CS12)</f>
        <v>#N/A</v>
      </c>
      <c r="CU10" s="91">
        <f>IF(CC10=0,0,CC10/SUM(CC10,CC20,CC30,CC40,CC50,CC60))</f>
        <v>0</v>
      </c>
      <c r="CV10" s="91" t="e">
        <f ca="1">CT11*CU13</f>
        <v>#N/A</v>
      </c>
      <c r="CW10" s="91" t="e">
        <f ca="1">SUM(CV10,CV20,CV30,CV40,CV50,CV60)</f>
        <v>#N/A</v>
      </c>
      <c r="DB10" s="596" t="str">
        <f>IF(OR(DE4=data!$F$5,DE4=data!$F$6),"一般部(断熱部)","")</f>
        <v/>
      </c>
      <c r="DC10" s="599"/>
      <c r="DD10" s="164" t="s">
        <v>140</v>
      </c>
      <c r="DE10" s="69"/>
      <c r="DF10" s="70"/>
      <c r="DG10" s="71"/>
      <c r="DH10" s="76"/>
      <c r="DI10" s="77"/>
      <c r="DJ10" s="70"/>
      <c r="DK10" s="78"/>
      <c r="DL10" s="58"/>
      <c r="DO10" s="90">
        <f ca="1" xml:space="preserve">
IF(AND(DH10=data!$AR$5,DI10=data!$AT$87),data!$AU$87,
IF(AND(DH10=data!$AR$5,DI10=data!$AT$88),data!$AU$88,
IF(DH10=data!$AR$4,DF10/DJ10,
IF(DH10=data!$AR$5,DF10/OFFSET(data!$AT$3,MATCH(DI10,data!$AT$4:$AT$88,0),1),0))))</f>
        <v>0</v>
      </c>
      <c r="DP10" s="90">
        <f>MIN(IF(DL10=data!$AV$4,0.18,0.09),DF10*9)</f>
        <v>0</v>
      </c>
      <c r="DQ10" s="91">
        <f>IF(DE10=data!$AS$5,DP10,
IF(DE10=data!$AS$4,DO10,0))
*IF(AND(DG10=data!$AW$4,DE$4=data!$F$5),0.9,1)</f>
        <v>0</v>
      </c>
      <c r="DR10" s="91">
        <f t="shared" ref="DR10:DR69" si="4">IF(ISNUMBER(DQ10),DQ10,0)</f>
        <v>0</v>
      </c>
      <c r="DS10" s="91">
        <f>SUM(DR10:DR19)</f>
        <v>0</v>
      </c>
      <c r="DT10" s="165" t="e">
        <f ca="1">SUM(DS10:DS12)</f>
        <v>#N/A</v>
      </c>
      <c r="DU10" s="91">
        <f>IF(DC10=0,0,DC10/SUM(DC10,DC20,DC30,DC40,DC50,DC60))</f>
        <v>0</v>
      </c>
      <c r="DV10" s="91" t="e">
        <f ca="1">DT11*DU13</f>
        <v>#N/A</v>
      </c>
      <c r="DW10" s="91" t="e">
        <f ca="1">SUM(DV10,DV20,DV30,DV40,DV50,DV60)</f>
        <v>#N/A</v>
      </c>
      <c r="EB10" s="596" t="str">
        <f>IF(OR(EE4=data!$F$5,EE4=data!$F$6),"一般部(断熱部)","")</f>
        <v/>
      </c>
      <c r="EC10" s="599"/>
      <c r="ED10" s="164" t="s">
        <v>140</v>
      </c>
      <c r="EE10" s="69"/>
      <c r="EF10" s="70"/>
      <c r="EG10" s="71"/>
      <c r="EH10" s="76"/>
      <c r="EI10" s="77"/>
      <c r="EJ10" s="70"/>
      <c r="EK10" s="78"/>
      <c r="EL10" s="58"/>
      <c r="EO10" s="90">
        <f ca="1" xml:space="preserve">
IF(AND(EH10=data!$AR$5,EI10=data!$AT$87),data!$AU$87,
IF(AND(EH10=data!$AR$5,EI10=data!$AT$88),data!$AU$88,
IF(EH10=data!$AR$4,EF10/EJ10,
IF(EH10=data!$AR$5,EF10/OFFSET(data!$AT$3,MATCH(EI10,data!$AT$4:$AT$88,0),1),0))))</f>
        <v>0</v>
      </c>
      <c r="EP10" s="90">
        <f>MIN(IF(EL10=data!$AV$4,0.18,0.09),EF10*9)</f>
        <v>0</v>
      </c>
      <c r="EQ10" s="91">
        <f>IF(EE10=data!$AS$5,EP10,
IF(EE10=data!$AS$4,EO10,0))
*IF(AND(EG10=data!$AW$4,EE$4=data!$F$5),0.9,1)</f>
        <v>0</v>
      </c>
      <c r="ER10" s="91">
        <f t="shared" ref="ER10:ER69" si="5">IF(ISNUMBER(EQ10),EQ10,0)</f>
        <v>0</v>
      </c>
      <c r="ES10" s="91">
        <f>SUM(ER10:ER19)</f>
        <v>0</v>
      </c>
      <c r="ET10" s="165" t="e">
        <f ca="1">SUM(ES10:ES12)</f>
        <v>#N/A</v>
      </c>
      <c r="EU10" s="91">
        <f>IF(EC10=0,0,EC10/SUM(EC10,EC20,EC30,EC40,EC50,EC60))</f>
        <v>0</v>
      </c>
      <c r="EV10" s="91" t="e">
        <f ca="1">ET11*EU13</f>
        <v>#N/A</v>
      </c>
      <c r="EW10" s="91" t="e">
        <f ca="1">SUM(EV10,EV20,EV30,EV40,EV50,EV60)</f>
        <v>#N/A</v>
      </c>
      <c r="FB10" s="596" t="str">
        <f>IF(OR(FE4=data!$F$5,FE4=data!$F$6),"一般部(断熱部)","")</f>
        <v/>
      </c>
      <c r="FC10" s="599"/>
      <c r="FD10" s="164" t="s">
        <v>140</v>
      </c>
      <c r="FE10" s="69"/>
      <c r="FF10" s="70"/>
      <c r="FG10" s="71"/>
      <c r="FH10" s="76"/>
      <c r="FI10" s="77"/>
      <c r="FJ10" s="70"/>
      <c r="FK10" s="78"/>
      <c r="FL10" s="58"/>
      <c r="FO10" s="90">
        <f ca="1" xml:space="preserve">
IF(AND(FH10=data!$AR$5,FI10=data!$AT$87),data!$AU$87,
IF(AND(FH10=data!$AR$5,FI10=data!$AT$88),data!$AU$88,
IF(FH10=data!$AR$4,FF10/FJ10,
IF(FH10=data!$AR$5,FF10/OFFSET(data!$AT$3,MATCH(FI10,data!$AT$4:$AT$88,0),1),0))))</f>
        <v>0</v>
      </c>
      <c r="FP10" s="90">
        <f>MIN(IF(FL10=data!$AV$4,0.18,0.09),FF10*9)</f>
        <v>0</v>
      </c>
      <c r="FQ10" s="91">
        <f>IF(FE10=data!$AS$5,FP10,
IF(FE10=data!$AS$4,FO10,0))
*IF(AND(FG10=data!$AW$4,FE$4=data!$F$5),0.9,1)</f>
        <v>0</v>
      </c>
      <c r="FR10" s="91">
        <f t="shared" ref="FR10:FR69" si="6">IF(ISNUMBER(FQ10),FQ10,0)</f>
        <v>0</v>
      </c>
      <c r="FS10" s="91">
        <f>SUM(FR10:FR19)</f>
        <v>0</v>
      </c>
      <c r="FT10" s="165" t="e">
        <f ca="1">SUM(FS10:FS12)</f>
        <v>#N/A</v>
      </c>
      <c r="FU10" s="91">
        <f>IF(FC10=0,0,FC10/SUM(FC10,FC20,FC30,FC40,FC50,FC60))</f>
        <v>0</v>
      </c>
      <c r="FV10" s="91" t="e">
        <f ca="1">FT11*FU13</f>
        <v>#N/A</v>
      </c>
      <c r="FW10" s="91" t="e">
        <f ca="1">SUM(FV10,FV20,FV30,FV40,FV50,FV60)</f>
        <v>#N/A</v>
      </c>
      <c r="GB10" s="596" t="str">
        <f>IF(OR(GE4=data!$F$5,GE4=data!$F$6),"一般部(断熱部)","")</f>
        <v/>
      </c>
      <c r="GC10" s="599"/>
      <c r="GD10" s="164" t="s">
        <v>140</v>
      </c>
      <c r="GE10" s="69"/>
      <c r="GF10" s="70"/>
      <c r="GG10" s="71"/>
      <c r="GH10" s="76"/>
      <c r="GI10" s="77"/>
      <c r="GJ10" s="70"/>
      <c r="GK10" s="78"/>
      <c r="GL10" s="58"/>
      <c r="GO10" s="90">
        <f ca="1" xml:space="preserve">
IF(AND(GH10=data!$AR$5,GI10=data!$AT$87),data!$AU$87,
IF(AND(GH10=data!$AR$5,GI10=data!$AT$88),data!$AU$88,
IF(GH10=data!$AR$4,GF10/GJ10,
IF(GH10=data!$AR$5,GF10/OFFSET(data!$AT$3,MATCH(GI10,data!$AT$4:$AT$88,0),1),0))))</f>
        <v>0</v>
      </c>
      <c r="GP10" s="90">
        <f>MIN(IF(GL10=data!$AV$4,0.18,0.09),GF10*9)</f>
        <v>0</v>
      </c>
      <c r="GQ10" s="91">
        <f>IF(GE10=data!$AS$5,GP10,
IF(GE10=data!$AS$4,GO10,0))
*IF(AND(GG10=data!$AW$4,GE$4=data!$F$5),0.9,1)</f>
        <v>0</v>
      </c>
      <c r="GR10" s="91">
        <f t="shared" ref="GR10:GR69" si="7">IF(ISNUMBER(GQ10),GQ10,0)</f>
        <v>0</v>
      </c>
      <c r="GS10" s="91">
        <f>SUM(GR10:GR19)</f>
        <v>0</v>
      </c>
      <c r="GT10" s="165" t="e">
        <f ca="1">SUM(GS10:GS12)</f>
        <v>#N/A</v>
      </c>
      <c r="GU10" s="91">
        <f>IF(GC10=0,0,GC10/SUM(GC10,GC20,GC30,GC40,GC50,GC60))</f>
        <v>0</v>
      </c>
      <c r="GV10" s="91" t="e">
        <f ca="1">GT11*GU13</f>
        <v>#N/A</v>
      </c>
      <c r="GW10" s="91" t="e">
        <f ca="1">SUM(GV10,GV20,GV30,GV40,GV50,GV60)</f>
        <v>#N/A</v>
      </c>
      <c r="HB10" s="596" t="str">
        <f>IF(OR(HE4=data!$F$5,HE4=data!$F$6),"一般部(断熱部)","")</f>
        <v/>
      </c>
      <c r="HC10" s="599"/>
      <c r="HD10" s="164" t="s">
        <v>140</v>
      </c>
      <c r="HE10" s="69"/>
      <c r="HF10" s="70"/>
      <c r="HG10" s="71"/>
      <c r="HH10" s="76"/>
      <c r="HI10" s="77"/>
      <c r="HJ10" s="70"/>
      <c r="HK10" s="78"/>
      <c r="HL10" s="58"/>
      <c r="HO10" s="90">
        <f ca="1" xml:space="preserve">
IF(AND(HH10=data!$AR$5,HI10=data!$AT$87),data!$AU$87,
IF(AND(HH10=data!$AR$5,HI10=data!$AT$88),data!$AU$88,
IF(HH10=data!$AR$4,HF10/HJ10,
IF(HH10=data!$AR$5,HF10/OFFSET(data!$AT$3,MATCH(HI10,data!$AT$4:$AT$88,0),1),0))))</f>
        <v>0</v>
      </c>
      <c r="HP10" s="90">
        <f>MIN(IF(HL10=data!$AV$4,0.18,0.09),HF10*9)</f>
        <v>0</v>
      </c>
      <c r="HQ10" s="91">
        <f>IF(HE10=data!$AS$5,HP10,
IF(HE10=data!$AS$4,HO10,0))
*IF(AND(HG10=data!$AW$4,HE$4=data!$F$5),0.9,1)</f>
        <v>0</v>
      </c>
      <c r="HR10" s="91">
        <f t="shared" ref="HR10:HR69" si="8">IF(ISNUMBER(HQ10),HQ10,0)</f>
        <v>0</v>
      </c>
      <c r="HS10" s="91">
        <f>SUM(HR10:HR19)</f>
        <v>0</v>
      </c>
      <c r="HT10" s="165" t="e">
        <f ca="1">SUM(HS10:HS12)</f>
        <v>#N/A</v>
      </c>
      <c r="HU10" s="91">
        <f>IF(HC10=0,0,HC10/SUM(HC10,HC20,HC30,HC40,HC50,HC60))</f>
        <v>0</v>
      </c>
      <c r="HV10" s="91" t="e">
        <f ca="1">HT11*HU13</f>
        <v>#N/A</v>
      </c>
      <c r="HW10" s="91" t="e">
        <f ca="1">SUM(HV10,HV20,HV30,HV40,HV50,HV60)</f>
        <v>#N/A</v>
      </c>
      <c r="IB10" s="596" t="str">
        <f>IF(OR(IE4=data!$F$5,IE4=data!$F$6),"一般部(断熱部)","")</f>
        <v/>
      </c>
      <c r="IC10" s="599"/>
      <c r="ID10" s="164" t="s">
        <v>140</v>
      </c>
      <c r="IE10" s="69"/>
      <c r="IF10" s="70"/>
      <c r="IG10" s="71"/>
      <c r="IH10" s="76"/>
      <c r="II10" s="77"/>
      <c r="IJ10" s="70"/>
      <c r="IK10" s="78"/>
      <c r="IL10" s="58"/>
      <c r="IO10" s="90">
        <f ca="1" xml:space="preserve">
IF(AND(IH10=data!$AR$5,II10=data!$AT$87),data!$AU$87,
IF(AND(IH10=data!$AR$5,II10=data!$AT$88),data!$AU$88,
IF(IH10=data!$AR$4,IF10/IJ10,
IF(IH10=data!$AR$5,IF10/OFFSET(data!$AT$3,MATCH(II10,data!$AT$4:$AT$88,0),1),0))))</f>
        <v>0</v>
      </c>
      <c r="IP10" s="90">
        <f>MIN(IF(IL10=data!$AV$4,0.18,0.09),IF10*9)</f>
        <v>0</v>
      </c>
      <c r="IQ10" s="91">
        <f>IF(IE10=data!$AS$5,IP10,
IF(IE10=data!$AS$4,IO10,0))
*IF(AND(IG10=data!$AW$4,IE$4=data!$F$5),0.9,1)</f>
        <v>0</v>
      </c>
      <c r="IR10" s="91">
        <f t="shared" ref="IR10:IR69" si="9">IF(ISNUMBER(IQ10),IQ10,0)</f>
        <v>0</v>
      </c>
      <c r="IS10" s="91">
        <f>SUM(IR10:IR19)</f>
        <v>0</v>
      </c>
      <c r="IT10" s="165" t="e">
        <f ca="1">SUM(IS10:IS12)</f>
        <v>#N/A</v>
      </c>
      <c r="IU10" s="91">
        <f>IF(IC10=0,0,IC10/SUM(IC10,IC20,IC30,IC40,IC50,IC60))</f>
        <v>0</v>
      </c>
      <c r="IV10" s="91" t="e">
        <f ca="1">IT11*IU13</f>
        <v>#N/A</v>
      </c>
      <c r="IW10" s="91" t="e">
        <f ca="1">SUM(IV10,IV20,IV30,IV40,IV50,IV60)</f>
        <v>#N/A</v>
      </c>
      <c r="JB10" s="596" t="str">
        <f>IF(OR(JE4=data!$F$5,JE4=data!$F$6),"一般部(断熱部)","")</f>
        <v/>
      </c>
      <c r="JC10" s="599"/>
      <c r="JD10" s="164" t="s">
        <v>140</v>
      </c>
      <c r="JE10" s="69"/>
      <c r="JF10" s="70"/>
      <c r="JG10" s="71"/>
      <c r="JH10" s="76"/>
      <c r="JI10" s="77"/>
      <c r="JJ10" s="70"/>
      <c r="JK10" s="78"/>
      <c r="JL10" s="58"/>
      <c r="JO10" s="90">
        <f ca="1" xml:space="preserve">
IF(AND(JH10=data!$AR$5,JI10=data!$AT$87),data!$AU$87,
IF(AND(JH10=data!$AR$5,JI10=data!$AT$88),data!$AU$88,
IF(JH10=data!$AR$4,JF10/JJ10,
IF(JH10=data!$AR$5,JF10/OFFSET(data!$AT$3,MATCH(JI10,data!$AT$4:$AT$88,0),1),0))))</f>
        <v>0</v>
      </c>
      <c r="JP10" s="90">
        <f>MIN(IF(JL10=data!$AV$4,0.18,0.09),JF10*9)</f>
        <v>0</v>
      </c>
      <c r="JQ10" s="91">
        <f>IF(JE10=data!$AS$5,JP10,
IF(JE10=data!$AS$4,JO10,0))
*IF(AND(JG10=data!$AW$4,JE$4=data!$F$5),0.9,1)</f>
        <v>0</v>
      </c>
      <c r="JR10" s="91">
        <f t="shared" ref="JR10:JR69" si="10">IF(ISNUMBER(JQ10),JQ10,0)</f>
        <v>0</v>
      </c>
      <c r="JS10" s="91">
        <f>SUM(JR10:JR19)</f>
        <v>0</v>
      </c>
      <c r="JT10" s="165" t="e">
        <f ca="1">SUM(JS10:JS12)</f>
        <v>#N/A</v>
      </c>
      <c r="JU10" s="91">
        <f>IF(JC10=0,0,JC10/SUM(JC10,JC20,JC30,JC40,JC50,JC60))</f>
        <v>0</v>
      </c>
      <c r="JV10" s="91" t="e">
        <f ca="1">JT11*JU13</f>
        <v>#N/A</v>
      </c>
      <c r="JW10" s="91" t="e">
        <f ca="1">SUM(JV10,JV20,JV30,JV40,JV50,JV60)</f>
        <v>#N/A</v>
      </c>
      <c r="KB10" s="596" t="str">
        <f>IF(OR(KE4=data!$F$5,KE4=data!$F$6),"一般部(断熱部)","")</f>
        <v/>
      </c>
      <c r="KC10" s="599"/>
      <c r="KD10" s="164" t="s">
        <v>140</v>
      </c>
      <c r="KE10" s="69"/>
      <c r="KF10" s="70"/>
      <c r="KG10" s="71"/>
      <c r="KH10" s="76"/>
      <c r="KI10" s="77"/>
      <c r="KJ10" s="70"/>
      <c r="KK10" s="78"/>
      <c r="KL10" s="58"/>
      <c r="KO10" s="90">
        <f ca="1" xml:space="preserve">
IF(AND(KH10=data!$AR$5,KI10=data!$AT$87),data!$AU$87,
IF(AND(KH10=data!$AR$5,KI10=data!$AT$88),data!$AU$88,
IF(KH10=data!$AR$4,KF10/KJ10,
IF(KH10=data!$AR$5,KF10/OFFSET(data!$AT$3,MATCH(KI10,data!$AT$4:$AT$88,0),1),0))))</f>
        <v>0</v>
      </c>
      <c r="KP10" s="90">
        <f>MIN(IF(KL10=data!$AV$4,0.18,0.09),KF10*9)</f>
        <v>0</v>
      </c>
      <c r="KQ10" s="91">
        <f>IF(KE10=data!$AS$5,KP10,
IF(KE10=data!$AS$4,KO10,0))
*IF(AND(KG10=data!$AW$4,KE$4=data!$F$5),0.9,1)</f>
        <v>0</v>
      </c>
      <c r="KR10" s="91">
        <f t="shared" ref="KR10:KR69" si="11">IF(ISNUMBER(KQ10),KQ10,0)</f>
        <v>0</v>
      </c>
      <c r="KS10" s="91">
        <f>SUM(KR10:KR19)</f>
        <v>0</v>
      </c>
      <c r="KT10" s="165" t="e">
        <f ca="1">SUM(KS10:KS12)</f>
        <v>#N/A</v>
      </c>
      <c r="KU10" s="91">
        <f>IF(KC10=0,0,KC10/SUM(KC10,KC20,KC30,KC40,KC50,KC60))</f>
        <v>0</v>
      </c>
      <c r="KV10" s="91" t="e">
        <f ca="1">KT11*KU13</f>
        <v>#N/A</v>
      </c>
      <c r="KW10" s="91" t="e">
        <f ca="1">SUM(KV10,KV20,KV30,KV40,KV50,KV60)</f>
        <v>#N/A</v>
      </c>
      <c r="LB10" s="596" t="str">
        <f>IF(OR(LE4=data!$F$5,LE4=data!$F$6),"一般部(断熱部)","")</f>
        <v/>
      </c>
      <c r="LC10" s="599"/>
      <c r="LD10" s="164" t="s">
        <v>140</v>
      </c>
      <c r="LE10" s="69"/>
      <c r="LF10" s="70"/>
      <c r="LG10" s="71"/>
      <c r="LH10" s="76"/>
      <c r="LI10" s="77"/>
      <c r="LJ10" s="70"/>
      <c r="LK10" s="78"/>
      <c r="LL10" s="58"/>
      <c r="LO10" s="90">
        <f ca="1" xml:space="preserve">
IF(AND(LH10=data!$AR$5,LI10=data!$AT$87),data!$AU$87,
IF(AND(LH10=data!$AR$5,LI10=data!$AT$88),data!$AU$88,
IF(LH10=data!$AR$4,LF10/LJ10,
IF(LH10=data!$AR$5,LF10/OFFSET(data!$AT$3,MATCH(LI10,data!$AT$4:$AT$88,0),1),0))))</f>
        <v>0</v>
      </c>
      <c r="LP10" s="90">
        <f>MIN(IF(LL10=data!$AV$4,0.18,0.09),LF10*9)</f>
        <v>0</v>
      </c>
      <c r="LQ10" s="91">
        <f>IF(LE10=data!$AS$5,LP10,
IF(LE10=data!$AS$4,LO10,0))
*IF(AND(LG10=data!$AW$4,LE$4=data!$F$5),0.9,1)</f>
        <v>0</v>
      </c>
      <c r="LR10" s="91">
        <f t="shared" ref="LR10:LR69" si="12">IF(ISNUMBER(LQ10),LQ10,0)</f>
        <v>0</v>
      </c>
      <c r="LS10" s="91">
        <f>SUM(LR10:LR19)</f>
        <v>0</v>
      </c>
      <c r="LT10" s="165" t="e">
        <f ca="1">SUM(LS10:LS12)</f>
        <v>#N/A</v>
      </c>
      <c r="LU10" s="91">
        <f>IF(LC10=0,0,LC10/SUM(LC10,LC20,LC30,LC40,LC50,LC60))</f>
        <v>0</v>
      </c>
      <c r="LV10" s="91" t="e">
        <f ca="1">LT11*LU13</f>
        <v>#N/A</v>
      </c>
      <c r="LW10" s="91" t="e">
        <f ca="1">SUM(LV10,LV20,LV30,LV40,LV50,LV60)</f>
        <v>#N/A</v>
      </c>
      <c r="MB10" s="596" t="str">
        <f>IF(OR(ME4=data!$F$5,ME4=data!$F$6),"一般部(断熱部)","")</f>
        <v/>
      </c>
      <c r="MC10" s="599"/>
      <c r="MD10" s="164" t="s">
        <v>140</v>
      </c>
      <c r="ME10" s="69"/>
      <c r="MF10" s="70"/>
      <c r="MG10" s="71"/>
      <c r="MH10" s="76"/>
      <c r="MI10" s="77"/>
      <c r="MJ10" s="70"/>
      <c r="MK10" s="78"/>
      <c r="ML10" s="58"/>
      <c r="MO10" s="90">
        <f ca="1" xml:space="preserve">
IF(AND(MH10=data!$AR$5,MI10=data!$AT$87),data!$AU$87,
IF(AND(MH10=data!$AR$5,MI10=data!$AT$88),data!$AU$88,
IF(MH10=data!$AR$4,MF10/MJ10,
IF(MH10=data!$AR$5,MF10/OFFSET(data!$AT$3,MATCH(MI10,data!$AT$4:$AT$88,0),1),0))))</f>
        <v>0</v>
      </c>
      <c r="MP10" s="90">
        <f>MIN(IF(ML10=data!$AV$4,0.18,0.09),MF10*9)</f>
        <v>0</v>
      </c>
      <c r="MQ10" s="91">
        <f>IF(ME10=data!$AS$5,MP10,
IF(ME10=data!$AS$4,MO10,0))
*IF(AND(MG10=data!$AW$4,ME$4=data!$F$5),0.9,1)</f>
        <v>0</v>
      </c>
      <c r="MR10" s="91">
        <f t="shared" ref="MR10:MR69" si="13">IF(ISNUMBER(MQ10),MQ10,0)</f>
        <v>0</v>
      </c>
      <c r="MS10" s="91">
        <f>SUM(MR10:MR19)</f>
        <v>0</v>
      </c>
      <c r="MT10" s="165" t="e">
        <f ca="1">SUM(MS10:MS12)</f>
        <v>#N/A</v>
      </c>
      <c r="MU10" s="91">
        <f>IF(MC10=0,0,MC10/SUM(MC10,MC20,MC30,MC40,MC50,MC60))</f>
        <v>0</v>
      </c>
      <c r="MV10" s="91" t="e">
        <f ca="1">MT11*MU13</f>
        <v>#N/A</v>
      </c>
      <c r="MW10" s="91" t="e">
        <f ca="1">SUM(MV10,MV20,MV30,MV40,MV50,MV60)</f>
        <v>#N/A</v>
      </c>
      <c r="NB10" s="596" t="str">
        <f>IF(OR(NE4=data!$F$5,NE4=data!$F$6),"一般部(断熱部)","")</f>
        <v/>
      </c>
      <c r="NC10" s="599"/>
      <c r="ND10" s="164" t="s">
        <v>140</v>
      </c>
      <c r="NE10" s="69"/>
      <c r="NF10" s="70"/>
      <c r="NG10" s="71"/>
      <c r="NH10" s="76"/>
      <c r="NI10" s="77"/>
      <c r="NJ10" s="70"/>
      <c r="NK10" s="78"/>
      <c r="NL10" s="58"/>
      <c r="NO10" s="90">
        <f ca="1" xml:space="preserve">
IF(AND(NH10=data!$AR$5,NI10=data!$AT$87),data!$AU$87,
IF(AND(NH10=data!$AR$5,NI10=data!$AT$88),data!$AU$88,
IF(NH10=data!$AR$4,NF10/NJ10,
IF(NH10=data!$AR$5,NF10/OFFSET(data!$AT$3,MATCH(NI10,data!$AT$4:$AT$88,0),1),0))))</f>
        <v>0</v>
      </c>
      <c r="NP10" s="90">
        <f>MIN(IF(NL10=data!$AV$4,0.18,0.09),NF10*9)</f>
        <v>0</v>
      </c>
      <c r="NQ10" s="91">
        <f>IF(NE10=data!$AS$5,NP10,
IF(NE10=data!$AS$4,NO10,0))
*IF(AND(NG10=data!$AW$4,NE$4=data!$F$5),0.9,1)</f>
        <v>0</v>
      </c>
      <c r="NR10" s="91">
        <f t="shared" ref="NR10:NR69" si="14">IF(ISNUMBER(NQ10),NQ10,0)</f>
        <v>0</v>
      </c>
      <c r="NS10" s="91">
        <f>SUM(NR10:NR19)</f>
        <v>0</v>
      </c>
      <c r="NT10" s="165" t="e">
        <f ca="1">SUM(NS10:NS12)</f>
        <v>#N/A</v>
      </c>
      <c r="NU10" s="91">
        <f>IF(NC10=0,0,NC10/SUM(NC10,NC20,NC30,NC40,NC50,NC60))</f>
        <v>0</v>
      </c>
      <c r="NV10" s="91" t="e">
        <f ca="1">NT11*NU13</f>
        <v>#N/A</v>
      </c>
      <c r="NW10" s="91" t="e">
        <f ca="1">SUM(NV10,NV20,NV30,NV40,NV50,NV60)</f>
        <v>#N/A</v>
      </c>
      <c r="OB10" s="596" t="str">
        <f>IF(OR(OE4=data!$F$5,OE4=data!$F$6),"一般部(断熱部)","")</f>
        <v/>
      </c>
      <c r="OC10" s="599"/>
      <c r="OD10" s="164" t="s">
        <v>140</v>
      </c>
      <c r="OE10" s="69"/>
      <c r="OF10" s="70"/>
      <c r="OG10" s="71"/>
      <c r="OH10" s="76"/>
      <c r="OI10" s="77"/>
      <c r="OJ10" s="70"/>
      <c r="OK10" s="78"/>
      <c r="OL10" s="58"/>
      <c r="OO10" s="90">
        <f ca="1" xml:space="preserve">
IF(AND(OH10=data!$AR$5,OI10=data!$AT$87),data!$AU$87,
IF(AND(OH10=data!$AR$5,OI10=data!$AT$88),data!$AU$88,
IF(OH10=data!$AR$4,OF10/OJ10,
IF(OH10=data!$AR$5,OF10/OFFSET(data!$AT$3,MATCH(OI10,data!$AT$4:$AT$88,0),1),0))))</f>
        <v>0</v>
      </c>
      <c r="OP10" s="90">
        <f>MIN(IF(OL10=data!$AV$4,0.18,0.09),OF10*9)</f>
        <v>0</v>
      </c>
      <c r="OQ10" s="91">
        <f>IF(OE10=data!$AS$5,OP10,
IF(OE10=data!$AS$4,OO10,0))
*IF(AND(OG10=data!$AW$4,OE$4=data!$F$5),0.9,1)</f>
        <v>0</v>
      </c>
      <c r="OR10" s="91">
        <f t="shared" ref="OR10:OR69" si="15">IF(ISNUMBER(OQ10),OQ10,0)</f>
        <v>0</v>
      </c>
      <c r="OS10" s="91">
        <f>SUM(OR10:OR19)</f>
        <v>0</v>
      </c>
      <c r="OT10" s="165" t="e">
        <f ca="1">SUM(OS10:OS12)</f>
        <v>#N/A</v>
      </c>
      <c r="OU10" s="91">
        <f>IF(OC10=0,0,OC10/SUM(OC10,OC20,OC30,OC40,OC50,OC60))</f>
        <v>0</v>
      </c>
      <c r="OV10" s="91" t="e">
        <f ca="1">OT11*OU13</f>
        <v>#N/A</v>
      </c>
      <c r="OW10" s="91" t="e">
        <f ca="1">SUM(OV10,OV20,OV30,OV40,OV50,OV60)</f>
        <v>#N/A</v>
      </c>
      <c r="PB10" s="596" t="str">
        <f>IF(OR(PE4=data!$F$5,PE4=data!$F$6),"一般部(断熱部)","")</f>
        <v/>
      </c>
      <c r="PC10" s="599"/>
      <c r="PD10" s="164" t="s">
        <v>140</v>
      </c>
      <c r="PE10" s="69"/>
      <c r="PF10" s="70"/>
      <c r="PG10" s="71"/>
      <c r="PH10" s="76"/>
      <c r="PI10" s="77"/>
      <c r="PJ10" s="70"/>
      <c r="PK10" s="78"/>
      <c r="PL10" s="58"/>
      <c r="PO10" s="90">
        <f ca="1" xml:space="preserve">
IF(AND(PH10=data!$AR$5,PI10=data!$AT$87),data!$AU$87,
IF(AND(PH10=data!$AR$5,PI10=data!$AT$88),data!$AU$88,
IF(PH10=data!$AR$4,PF10/PJ10,
IF(PH10=data!$AR$5,PF10/OFFSET(data!$AT$3,MATCH(PI10,data!$AT$4:$AT$88,0),1),0))))</f>
        <v>0</v>
      </c>
      <c r="PP10" s="90">
        <f>MIN(IF(PL10=data!$AV$4,0.18,0.09),PF10*9)</f>
        <v>0</v>
      </c>
      <c r="PQ10" s="91">
        <f>IF(PE10=data!$AS$5,PP10,
IF(PE10=data!$AS$4,PO10,0))
*IF(AND(PG10=data!$AW$4,PE$4=data!$F$5),0.9,1)</f>
        <v>0</v>
      </c>
      <c r="PR10" s="91">
        <f t="shared" ref="PR10:PR69" si="16">IF(ISNUMBER(PQ10),PQ10,0)</f>
        <v>0</v>
      </c>
      <c r="PS10" s="91">
        <f>SUM(PR10:PR19)</f>
        <v>0</v>
      </c>
      <c r="PT10" s="165" t="e">
        <f ca="1">SUM(PS10:PS12)</f>
        <v>#N/A</v>
      </c>
      <c r="PU10" s="91">
        <f>IF(PC10=0,0,PC10/SUM(PC10,PC20,PC30,PC40,PC50,PC60))</f>
        <v>0</v>
      </c>
      <c r="PV10" s="91" t="e">
        <f ca="1">PT11*PU13</f>
        <v>#N/A</v>
      </c>
      <c r="PW10" s="91" t="e">
        <f ca="1">SUM(PV10,PV20,PV30,PV40,PV50,PV60)</f>
        <v>#N/A</v>
      </c>
      <c r="QB10" s="596" t="str">
        <f>IF(OR(QE4=data!$F$5,QE4=data!$F$6),"一般部(断熱部)","")</f>
        <v/>
      </c>
      <c r="QC10" s="599"/>
      <c r="QD10" s="164" t="s">
        <v>140</v>
      </c>
      <c r="QE10" s="69"/>
      <c r="QF10" s="70"/>
      <c r="QG10" s="71"/>
      <c r="QH10" s="76"/>
      <c r="QI10" s="77"/>
      <c r="QJ10" s="70"/>
      <c r="QK10" s="78"/>
      <c r="QL10" s="58"/>
      <c r="QO10" s="90">
        <f ca="1" xml:space="preserve">
IF(AND(QH10=data!$AR$5,QI10=data!$AT$87),data!$AU$87,
IF(AND(QH10=data!$AR$5,QI10=data!$AT$88),data!$AU$88,
IF(QH10=data!$AR$4,QF10/QJ10,
IF(QH10=data!$AR$5,QF10/OFFSET(data!$AT$3,MATCH(QI10,data!$AT$4:$AT$88,0),1),0))))</f>
        <v>0</v>
      </c>
      <c r="QP10" s="90">
        <f>MIN(IF(QL10=data!$AV$4,0.18,0.09),QF10*9)</f>
        <v>0</v>
      </c>
      <c r="QQ10" s="91">
        <f>IF(QE10=data!$AS$5,QP10,
IF(QE10=data!$AS$4,QO10,0))
*IF(AND(QG10=data!$AW$4,QE$4=data!$F$5),0.9,1)</f>
        <v>0</v>
      </c>
      <c r="QR10" s="91">
        <f t="shared" ref="QR10:QR69" si="17">IF(ISNUMBER(QQ10),QQ10,0)</f>
        <v>0</v>
      </c>
      <c r="QS10" s="91">
        <f>SUM(QR10:QR19)</f>
        <v>0</v>
      </c>
      <c r="QT10" s="165" t="e">
        <f ca="1">SUM(QS10:QS12)</f>
        <v>#N/A</v>
      </c>
      <c r="QU10" s="91">
        <f>IF(QC10=0,0,QC10/SUM(QC10,QC20,QC30,QC40,QC50,QC60))</f>
        <v>0</v>
      </c>
      <c r="QV10" s="91" t="e">
        <f ca="1">QT11*QU13</f>
        <v>#N/A</v>
      </c>
      <c r="QW10" s="91" t="e">
        <f ca="1">SUM(QV10,QV20,QV30,QV40,QV50,QV60)</f>
        <v>#N/A</v>
      </c>
      <c r="RB10" s="596" t="str">
        <f>IF(OR(RE4=data!$F$5,RE4=data!$F$6),"一般部(断熱部)","")</f>
        <v/>
      </c>
      <c r="RC10" s="599"/>
      <c r="RD10" s="164" t="s">
        <v>140</v>
      </c>
      <c r="RE10" s="69"/>
      <c r="RF10" s="70"/>
      <c r="RG10" s="71"/>
      <c r="RH10" s="76"/>
      <c r="RI10" s="77"/>
      <c r="RJ10" s="70"/>
      <c r="RK10" s="78"/>
      <c r="RL10" s="58"/>
      <c r="RO10" s="90">
        <f ca="1" xml:space="preserve">
IF(AND(RH10=data!$AR$5,RI10=data!$AT$87),data!$AU$87,
IF(AND(RH10=data!$AR$5,RI10=data!$AT$88),data!$AU$88,
IF(RH10=data!$AR$4,RF10/RJ10,
IF(RH10=data!$AR$5,RF10/OFFSET(data!$AT$3,MATCH(RI10,data!$AT$4:$AT$88,0),1),0))))</f>
        <v>0</v>
      </c>
      <c r="RP10" s="90">
        <f>MIN(IF(RL10=data!$AV$4,0.18,0.09),RF10*9)</f>
        <v>0</v>
      </c>
      <c r="RQ10" s="91">
        <f>IF(RE10=data!$AS$5,RP10,
IF(RE10=data!$AS$4,RO10,0))
*IF(AND(RG10=data!$AW$4,RE$4=data!$F$5),0.9,1)</f>
        <v>0</v>
      </c>
      <c r="RR10" s="91">
        <f t="shared" ref="RR10:RR69" si="18">IF(ISNUMBER(RQ10),RQ10,0)</f>
        <v>0</v>
      </c>
      <c r="RS10" s="91">
        <f>SUM(RR10:RR19)</f>
        <v>0</v>
      </c>
      <c r="RT10" s="165" t="e">
        <f ca="1">SUM(RS10:RS12)</f>
        <v>#N/A</v>
      </c>
      <c r="RU10" s="91">
        <f>IF(RC10=0,0,RC10/SUM(RC10,RC20,RC30,RC40,RC50,RC60))</f>
        <v>0</v>
      </c>
      <c r="RV10" s="91" t="e">
        <f ca="1">RT11*RU13</f>
        <v>#N/A</v>
      </c>
      <c r="RW10" s="91" t="e">
        <f ca="1">SUM(RV10,RV20,RV30,RV40,RV50,RV60)</f>
        <v>#N/A</v>
      </c>
      <c r="SB10" s="596" t="str">
        <f>IF(OR(SE4=data!$F$5,SE4=data!$F$6),"一般部(断熱部)","")</f>
        <v/>
      </c>
      <c r="SC10" s="599"/>
      <c r="SD10" s="164" t="s">
        <v>140</v>
      </c>
      <c r="SE10" s="69"/>
      <c r="SF10" s="70"/>
      <c r="SG10" s="71"/>
      <c r="SH10" s="76"/>
      <c r="SI10" s="77"/>
      <c r="SJ10" s="70"/>
      <c r="SK10" s="78"/>
      <c r="SL10" s="58"/>
      <c r="SO10" s="90">
        <f ca="1" xml:space="preserve">
IF(AND(SH10=data!$AR$5,SI10=data!$AT$87),data!$AU$87,
IF(AND(SH10=data!$AR$5,SI10=data!$AT$88),data!$AU$88,
IF(SH10=data!$AR$4,SF10/SJ10,
IF(SH10=data!$AR$5,SF10/OFFSET(data!$AT$3,MATCH(SI10,data!$AT$4:$AT$88,0),1),0))))</f>
        <v>0</v>
      </c>
      <c r="SP10" s="90">
        <f>MIN(IF(SL10=data!$AV$4,0.18,0.09),SF10*9)</f>
        <v>0</v>
      </c>
      <c r="SQ10" s="91">
        <f>IF(SE10=data!$AS$5,SP10,
IF(SE10=data!$AS$4,SO10,0))
*IF(AND(SG10=data!$AW$4,SE$4=data!$F$5),0.9,1)</f>
        <v>0</v>
      </c>
      <c r="SR10" s="91">
        <f t="shared" ref="SR10:SR69" si="19">IF(ISNUMBER(SQ10),SQ10,0)</f>
        <v>0</v>
      </c>
      <c r="SS10" s="91">
        <f>SUM(SR10:SR19)</f>
        <v>0</v>
      </c>
      <c r="ST10" s="165" t="e">
        <f ca="1">SUM(SS10:SS12)</f>
        <v>#N/A</v>
      </c>
      <c r="SU10" s="91">
        <f>IF(SC10=0,0,SC10/SUM(SC10,SC20,SC30,SC40,SC50,SC60))</f>
        <v>0</v>
      </c>
      <c r="SV10" s="91" t="e">
        <f ca="1">ST11*SU13</f>
        <v>#N/A</v>
      </c>
      <c r="SW10" s="91" t="e">
        <f ca="1">SUM(SV10,SV20,SV30,SV40,SV50,SV60)</f>
        <v>#N/A</v>
      </c>
      <c r="UA10" s="119"/>
      <c r="UB10" s="369" t="s">
        <v>491</v>
      </c>
      <c r="UC10" s="369"/>
      <c r="UD10" s="369"/>
      <c r="UE10" s="369"/>
      <c r="UF10" s="121"/>
    </row>
    <row r="11" spans="2:552" ht="22.5" customHeight="1" x14ac:dyDescent="0.15">
      <c r="B11" s="596"/>
      <c r="C11" s="599"/>
      <c r="D11" s="166" t="s">
        <v>141</v>
      </c>
      <c r="E11" s="72" t="s">
        <v>722</v>
      </c>
      <c r="F11" s="70">
        <v>0.1</v>
      </c>
      <c r="G11" s="71"/>
      <c r="H11" s="76" t="s">
        <v>138</v>
      </c>
      <c r="I11" s="77" t="s">
        <v>317</v>
      </c>
      <c r="J11" s="73"/>
      <c r="K11" s="81"/>
      <c r="L11" s="59"/>
      <c r="O11" s="90">
        <f ca="1" xml:space="preserve">
IF(AND(H11=data!$AR$5,I11=data!$AT$87),data!$AU$87,
IF(AND(H11=data!$AR$5,I11=data!$AT$88),data!$AU$88,
IF(H11=data!$AR$4,F11/J11,
IF(H11=data!$AR$5,F11/OFFSET(data!$AT$3,MATCH(I11,data!$AT$4:$AT$88,0),1),0))))</f>
        <v>2.2222222222222223</v>
      </c>
      <c r="P11" s="90">
        <f>MIN(IF(L11=data!$AV$4,0.18,0.09),F11*9)</f>
        <v>0.09</v>
      </c>
      <c r="Q11" s="91">
        <f ca="1">IF(E11=data!$AS$5,P11,
IF(E11=data!$AS$4,O11,0))
*IF(AND(G11=data!$AW$4,E$4=data!$F$5),0.9,1)</f>
        <v>2.2222222222222223</v>
      </c>
      <c r="R11" s="91">
        <f t="shared" ca="1" si="0"/>
        <v>2.2222222222222223</v>
      </c>
      <c r="S11" s="91">
        <f ca="1">IF(E4=data!$F$6,0,OFFSET(data!$K$3,MATCH(E3,data!$K$4:$K$10,0),1))</f>
        <v>0.11</v>
      </c>
      <c r="T11" s="91">
        <f ca="1">IF(T10=0,0,1/T10)</f>
        <v>0.3913449517983586</v>
      </c>
      <c r="U11" s="91">
        <v>1</v>
      </c>
      <c r="W11" s="91" t="e">
        <f ca="1">OFFSET(data!$J$3,W7,0)</f>
        <v>#N/A</v>
      </c>
      <c r="AB11" s="596"/>
      <c r="AC11" s="599"/>
      <c r="AD11" s="166" t="s">
        <v>141</v>
      </c>
      <c r="AE11" s="72"/>
      <c r="AF11" s="70"/>
      <c r="AG11" s="71"/>
      <c r="AH11" s="76"/>
      <c r="AI11" s="77"/>
      <c r="AJ11" s="73"/>
      <c r="AK11" s="81"/>
      <c r="AL11" s="59"/>
      <c r="AO11" s="90">
        <f ca="1" xml:space="preserve">
IF(AND(AH11=data!$AR$5,AI11=data!$AT$87),data!$AU$87,
IF(AND(AH11=data!$AR$5,AI11=data!$AT$88),data!$AU$88,
IF(AH11=data!$AR$4,AF11/AJ11,
IF(AH11=data!$AR$5,AF11/OFFSET(data!$AT$3,MATCH(AI11,data!$AT$4:$AT$88,0),1),0))))</f>
        <v>0</v>
      </c>
      <c r="AP11" s="90">
        <f>MIN(IF(AL11=data!$AV$4,0.18,0.09),AF11*9)</f>
        <v>0</v>
      </c>
      <c r="AQ11" s="91">
        <f>IF(AE11=data!$AS$5,AP11,
IF(AE11=data!$AS$4,AO11,0))
*IF(AND(AG11=data!$AW$4,AE$4=data!$F$5),0.9,1)</f>
        <v>0</v>
      </c>
      <c r="AR11" s="91">
        <f t="shared" si="1"/>
        <v>0</v>
      </c>
      <c r="AS11" s="91">
        <f ca="1">IF(AE4=data!$F$6,0,OFFSET(data!$K$3,MATCH(AE3,data!$K$4:$K$10,0),1))</f>
        <v>0.09</v>
      </c>
      <c r="AT11" s="91">
        <f ca="1">IF(AT10=0,0,1/AT10)</f>
        <v>0.23705324580598106</v>
      </c>
      <c r="AU11" s="91">
        <v>1</v>
      </c>
      <c r="AW11" s="91" t="e">
        <f ca="1">OFFSET(data!$J$3,AW7,0)</f>
        <v>#N/A</v>
      </c>
      <c r="BB11" s="596"/>
      <c r="BC11" s="599"/>
      <c r="BD11" s="166" t="s">
        <v>141</v>
      </c>
      <c r="BE11" s="72" t="s">
        <v>151</v>
      </c>
      <c r="BF11" s="70">
        <v>2.4E-2</v>
      </c>
      <c r="BG11" s="71"/>
      <c r="BH11" s="76" t="s">
        <v>138</v>
      </c>
      <c r="BI11" s="77" t="s">
        <v>300</v>
      </c>
      <c r="BJ11" s="73"/>
      <c r="BK11" s="81"/>
      <c r="BL11" s="59"/>
      <c r="BO11" s="90">
        <f ca="1" xml:space="preserve">
IF(AND(BH11=data!$AR$5,BI11=data!$AT$87),data!$AU$87,
IF(AND(BH11=data!$AR$5,BI11=data!$AT$88),data!$AU$88,
IF(BH11=data!$AR$4,BF11/BJ11,
IF(BH11=data!$AR$5,BF11/OFFSET(data!$AT$3,MATCH(BI11,data!$AT$4:$AT$88,0),1),0))))</f>
        <v>0.15</v>
      </c>
      <c r="BP11" s="90">
        <f>MIN(IF(BL11=data!$AV$4,0.18,0.09),BF11*9)</f>
        <v>0.09</v>
      </c>
      <c r="BQ11" s="91">
        <f ca="1">IF(BE11=data!$AS$5,BP11,
IF(BE11=data!$AS$4,BO11,0))
*IF(AND(BG11=data!$AW$4,BE$4=data!$F$5),0.9,1)</f>
        <v>0.15</v>
      </c>
      <c r="BR11" s="91">
        <f t="shared" ca="1" si="2"/>
        <v>0.15</v>
      </c>
      <c r="BS11" s="91">
        <f ca="1">IF(BE4=data!$F$6,0,OFFSET(data!$K$3,MATCH(BE3,data!$K$4:$K$10,0),1))</f>
        <v>0.15</v>
      </c>
      <c r="BT11" s="91">
        <f ca="1">IF(BT10=0,0,1/BT10)</f>
        <v>0.37422037422037424</v>
      </c>
      <c r="BU11" s="91">
        <v>1</v>
      </c>
      <c r="BW11" s="91" t="e">
        <f ca="1">OFFSET(data!$J$3,BW7,0)</f>
        <v>#N/A</v>
      </c>
      <c r="CB11" s="596"/>
      <c r="CC11" s="599"/>
      <c r="CD11" s="166" t="s">
        <v>141</v>
      </c>
      <c r="CE11" s="72"/>
      <c r="CF11" s="70"/>
      <c r="CG11" s="71"/>
      <c r="CH11" s="76"/>
      <c r="CI11" s="77"/>
      <c r="CJ11" s="73"/>
      <c r="CK11" s="81"/>
      <c r="CL11" s="59"/>
      <c r="CO11" s="90">
        <f ca="1" xml:space="preserve">
IF(AND(CH11=data!$AR$5,CI11=data!$AT$87),data!$AU$87,
IF(AND(CH11=data!$AR$5,CI11=data!$AT$88),data!$AU$88,
IF(CH11=data!$AR$4,CF11/CJ11,
IF(CH11=data!$AR$5,CF11/OFFSET(data!$AT$3,MATCH(CI11,data!$AT$4:$AT$88,0),1),0))))</f>
        <v>0</v>
      </c>
      <c r="CP11" s="90">
        <f>MIN(IF(CL11=data!$AV$4,0.18,0.09),CF11*9)</f>
        <v>0</v>
      </c>
      <c r="CQ11" s="91">
        <f>IF(CE11=data!$AS$5,CP11,
IF(CE11=data!$AS$4,CO11,0))
*IF(AND(CG11=data!$AW$4,CE$4=data!$F$5),0.9,1)</f>
        <v>0</v>
      </c>
      <c r="CR11" s="91">
        <f t="shared" si="3"/>
        <v>0</v>
      </c>
      <c r="CS11" s="91" t="e">
        <f ca="1">IF(CE4=data!$F$6,0,OFFSET(data!$K$3,MATCH(CE3,data!$K$4:$K$10,0),1))</f>
        <v>#N/A</v>
      </c>
      <c r="CT11" s="91" t="e">
        <f ca="1">IF(CT10=0,0,1/CT10)</f>
        <v>#N/A</v>
      </c>
      <c r="CU11" s="91">
        <v>1</v>
      </c>
      <c r="CW11" s="91" t="e">
        <f ca="1">OFFSET(data!$J$3,CW7,0)</f>
        <v>#N/A</v>
      </c>
      <c r="DB11" s="596"/>
      <c r="DC11" s="599"/>
      <c r="DD11" s="166" t="s">
        <v>141</v>
      </c>
      <c r="DE11" s="72"/>
      <c r="DF11" s="70"/>
      <c r="DG11" s="71"/>
      <c r="DH11" s="76"/>
      <c r="DI11" s="77"/>
      <c r="DJ11" s="73"/>
      <c r="DK11" s="81"/>
      <c r="DL11" s="59"/>
      <c r="DO11" s="90">
        <f ca="1" xml:space="preserve">
IF(AND(DH11=data!$AR$5,DI11=data!$AT$87),data!$AU$87,
IF(AND(DH11=data!$AR$5,DI11=data!$AT$88),data!$AU$88,
IF(DH11=data!$AR$4,DF11/DJ11,
IF(DH11=data!$AR$5,DF11/OFFSET(data!$AT$3,MATCH(DI11,data!$AT$4:$AT$88,0),1),0))))</f>
        <v>0</v>
      </c>
      <c r="DP11" s="90">
        <f>MIN(IF(DL11=data!$AV$4,0.18,0.09),DF11*9)</f>
        <v>0</v>
      </c>
      <c r="DQ11" s="91">
        <f>IF(DE11=data!$AS$5,DP11,
IF(DE11=data!$AS$4,DO11,0))
*IF(AND(DG11=data!$AW$4,DE$4=data!$F$5),0.9,1)</f>
        <v>0</v>
      </c>
      <c r="DR11" s="91">
        <f t="shared" si="4"/>
        <v>0</v>
      </c>
      <c r="DS11" s="91" t="e">
        <f ca="1">IF(DE4=data!$F$6,0,OFFSET(data!$K$3,MATCH(DE3,data!$K$4:$K$10,0),1))</f>
        <v>#N/A</v>
      </c>
      <c r="DT11" s="91" t="e">
        <f ca="1">IF(DT10=0,0,1/DT10)</f>
        <v>#N/A</v>
      </c>
      <c r="DU11" s="91">
        <v>1</v>
      </c>
      <c r="DW11" s="91" t="e">
        <f ca="1">OFFSET(data!$J$3,DW7,0)</f>
        <v>#N/A</v>
      </c>
      <c r="EB11" s="596"/>
      <c r="EC11" s="599"/>
      <c r="ED11" s="166" t="s">
        <v>141</v>
      </c>
      <c r="EE11" s="72"/>
      <c r="EF11" s="70"/>
      <c r="EG11" s="71"/>
      <c r="EH11" s="76"/>
      <c r="EI11" s="77"/>
      <c r="EJ11" s="73"/>
      <c r="EK11" s="81"/>
      <c r="EL11" s="59"/>
      <c r="EO11" s="90">
        <f ca="1" xml:space="preserve">
IF(AND(EH11=data!$AR$5,EI11=data!$AT$87),data!$AU$87,
IF(AND(EH11=data!$AR$5,EI11=data!$AT$88),data!$AU$88,
IF(EH11=data!$AR$4,EF11/EJ11,
IF(EH11=data!$AR$5,EF11/OFFSET(data!$AT$3,MATCH(EI11,data!$AT$4:$AT$88,0),1),0))))</f>
        <v>0</v>
      </c>
      <c r="EP11" s="90">
        <f>MIN(IF(EL11=data!$AV$4,0.18,0.09),EF11*9)</f>
        <v>0</v>
      </c>
      <c r="EQ11" s="91">
        <f>IF(EE11=data!$AS$5,EP11,
IF(EE11=data!$AS$4,EO11,0))
*IF(AND(EG11=data!$AW$4,EE$4=data!$F$5),0.9,1)</f>
        <v>0</v>
      </c>
      <c r="ER11" s="91">
        <f t="shared" si="5"/>
        <v>0</v>
      </c>
      <c r="ES11" s="91" t="e">
        <f ca="1">IF(EE4=data!$F$6,0,OFFSET(data!$K$3,MATCH(EE3,data!$K$4:$K$10,0),1))</f>
        <v>#N/A</v>
      </c>
      <c r="ET11" s="91" t="e">
        <f ca="1">IF(ET10=0,0,1/ET10)</f>
        <v>#N/A</v>
      </c>
      <c r="EU11" s="91">
        <v>1</v>
      </c>
      <c r="EW11" s="91" t="e">
        <f ca="1">OFFSET(data!$J$3,EW7,0)</f>
        <v>#N/A</v>
      </c>
      <c r="FB11" s="596"/>
      <c r="FC11" s="599"/>
      <c r="FD11" s="166" t="s">
        <v>141</v>
      </c>
      <c r="FE11" s="72"/>
      <c r="FF11" s="70"/>
      <c r="FG11" s="71"/>
      <c r="FH11" s="76"/>
      <c r="FI11" s="77"/>
      <c r="FJ11" s="73"/>
      <c r="FK11" s="81"/>
      <c r="FL11" s="59"/>
      <c r="FO11" s="90">
        <f ca="1" xml:space="preserve">
IF(AND(FH11=data!$AR$5,FI11=data!$AT$87),data!$AU$87,
IF(AND(FH11=data!$AR$5,FI11=data!$AT$88),data!$AU$88,
IF(FH11=data!$AR$4,FF11/FJ11,
IF(FH11=data!$AR$5,FF11/OFFSET(data!$AT$3,MATCH(FI11,data!$AT$4:$AT$88,0),1),0))))</f>
        <v>0</v>
      </c>
      <c r="FP11" s="90">
        <f>MIN(IF(FL11=data!$AV$4,0.18,0.09),FF11*9)</f>
        <v>0</v>
      </c>
      <c r="FQ11" s="91">
        <f>IF(FE11=data!$AS$5,FP11,
IF(FE11=data!$AS$4,FO11,0))
*IF(AND(FG11=data!$AW$4,FE$4=data!$F$5),0.9,1)</f>
        <v>0</v>
      </c>
      <c r="FR11" s="91">
        <f t="shared" si="6"/>
        <v>0</v>
      </c>
      <c r="FS11" s="91" t="e">
        <f ca="1">IF(FE4=data!$F$6,0,OFFSET(data!$K$3,MATCH(FE3,data!$K$4:$K$10,0),1))</f>
        <v>#N/A</v>
      </c>
      <c r="FT11" s="91" t="e">
        <f ca="1">IF(FT10=0,0,1/FT10)</f>
        <v>#N/A</v>
      </c>
      <c r="FU11" s="91">
        <v>1</v>
      </c>
      <c r="FW11" s="91" t="e">
        <f ca="1">OFFSET(data!$J$3,FW7,0)</f>
        <v>#N/A</v>
      </c>
      <c r="GB11" s="596"/>
      <c r="GC11" s="599"/>
      <c r="GD11" s="166" t="s">
        <v>141</v>
      </c>
      <c r="GE11" s="72"/>
      <c r="GF11" s="70"/>
      <c r="GG11" s="71"/>
      <c r="GH11" s="76"/>
      <c r="GI11" s="77"/>
      <c r="GJ11" s="73"/>
      <c r="GK11" s="81"/>
      <c r="GL11" s="59"/>
      <c r="GO11" s="90">
        <f ca="1" xml:space="preserve">
IF(AND(GH11=data!$AR$5,GI11=data!$AT$87),data!$AU$87,
IF(AND(GH11=data!$AR$5,GI11=data!$AT$88),data!$AU$88,
IF(GH11=data!$AR$4,GF11/GJ11,
IF(GH11=data!$AR$5,GF11/OFFSET(data!$AT$3,MATCH(GI11,data!$AT$4:$AT$88,0),1),0))))</f>
        <v>0</v>
      </c>
      <c r="GP11" s="90">
        <f>MIN(IF(GL11=data!$AV$4,0.18,0.09),GF11*9)</f>
        <v>0</v>
      </c>
      <c r="GQ11" s="91">
        <f>IF(GE11=data!$AS$5,GP11,
IF(GE11=data!$AS$4,GO11,0))
*IF(AND(GG11=data!$AW$4,GE$4=data!$F$5),0.9,1)</f>
        <v>0</v>
      </c>
      <c r="GR11" s="91">
        <f t="shared" si="7"/>
        <v>0</v>
      </c>
      <c r="GS11" s="91" t="e">
        <f ca="1">IF(GE4=data!$F$6,0,OFFSET(data!$K$3,MATCH(GE3,data!$K$4:$K$10,0),1))</f>
        <v>#N/A</v>
      </c>
      <c r="GT11" s="91" t="e">
        <f ca="1">IF(GT10=0,0,1/GT10)</f>
        <v>#N/A</v>
      </c>
      <c r="GU11" s="91">
        <v>1</v>
      </c>
      <c r="GW11" s="91" t="e">
        <f ca="1">OFFSET(data!$J$3,GW7,0)</f>
        <v>#N/A</v>
      </c>
      <c r="HB11" s="596"/>
      <c r="HC11" s="599"/>
      <c r="HD11" s="166" t="s">
        <v>141</v>
      </c>
      <c r="HE11" s="72"/>
      <c r="HF11" s="70"/>
      <c r="HG11" s="71"/>
      <c r="HH11" s="76"/>
      <c r="HI11" s="77"/>
      <c r="HJ11" s="73"/>
      <c r="HK11" s="81"/>
      <c r="HL11" s="59"/>
      <c r="HO11" s="90">
        <f ca="1" xml:space="preserve">
IF(AND(HH11=data!$AR$5,HI11=data!$AT$87),data!$AU$87,
IF(AND(HH11=data!$AR$5,HI11=data!$AT$88),data!$AU$88,
IF(HH11=data!$AR$4,HF11/HJ11,
IF(HH11=data!$AR$5,HF11/OFFSET(data!$AT$3,MATCH(HI11,data!$AT$4:$AT$88,0),1),0))))</f>
        <v>0</v>
      </c>
      <c r="HP11" s="90">
        <f>MIN(IF(HL11=data!$AV$4,0.18,0.09),HF11*9)</f>
        <v>0</v>
      </c>
      <c r="HQ11" s="91">
        <f>IF(HE11=data!$AS$5,HP11,
IF(HE11=data!$AS$4,HO11,0))
*IF(AND(HG11=data!$AW$4,HE$4=data!$F$5),0.9,1)</f>
        <v>0</v>
      </c>
      <c r="HR11" s="91">
        <f t="shared" si="8"/>
        <v>0</v>
      </c>
      <c r="HS11" s="91" t="e">
        <f ca="1">IF(HE4=data!$F$6,0,OFFSET(data!$K$3,MATCH(HE3,data!$K$4:$K$10,0),1))</f>
        <v>#N/A</v>
      </c>
      <c r="HT11" s="91" t="e">
        <f ca="1">IF(HT10=0,0,1/HT10)</f>
        <v>#N/A</v>
      </c>
      <c r="HU11" s="91">
        <v>1</v>
      </c>
      <c r="HW11" s="91" t="e">
        <f ca="1">OFFSET(data!$J$3,HW7,0)</f>
        <v>#N/A</v>
      </c>
      <c r="IB11" s="596"/>
      <c r="IC11" s="599"/>
      <c r="ID11" s="166" t="s">
        <v>141</v>
      </c>
      <c r="IE11" s="72"/>
      <c r="IF11" s="70"/>
      <c r="IG11" s="71"/>
      <c r="IH11" s="76"/>
      <c r="II11" s="77"/>
      <c r="IJ11" s="73"/>
      <c r="IK11" s="81"/>
      <c r="IL11" s="59"/>
      <c r="IO11" s="90">
        <f ca="1" xml:space="preserve">
IF(AND(IH11=data!$AR$5,II11=data!$AT$87),data!$AU$87,
IF(AND(IH11=data!$AR$5,II11=data!$AT$88),data!$AU$88,
IF(IH11=data!$AR$4,IF11/IJ11,
IF(IH11=data!$AR$5,IF11/OFFSET(data!$AT$3,MATCH(II11,data!$AT$4:$AT$88,0),1),0))))</f>
        <v>0</v>
      </c>
      <c r="IP11" s="90">
        <f>MIN(IF(IL11=data!$AV$4,0.18,0.09),IF11*9)</f>
        <v>0</v>
      </c>
      <c r="IQ11" s="91">
        <f>IF(IE11=data!$AS$5,IP11,
IF(IE11=data!$AS$4,IO11,0))
*IF(AND(IG11=data!$AW$4,IE$4=data!$F$5),0.9,1)</f>
        <v>0</v>
      </c>
      <c r="IR11" s="91">
        <f t="shared" si="9"/>
        <v>0</v>
      </c>
      <c r="IS11" s="91" t="e">
        <f ca="1">IF(IE4=data!$F$6,0,OFFSET(data!$K$3,MATCH(IE3,data!$K$4:$K$10,0),1))</f>
        <v>#N/A</v>
      </c>
      <c r="IT11" s="91" t="e">
        <f ca="1">IF(IT10=0,0,1/IT10)</f>
        <v>#N/A</v>
      </c>
      <c r="IU11" s="91">
        <v>1</v>
      </c>
      <c r="IW11" s="91" t="e">
        <f ca="1">OFFSET(data!$J$3,IW7,0)</f>
        <v>#N/A</v>
      </c>
      <c r="JB11" s="596"/>
      <c r="JC11" s="599"/>
      <c r="JD11" s="166" t="s">
        <v>141</v>
      </c>
      <c r="JE11" s="72"/>
      <c r="JF11" s="70"/>
      <c r="JG11" s="71"/>
      <c r="JH11" s="76"/>
      <c r="JI11" s="77"/>
      <c r="JJ11" s="73"/>
      <c r="JK11" s="81"/>
      <c r="JL11" s="59"/>
      <c r="JO11" s="90">
        <f ca="1" xml:space="preserve">
IF(AND(JH11=data!$AR$5,JI11=data!$AT$87),data!$AU$87,
IF(AND(JH11=data!$AR$5,JI11=data!$AT$88),data!$AU$88,
IF(JH11=data!$AR$4,JF11/JJ11,
IF(JH11=data!$AR$5,JF11/OFFSET(data!$AT$3,MATCH(JI11,data!$AT$4:$AT$88,0),1),0))))</f>
        <v>0</v>
      </c>
      <c r="JP11" s="90">
        <f>MIN(IF(JL11=data!$AV$4,0.18,0.09),JF11*9)</f>
        <v>0</v>
      </c>
      <c r="JQ11" s="91">
        <f>IF(JE11=data!$AS$5,JP11,
IF(JE11=data!$AS$4,JO11,0))
*IF(AND(JG11=data!$AW$4,JE$4=data!$F$5),0.9,1)</f>
        <v>0</v>
      </c>
      <c r="JR11" s="91">
        <f t="shared" si="10"/>
        <v>0</v>
      </c>
      <c r="JS11" s="91" t="e">
        <f ca="1">IF(JE4=data!$F$6,0,OFFSET(data!$K$3,MATCH(JE3,data!$K$4:$K$10,0),1))</f>
        <v>#N/A</v>
      </c>
      <c r="JT11" s="91" t="e">
        <f ca="1">IF(JT10=0,0,1/JT10)</f>
        <v>#N/A</v>
      </c>
      <c r="JU11" s="91">
        <v>1</v>
      </c>
      <c r="JW11" s="91" t="e">
        <f ca="1">OFFSET(data!$J$3,JW7,0)</f>
        <v>#N/A</v>
      </c>
      <c r="KB11" s="596"/>
      <c r="KC11" s="599"/>
      <c r="KD11" s="166" t="s">
        <v>141</v>
      </c>
      <c r="KE11" s="72"/>
      <c r="KF11" s="70"/>
      <c r="KG11" s="71"/>
      <c r="KH11" s="76"/>
      <c r="KI11" s="77"/>
      <c r="KJ11" s="73"/>
      <c r="KK11" s="81"/>
      <c r="KL11" s="59"/>
      <c r="KO11" s="90">
        <f ca="1" xml:space="preserve">
IF(AND(KH11=data!$AR$5,KI11=data!$AT$87),data!$AU$87,
IF(AND(KH11=data!$AR$5,KI11=data!$AT$88),data!$AU$88,
IF(KH11=data!$AR$4,KF11/KJ11,
IF(KH11=data!$AR$5,KF11/OFFSET(data!$AT$3,MATCH(KI11,data!$AT$4:$AT$88,0),1),0))))</f>
        <v>0</v>
      </c>
      <c r="KP11" s="90">
        <f>MIN(IF(KL11=data!$AV$4,0.18,0.09),KF11*9)</f>
        <v>0</v>
      </c>
      <c r="KQ11" s="91">
        <f>IF(KE11=data!$AS$5,KP11,
IF(KE11=data!$AS$4,KO11,0))
*IF(AND(KG11=data!$AW$4,KE$4=data!$F$5),0.9,1)</f>
        <v>0</v>
      </c>
      <c r="KR11" s="91">
        <f t="shared" si="11"/>
        <v>0</v>
      </c>
      <c r="KS11" s="91" t="e">
        <f ca="1">IF(KE4=data!$F$6,0,OFFSET(data!$K$3,MATCH(KE3,data!$K$4:$K$10,0),1))</f>
        <v>#N/A</v>
      </c>
      <c r="KT11" s="91" t="e">
        <f ca="1">IF(KT10=0,0,1/KT10)</f>
        <v>#N/A</v>
      </c>
      <c r="KU11" s="91">
        <v>1</v>
      </c>
      <c r="KW11" s="91" t="e">
        <f ca="1">OFFSET(data!$J$3,KW7,0)</f>
        <v>#N/A</v>
      </c>
      <c r="LB11" s="596"/>
      <c r="LC11" s="599"/>
      <c r="LD11" s="166" t="s">
        <v>141</v>
      </c>
      <c r="LE11" s="72"/>
      <c r="LF11" s="70"/>
      <c r="LG11" s="71"/>
      <c r="LH11" s="76"/>
      <c r="LI11" s="77"/>
      <c r="LJ11" s="73"/>
      <c r="LK11" s="81"/>
      <c r="LL11" s="59"/>
      <c r="LO11" s="90">
        <f ca="1" xml:space="preserve">
IF(AND(LH11=data!$AR$5,LI11=data!$AT$87),data!$AU$87,
IF(AND(LH11=data!$AR$5,LI11=data!$AT$88),data!$AU$88,
IF(LH11=data!$AR$4,LF11/LJ11,
IF(LH11=data!$AR$5,LF11/OFFSET(data!$AT$3,MATCH(LI11,data!$AT$4:$AT$88,0),1),0))))</f>
        <v>0</v>
      </c>
      <c r="LP11" s="90">
        <f>MIN(IF(LL11=data!$AV$4,0.18,0.09),LF11*9)</f>
        <v>0</v>
      </c>
      <c r="LQ11" s="91">
        <f>IF(LE11=data!$AS$5,LP11,
IF(LE11=data!$AS$4,LO11,0))
*IF(AND(LG11=data!$AW$4,LE$4=data!$F$5),0.9,1)</f>
        <v>0</v>
      </c>
      <c r="LR11" s="91">
        <f t="shared" si="12"/>
        <v>0</v>
      </c>
      <c r="LS11" s="91" t="e">
        <f ca="1">IF(LE4=data!$F$6,0,OFFSET(data!$K$3,MATCH(LE3,data!$K$4:$K$10,0),1))</f>
        <v>#N/A</v>
      </c>
      <c r="LT11" s="91" t="e">
        <f ca="1">IF(LT10=0,0,1/LT10)</f>
        <v>#N/A</v>
      </c>
      <c r="LU11" s="91">
        <v>1</v>
      </c>
      <c r="LW11" s="91" t="e">
        <f ca="1">OFFSET(data!$J$3,LW7,0)</f>
        <v>#N/A</v>
      </c>
      <c r="MB11" s="596"/>
      <c r="MC11" s="599"/>
      <c r="MD11" s="166" t="s">
        <v>141</v>
      </c>
      <c r="ME11" s="72"/>
      <c r="MF11" s="70"/>
      <c r="MG11" s="71"/>
      <c r="MH11" s="76"/>
      <c r="MI11" s="77"/>
      <c r="MJ11" s="73"/>
      <c r="MK11" s="81"/>
      <c r="ML11" s="59"/>
      <c r="MO11" s="90">
        <f ca="1" xml:space="preserve">
IF(AND(MH11=data!$AR$5,MI11=data!$AT$87),data!$AU$87,
IF(AND(MH11=data!$AR$5,MI11=data!$AT$88),data!$AU$88,
IF(MH11=data!$AR$4,MF11/MJ11,
IF(MH11=data!$AR$5,MF11/OFFSET(data!$AT$3,MATCH(MI11,data!$AT$4:$AT$88,0),1),0))))</f>
        <v>0</v>
      </c>
      <c r="MP11" s="90">
        <f>MIN(IF(ML11=data!$AV$4,0.18,0.09),MF11*9)</f>
        <v>0</v>
      </c>
      <c r="MQ11" s="91">
        <f>IF(ME11=data!$AS$5,MP11,
IF(ME11=data!$AS$4,MO11,0))
*IF(AND(MG11=data!$AW$4,ME$4=data!$F$5),0.9,1)</f>
        <v>0</v>
      </c>
      <c r="MR11" s="91">
        <f t="shared" si="13"/>
        <v>0</v>
      </c>
      <c r="MS11" s="91" t="e">
        <f ca="1">IF(ME4=data!$F$6,0,OFFSET(data!$K$3,MATCH(ME3,data!$K$4:$K$10,0),1))</f>
        <v>#N/A</v>
      </c>
      <c r="MT11" s="91" t="e">
        <f ca="1">IF(MT10=0,0,1/MT10)</f>
        <v>#N/A</v>
      </c>
      <c r="MU11" s="91">
        <v>1</v>
      </c>
      <c r="MW11" s="91" t="e">
        <f ca="1">OFFSET(data!$J$3,MW7,0)</f>
        <v>#N/A</v>
      </c>
      <c r="NB11" s="596"/>
      <c r="NC11" s="599"/>
      <c r="ND11" s="166" t="s">
        <v>141</v>
      </c>
      <c r="NE11" s="72"/>
      <c r="NF11" s="70"/>
      <c r="NG11" s="71"/>
      <c r="NH11" s="76"/>
      <c r="NI11" s="77"/>
      <c r="NJ11" s="73"/>
      <c r="NK11" s="81"/>
      <c r="NL11" s="59"/>
      <c r="NO11" s="90">
        <f ca="1" xml:space="preserve">
IF(AND(NH11=data!$AR$5,NI11=data!$AT$87),data!$AU$87,
IF(AND(NH11=data!$AR$5,NI11=data!$AT$88),data!$AU$88,
IF(NH11=data!$AR$4,NF11/NJ11,
IF(NH11=data!$AR$5,NF11/OFFSET(data!$AT$3,MATCH(NI11,data!$AT$4:$AT$88,0),1),0))))</f>
        <v>0</v>
      </c>
      <c r="NP11" s="90">
        <f>MIN(IF(NL11=data!$AV$4,0.18,0.09),NF11*9)</f>
        <v>0</v>
      </c>
      <c r="NQ11" s="91">
        <f>IF(NE11=data!$AS$5,NP11,
IF(NE11=data!$AS$4,NO11,0))
*IF(AND(NG11=data!$AW$4,NE$4=data!$F$5),0.9,1)</f>
        <v>0</v>
      </c>
      <c r="NR11" s="91">
        <f t="shared" si="14"/>
        <v>0</v>
      </c>
      <c r="NS11" s="91" t="e">
        <f ca="1">IF(NE4=data!$F$6,0,OFFSET(data!$K$3,MATCH(NE3,data!$K$4:$K$10,0),1))</f>
        <v>#N/A</v>
      </c>
      <c r="NT11" s="91" t="e">
        <f ca="1">IF(NT10=0,0,1/NT10)</f>
        <v>#N/A</v>
      </c>
      <c r="NU11" s="91">
        <v>1</v>
      </c>
      <c r="NW11" s="91" t="e">
        <f ca="1">OFFSET(data!$J$3,NW7,0)</f>
        <v>#N/A</v>
      </c>
      <c r="OB11" s="596"/>
      <c r="OC11" s="599"/>
      <c r="OD11" s="166" t="s">
        <v>141</v>
      </c>
      <c r="OE11" s="72"/>
      <c r="OF11" s="70"/>
      <c r="OG11" s="71"/>
      <c r="OH11" s="76"/>
      <c r="OI11" s="77"/>
      <c r="OJ11" s="73"/>
      <c r="OK11" s="81"/>
      <c r="OL11" s="59"/>
      <c r="OO11" s="90">
        <f ca="1" xml:space="preserve">
IF(AND(OH11=data!$AR$5,OI11=data!$AT$87),data!$AU$87,
IF(AND(OH11=data!$AR$5,OI11=data!$AT$88),data!$AU$88,
IF(OH11=data!$AR$4,OF11/OJ11,
IF(OH11=data!$AR$5,OF11/OFFSET(data!$AT$3,MATCH(OI11,data!$AT$4:$AT$88,0),1),0))))</f>
        <v>0</v>
      </c>
      <c r="OP11" s="90">
        <f>MIN(IF(OL11=data!$AV$4,0.18,0.09),OF11*9)</f>
        <v>0</v>
      </c>
      <c r="OQ11" s="91">
        <f>IF(OE11=data!$AS$5,OP11,
IF(OE11=data!$AS$4,OO11,0))
*IF(AND(OG11=data!$AW$4,OE$4=data!$F$5),0.9,1)</f>
        <v>0</v>
      </c>
      <c r="OR11" s="91">
        <f t="shared" si="15"/>
        <v>0</v>
      </c>
      <c r="OS11" s="91" t="e">
        <f ca="1">IF(OE4=data!$F$6,0,OFFSET(data!$K$3,MATCH(OE3,data!$K$4:$K$10,0),1))</f>
        <v>#N/A</v>
      </c>
      <c r="OT11" s="91" t="e">
        <f ca="1">IF(OT10=0,0,1/OT10)</f>
        <v>#N/A</v>
      </c>
      <c r="OU11" s="91">
        <v>1</v>
      </c>
      <c r="OW11" s="91" t="e">
        <f ca="1">OFFSET(data!$J$3,OW7,0)</f>
        <v>#N/A</v>
      </c>
      <c r="PB11" s="596"/>
      <c r="PC11" s="599"/>
      <c r="PD11" s="166" t="s">
        <v>141</v>
      </c>
      <c r="PE11" s="72"/>
      <c r="PF11" s="70"/>
      <c r="PG11" s="71"/>
      <c r="PH11" s="76"/>
      <c r="PI11" s="77"/>
      <c r="PJ11" s="73"/>
      <c r="PK11" s="81"/>
      <c r="PL11" s="59"/>
      <c r="PO11" s="90">
        <f ca="1" xml:space="preserve">
IF(AND(PH11=data!$AR$5,PI11=data!$AT$87),data!$AU$87,
IF(AND(PH11=data!$AR$5,PI11=data!$AT$88),data!$AU$88,
IF(PH11=data!$AR$4,PF11/PJ11,
IF(PH11=data!$AR$5,PF11/OFFSET(data!$AT$3,MATCH(PI11,data!$AT$4:$AT$88,0),1),0))))</f>
        <v>0</v>
      </c>
      <c r="PP11" s="90">
        <f>MIN(IF(PL11=data!$AV$4,0.18,0.09),PF11*9)</f>
        <v>0</v>
      </c>
      <c r="PQ11" s="91">
        <f>IF(PE11=data!$AS$5,PP11,
IF(PE11=data!$AS$4,PO11,0))
*IF(AND(PG11=data!$AW$4,PE$4=data!$F$5),0.9,1)</f>
        <v>0</v>
      </c>
      <c r="PR11" s="91">
        <f t="shared" si="16"/>
        <v>0</v>
      </c>
      <c r="PS11" s="91" t="e">
        <f ca="1">IF(PE4=data!$F$6,0,OFFSET(data!$K$3,MATCH(PE3,data!$K$4:$K$10,0),1))</f>
        <v>#N/A</v>
      </c>
      <c r="PT11" s="91" t="e">
        <f ca="1">IF(PT10=0,0,1/PT10)</f>
        <v>#N/A</v>
      </c>
      <c r="PU11" s="91">
        <v>1</v>
      </c>
      <c r="PW11" s="91" t="e">
        <f ca="1">OFFSET(data!$J$3,PW7,0)</f>
        <v>#N/A</v>
      </c>
      <c r="QB11" s="596"/>
      <c r="QC11" s="599"/>
      <c r="QD11" s="166" t="s">
        <v>141</v>
      </c>
      <c r="QE11" s="72"/>
      <c r="QF11" s="70"/>
      <c r="QG11" s="71"/>
      <c r="QH11" s="76"/>
      <c r="QI11" s="77"/>
      <c r="QJ11" s="73"/>
      <c r="QK11" s="81"/>
      <c r="QL11" s="59"/>
      <c r="QO11" s="90">
        <f ca="1" xml:space="preserve">
IF(AND(QH11=data!$AR$5,QI11=data!$AT$87),data!$AU$87,
IF(AND(QH11=data!$AR$5,QI11=data!$AT$88),data!$AU$88,
IF(QH11=data!$AR$4,QF11/QJ11,
IF(QH11=data!$AR$5,QF11/OFFSET(data!$AT$3,MATCH(QI11,data!$AT$4:$AT$88,0),1),0))))</f>
        <v>0</v>
      </c>
      <c r="QP11" s="90">
        <f>MIN(IF(QL11=data!$AV$4,0.18,0.09),QF11*9)</f>
        <v>0</v>
      </c>
      <c r="QQ11" s="91">
        <f>IF(QE11=data!$AS$5,QP11,
IF(QE11=data!$AS$4,QO11,0))
*IF(AND(QG11=data!$AW$4,QE$4=data!$F$5),0.9,1)</f>
        <v>0</v>
      </c>
      <c r="QR11" s="91">
        <f t="shared" si="17"/>
        <v>0</v>
      </c>
      <c r="QS11" s="91" t="e">
        <f ca="1">IF(QE4=data!$F$6,0,OFFSET(data!$K$3,MATCH(QE3,data!$K$4:$K$10,0),1))</f>
        <v>#N/A</v>
      </c>
      <c r="QT11" s="91" t="e">
        <f ca="1">IF(QT10=0,0,1/QT10)</f>
        <v>#N/A</v>
      </c>
      <c r="QU11" s="91">
        <v>1</v>
      </c>
      <c r="QW11" s="91" t="e">
        <f ca="1">OFFSET(data!$J$3,QW7,0)</f>
        <v>#N/A</v>
      </c>
      <c r="RB11" s="596"/>
      <c r="RC11" s="599"/>
      <c r="RD11" s="166" t="s">
        <v>141</v>
      </c>
      <c r="RE11" s="72"/>
      <c r="RF11" s="70"/>
      <c r="RG11" s="71"/>
      <c r="RH11" s="76"/>
      <c r="RI11" s="77"/>
      <c r="RJ11" s="73"/>
      <c r="RK11" s="81"/>
      <c r="RL11" s="59"/>
      <c r="RO11" s="90">
        <f ca="1" xml:space="preserve">
IF(AND(RH11=data!$AR$5,RI11=data!$AT$87),data!$AU$87,
IF(AND(RH11=data!$AR$5,RI11=data!$AT$88),data!$AU$88,
IF(RH11=data!$AR$4,RF11/RJ11,
IF(RH11=data!$AR$5,RF11/OFFSET(data!$AT$3,MATCH(RI11,data!$AT$4:$AT$88,0),1),0))))</f>
        <v>0</v>
      </c>
      <c r="RP11" s="90">
        <f>MIN(IF(RL11=data!$AV$4,0.18,0.09),RF11*9)</f>
        <v>0</v>
      </c>
      <c r="RQ11" s="91">
        <f>IF(RE11=data!$AS$5,RP11,
IF(RE11=data!$AS$4,RO11,0))
*IF(AND(RG11=data!$AW$4,RE$4=data!$F$5),0.9,1)</f>
        <v>0</v>
      </c>
      <c r="RR11" s="91">
        <f t="shared" si="18"/>
        <v>0</v>
      </c>
      <c r="RS11" s="91" t="e">
        <f ca="1">IF(RE4=data!$F$6,0,OFFSET(data!$K$3,MATCH(RE3,data!$K$4:$K$10,0),1))</f>
        <v>#N/A</v>
      </c>
      <c r="RT11" s="91" t="e">
        <f ca="1">IF(RT10=0,0,1/RT10)</f>
        <v>#N/A</v>
      </c>
      <c r="RU11" s="91">
        <v>1</v>
      </c>
      <c r="RW11" s="91" t="e">
        <f ca="1">OFFSET(data!$J$3,RW7,0)</f>
        <v>#N/A</v>
      </c>
      <c r="SB11" s="596"/>
      <c r="SC11" s="599"/>
      <c r="SD11" s="166" t="s">
        <v>141</v>
      </c>
      <c r="SE11" s="72"/>
      <c r="SF11" s="70"/>
      <c r="SG11" s="71"/>
      <c r="SH11" s="76"/>
      <c r="SI11" s="77"/>
      <c r="SJ11" s="73"/>
      <c r="SK11" s="81"/>
      <c r="SL11" s="59"/>
      <c r="SO11" s="90">
        <f ca="1" xml:space="preserve">
IF(AND(SH11=data!$AR$5,SI11=data!$AT$87),data!$AU$87,
IF(AND(SH11=data!$AR$5,SI11=data!$AT$88),data!$AU$88,
IF(SH11=data!$AR$4,SF11/SJ11,
IF(SH11=data!$AR$5,SF11/OFFSET(data!$AT$3,MATCH(SI11,data!$AT$4:$AT$88,0),1),0))))</f>
        <v>0</v>
      </c>
      <c r="SP11" s="90">
        <f>MIN(IF(SL11=data!$AV$4,0.18,0.09),SF11*9)</f>
        <v>0</v>
      </c>
      <c r="SQ11" s="91">
        <f>IF(SE11=data!$AS$5,SP11,
IF(SE11=data!$AS$4,SO11,0))
*IF(AND(SG11=data!$AW$4,SE$4=data!$F$5),0.9,1)</f>
        <v>0</v>
      </c>
      <c r="SR11" s="91">
        <f t="shared" si="19"/>
        <v>0</v>
      </c>
      <c r="SS11" s="91" t="e">
        <f ca="1">IF(SE4=data!$F$6,0,OFFSET(data!$K$3,MATCH(SE3,data!$K$4:$K$10,0),1))</f>
        <v>#N/A</v>
      </c>
      <c r="ST11" s="91" t="e">
        <f ca="1">IF(ST10=0,0,1/ST10)</f>
        <v>#N/A</v>
      </c>
      <c r="SU11" s="91">
        <v>1</v>
      </c>
      <c r="SW11" s="91" t="e">
        <f ca="1">OFFSET(data!$J$3,SW7,0)</f>
        <v>#N/A</v>
      </c>
      <c r="UA11" s="119"/>
      <c r="UB11" s="369"/>
      <c r="UC11" s="369"/>
      <c r="UD11" s="369"/>
      <c r="UE11" s="369"/>
      <c r="UF11" s="121"/>
    </row>
    <row r="12" spans="2:552" ht="22.5" customHeight="1" x14ac:dyDescent="0.15">
      <c r="B12" s="596"/>
      <c r="C12" s="599"/>
      <c r="D12" s="166" t="s">
        <v>142</v>
      </c>
      <c r="E12" s="72" t="s">
        <v>722</v>
      </c>
      <c r="F12" s="73">
        <v>8.9999999999999993E-3</v>
      </c>
      <c r="G12" s="73"/>
      <c r="H12" s="79" t="s">
        <v>138</v>
      </c>
      <c r="I12" s="80" t="s">
        <v>300</v>
      </c>
      <c r="J12" s="73"/>
      <c r="K12" s="81"/>
      <c r="L12" s="59"/>
      <c r="O12" s="90">
        <f ca="1" xml:space="preserve">
IF(AND(H12=data!$AR$5,I12=data!$AT$87),data!$AU$87,
IF(AND(H12=data!$AR$5,I12=data!$AT$88),data!$AU$88,
IF(H12=data!$AR$4,F12/J12,
IF(H12=data!$AR$5,F12/OFFSET(data!$AT$3,MATCH(I12,data!$AT$4:$AT$88,0),1),0))))</f>
        <v>5.6249999999999994E-2</v>
      </c>
      <c r="P12" s="90">
        <f>MIN(IF(L12=data!$AV$4,0.18,0.09),F12*9)</f>
        <v>8.0999999999999989E-2</v>
      </c>
      <c r="Q12" s="91">
        <f ca="1">IF(E12=data!$AS$5,P12,
IF(E12=data!$AS$4,O12,0))
*IF(AND(G12=data!$AW$4,E$4=data!$F$5),0.9,1)</f>
        <v>5.6249999999999994E-2</v>
      </c>
      <c r="R12" s="91">
        <f t="shared" ca="1" si="0"/>
        <v>5.6249999999999994E-2</v>
      </c>
      <c r="S12" s="91">
        <f ca="1">IF(E4=data!$F$6,0,OFFSET(data!$K$3,MATCH(E3,data!$K$4:$K$10,0),MATCH(J4,data!$L$11:$N$11,0)))</f>
        <v>0.11</v>
      </c>
      <c r="U12" s="91">
        <f ca="1">OFFSET(data!$Q$3,U$7,U11)</f>
        <v>0.83</v>
      </c>
      <c r="W12" s="91">
        <f ca="1">IF(E4=data!$F$6,W10+W11,W10)</f>
        <v>0.47056372011831549</v>
      </c>
      <c r="AB12" s="596"/>
      <c r="AC12" s="599"/>
      <c r="AD12" s="166" t="s">
        <v>142</v>
      </c>
      <c r="AE12" s="72"/>
      <c r="AF12" s="73"/>
      <c r="AG12" s="73"/>
      <c r="AH12" s="79"/>
      <c r="AI12" s="80"/>
      <c r="AJ12" s="73"/>
      <c r="AK12" s="81"/>
      <c r="AL12" s="59"/>
      <c r="AO12" s="90">
        <f ca="1" xml:space="preserve">
IF(AND(AH12=data!$AR$5,AI12=data!$AT$87),data!$AU$87,
IF(AND(AH12=data!$AR$5,AI12=data!$AT$88),data!$AU$88,
IF(AH12=data!$AR$4,AF12/AJ12,
IF(AH12=data!$AR$5,AF12/OFFSET(data!$AT$3,MATCH(AI12,data!$AT$4:$AT$88,0),1),0))))</f>
        <v>0</v>
      </c>
      <c r="AP12" s="90">
        <f>MIN(IF(AL12=data!$AV$4,0.18,0.09),AF12*9)</f>
        <v>0</v>
      </c>
      <c r="AQ12" s="91">
        <f>IF(AE12=data!$AS$5,AP12,
IF(AE12=data!$AS$4,AO12,0))
*IF(AND(AG12=data!$AW$4,AE$4=data!$F$5),0.9,1)</f>
        <v>0</v>
      </c>
      <c r="AR12" s="91">
        <f t="shared" si="1"/>
        <v>0</v>
      </c>
      <c r="AS12" s="91">
        <f ca="1">IF(AE4=data!$F$6,0,OFFSET(data!$K$3,MATCH(AE3,data!$K$4:$K$10,0),MATCH(AJ4,data!$L$11:$N$11,0)))</f>
        <v>0.09</v>
      </c>
      <c r="AU12" s="91" t="e">
        <f ca="1">OFFSET(data!$Q$3,AU$7,AU11)</f>
        <v>#N/A</v>
      </c>
      <c r="AW12" s="91">
        <f ca="1">IF(AE4=data!$F$6,AW10+AW11,AW10)</f>
        <v>0.23705324580598106</v>
      </c>
      <c r="BB12" s="596"/>
      <c r="BC12" s="599"/>
      <c r="BD12" s="166" t="s">
        <v>142</v>
      </c>
      <c r="BE12" s="72"/>
      <c r="BF12" s="73"/>
      <c r="BG12" s="73"/>
      <c r="BH12" s="79"/>
      <c r="BI12" s="80"/>
      <c r="BJ12" s="73"/>
      <c r="BK12" s="81"/>
      <c r="BL12" s="59"/>
      <c r="BO12" s="90">
        <f ca="1" xml:space="preserve">
IF(AND(BH12=data!$AR$5,BI12=data!$AT$87),data!$AU$87,
IF(AND(BH12=data!$AR$5,BI12=data!$AT$88),data!$AU$88,
IF(BH12=data!$AR$4,BF12/BJ12,
IF(BH12=data!$AR$5,BF12/OFFSET(data!$AT$3,MATCH(BI12,data!$AT$4:$AT$88,0),1),0))))</f>
        <v>0</v>
      </c>
      <c r="BP12" s="90">
        <f>MIN(IF(BL12=data!$AV$4,0.18,0.09),BF12*9)</f>
        <v>0</v>
      </c>
      <c r="BQ12" s="91">
        <f>IF(BE12=data!$AS$5,BP12,
IF(BE12=data!$AS$4,BO12,0))
*IF(AND(BG12=data!$AW$4,BE$4=data!$F$5),0.9,1)</f>
        <v>0</v>
      </c>
      <c r="BR12" s="91">
        <f t="shared" si="2"/>
        <v>0</v>
      </c>
      <c r="BS12" s="91">
        <f ca="1">IF(BE4=data!$F$6,0,OFFSET(data!$K$3,MATCH(BE3,data!$K$4:$K$10,0),MATCH(BJ4,data!$L$11:$N$11,0)))</f>
        <v>0.15</v>
      </c>
      <c r="BU12" s="91">
        <f ca="1">OFFSET(data!$Q$3,BU$7,BU11)</f>
        <v>0.85</v>
      </c>
      <c r="BW12" s="91">
        <f ca="1">IF(BE4=data!$F$6,BW10+BW11,BW10)</f>
        <v>0.45241567629627333</v>
      </c>
      <c r="CB12" s="596"/>
      <c r="CC12" s="599"/>
      <c r="CD12" s="166" t="s">
        <v>142</v>
      </c>
      <c r="CE12" s="72"/>
      <c r="CF12" s="73"/>
      <c r="CG12" s="73"/>
      <c r="CH12" s="79"/>
      <c r="CI12" s="80"/>
      <c r="CJ12" s="73"/>
      <c r="CK12" s="81"/>
      <c r="CL12" s="59"/>
      <c r="CO12" s="90">
        <f ca="1" xml:space="preserve">
IF(AND(CH12=data!$AR$5,CI12=data!$AT$87),data!$AU$87,
IF(AND(CH12=data!$AR$5,CI12=data!$AT$88),data!$AU$88,
IF(CH12=data!$AR$4,CF12/CJ12,
IF(CH12=data!$AR$5,CF12/OFFSET(data!$AT$3,MATCH(CI12,data!$AT$4:$AT$88,0),1),0))))</f>
        <v>0</v>
      </c>
      <c r="CP12" s="90">
        <f>MIN(IF(CL12=data!$AV$4,0.18,0.09),CF12*9)</f>
        <v>0</v>
      </c>
      <c r="CQ12" s="91">
        <f>IF(CE12=data!$AS$5,CP12,
IF(CE12=data!$AS$4,CO12,0))
*IF(AND(CG12=data!$AW$4,CE$4=data!$F$5),0.9,1)</f>
        <v>0</v>
      </c>
      <c r="CR12" s="91">
        <f t="shared" si="3"/>
        <v>0</v>
      </c>
      <c r="CS12" s="91" t="e">
        <f ca="1">IF(CE4=data!$F$6,0,OFFSET(data!$K$3,MATCH(CE3,data!$K$4:$K$10,0),MATCH(CJ4,data!$L$11:$N$11,0)))</f>
        <v>#N/A</v>
      </c>
      <c r="CU12" s="91" t="e">
        <f ca="1">OFFSET(data!$Q$3,CU$7,CU11)</f>
        <v>#N/A</v>
      </c>
      <c r="CW12" s="91" t="e">
        <f ca="1">IF(CE4=data!$F$6,CW10+CW11,CW10)</f>
        <v>#N/A</v>
      </c>
      <c r="DB12" s="596"/>
      <c r="DC12" s="599"/>
      <c r="DD12" s="166" t="s">
        <v>142</v>
      </c>
      <c r="DE12" s="72"/>
      <c r="DF12" s="73"/>
      <c r="DG12" s="73"/>
      <c r="DH12" s="79"/>
      <c r="DI12" s="80"/>
      <c r="DJ12" s="73"/>
      <c r="DK12" s="81"/>
      <c r="DL12" s="59"/>
      <c r="DO12" s="90">
        <f ca="1" xml:space="preserve">
IF(AND(DH12=data!$AR$5,DI12=data!$AT$87),data!$AU$87,
IF(AND(DH12=data!$AR$5,DI12=data!$AT$88),data!$AU$88,
IF(DH12=data!$AR$4,DF12/DJ12,
IF(DH12=data!$AR$5,DF12/OFFSET(data!$AT$3,MATCH(DI12,data!$AT$4:$AT$88,0),1),0))))</f>
        <v>0</v>
      </c>
      <c r="DP12" s="90">
        <f>MIN(IF(DL12=data!$AV$4,0.18,0.09),DF12*9)</f>
        <v>0</v>
      </c>
      <c r="DQ12" s="91">
        <f>IF(DE12=data!$AS$5,DP12,
IF(DE12=data!$AS$4,DO12,0))
*IF(AND(DG12=data!$AW$4,DE$4=data!$F$5),0.9,1)</f>
        <v>0</v>
      </c>
      <c r="DR12" s="91">
        <f t="shared" si="4"/>
        <v>0</v>
      </c>
      <c r="DS12" s="91" t="e">
        <f ca="1">IF(DE4=data!$F$6,0,OFFSET(data!$K$3,MATCH(DE3,data!$K$4:$K$10,0),MATCH(DJ4,data!$L$11:$N$11,0)))</f>
        <v>#N/A</v>
      </c>
      <c r="DU12" s="91" t="e">
        <f ca="1">OFFSET(data!$Q$3,DU$7,DU11)</f>
        <v>#N/A</v>
      </c>
      <c r="DW12" s="91" t="e">
        <f ca="1">IF(DE4=data!$F$6,DW10+DW11,DW10)</f>
        <v>#N/A</v>
      </c>
      <c r="EB12" s="596"/>
      <c r="EC12" s="599"/>
      <c r="ED12" s="166" t="s">
        <v>142</v>
      </c>
      <c r="EE12" s="72"/>
      <c r="EF12" s="73"/>
      <c r="EG12" s="73"/>
      <c r="EH12" s="79"/>
      <c r="EI12" s="80"/>
      <c r="EJ12" s="73"/>
      <c r="EK12" s="81"/>
      <c r="EL12" s="59"/>
      <c r="EO12" s="90">
        <f ca="1" xml:space="preserve">
IF(AND(EH12=data!$AR$5,EI12=data!$AT$87),data!$AU$87,
IF(AND(EH12=data!$AR$5,EI12=data!$AT$88),data!$AU$88,
IF(EH12=data!$AR$4,EF12/EJ12,
IF(EH12=data!$AR$5,EF12/OFFSET(data!$AT$3,MATCH(EI12,data!$AT$4:$AT$88,0),1),0))))</f>
        <v>0</v>
      </c>
      <c r="EP12" s="90">
        <f>MIN(IF(EL12=data!$AV$4,0.18,0.09),EF12*9)</f>
        <v>0</v>
      </c>
      <c r="EQ12" s="91">
        <f>IF(EE12=data!$AS$5,EP12,
IF(EE12=data!$AS$4,EO12,0))
*IF(AND(EG12=data!$AW$4,EE$4=data!$F$5),0.9,1)</f>
        <v>0</v>
      </c>
      <c r="ER12" s="91">
        <f t="shared" si="5"/>
        <v>0</v>
      </c>
      <c r="ES12" s="91" t="e">
        <f ca="1">IF(EE4=data!$F$6,0,OFFSET(data!$K$3,MATCH(EE3,data!$K$4:$K$10,0),MATCH(EJ4,data!$L$11:$N$11,0)))</f>
        <v>#N/A</v>
      </c>
      <c r="EU12" s="91" t="e">
        <f ca="1">OFFSET(data!$Q$3,EU$7,EU11)</f>
        <v>#N/A</v>
      </c>
      <c r="EW12" s="91" t="e">
        <f ca="1">IF(EE4=data!$F$6,EW10+EW11,EW10)</f>
        <v>#N/A</v>
      </c>
      <c r="FB12" s="596"/>
      <c r="FC12" s="599"/>
      <c r="FD12" s="166" t="s">
        <v>142</v>
      </c>
      <c r="FE12" s="72"/>
      <c r="FF12" s="73"/>
      <c r="FG12" s="73"/>
      <c r="FH12" s="79"/>
      <c r="FI12" s="80"/>
      <c r="FJ12" s="73"/>
      <c r="FK12" s="81"/>
      <c r="FL12" s="59"/>
      <c r="FO12" s="90">
        <f ca="1" xml:space="preserve">
IF(AND(FH12=data!$AR$5,FI12=data!$AT$87),data!$AU$87,
IF(AND(FH12=data!$AR$5,FI12=data!$AT$88),data!$AU$88,
IF(FH12=data!$AR$4,FF12/FJ12,
IF(FH12=data!$AR$5,FF12/OFFSET(data!$AT$3,MATCH(FI12,data!$AT$4:$AT$88,0),1),0))))</f>
        <v>0</v>
      </c>
      <c r="FP12" s="90">
        <f>MIN(IF(FL12=data!$AV$4,0.18,0.09),FF12*9)</f>
        <v>0</v>
      </c>
      <c r="FQ12" s="91">
        <f>IF(FE12=data!$AS$5,FP12,
IF(FE12=data!$AS$4,FO12,0))
*IF(AND(FG12=data!$AW$4,FE$4=data!$F$5),0.9,1)</f>
        <v>0</v>
      </c>
      <c r="FR12" s="91">
        <f t="shared" si="6"/>
        <v>0</v>
      </c>
      <c r="FS12" s="91" t="e">
        <f ca="1">IF(FE4=data!$F$6,0,OFFSET(data!$K$3,MATCH(FE3,data!$K$4:$K$10,0),MATCH(FJ4,data!$L$11:$N$11,0)))</f>
        <v>#N/A</v>
      </c>
      <c r="FU12" s="91" t="e">
        <f ca="1">OFFSET(data!$Q$3,FU$7,FU11)</f>
        <v>#N/A</v>
      </c>
      <c r="FW12" s="91" t="e">
        <f ca="1">IF(FE4=data!$F$6,FW10+FW11,FW10)</f>
        <v>#N/A</v>
      </c>
      <c r="GB12" s="596"/>
      <c r="GC12" s="599"/>
      <c r="GD12" s="166" t="s">
        <v>142</v>
      </c>
      <c r="GE12" s="72"/>
      <c r="GF12" s="73"/>
      <c r="GG12" s="73"/>
      <c r="GH12" s="79"/>
      <c r="GI12" s="80"/>
      <c r="GJ12" s="73"/>
      <c r="GK12" s="81"/>
      <c r="GL12" s="59"/>
      <c r="GO12" s="90">
        <f ca="1" xml:space="preserve">
IF(AND(GH12=data!$AR$5,GI12=data!$AT$87),data!$AU$87,
IF(AND(GH12=data!$AR$5,GI12=data!$AT$88),data!$AU$88,
IF(GH12=data!$AR$4,GF12/GJ12,
IF(GH12=data!$AR$5,GF12/OFFSET(data!$AT$3,MATCH(GI12,data!$AT$4:$AT$88,0),1),0))))</f>
        <v>0</v>
      </c>
      <c r="GP12" s="90">
        <f>MIN(IF(GL12=data!$AV$4,0.18,0.09),GF12*9)</f>
        <v>0</v>
      </c>
      <c r="GQ12" s="91">
        <f>IF(GE12=data!$AS$5,GP12,
IF(GE12=data!$AS$4,GO12,0))
*IF(AND(GG12=data!$AW$4,GE$4=data!$F$5),0.9,1)</f>
        <v>0</v>
      </c>
      <c r="GR12" s="91">
        <f t="shared" si="7"/>
        <v>0</v>
      </c>
      <c r="GS12" s="91" t="e">
        <f ca="1">IF(GE4=data!$F$6,0,OFFSET(data!$K$3,MATCH(GE3,data!$K$4:$K$10,0),MATCH(GJ4,data!$L$11:$N$11,0)))</f>
        <v>#N/A</v>
      </c>
      <c r="GU12" s="91" t="e">
        <f ca="1">OFFSET(data!$Q$3,GU$7,GU11)</f>
        <v>#N/A</v>
      </c>
      <c r="GW12" s="91" t="e">
        <f ca="1">IF(GE4=data!$F$6,GW10+GW11,GW10)</f>
        <v>#N/A</v>
      </c>
      <c r="HB12" s="596"/>
      <c r="HC12" s="599"/>
      <c r="HD12" s="166" t="s">
        <v>142</v>
      </c>
      <c r="HE12" s="72"/>
      <c r="HF12" s="73"/>
      <c r="HG12" s="73"/>
      <c r="HH12" s="79"/>
      <c r="HI12" s="80"/>
      <c r="HJ12" s="73"/>
      <c r="HK12" s="81"/>
      <c r="HL12" s="59"/>
      <c r="HO12" s="90">
        <f ca="1" xml:space="preserve">
IF(AND(HH12=data!$AR$5,HI12=data!$AT$87),data!$AU$87,
IF(AND(HH12=data!$AR$5,HI12=data!$AT$88),data!$AU$88,
IF(HH12=data!$AR$4,HF12/HJ12,
IF(HH12=data!$AR$5,HF12/OFFSET(data!$AT$3,MATCH(HI12,data!$AT$4:$AT$88,0),1),0))))</f>
        <v>0</v>
      </c>
      <c r="HP12" s="90">
        <f>MIN(IF(HL12=data!$AV$4,0.18,0.09),HF12*9)</f>
        <v>0</v>
      </c>
      <c r="HQ12" s="91">
        <f>IF(HE12=data!$AS$5,HP12,
IF(HE12=data!$AS$4,HO12,0))
*IF(AND(HG12=data!$AW$4,HE$4=data!$F$5),0.9,1)</f>
        <v>0</v>
      </c>
      <c r="HR12" s="91">
        <f t="shared" si="8"/>
        <v>0</v>
      </c>
      <c r="HS12" s="91" t="e">
        <f ca="1">IF(HE4=data!$F$6,0,OFFSET(data!$K$3,MATCH(HE3,data!$K$4:$K$10,0),MATCH(HJ4,data!$L$11:$N$11,0)))</f>
        <v>#N/A</v>
      </c>
      <c r="HU12" s="91" t="e">
        <f ca="1">OFFSET(data!$Q$3,HU$7,HU11)</f>
        <v>#N/A</v>
      </c>
      <c r="HW12" s="91" t="e">
        <f ca="1">IF(HE4=data!$F$6,HW10+HW11,HW10)</f>
        <v>#N/A</v>
      </c>
      <c r="IB12" s="596"/>
      <c r="IC12" s="599"/>
      <c r="ID12" s="166" t="s">
        <v>142</v>
      </c>
      <c r="IE12" s="72"/>
      <c r="IF12" s="73"/>
      <c r="IG12" s="73"/>
      <c r="IH12" s="79"/>
      <c r="II12" s="80"/>
      <c r="IJ12" s="73"/>
      <c r="IK12" s="81"/>
      <c r="IL12" s="59"/>
      <c r="IO12" s="90">
        <f ca="1" xml:space="preserve">
IF(AND(IH12=data!$AR$5,II12=data!$AT$87),data!$AU$87,
IF(AND(IH12=data!$AR$5,II12=data!$AT$88),data!$AU$88,
IF(IH12=data!$AR$4,IF12/IJ12,
IF(IH12=data!$AR$5,IF12/OFFSET(data!$AT$3,MATCH(II12,data!$AT$4:$AT$88,0),1),0))))</f>
        <v>0</v>
      </c>
      <c r="IP12" s="90">
        <f>MIN(IF(IL12=data!$AV$4,0.18,0.09),IF12*9)</f>
        <v>0</v>
      </c>
      <c r="IQ12" s="91">
        <f>IF(IE12=data!$AS$5,IP12,
IF(IE12=data!$AS$4,IO12,0))
*IF(AND(IG12=data!$AW$4,IE$4=data!$F$5),0.9,1)</f>
        <v>0</v>
      </c>
      <c r="IR12" s="91">
        <f t="shared" si="9"/>
        <v>0</v>
      </c>
      <c r="IS12" s="91" t="e">
        <f ca="1">IF(IE4=data!$F$6,0,OFFSET(data!$K$3,MATCH(IE3,data!$K$4:$K$10,0),MATCH(IJ4,data!$L$11:$N$11,0)))</f>
        <v>#N/A</v>
      </c>
      <c r="IU12" s="91" t="e">
        <f ca="1">OFFSET(data!$Q$3,IU$7,IU11)</f>
        <v>#N/A</v>
      </c>
      <c r="IW12" s="91" t="e">
        <f ca="1">IF(IE4=data!$F$6,IW10+IW11,IW10)</f>
        <v>#N/A</v>
      </c>
      <c r="JB12" s="596"/>
      <c r="JC12" s="599"/>
      <c r="JD12" s="166" t="s">
        <v>142</v>
      </c>
      <c r="JE12" s="72"/>
      <c r="JF12" s="73"/>
      <c r="JG12" s="73"/>
      <c r="JH12" s="79"/>
      <c r="JI12" s="80"/>
      <c r="JJ12" s="73"/>
      <c r="JK12" s="81"/>
      <c r="JL12" s="59"/>
      <c r="JO12" s="90">
        <f ca="1" xml:space="preserve">
IF(AND(JH12=data!$AR$5,JI12=data!$AT$87),data!$AU$87,
IF(AND(JH12=data!$AR$5,JI12=data!$AT$88),data!$AU$88,
IF(JH12=data!$AR$4,JF12/JJ12,
IF(JH12=data!$AR$5,JF12/OFFSET(data!$AT$3,MATCH(JI12,data!$AT$4:$AT$88,0),1),0))))</f>
        <v>0</v>
      </c>
      <c r="JP12" s="90">
        <f>MIN(IF(JL12=data!$AV$4,0.18,0.09),JF12*9)</f>
        <v>0</v>
      </c>
      <c r="JQ12" s="91">
        <f>IF(JE12=data!$AS$5,JP12,
IF(JE12=data!$AS$4,JO12,0))
*IF(AND(JG12=data!$AW$4,JE$4=data!$F$5),0.9,1)</f>
        <v>0</v>
      </c>
      <c r="JR12" s="91">
        <f t="shared" si="10"/>
        <v>0</v>
      </c>
      <c r="JS12" s="91" t="e">
        <f ca="1">IF(JE4=data!$F$6,0,OFFSET(data!$K$3,MATCH(JE3,data!$K$4:$K$10,0),MATCH(JJ4,data!$L$11:$N$11,0)))</f>
        <v>#N/A</v>
      </c>
      <c r="JU12" s="91" t="e">
        <f ca="1">OFFSET(data!$Q$3,JU$7,JU11)</f>
        <v>#N/A</v>
      </c>
      <c r="JW12" s="91" t="e">
        <f ca="1">IF(JE4=data!$F$6,JW10+JW11,JW10)</f>
        <v>#N/A</v>
      </c>
      <c r="KB12" s="596"/>
      <c r="KC12" s="599"/>
      <c r="KD12" s="166" t="s">
        <v>142</v>
      </c>
      <c r="KE12" s="72"/>
      <c r="KF12" s="73"/>
      <c r="KG12" s="73"/>
      <c r="KH12" s="79"/>
      <c r="KI12" s="80"/>
      <c r="KJ12" s="73"/>
      <c r="KK12" s="81"/>
      <c r="KL12" s="59"/>
      <c r="KO12" s="90">
        <f ca="1" xml:space="preserve">
IF(AND(KH12=data!$AR$5,KI12=data!$AT$87),data!$AU$87,
IF(AND(KH12=data!$AR$5,KI12=data!$AT$88),data!$AU$88,
IF(KH12=data!$AR$4,KF12/KJ12,
IF(KH12=data!$AR$5,KF12/OFFSET(data!$AT$3,MATCH(KI12,data!$AT$4:$AT$88,0),1),0))))</f>
        <v>0</v>
      </c>
      <c r="KP12" s="90">
        <f>MIN(IF(KL12=data!$AV$4,0.18,0.09),KF12*9)</f>
        <v>0</v>
      </c>
      <c r="KQ12" s="91">
        <f>IF(KE12=data!$AS$5,KP12,
IF(KE12=data!$AS$4,KO12,0))
*IF(AND(KG12=data!$AW$4,KE$4=data!$F$5),0.9,1)</f>
        <v>0</v>
      </c>
      <c r="KR12" s="91">
        <f t="shared" si="11"/>
        <v>0</v>
      </c>
      <c r="KS12" s="91" t="e">
        <f ca="1">IF(KE4=data!$F$6,0,OFFSET(data!$K$3,MATCH(KE3,data!$K$4:$K$10,0),MATCH(KJ4,data!$L$11:$N$11,0)))</f>
        <v>#N/A</v>
      </c>
      <c r="KU12" s="91" t="e">
        <f ca="1">OFFSET(data!$Q$3,KU$7,KU11)</f>
        <v>#N/A</v>
      </c>
      <c r="KW12" s="91" t="e">
        <f ca="1">IF(KE4=data!$F$6,KW10+KW11,KW10)</f>
        <v>#N/A</v>
      </c>
      <c r="LB12" s="596"/>
      <c r="LC12" s="599"/>
      <c r="LD12" s="166" t="s">
        <v>142</v>
      </c>
      <c r="LE12" s="72"/>
      <c r="LF12" s="73"/>
      <c r="LG12" s="73"/>
      <c r="LH12" s="79"/>
      <c r="LI12" s="80"/>
      <c r="LJ12" s="73"/>
      <c r="LK12" s="81"/>
      <c r="LL12" s="59"/>
      <c r="LO12" s="90">
        <f ca="1" xml:space="preserve">
IF(AND(LH12=data!$AR$5,LI12=data!$AT$87),data!$AU$87,
IF(AND(LH12=data!$AR$5,LI12=data!$AT$88),data!$AU$88,
IF(LH12=data!$AR$4,LF12/LJ12,
IF(LH12=data!$AR$5,LF12/OFFSET(data!$AT$3,MATCH(LI12,data!$AT$4:$AT$88,0),1),0))))</f>
        <v>0</v>
      </c>
      <c r="LP12" s="90">
        <f>MIN(IF(LL12=data!$AV$4,0.18,0.09),LF12*9)</f>
        <v>0</v>
      </c>
      <c r="LQ12" s="91">
        <f>IF(LE12=data!$AS$5,LP12,
IF(LE12=data!$AS$4,LO12,0))
*IF(AND(LG12=data!$AW$4,LE$4=data!$F$5),0.9,1)</f>
        <v>0</v>
      </c>
      <c r="LR12" s="91">
        <f t="shared" si="12"/>
        <v>0</v>
      </c>
      <c r="LS12" s="91" t="e">
        <f ca="1">IF(LE4=data!$F$6,0,OFFSET(data!$K$3,MATCH(LE3,data!$K$4:$K$10,0),MATCH(LJ4,data!$L$11:$N$11,0)))</f>
        <v>#N/A</v>
      </c>
      <c r="LU12" s="91" t="e">
        <f ca="1">OFFSET(data!$Q$3,LU$7,LU11)</f>
        <v>#N/A</v>
      </c>
      <c r="LW12" s="91" t="e">
        <f ca="1">IF(LE4=data!$F$6,LW10+LW11,LW10)</f>
        <v>#N/A</v>
      </c>
      <c r="MB12" s="596"/>
      <c r="MC12" s="599"/>
      <c r="MD12" s="166" t="s">
        <v>142</v>
      </c>
      <c r="ME12" s="72"/>
      <c r="MF12" s="73"/>
      <c r="MG12" s="73"/>
      <c r="MH12" s="79"/>
      <c r="MI12" s="80"/>
      <c r="MJ12" s="73"/>
      <c r="MK12" s="81"/>
      <c r="ML12" s="59"/>
      <c r="MO12" s="90">
        <f ca="1" xml:space="preserve">
IF(AND(MH12=data!$AR$5,MI12=data!$AT$87),data!$AU$87,
IF(AND(MH12=data!$AR$5,MI12=data!$AT$88),data!$AU$88,
IF(MH12=data!$AR$4,MF12/MJ12,
IF(MH12=data!$AR$5,MF12/OFFSET(data!$AT$3,MATCH(MI12,data!$AT$4:$AT$88,0),1),0))))</f>
        <v>0</v>
      </c>
      <c r="MP12" s="90">
        <f>MIN(IF(ML12=data!$AV$4,0.18,0.09),MF12*9)</f>
        <v>0</v>
      </c>
      <c r="MQ12" s="91">
        <f>IF(ME12=data!$AS$5,MP12,
IF(ME12=data!$AS$4,MO12,0))
*IF(AND(MG12=data!$AW$4,ME$4=data!$F$5),0.9,1)</f>
        <v>0</v>
      </c>
      <c r="MR12" s="91">
        <f t="shared" si="13"/>
        <v>0</v>
      </c>
      <c r="MS12" s="91" t="e">
        <f ca="1">IF(ME4=data!$F$6,0,OFFSET(data!$K$3,MATCH(ME3,data!$K$4:$K$10,0),MATCH(MJ4,data!$L$11:$N$11,0)))</f>
        <v>#N/A</v>
      </c>
      <c r="MU12" s="91" t="e">
        <f ca="1">OFFSET(data!$Q$3,MU$7,MU11)</f>
        <v>#N/A</v>
      </c>
      <c r="MW12" s="91" t="e">
        <f ca="1">IF(ME4=data!$F$6,MW10+MW11,MW10)</f>
        <v>#N/A</v>
      </c>
      <c r="NB12" s="596"/>
      <c r="NC12" s="599"/>
      <c r="ND12" s="166" t="s">
        <v>142</v>
      </c>
      <c r="NE12" s="72"/>
      <c r="NF12" s="73"/>
      <c r="NG12" s="73"/>
      <c r="NH12" s="79"/>
      <c r="NI12" s="80"/>
      <c r="NJ12" s="73"/>
      <c r="NK12" s="81"/>
      <c r="NL12" s="59"/>
      <c r="NO12" s="90">
        <f ca="1" xml:space="preserve">
IF(AND(NH12=data!$AR$5,NI12=data!$AT$87),data!$AU$87,
IF(AND(NH12=data!$AR$5,NI12=data!$AT$88),data!$AU$88,
IF(NH12=data!$AR$4,NF12/NJ12,
IF(NH12=data!$AR$5,NF12/OFFSET(data!$AT$3,MATCH(NI12,data!$AT$4:$AT$88,0),1),0))))</f>
        <v>0</v>
      </c>
      <c r="NP12" s="90">
        <f>MIN(IF(NL12=data!$AV$4,0.18,0.09),NF12*9)</f>
        <v>0</v>
      </c>
      <c r="NQ12" s="91">
        <f>IF(NE12=data!$AS$5,NP12,
IF(NE12=data!$AS$4,NO12,0))
*IF(AND(NG12=data!$AW$4,NE$4=data!$F$5),0.9,1)</f>
        <v>0</v>
      </c>
      <c r="NR12" s="91">
        <f t="shared" si="14"/>
        <v>0</v>
      </c>
      <c r="NS12" s="91" t="e">
        <f ca="1">IF(NE4=data!$F$6,0,OFFSET(data!$K$3,MATCH(NE3,data!$K$4:$K$10,0),MATCH(NJ4,data!$L$11:$N$11,0)))</f>
        <v>#N/A</v>
      </c>
      <c r="NU12" s="91" t="e">
        <f ca="1">OFFSET(data!$Q$3,NU$7,NU11)</f>
        <v>#N/A</v>
      </c>
      <c r="NW12" s="91" t="e">
        <f ca="1">IF(NE4=data!$F$6,NW10+NW11,NW10)</f>
        <v>#N/A</v>
      </c>
      <c r="OB12" s="596"/>
      <c r="OC12" s="599"/>
      <c r="OD12" s="166" t="s">
        <v>142</v>
      </c>
      <c r="OE12" s="72"/>
      <c r="OF12" s="73"/>
      <c r="OG12" s="73"/>
      <c r="OH12" s="79"/>
      <c r="OI12" s="80"/>
      <c r="OJ12" s="73"/>
      <c r="OK12" s="81"/>
      <c r="OL12" s="59"/>
      <c r="OO12" s="90">
        <f ca="1" xml:space="preserve">
IF(AND(OH12=data!$AR$5,OI12=data!$AT$87),data!$AU$87,
IF(AND(OH12=data!$AR$5,OI12=data!$AT$88),data!$AU$88,
IF(OH12=data!$AR$4,OF12/OJ12,
IF(OH12=data!$AR$5,OF12/OFFSET(data!$AT$3,MATCH(OI12,data!$AT$4:$AT$88,0),1),0))))</f>
        <v>0</v>
      </c>
      <c r="OP12" s="90">
        <f>MIN(IF(OL12=data!$AV$4,0.18,0.09),OF12*9)</f>
        <v>0</v>
      </c>
      <c r="OQ12" s="91">
        <f>IF(OE12=data!$AS$5,OP12,
IF(OE12=data!$AS$4,OO12,0))
*IF(AND(OG12=data!$AW$4,OE$4=data!$F$5),0.9,1)</f>
        <v>0</v>
      </c>
      <c r="OR12" s="91">
        <f t="shared" si="15"/>
        <v>0</v>
      </c>
      <c r="OS12" s="91" t="e">
        <f ca="1">IF(OE4=data!$F$6,0,OFFSET(data!$K$3,MATCH(OE3,data!$K$4:$K$10,0),MATCH(OJ4,data!$L$11:$N$11,0)))</f>
        <v>#N/A</v>
      </c>
      <c r="OU12" s="91" t="e">
        <f ca="1">OFFSET(data!$Q$3,OU$7,OU11)</f>
        <v>#N/A</v>
      </c>
      <c r="OW12" s="91" t="e">
        <f ca="1">IF(OE4=data!$F$6,OW10+OW11,OW10)</f>
        <v>#N/A</v>
      </c>
      <c r="PB12" s="596"/>
      <c r="PC12" s="599"/>
      <c r="PD12" s="166" t="s">
        <v>142</v>
      </c>
      <c r="PE12" s="72"/>
      <c r="PF12" s="73"/>
      <c r="PG12" s="73"/>
      <c r="PH12" s="79"/>
      <c r="PI12" s="80"/>
      <c r="PJ12" s="73"/>
      <c r="PK12" s="81"/>
      <c r="PL12" s="59"/>
      <c r="PO12" s="90">
        <f ca="1" xml:space="preserve">
IF(AND(PH12=data!$AR$5,PI12=data!$AT$87),data!$AU$87,
IF(AND(PH12=data!$AR$5,PI12=data!$AT$88),data!$AU$88,
IF(PH12=data!$AR$4,PF12/PJ12,
IF(PH12=data!$AR$5,PF12/OFFSET(data!$AT$3,MATCH(PI12,data!$AT$4:$AT$88,0),1),0))))</f>
        <v>0</v>
      </c>
      <c r="PP12" s="90">
        <f>MIN(IF(PL12=data!$AV$4,0.18,0.09),PF12*9)</f>
        <v>0</v>
      </c>
      <c r="PQ12" s="91">
        <f>IF(PE12=data!$AS$5,PP12,
IF(PE12=data!$AS$4,PO12,0))
*IF(AND(PG12=data!$AW$4,PE$4=data!$F$5),0.9,1)</f>
        <v>0</v>
      </c>
      <c r="PR12" s="91">
        <f t="shared" si="16"/>
        <v>0</v>
      </c>
      <c r="PS12" s="91" t="e">
        <f ca="1">IF(PE4=data!$F$6,0,OFFSET(data!$K$3,MATCH(PE3,data!$K$4:$K$10,0),MATCH(PJ4,data!$L$11:$N$11,0)))</f>
        <v>#N/A</v>
      </c>
      <c r="PU12" s="91" t="e">
        <f ca="1">OFFSET(data!$Q$3,PU$7,PU11)</f>
        <v>#N/A</v>
      </c>
      <c r="PW12" s="91" t="e">
        <f ca="1">IF(PE4=data!$F$6,PW10+PW11,PW10)</f>
        <v>#N/A</v>
      </c>
      <c r="QB12" s="596"/>
      <c r="QC12" s="599"/>
      <c r="QD12" s="166" t="s">
        <v>142</v>
      </c>
      <c r="QE12" s="72"/>
      <c r="QF12" s="73"/>
      <c r="QG12" s="73"/>
      <c r="QH12" s="79"/>
      <c r="QI12" s="80"/>
      <c r="QJ12" s="73"/>
      <c r="QK12" s="81"/>
      <c r="QL12" s="59"/>
      <c r="QO12" s="90">
        <f ca="1" xml:space="preserve">
IF(AND(QH12=data!$AR$5,QI12=data!$AT$87),data!$AU$87,
IF(AND(QH12=data!$AR$5,QI12=data!$AT$88),data!$AU$88,
IF(QH12=data!$AR$4,QF12/QJ12,
IF(QH12=data!$AR$5,QF12/OFFSET(data!$AT$3,MATCH(QI12,data!$AT$4:$AT$88,0),1),0))))</f>
        <v>0</v>
      </c>
      <c r="QP12" s="90">
        <f>MIN(IF(QL12=data!$AV$4,0.18,0.09),QF12*9)</f>
        <v>0</v>
      </c>
      <c r="QQ12" s="91">
        <f>IF(QE12=data!$AS$5,QP12,
IF(QE12=data!$AS$4,QO12,0))
*IF(AND(QG12=data!$AW$4,QE$4=data!$F$5),0.9,1)</f>
        <v>0</v>
      </c>
      <c r="QR12" s="91">
        <f t="shared" si="17"/>
        <v>0</v>
      </c>
      <c r="QS12" s="91" t="e">
        <f ca="1">IF(QE4=data!$F$6,0,OFFSET(data!$K$3,MATCH(QE3,data!$K$4:$K$10,0),MATCH(QJ4,data!$L$11:$N$11,0)))</f>
        <v>#N/A</v>
      </c>
      <c r="QU12" s="91" t="e">
        <f ca="1">OFFSET(data!$Q$3,QU$7,QU11)</f>
        <v>#N/A</v>
      </c>
      <c r="QW12" s="91" t="e">
        <f ca="1">IF(QE4=data!$F$6,QW10+QW11,QW10)</f>
        <v>#N/A</v>
      </c>
      <c r="RB12" s="596"/>
      <c r="RC12" s="599"/>
      <c r="RD12" s="166" t="s">
        <v>142</v>
      </c>
      <c r="RE12" s="72"/>
      <c r="RF12" s="73"/>
      <c r="RG12" s="73"/>
      <c r="RH12" s="79"/>
      <c r="RI12" s="80"/>
      <c r="RJ12" s="73"/>
      <c r="RK12" s="81"/>
      <c r="RL12" s="59"/>
      <c r="RO12" s="90">
        <f ca="1" xml:space="preserve">
IF(AND(RH12=data!$AR$5,RI12=data!$AT$87),data!$AU$87,
IF(AND(RH12=data!$AR$5,RI12=data!$AT$88),data!$AU$88,
IF(RH12=data!$AR$4,RF12/RJ12,
IF(RH12=data!$AR$5,RF12/OFFSET(data!$AT$3,MATCH(RI12,data!$AT$4:$AT$88,0),1),0))))</f>
        <v>0</v>
      </c>
      <c r="RP12" s="90">
        <f>MIN(IF(RL12=data!$AV$4,0.18,0.09),RF12*9)</f>
        <v>0</v>
      </c>
      <c r="RQ12" s="91">
        <f>IF(RE12=data!$AS$5,RP12,
IF(RE12=data!$AS$4,RO12,0))
*IF(AND(RG12=data!$AW$4,RE$4=data!$F$5),0.9,1)</f>
        <v>0</v>
      </c>
      <c r="RR12" s="91">
        <f t="shared" si="18"/>
        <v>0</v>
      </c>
      <c r="RS12" s="91" t="e">
        <f ca="1">IF(RE4=data!$F$6,0,OFFSET(data!$K$3,MATCH(RE3,data!$K$4:$K$10,0),MATCH(RJ4,data!$L$11:$N$11,0)))</f>
        <v>#N/A</v>
      </c>
      <c r="RU12" s="91" t="e">
        <f ca="1">OFFSET(data!$Q$3,RU$7,RU11)</f>
        <v>#N/A</v>
      </c>
      <c r="RW12" s="91" t="e">
        <f ca="1">IF(RE4=data!$F$6,RW10+RW11,RW10)</f>
        <v>#N/A</v>
      </c>
      <c r="SB12" s="596"/>
      <c r="SC12" s="599"/>
      <c r="SD12" s="166" t="s">
        <v>142</v>
      </c>
      <c r="SE12" s="72"/>
      <c r="SF12" s="73"/>
      <c r="SG12" s="73"/>
      <c r="SH12" s="79"/>
      <c r="SI12" s="80"/>
      <c r="SJ12" s="73"/>
      <c r="SK12" s="81"/>
      <c r="SL12" s="59"/>
      <c r="SO12" s="90">
        <f ca="1" xml:space="preserve">
IF(AND(SH12=data!$AR$5,SI12=data!$AT$87),data!$AU$87,
IF(AND(SH12=data!$AR$5,SI12=data!$AT$88),data!$AU$88,
IF(SH12=data!$AR$4,SF12/SJ12,
IF(SH12=data!$AR$5,SF12/OFFSET(data!$AT$3,MATCH(SI12,data!$AT$4:$AT$88,0),1),0))))</f>
        <v>0</v>
      </c>
      <c r="SP12" s="90">
        <f>MIN(IF(SL12=data!$AV$4,0.18,0.09),SF12*9)</f>
        <v>0</v>
      </c>
      <c r="SQ12" s="91">
        <f>IF(SE12=data!$AS$5,SP12,
IF(SE12=data!$AS$4,SO12,0))
*IF(AND(SG12=data!$AW$4,SE$4=data!$F$5),0.9,1)</f>
        <v>0</v>
      </c>
      <c r="SR12" s="91">
        <f t="shared" si="19"/>
        <v>0</v>
      </c>
      <c r="SS12" s="91" t="e">
        <f ca="1">IF(SE4=data!$F$6,0,OFFSET(data!$K$3,MATCH(SE3,data!$K$4:$K$10,0),MATCH(SJ4,data!$L$11:$N$11,0)))</f>
        <v>#N/A</v>
      </c>
      <c r="SU12" s="91" t="e">
        <f ca="1">OFFSET(data!$Q$3,SU$7,SU11)</f>
        <v>#N/A</v>
      </c>
      <c r="SW12" s="91" t="e">
        <f ca="1">IF(SE4=data!$F$6,SW10+SW11,SW10)</f>
        <v>#N/A</v>
      </c>
      <c r="UA12" s="119"/>
      <c r="UB12" s="369"/>
      <c r="UC12" s="369"/>
      <c r="UD12" s="369"/>
      <c r="UE12" s="369"/>
      <c r="UF12" s="121"/>
    </row>
    <row r="13" spans="2:552" ht="22.5" customHeight="1" x14ac:dyDescent="0.15">
      <c r="B13" s="596"/>
      <c r="C13" s="599"/>
      <c r="D13" s="166" t="s">
        <v>143</v>
      </c>
      <c r="E13" s="72"/>
      <c r="F13" s="73"/>
      <c r="G13" s="73"/>
      <c r="H13" s="79"/>
      <c r="I13" s="80"/>
      <c r="J13" s="73"/>
      <c r="K13" s="81"/>
      <c r="L13" s="59"/>
      <c r="O13" s="90">
        <f ca="1" xml:space="preserve">
IF(AND(H13=data!$AR$5,I13=data!$AT$87),data!$AU$87,
IF(AND(H13=data!$AR$5,I13=data!$AT$88),data!$AU$88,
IF(H13=data!$AR$4,F13/J13,
IF(H13=data!$AR$5,F13/OFFSET(data!$AT$3,MATCH(I13,data!$AT$4:$AT$88,0),1),0))))</f>
        <v>0</v>
      </c>
      <c r="P13" s="90">
        <f>MIN(IF(L13=data!$AV$4,0.18,0.09),F13*9)</f>
        <v>0</v>
      </c>
      <c r="Q13" s="91">
        <f>IF(E13=data!$AS$5,P13,
IF(E13=data!$AS$4,O13,0))
*IF(AND(G13=data!$AW$4,E$4=data!$F$5),0.9,1)</f>
        <v>0</v>
      </c>
      <c r="R13" s="91">
        <f t="shared" si="0"/>
        <v>0</v>
      </c>
      <c r="U13" s="91">
        <f ca="1">IF(E4=data!$F$4,U10,
IF(E4=data!$F$5,U12,
IF(E4=data!$F$6,1,0)))</f>
        <v>0.83</v>
      </c>
      <c r="AB13" s="596"/>
      <c r="AC13" s="599"/>
      <c r="AD13" s="166" t="s">
        <v>143</v>
      </c>
      <c r="AE13" s="72"/>
      <c r="AF13" s="73"/>
      <c r="AG13" s="73"/>
      <c r="AH13" s="79"/>
      <c r="AI13" s="80"/>
      <c r="AJ13" s="73"/>
      <c r="AK13" s="81"/>
      <c r="AL13" s="59"/>
      <c r="AO13" s="90">
        <f ca="1" xml:space="preserve">
IF(AND(AH13=data!$AR$5,AI13=data!$AT$87),data!$AU$87,
IF(AND(AH13=data!$AR$5,AI13=data!$AT$88),data!$AU$88,
IF(AH13=data!$AR$4,AF13/AJ13,
IF(AH13=data!$AR$5,AF13/OFFSET(data!$AT$3,MATCH(AI13,data!$AT$4:$AT$88,0),1),0))))</f>
        <v>0</v>
      </c>
      <c r="AP13" s="90">
        <f>MIN(IF(AL13=data!$AV$4,0.18,0.09),AF13*9)</f>
        <v>0</v>
      </c>
      <c r="AQ13" s="91">
        <f>IF(AE13=data!$AS$5,AP13,
IF(AE13=data!$AS$4,AO13,0))
*IF(AND(AG13=data!$AW$4,AE$4=data!$F$5),0.9,1)</f>
        <v>0</v>
      </c>
      <c r="AR13" s="91">
        <f t="shared" si="1"/>
        <v>0</v>
      </c>
      <c r="AU13" s="91">
        <f>IF(AE4=data!$F$4,AU10,
IF(AE4=data!$F$5,AU12,
IF(AE4=data!$F$6,1,0)))</f>
        <v>1</v>
      </c>
      <c r="BB13" s="596"/>
      <c r="BC13" s="599"/>
      <c r="BD13" s="166" t="s">
        <v>143</v>
      </c>
      <c r="BE13" s="72"/>
      <c r="BF13" s="73"/>
      <c r="BG13" s="73"/>
      <c r="BH13" s="79"/>
      <c r="BI13" s="80"/>
      <c r="BJ13" s="73"/>
      <c r="BK13" s="81"/>
      <c r="BL13" s="59"/>
      <c r="BO13" s="90">
        <f ca="1" xml:space="preserve">
IF(AND(BH13=data!$AR$5,BI13=data!$AT$87),data!$AU$87,
IF(AND(BH13=data!$AR$5,BI13=data!$AT$88),data!$AU$88,
IF(BH13=data!$AR$4,BF13/BJ13,
IF(BH13=data!$AR$5,BF13/OFFSET(data!$AT$3,MATCH(BI13,data!$AT$4:$AT$88,0),1),0))))</f>
        <v>0</v>
      </c>
      <c r="BP13" s="90">
        <f>MIN(IF(BL13=data!$AV$4,0.18,0.09),BF13*9)</f>
        <v>0</v>
      </c>
      <c r="BQ13" s="91">
        <f>IF(BE13=data!$AS$5,BP13,
IF(BE13=data!$AS$4,BO13,0))
*IF(AND(BG13=data!$AW$4,BE$4=data!$F$5),0.9,1)</f>
        <v>0</v>
      </c>
      <c r="BR13" s="91">
        <f t="shared" si="2"/>
        <v>0</v>
      </c>
      <c r="BU13" s="91">
        <f ca="1">IF(BE4=data!$F$4,BU10,
IF(BE4=data!$F$5,BU12,
IF(BE4=data!$F$6,1,0)))</f>
        <v>0.85</v>
      </c>
      <c r="CB13" s="596"/>
      <c r="CC13" s="599"/>
      <c r="CD13" s="166" t="s">
        <v>143</v>
      </c>
      <c r="CE13" s="72"/>
      <c r="CF13" s="73"/>
      <c r="CG13" s="73"/>
      <c r="CH13" s="79"/>
      <c r="CI13" s="80"/>
      <c r="CJ13" s="73"/>
      <c r="CK13" s="81"/>
      <c r="CL13" s="59"/>
      <c r="CO13" s="90">
        <f ca="1" xml:space="preserve">
IF(AND(CH13=data!$AR$5,CI13=data!$AT$87),data!$AU$87,
IF(AND(CH13=data!$AR$5,CI13=data!$AT$88),data!$AU$88,
IF(CH13=data!$AR$4,CF13/CJ13,
IF(CH13=data!$AR$5,CF13/OFFSET(data!$AT$3,MATCH(CI13,data!$AT$4:$AT$88,0),1),0))))</f>
        <v>0</v>
      </c>
      <c r="CP13" s="90">
        <f>MIN(IF(CL13=data!$AV$4,0.18,0.09),CF13*9)</f>
        <v>0</v>
      </c>
      <c r="CQ13" s="91">
        <f>IF(CE13=data!$AS$5,CP13,
IF(CE13=data!$AS$4,CO13,0))
*IF(AND(CG13=data!$AW$4,CE$4=data!$F$5),0.9,1)</f>
        <v>0</v>
      </c>
      <c r="CR13" s="91">
        <f t="shared" si="3"/>
        <v>0</v>
      </c>
      <c r="CU13" s="91">
        <f>IF(CE4=data!$F$4,CU10,
IF(CE4=data!$F$5,CU12,
IF(CE4=data!$F$6,1,0)))</f>
        <v>0</v>
      </c>
      <c r="DB13" s="596"/>
      <c r="DC13" s="599"/>
      <c r="DD13" s="166" t="s">
        <v>143</v>
      </c>
      <c r="DE13" s="72"/>
      <c r="DF13" s="73"/>
      <c r="DG13" s="73"/>
      <c r="DH13" s="79"/>
      <c r="DI13" s="80"/>
      <c r="DJ13" s="73"/>
      <c r="DK13" s="81"/>
      <c r="DL13" s="59"/>
      <c r="DO13" s="90">
        <f ca="1" xml:space="preserve">
IF(AND(DH13=data!$AR$5,DI13=data!$AT$87),data!$AU$87,
IF(AND(DH13=data!$AR$5,DI13=data!$AT$88),data!$AU$88,
IF(DH13=data!$AR$4,DF13/DJ13,
IF(DH13=data!$AR$5,DF13/OFFSET(data!$AT$3,MATCH(DI13,data!$AT$4:$AT$88,0),1),0))))</f>
        <v>0</v>
      </c>
      <c r="DP13" s="90">
        <f>MIN(IF(DL13=data!$AV$4,0.18,0.09),DF13*9)</f>
        <v>0</v>
      </c>
      <c r="DQ13" s="91">
        <f>IF(DE13=data!$AS$5,DP13,
IF(DE13=data!$AS$4,DO13,0))
*IF(AND(DG13=data!$AW$4,DE$4=data!$F$5),0.9,1)</f>
        <v>0</v>
      </c>
      <c r="DR13" s="91">
        <f t="shared" si="4"/>
        <v>0</v>
      </c>
      <c r="DU13" s="91">
        <f>IF(DE4=data!$F$4,DU10,
IF(DE4=data!$F$5,DU12,
IF(DE4=data!$F$6,1,0)))</f>
        <v>0</v>
      </c>
      <c r="EB13" s="596"/>
      <c r="EC13" s="599"/>
      <c r="ED13" s="166" t="s">
        <v>143</v>
      </c>
      <c r="EE13" s="72"/>
      <c r="EF13" s="73"/>
      <c r="EG13" s="73"/>
      <c r="EH13" s="79"/>
      <c r="EI13" s="80"/>
      <c r="EJ13" s="73"/>
      <c r="EK13" s="81"/>
      <c r="EL13" s="59"/>
      <c r="EO13" s="90">
        <f ca="1" xml:space="preserve">
IF(AND(EH13=data!$AR$5,EI13=data!$AT$87),data!$AU$87,
IF(AND(EH13=data!$AR$5,EI13=data!$AT$88),data!$AU$88,
IF(EH13=data!$AR$4,EF13/EJ13,
IF(EH13=data!$AR$5,EF13/OFFSET(data!$AT$3,MATCH(EI13,data!$AT$4:$AT$88,0),1),0))))</f>
        <v>0</v>
      </c>
      <c r="EP13" s="90">
        <f>MIN(IF(EL13=data!$AV$4,0.18,0.09),EF13*9)</f>
        <v>0</v>
      </c>
      <c r="EQ13" s="91">
        <f>IF(EE13=data!$AS$5,EP13,
IF(EE13=data!$AS$4,EO13,0))
*IF(AND(EG13=data!$AW$4,EE$4=data!$F$5),0.9,1)</f>
        <v>0</v>
      </c>
      <c r="ER13" s="91">
        <f t="shared" si="5"/>
        <v>0</v>
      </c>
      <c r="EU13" s="91">
        <f>IF(EE4=data!$F$4,EU10,
IF(EE4=data!$F$5,EU12,
IF(EE4=data!$F$6,1,0)))</f>
        <v>0</v>
      </c>
      <c r="FB13" s="596"/>
      <c r="FC13" s="599"/>
      <c r="FD13" s="166" t="s">
        <v>143</v>
      </c>
      <c r="FE13" s="72"/>
      <c r="FF13" s="73"/>
      <c r="FG13" s="73"/>
      <c r="FH13" s="79"/>
      <c r="FI13" s="80"/>
      <c r="FJ13" s="73"/>
      <c r="FK13" s="81"/>
      <c r="FL13" s="59"/>
      <c r="FO13" s="90">
        <f ca="1" xml:space="preserve">
IF(AND(FH13=data!$AR$5,FI13=data!$AT$87),data!$AU$87,
IF(AND(FH13=data!$AR$5,FI13=data!$AT$88),data!$AU$88,
IF(FH13=data!$AR$4,FF13/FJ13,
IF(FH13=data!$AR$5,FF13/OFFSET(data!$AT$3,MATCH(FI13,data!$AT$4:$AT$88,0),1),0))))</f>
        <v>0</v>
      </c>
      <c r="FP13" s="90">
        <f>MIN(IF(FL13=data!$AV$4,0.18,0.09),FF13*9)</f>
        <v>0</v>
      </c>
      <c r="FQ13" s="91">
        <f>IF(FE13=data!$AS$5,FP13,
IF(FE13=data!$AS$4,FO13,0))
*IF(AND(FG13=data!$AW$4,FE$4=data!$F$5),0.9,1)</f>
        <v>0</v>
      </c>
      <c r="FR13" s="91">
        <f t="shared" si="6"/>
        <v>0</v>
      </c>
      <c r="FU13" s="91">
        <f>IF(FE4=data!$F$4,FU10,
IF(FE4=data!$F$5,FU12,
IF(FE4=data!$F$6,1,0)))</f>
        <v>0</v>
      </c>
      <c r="GB13" s="596"/>
      <c r="GC13" s="599"/>
      <c r="GD13" s="166" t="s">
        <v>143</v>
      </c>
      <c r="GE13" s="72"/>
      <c r="GF13" s="73"/>
      <c r="GG13" s="73"/>
      <c r="GH13" s="79"/>
      <c r="GI13" s="80"/>
      <c r="GJ13" s="73"/>
      <c r="GK13" s="81"/>
      <c r="GL13" s="59"/>
      <c r="GO13" s="90">
        <f ca="1" xml:space="preserve">
IF(AND(GH13=data!$AR$5,GI13=data!$AT$87),data!$AU$87,
IF(AND(GH13=data!$AR$5,GI13=data!$AT$88),data!$AU$88,
IF(GH13=data!$AR$4,GF13/GJ13,
IF(GH13=data!$AR$5,GF13/OFFSET(data!$AT$3,MATCH(GI13,data!$AT$4:$AT$88,0),1),0))))</f>
        <v>0</v>
      </c>
      <c r="GP13" s="90">
        <f>MIN(IF(GL13=data!$AV$4,0.18,0.09),GF13*9)</f>
        <v>0</v>
      </c>
      <c r="GQ13" s="91">
        <f>IF(GE13=data!$AS$5,GP13,
IF(GE13=data!$AS$4,GO13,0))
*IF(AND(GG13=data!$AW$4,GE$4=data!$F$5),0.9,1)</f>
        <v>0</v>
      </c>
      <c r="GR13" s="91">
        <f t="shared" si="7"/>
        <v>0</v>
      </c>
      <c r="GU13" s="91">
        <f>IF(GE4=data!$F$4,GU10,
IF(GE4=data!$F$5,GU12,
IF(GE4=data!$F$6,1,0)))</f>
        <v>0</v>
      </c>
      <c r="HB13" s="596"/>
      <c r="HC13" s="599"/>
      <c r="HD13" s="166" t="s">
        <v>143</v>
      </c>
      <c r="HE13" s="72"/>
      <c r="HF13" s="73"/>
      <c r="HG13" s="73"/>
      <c r="HH13" s="79"/>
      <c r="HI13" s="80"/>
      <c r="HJ13" s="73"/>
      <c r="HK13" s="81"/>
      <c r="HL13" s="59"/>
      <c r="HO13" s="90">
        <f ca="1" xml:space="preserve">
IF(AND(HH13=data!$AR$5,HI13=data!$AT$87),data!$AU$87,
IF(AND(HH13=data!$AR$5,HI13=data!$AT$88),data!$AU$88,
IF(HH13=data!$AR$4,HF13/HJ13,
IF(HH13=data!$AR$5,HF13/OFFSET(data!$AT$3,MATCH(HI13,data!$AT$4:$AT$88,0),1),0))))</f>
        <v>0</v>
      </c>
      <c r="HP13" s="90">
        <f>MIN(IF(HL13=data!$AV$4,0.18,0.09),HF13*9)</f>
        <v>0</v>
      </c>
      <c r="HQ13" s="91">
        <f>IF(HE13=data!$AS$5,HP13,
IF(HE13=data!$AS$4,HO13,0))
*IF(AND(HG13=data!$AW$4,HE$4=data!$F$5),0.9,1)</f>
        <v>0</v>
      </c>
      <c r="HR13" s="91">
        <f t="shared" si="8"/>
        <v>0</v>
      </c>
      <c r="HU13" s="91">
        <f>IF(HE4=data!$F$4,HU10,
IF(HE4=data!$F$5,HU12,
IF(HE4=data!$F$6,1,0)))</f>
        <v>0</v>
      </c>
      <c r="IB13" s="596"/>
      <c r="IC13" s="599"/>
      <c r="ID13" s="166" t="s">
        <v>143</v>
      </c>
      <c r="IE13" s="72"/>
      <c r="IF13" s="73"/>
      <c r="IG13" s="73"/>
      <c r="IH13" s="79"/>
      <c r="II13" s="80"/>
      <c r="IJ13" s="73"/>
      <c r="IK13" s="81"/>
      <c r="IL13" s="59"/>
      <c r="IO13" s="90">
        <f ca="1" xml:space="preserve">
IF(AND(IH13=data!$AR$5,II13=data!$AT$87),data!$AU$87,
IF(AND(IH13=data!$AR$5,II13=data!$AT$88),data!$AU$88,
IF(IH13=data!$AR$4,IF13/IJ13,
IF(IH13=data!$AR$5,IF13/OFFSET(data!$AT$3,MATCH(II13,data!$AT$4:$AT$88,0),1),0))))</f>
        <v>0</v>
      </c>
      <c r="IP13" s="90">
        <f>MIN(IF(IL13=data!$AV$4,0.18,0.09),IF13*9)</f>
        <v>0</v>
      </c>
      <c r="IQ13" s="91">
        <f>IF(IE13=data!$AS$5,IP13,
IF(IE13=data!$AS$4,IO13,0))
*IF(AND(IG13=data!$AW$4,IE$4=data!$F$5),0.9,1)</f>
        <v>0</v>
      </c>
      <c r="IR13" s="91">
        <f t="shared" si="9"/>
        <v>0</v>
      </c>
      <c r="IU13" s="91">
        <f>IF(IE4=data!$F$4,IU10,
IF(IE4=data!$F$5,IU12,
IF(IE4=data!$F$6,1,0)))</f>
        <v>0</v>
      </c>
      <c r="JB13" s="596"/>
      <c r="JC13" s="599"/>
      <c r="JD13" s="166" t="s">
        <v>143</v>
      </c>
      <c r="JE13" s="72"/>
      <c r="JF13" s="73"/>
      <c r="JG13" s="73"/>
      <c r="JH13" s="79"/>
      <c r="JI13" s="80"/>
      <c r="JJ13" s="73"/>
      <c r="JK13" s="81"/>
      <c r="JL13" s="59"/>
      <c r="JO13" s="90">
        <f ca="1" xml:space="preserve">
IF(AND(JH13=data!$AR$5,JI13=data!$AT$87),data!$AU$87,
IF(AND(JH13=data!$AR$5,JI13=data!$AT$88),data!$AU$88,
IF(JH13=data!$AR$4,JF13/JJ13,
IF(JH13=data!$AR$5,JF13/OFFSET(data!$AT$3,MATCH(JI13,data!$AT$4:$AT$88,0),1),0))))</f>
        <v>0</v>
      </c>
      <c r="JP13" s="90">
        <f>MIN(IF(JL13=data!$AV$4,0.18,0.09),JF13*9)</f>
        <v>0</v>
      </c>
      <c r="JQ13" s="91">
        <f>IF(JE13=data!$AS$5,JP13,
IF(JE13=data!$AS$4,JO13,0))
*IF(AND(JG13=data!$AW$4,JE$4=data!$F$5),0.9,1)</f>
        <v>0</v>
      </c>
      <c r="JR13" s="91">
        <f t="shared" si="10"/>
        <v>0</v>
      </c>
      <c r="JU13" s="91">
        <f>IF(JE4=data!$F$4,JU10,
IF(JE4=data!$F$5,JU12,
IF(JE4=data!$F$6,1,0)))</f>
        <v>0</v>
      </c>
      <c r="KB13" s="596"/>
      <c r="KC13" s="599"/>
      <c r="KD13" s="166" t="s">
        <v>143</v>
      </c>
      <c r="KE13" s="72"/>
      <c r="KF13" s="73"/>
      <c r="KG13" s="73"/>
      <c r="KH13" s="79"/>
      <c r="KI13" s="80"/>
      <c r="KJ13" s="73"/>
      <c r="KK13" s="81"/>
      <c r="KL13" s="59"/>
      <c r="KO13" s="90">
        <f ca="1" xml:space="preserve">
IF(AND(KH13=data!$AR$5,KI13=data!$AT$87),data!$AU$87,
IF(AND(KH13=data!$AR$5,KI13=data!$AT$88),data!$AU$88,
IF(KH13=data!$AR$4,KF13/KJ13,
IF(KH13=data!$AR$5,KF13/OFFSET(data!$AT$3,MATCH(KI13,data!$AT$4:$AT$88,0),1),0))))</f>
        <v>0</v>
      </c>
      <c r="KP13" s="90">
        <f>MIN(IF(KL13=data!$AV$4,0.18,0.09),KF13*9)</f>
        <v>0</v>
      </c>
      <c r="KQ13" s="91">
        <f>IF(KE13=data!$AS$5,KP13,
IF(KE13=data!$AS$4,KO13,0))
*IF(AND(KG13=data!$AW$4,KE$4=data!$F$5),0.9,1)</f>
        <v>0</v>
      </c>
      <c r="KR13" s="91">
        <f t="shared" si="11"/>
        <v>0</v>
      </c>
      <c r="KU13" s="91">
        <f>IF(KE4=data!$F$4,KU10,
IF(KE4=data!$F$5,KU12,
IF(KE4=data!$F$6,1,0)))</f>
        <v>0</v>
      </c>
      <c r="LB13" s="596"/>
      <c r="LC13" s="599"/>
      <c r="LD13" s="166" t="s">
        <v>143</v>
      </c>
      <c r="LE13" s="72"/>
      <c r="LF13" s="73"/>
      <c r="LG13" s="73"/>
      <c r="LH13" s="79"/>
      <c r="LI13" s="80"/>
      <c r="LJ13" s="73"/>
      <c r="LK13" s="81"/>
      <c r="LL13" s="59"/>
      <c r="LO13" s="90">
        <f ca="1" xml:space="preserve">
IF(AND(LH13=data!$AR$5,LI13=data!$AT$87),data!$AU$87,
IF(AND(LH13=data!$AR$5,LI13=data!$AT$88),data!$AU$88,
IF(LH13=data!$AR$4,LF13/LJ13,
IF(LH13=data!$AR$5,LF13/OFFSET(data!$AT$3,MATCH(LI13,data!$AT$4:$AT$88,0),1),0))))</f>
        <v>0</v>
      </c>
      <c r="LP13" s="90">
        <f>MIN(IF(LL13=data!$AV$4,0.18,0.09),LF13*9)</f>
        <v>0</v>
      </c>
      <c r="LQ13" s="91">
        <f>IF(LE13=data!$AS$5,LP13,
IF(LE13=data!$AS$4,LO13,0))
*IF(AND(LG13=data!$AW$4,LE$4=data!$F$5),0.9,1)</f>
        <v>0</v>
      </c>
      <c r="LR13" s="91">
        <f t="shared" si="12"/>
        <v>0</v>
      </c>
      <c r="LU13" s="91">
        <f>IF(LE4=data!$F$4,LU10,
IF(LE4=data!$F$5,LU12,
IF(LE4=data!$F$6,1,0)))</f>
        <v>0</v>
      </c>
      <c r="MB13" s="596"/>
      <c r="MC13" s="599"/>
      <c r="MD13" s="166" t="s">
        <v>143</v>
      </c>
      <c r="ME13" s="72"/>
      <c r="MF13" s="73"/>
      <c r="MG13" s="73"/>
      <c r="MH13" s="79"/>
      <c r="MI13" s="80"/>
      <c r="MJ13" s="73"/>
      <c r="MK13" s="81"/>
      <c r="ML13" s="59"/>
      <c r="MO13" s="90">
        <f ca="1" xml:space="preserve">
IF(AND(MH13=data!$AR$5,MI13=data!$AT$87),data!$AU$87,
IF(AND(MH13=data!$AR$5,MI13=data!$AT$88),data!$AU$88,
IF(MH13=data!$AR$4,MF13/MJ13,
IF(MH13=data!$AR$5,MF13/OFFSET(data!$AT$3,MATCH(MI13,data!$AT$4:$AT$88,0),1),0))))</f>
        <v>0</v>
      </c>
      <c r="MP13" s="90">
        <f>MIN(IF(ML13=data!$AV$4,0.18,0.09),MF13*9)</f>
        <v>0</v>
      </c>
      <c r="MQ13" s="91">
        <f>IF(ME13=data!$AS$5,MP13,
IF(ME13=data!$AS$4,MO13,0))
*IF(AND(MG13=data!$AW$4,ME$4=data!$F$5),0.9,1)</f>
        <v>0</v>
      </c>
      <c r="MR13" s="91">
        <f t="shared" si="13"/>
        <v>0</v>
      </c>
      <c r="MU13" s="91">
        <f>IF(ME4=data!$F$4,MU10,
IF(ME4=data!$F$5,MU12,
IF(ME4=data!$F$6,1,0)))</f>
        <v>0</v>
      </c>
      <c r="NB13" s="596"/>
      <c r="NC13" s="599"/>
      <c r="ND13" s="166" t="s">
        <v>143</v>
      </c>
      <c r="NE13" s="72"/>
      <c r="NF13" s="73"/>
      <c r="NG13" s="73"/>
      <c r="NH13" s="79"/>
      <c r="NI13" s="80"/>
      <c r="NJ13" s="73"/>
      <c r="NK13" s="81"/>
      <c r="NL13" s="59"/>
      <c r="NO13" s="90">
        <f ca="1" xml:space="preserve">
IF(AND(NH13=data!$AR$5,NI13=data!$AT$87),data!$AU$87,
IF(AND(NH13=data!$AR$5,NI13=data!$AT$88),data!$AU$88,
IF(NH13=data!$AR$4,NF13/NJ13,
IF(NH13=data!$AR$5,NF13/OFFSET(data!$AT$3,MATCH(NI13,data!$AT$4:$AT$88,0),1),0))))</f>
        <v>0</v>
      </c>
      <c r="NP13" s="90">
        <f>MIN(IF(NL13=data!$AV$4,0.18,0.09),NF13*9)</f>
        <v>0</v>
      </c>
      <c r="NQ13" s="91">
        <f>IF(NE13=data!$AS$5,NP13,
IF(NE13=data!$AS$4,NO13,0))
*IF(AND(NG13=data!$AW$4,NE$4=data!$F$5),0.9,1)</f>
        <v>0</v>
      </c>
      <c r="NR13" s="91">
        <f t="shared" si="14"/>
        <v>0</v>
      </c>
      <c r="NU13" s="91">
        <f>IF(NE4=data!$F$4,NU10,
IF(NE4=data!$F$5,NU12,
IF(NE4=data!$F$6,1,0)))</f>
        <v>0</v>
      </c>
      <c r="OB13" s="596"/>
      <c r="OC13" s="599"/>
      <c r="OD13" s="166" t="s">
        <v>143</v>
      </c>
      <c r="OE13" s="72"/>
      <c r="OF13" s="73"/>
      <c r="OG13" s="73"/>
      <c r="OH13" s="79"/>
      <c r="OI13" s="80"/>
      <c r="OJ13" s="73"/>
      <c r="OK13" s="81"/>
      <c r="OL13" s="59"/>
      <c r="OO13" s="90">
        <f ca="1" xml:space="preserve">
IF(AND(OH13=data!$AR$5,OI13=data!$AT$87),data!$AU$87,
IF(AND(OH13=data!$AR$5,OI13=data!$AT$88),data!$AU$88,
IF(OH13=data!$AR$4,OF13/OJ13,
IF(OH13=data!$AR$5,OF13/OFFSET(data!$AT$3,MATCH(OI13,data!$AT$4:$AT$88,0),1),0))))</f>
        <v>0</v>
      </c>
      <c r="OP13" s="90">
        <f>MIN(IF(OL13=data!$AV$4,0.18,0.09),OF13*9)</f>
        <v>0</v>
      </c>
      <c r="OQ13" s="91">
        <f>IF(OE13=data!$AS$5,OP13,
IF(OE13=data!$AS$4,OO13,0))
*IF(AND(OG13=data!$AW$4,OE$4=data!$F$5),0.9,1)</f>
        <v>0</v>
      </c>
      <c r="OR13" s="91">
        <f t="shared" si="15"/>
        <v>0</v>
      </c>
      <c r="OU13" s="91">
        <f>IF(OE4=data!$F$4,OU10,
IF(OE4=data!$F$5,OU12,
IF(OE4=data!$F$6,1,0)))</f>
        <v>0</v>
      </c>
      <c r="PB13" s="596"/>
      <c r="PC13" s="599"/>
      <c r="PD13" s="166" t="s">
        <v>143</v>
      </c>
      <c r="PE13" s="72"/>
      <c r="PF13" s="73"/>
      <c r="PG13" s="73"/>
      <c r="PH13" s="79"/>
      <c r="PI13" s="80"/>
      <c r="PJ13" s="73"/>
      <c r="PK13" s="81"/>
      <c r="PL13" s="59"/>
      <c r="PO13" s="90">
        <f ca="1" xml:space="preserve">
IF(AND(PH13=data!$AR$5,PI13=data!$AT$87),data!$AU$87,
IF(AND(PH13=data!$AR$5,PI13=data!$AT$88),data!$AU$88,
IF(PH13=data!$AR$4,PF13/PJ13,
IF(PH13=data!$AR$5,PF13/OFFSET(data!$AT$3,MATCH(PI13,data!$AT$4:$AT$88,0),1),0))))</f>
        <v>0</v>
      </c>
      <c r="PP13" s="90">
        <f>MIN(IF(PL13=data!$AV$4,0.18,0.09),PF13*9)</f>
        <v>0</v>
      </c>
      <c r="PQ13" s="91">
        <f>IF(PE13=data!$AS$5,PP13,
IF(PE13=data!$AS$4,PO13,0))
*IF(AND(PG13=data!$AW$4,PE$4=data!$F$5),0.9,1)</f>
        <v>0</v>
      </c>
      <c r="PR13" s="91">
        <f t="shared" si="16"/>
        <v>0</v>
      </c>
      <c r="PU13" s="91">
        <f>IF(PE4=data!$F$4,PU10,
IF(PE4=data!$F$5,PU12,
IF(PE4=data!$F$6,1,0)))</f>
        <v>0</v>
      </c>
      <c r="QB13" s="596"/>
      <c r="QC13" s="599"/>
      <c r="QD13" s="166" t="s">
        <v>143</v>
      </c>
      <c r="QE13" s="72"/>
      <c r="QF13" s="73"/>
      <c r="QG13" s="73"/>
      <c r="QH13" s="79"/>
      <c r="QI13" s="80"/>
      <c r="QJ13" s="73"/>
      <c r="QK13" s="81"/>
      <c r="QL13" s="59"/>
      <c r="QO13" s="90">
        <f ca="1" xml:space="preserve">
IF(AND(QH13=data!$AR$5,QI13=data!$AT$87),data!$AU$87,
IF(AND(QH13=data!$AR$5,QI13=data!$AT$88),data!$AU$88,
IF(QH13=data!$AR$4,QF13/QJ13,
IF(QH13=data!$AR$5,QF13/OFFSET(data!$AT$3,MATCH(QI13,data!$AT$4:$AT$88,0),1),0))))</f>
        <v>0</v>
      </c>
      <c r="QP13" s="90">
        <f>MIN(IF(QL13=data!$AV$4,0.18,0.09),QF13*9)</f>
        <v>0</v>
      </c>
      <c r="QQ13" s="91">
        <f>IF(QE13=data!$AS$5,QP13,
IF(QE13=data!$AS$4,QO13,0))
*IF(AND(QG13=data!$AW$4,QE$4=data!$F$5),0.9,1)</f>
        <v>0</v>
      </c>
      <c r="QR13" s="91">
        <f t="shared" si="17"/>
        <v>0</v>
      </c>
      <c r="QU13" s="91">
        <f>IF(QE4=data!$F$4,QU10,
IF(QE4=data!$F$5,QU12,
IF(QE4=data!$F$6,1,0)))</f>
        <v>0</v>
      </c>
      <c r="RB13" s="596"/>
      <c r="RC13" s="599"/>
      <c r="RD13" s="166" t="s">
        <v>143</v>
      </c>
      <c r="RE13" s="72"/>
      <c r="RF13" s="73"/>
      <c r="RG13" s="73"/>
      <c r="RH13" s="79"/>
      <c r="RI13" s="80"/>
      <c r="RJ13" s="73"/>
      <c r="RK13" s="81"/>
      <c r="RL13" s="59"/>
      <c r="RO13" s="90">
        <f ca="1" xml:space="preserve">
IF(AND(RH13=data!$AR$5,RI13=data!$AT$87),data!$AU$87,
IF(AND(RH13=data!$AR$5,RI13=data!$AT$88),data!$AU$88,
IF(RH13=data!$AR$4,RF13/RJ13,
IF(RH13=data!$AR$5,RF13/OFFSET(data!$AT$3,MATCH(RI13,data!$AT$4:$AT$88,0),1),0))))</f>
        <v>0</v>
      </c>
      <c r="RP13" s="90">
        <f>MIN(IF(RL13=data!$AV$4,0.18,0.09),RF13*9)</f>
        <v>0</v>
      </c>
      <c r="RQ13" s="91">
        <f>IF(RE13=data!$AS$5,RP13,
IF(RE13=data!$AS$4,RO13,0))
*IF(AND(RG13=data!$AW$4,RE$4=data!$F$5),0.9,1)</f>
        <v>0</v>
      </c>
      <c r="RR13" s="91">
        <f t="shared" si="18"/>
        <v>0</v>
      </c>
      <c r="RU13" s="91">
        <f>IF(RE4=data!$F$4,RU10,
IF(RE4=data!$F$5,RU12,
IF(RE4=data!$F$6,1,0)))</f>
        <v>0</v>
      </c>
      <c r="SB13" s="596"/>
      <c r="SC13" s="599"/>
      <c r="SD13" s="166" t="s">
        <v>143</v>
      </c>
      <c r="SE13" s="72"/>
      <c r="SF13" s="73"/>
      <c r="SG13" s="73"/>
      <c r="SH13" s="79"/>
      <c r="SI13" s="80"/>
      <c r="SJ13" s="73"/>
      <c r="SK13" s="81"/>
      <c r="SL13" s="59"/>
      <c r="SO13" s="90">
        <f ca="1" xml:space="preserve">
IF(AND(SH13=data!$AR$5,SI13=data!$AT$87),data!$AU$87,
IF(AND(SH13=data!$AR$5,SI13=data!$AT$88),data!$AU$88,
IF(SH13=data!$AR$4,SF13/SJ13,
IF(SH13=data!$AR$5,SF13/OFFSET(data!$AT$3,MATCH(SI13,data!$AT$4:$AT$88,0),1),0))))</f>
        <v>0</v>
      </c>
      <c r="SP13" s="90">
        <f>MIN(IF(SL13=data!$AV$4,0.18,0.09),SF13*9)</f>
        <v>0</v>
      </c>
      <c r="SQ13" s="91">
        <f>IF(SE13=data!$AS$5,SP13,
IF(SE13=data!$AS$4,SO13,0))
*IF(AND(SG13=data!$AW$4,SE$4=data!$F$5),0.9,1)</f>
        <v>0</v>
      </c>
      <c r="SR13" s="91">
        <f t="shared" si="19"/>
        <v>0</v>
      </c>
      <c r="SU13" s="91">
        <f>IF(SE4=data!$F$4,SU10,
IF(SE4=data!$F$5,SU12,
IF(SE4=data!$F$6,1,0)))</f>
        <v>0</v>
      </c>
      <c r="UA13" s="119"/>
      <c r="UB13" s="120"/>
      <c r="UC13" s="120"/>
      <c r="UD13" s="120"/>
      <c r="UE13" s="148"/>
      <c r="UF13" s="133"/>
    </row>
    <row r="14" spans="2:552" ht="22.5" customHeight="1" thickBot="1" x14ac:dyDescent="0.2">
      <c r="B14" s="596"/>
      <c r="C14" s="599"/>
      <c r="D14" s="166" t="s">
        <v>144</v>
      </c>
      <c r="E14" s="72"/>
      <c r="F14" s="73"/>
      <c r="G14" s="73"/>
      <c r="H14" s="79"/>
      <c r="I14" s="80"/>
      <c r="J14" s="73"/>
      <c r="K14" s="81"/>
      <c r="L14" s="59"/>
      <c r="O14" s="90">
        <f ca="1" xml:space="preserve">
IF(AND(H14=data!$AR$5,I14=data!$AT$87),data!$AU$87,
IF(AND(H14=data!$AR$5,I14=data!$AT$88),data!$AU$88,
IF(H14=data!$AR$4,F14/J14,
IF(H14=data!$AR$5,F14/OFFSET(data!$AT$3,MATCH(I14,data!$AT$4:$AT$88,0),1),0))))</f>
        <v>0</v>
      </c>
      <c r="P14" s="90">
        <f>MIN(IF(L14=data!$AV$4,0.18,0.09),F14*9)</f>
        <v>0</v>
      </c>
      <c r="Q14" s="91">
        <f>IF(E14=data!$AS$5,P14,
IF(E14=data!$AS$4,O14,0))
*IF(AND(G14=data!$AW$4,E$4=data!$F$5),0.9,1)</f>
        <v>0</v>
      </c>
      <c r="R14" s="91">
        <f t="shared" si="0"/>
        <v>0</v>
      </c>
      <c r="AB14" s="596"/>
      <c r="AC14" s="599"/>
      <c r="AD14" s="166" t="s">
        <v>144</v>
      </c>
      <c r="AE14" s="72"/>
      <c r="AF14" s="73"/>
      <c r="AG14" s="73"/>
      <c r="AH14" s="79"/>
      <c r="AI14" s="80"/>
      <c r="AJ14" s="73"/>
      <c r="AK14" s="81"/>
      <c r="AL14" s="59"/>
      <c r="AO14" s="90">
        <f ca="1" xml:space="preserve">
IF(AND(AH14=data!$AR$5,AI14=data!$AT$87),data!$AU$87,
IF(AND(AH14=data!$AR$5,AI14=data!$AT$88),data!$AU$88,
IF(AH14=data!$AR$4,AF14/AJ14,
IF(AH14=data!$AR$5,AF14/OFFSET(data!$AT$3,MATCH(AI14,data!$AT$4:$AT$88,0),1),0))))</f>
        <v>0</v>
      </c>
      <c r="AP14" s="90">
        <f>MIN(IF(AL14=data!$AV$4,0.18,0.09),AF14*9)</f>
        <v>0</v>
      </c>
      <c r="AQ14" s="91">
        <f>IF(AE14=data!$AS$5,AP14,
IF(AE14=data!$AS$4,AO14,0))
*IF(AND(AG14=data!$AW$4,AE$4=data!$F$5),0.9,1)</f>
        <v>0</v>
      </c>
      <c r="AR14" s="91">
        <f t="shared" si="1"/>
        <v>0</v>
      </c>
      <c r="BB14" s="596"/>
      <c r="BC14" s="599"/>
      <c r="BD14" s="166" t="s">
        <v>144</v>
      </c>
      <c r="BE14" s="72"/>
      <c r="BF14" s="73"/>
      <c r="BG14" s="73"/>
      <c r="BH14" s="79"/>
      <c r="BI14" s="80"/>
      <c r="BJ14" s="73"/>
      <c r="BK14" s="81"/>
      <c r="BL14" s="59"/>
      <c r="BO14" s="90">
        <f ca="1" xml:space="preserve">
IF(AND(BH14=data!$AR$5,BI14=data!$AT$87),data!$AU$87,
IF(AND(BH14=data!$AR$5,BI14=data!$AT$88),data!$AU$88,
IF(BH14=data!$AR$4,BF14/BJ14,
IF(BH14=data!$AR$5,BF14/OFFSET(data!$AT$3,MATCH(BI14,data!$AT$4:$AT$88,0),1),0))))</f>
        <v>0</v>
      </c>
      <c r="BP14" s="90">
        <f>MIN(IF(BL14=data!$AV$4,0.18,0.09),BF14*9)</f>
        <v>0</v>
      </c>
      <c r="BQ14" s="91">
        <f>IF(BE14=data!$AS$5,BP14,
IF(BE14=data!$AS$4,BO14,0))
*IF(AND(BG14=data!$AW$4,BE$4=data!$F$5),0.9,1)</f>
        <v>0</v>
      </c>
      <c r="BR14" s="91">
        <f t="shared" si="2"/>
        <v>0</v>
      </c>
      <c r="CB14" s="596"/>
      <c r="CC14" s="599"/>
      <c r="CD14" s="166" t="s">
        <v>144</v>
      </c>
      <c r="CE14" s="72"/>
      <c r="CF14" s="73"/>
      <c r="CG14" s="73"/>
      <c r="CH14" s="79"/>
      <c r="CI14" s="80"/>
      <c r="CJ14" s="73"/>
      <c r="CK14" s="81"/>
      <c r="CL14" s="59"/>
      <c r="CO14" s="90">
        <f ca="1" xml:space="preserve">
IF(AND(CH14=data!$AR$5,CI14=data!$AT$87),data!$AU$87,
IF(AND(CH14=data!$AR$5,CI14=data!$AT$88),data!$AU$88,
IF(CH14=data!$AR$4,CF14/CJ14,
IF(CH14=data!$AR$5,CF14/OFFSET(data!$AT$3,MATCH(CI14,data!$AT$4:$AT$88,0),1),0))))</f>
        <v>0</v>
      </c>
      <c r="CP14" s="90">
        <f>MIN(IF(CL14=data!$AV$4,0.18,0.09),CF14*9)</f>
        <v>0</v>
      </c>
      <c r="CQ14" s="91">
        <f>IF(CE14=data!$AS$5,CP14,
IF(CE14=data!$AS$4,CO14,0))
*IF(AND(CG14=data!$AW$4,CE$4=data!$F$5),0.9,1)</f>
        <v>0</v>
      </c>
      <c r="CR14" s="91">
        <f t="shared" si="3"/>
        <v>0</v>
      </c>
      <c r="DB14" s="596"/>
      <c r="DC14" s="599"/>
      <c r="DD14" s="166" t="s">
        <v>144</v>
      </c>
      <c r="DE14" s="72"/>
      <c r="DF14" s="73"/>
      <c r="DG14" s="73"/>
      <c r="DH14" s="79"/>
      <c r="DI14" s="80"/>
      <c r="DJ14" s="73"/>
      <c r="DK14" s="81"/>
      <c r="DL14" s="59"/>
      <c r="DO14" s="90">
        <f ca="1" xml:space="preserve">
IF(AND(DH14=data!$AR$5,DI14=data!$AT$87),data!$AU$87,
IF(AND(DH14=data!$AR$5,DI14=data!$AT$88),data!$AU$88,
IF(DH14=data!$AR$4,DF14/DJ14,
IF(DH14=data!$AR$5,DF14/OFFSET(data!$AT$3,MATCH(DI14,data!$AT$4:$AT$88,0),1),0))))</f>
        <v>0</v>
      </c>
      <c r="DP14" s="90">
        <f>MIN(IF(DL14=data!$AV$4,0.18,0.09),DF14*9)</f>
        <v>0</v>
      </c>
      <c r="DQ14" s="91">
        <f>IF(DE14=data!$AS$5,DP14,
IF(DE14=data!$AS$4,DO14,0))
*IF(AND(DG14=data!$AW$4,DE$4=data!$F$5),0.9,1)</f>
        <v>0</v>
      </c>
      <c r="DR14" s="91">
        <f t="shared" si="4"/>
        <v>0</v>
      </c>
      <c r="EB14" s="596"/>
      <c r="EC14" s="599"/>
      <c r="ED14" s="166" t="s">
        <v>144</v>
      </c>
      <c r="EE14" s="72"/>
      <c r="EF14" s="73"/>
      <c r="EG14" s="73"/>
      <c r="EH14" s="79"/>
      <c r="EI14" s="80"/>
      <c r="EJ14" s="73"/>
      <c r="EK14" s="81"/>
      <c r="EL14" s="59"/>
      <c r="EO14" s="90">
        <f ca="1" xml:space="preserve">
IF(AND(EH14=data!$AR$5,EI14=data!$AT$87),data!$AU$87,
IF(AND(EH14=data!$AR$5,EI14=data!$AT$88),data!$AU$88,
IF(EH14=data!$AR$4,EF14/EJ14,
IF(EH14=data!$AR$5,EF14/OFFSET(data!$AT$3,MATCH(EI14,data!$AT$4:$AT$88,0),1),0))))</f>
        <v>0</v>
      </c>
      <c r="EP14" s="90">
        <f>MIN(IF(EL14=data!$AV$4,0.18,0.09),EF14*9)</f>
        <v>0</v>
      </c>
      <c r="EQ14" s="91">
        <f>IF(EE14=data!$AS$5,EP14,
IF(EE14=data!$AS$4,EO14,0))
*IF(AND(EG14=data!$AW$4,EE$4=data!$F$5),0.9,1)</f>
        <v>0</v>
      </c>
      <c r="ER14" s="91">
        <f t="shared" si="5"/>
        <v>0</v>
      </c>
      <c r="FB14" s="596"/>
      <c r="FC14" s="599"/>
      <c r="FD14" s="166" t="s">
        <v>144</v>
      </c>
      <c r="FE14" s="72"/>
      <c r="FF14" s="73"/>
      <c r="FG14" s="73"/>
      <c r="FH14" s="79"/>
      <c r="FI14" s="80"/>
      <c r="FJ14" s="73"/>
      <c r="FK14" s="81"/>
      <c r="FL14" s="59"/>
      <c r="FO14" s="90">
        <f ca="1" xml:space="preserve">
IF(AND(FH14=data!$AR$5,FI14=data!$AT$87),data!$AU$87,
IF(AND(FH14=data!$AR$5,FI14=data!$AT$88),data!$AU$88,
IF(FH14=data!$AR$4,FF14/FJ14,
IF(FH14=data!$AR$5,FF14/OFFSET(data!$AT$3,MATCH(FI14,data!$AT$4:$AT$88,0),1),0))))</f>
        <v>0</v>
      </c>
      <c r="FP14" s="90">
        <f>MIN(IF(FL14=data!$AV$4,0.18,0.09),FF14*9)</f>
        <v>0</v>
      </c>
      <c r="FQ14" s="91">
        <f>IF(FE14=data!$AS$5,FP14,
IF(FE14=data!$AS$4,FO14,0))
*IF(AND(FG14=data!$AW$4,FE$4=data!$F$5),0.9,1)</f>
        <v>0</v>
      </c>
      <c r="FR14" s="91">
        <f t="shared" si="6"/>
        <v>0</v>
      </c>
      <c r="GB14" s="596"/>
      <c r="GC14" s="599"/>
      <c r="GD14" s="166" t="s">
        <v>144</v>
      </c>
      <c r="GE14" s="72"/>
      <c r="GF14" s="73"/>
      <c r="GG14" s="73"/>
      <c r="GH14" s="79"/>
      <c r="GI14" s="80"/>
      <c r="GJ14" s="73"/>
      <c r="GK14" s="81"/>
      <c r="GL14" s="59"/>
      <c r="GO14" s="90">
        <f ca="1" xml:space="preserve">
IF(AND(GH14=data!$AR$5,GI14=data!$AT$87),data!$AU$87,
IF(AND(GH14=data!$AR$5,GI14=data!$AT$88),data!$AU$88,
IF(GH14=data!$AR$4,GF14/GJ14,
IF(GH14=data!$AR$5,GF14/OFFSET(data!$AT$3,MATCH(GI14,data!$AT$4:$AT$88,0),1),0))))</f>
        <v>0</v>
      </c>
      <c r="GP14" s="90">
        <f>MIN(IF(GL14=data!$AV$4,0.18,0.09),GF14*9)</f>
        <v>0</v>
      </c>
      <c r="GQ14" s="91">
        <f>IF(GE14=data!$AS$5,GP14,
IF(GE14=data!$AS$4,GO14,0))
*IF(AND(GG14=data!$AW$4,GE$4=data!$F$5),0.9,1)</f>
        <v>0</v>
      </c>
      <c r="GR14" s="91">
        <f t="shared" si="7"/>
        <v>0</v>
      </c>
      <c r="HB14" s="596"/>
      <c r="HC14" s="599"/>
      <c r="HD14" s="166" t="s">
        <v>144</v>
      </c>
      <c r="HE14" s="72"/>
      <c r="HF14" s="73"/>
      <c r="HG14" s="73"/>
      <c r="HH14" s="79"/>
      <c r="HI14" s="80"/>
      <c r="HJ14" s="73"/>
      <c r="HK14" s="81"/>
      <c r="HL14" s="59"/>
      <c r="HO14" s="90">
        <f ca="1" xml:space="preserve">
IF(AND(HH14=data!$AR$5,HI14=data!$AT$87),data!$AU$87,
IF(AND(HH14=data!$AR$5,HI14=data!$AT$88),data!$AU$88,
IF(HH14=data!$AR$4,HF14/HJ14,
IF(HH14=data!$AR$5,HF14/OFFSET(data!$AT$3,MATCH(HI14,data!$AT$4:$AT$88,0),1),0))))</f>
        <v>0</v>
      </c>
      <c r="HP14" s="90">
        <f>MIN(IF(HL14=data!$AV$4,0.18,0.09),HF14*9)</f>
        <v>0</v>
      </c>
      <c r="HQ14" s="91">
        <f>IF(HE14=data!$AS$5,HP14,
IF(HE14=data!$AS$4,HO14,0))
*IF(AND(HG14=data!$AW$4,HE$4=data!$F$5),0.9,1)</f>
        <v>0</v>
      </c>
      <c r="HR14" s="91">
        <f t="shared" si="8"/>
        <v>0</v>
      </c>
      <c r="IB14" s="596"/>
      <c r="IC14" s="599"/>
      <c r="ID14" s="166" t="s">
        <v>144</v>
      </c>
      <c r="IE14" s="72"/>
      <c r="IF14" s="73"/>
      <c r="IG14" s="73"/>
      <c r="IH14" s="79"/>
      <c r="II14" s="80"/>
      <c r="IJ14" s="73"/>
      <c r="IK14" s="81"/>
      <c r="IL14" s="59"/>
      <c r="IO14" s="90">
        <f ca="1" xml:space="preserve">
IF(AND(IH14=data!$AR$5,II14=data!$AT$87),data!$AU$87,
IF(AND(IH14=data!$AR$5,II14=data!$AT$88),data!$AU$88,
IF(IH14=data!$AR$4,IF14/IJ14,
IF(IH14=data!$AR$5,IF14/OFFSET(data!$AT$3,MATCH(II14,data!$AT$4:$AT$88,0),1),0))))</f>
        <v>0</v>
      </c>
      <c r="IP14" s="90">
        <f>MIN(IF(IL14=data!$AV$4,0.18,0.09),IF14*9)</f>
        <v>0</v>
      </c>
      <c r="IQ14" s="91">
        <f>IF(IE14=data!$AS$5,IP14,
IF(IE14=data!$AS$4,IO14,0))
*IF(AND(IG14=data!$AW$4,IE$4=data!$F$5),0.9,1)</f>
        <v>0</v>
      </c>
      <c r="IR14" s="91">
        <f t="shared" si="9"/>
        <v>0</v>
      </c>
      <c r="JB14" s="596"/>
      <c r="JC14" s="599"/>
      <c r="JD14" s="166" t="s">
        <v>144</v>
      </c>
      <c r="JE14" s="72"/>
      <c r="JF14" s="73"/>
      <c r="JG14" s="73"/>
      <c r="JH14" s="79"/>
      <c r="JI14" s="80"/>
      <c r="JJ14" s="73"/>
      <c r="JK14" s="81"/>
      <c r="JL14" s="59"/>
      <c r="JO14" s="90">
        <f ca="1" xml:space="preserve">
IF(AND(JH14=data!$AR$5,JI14=data!$AT$87),data!$AU$87,
IF(AND(JH14=data!$AR$5,JI14=data!$AT$88),data!$AU$88,
IF(JH14=data!$AR$4,JF14/JJ14,
IF(JH14=data!$AR$5,JF14/OFFSET(data!$AT$3,MATCH(JI14,data!$AT$4:$AT$88,0),1),0))))</f>
        <v>0</v>
      </c>
      <c r="JP14" s="90">
        <f>MIN(IF(JL14=data!$AV$4,0.18,0.09),JF14*9)</f>
        <v>0</v>
      </c>
      <c r="JQ14" s="91">
        <f>IF(JE14=data!$AS$5,JP14,
IF(JE14=data!$AS$4,JO14,0))
*IF(AND(JG14=data!$AW$4,JE$4=data!$F$5),0.9,1)</f>
        <v>0</v>
      </c>
      <c r="JR14" s="91">
        <f t="shared" si="10"/>
        <v>0</v>
      </c>
      <c r="KB14" s="596"/>
      <c r="KC14" s="599"/>
      <c r="KD14" s="166" t="s">
        <v>144</v>
      </c>
      <c r="KE14" s="72"/>
      <c r="KF14" s="73"/>
      <c r="KG14" s="73"/>
      <c r="KH14" s="79"/>
      <c r="KI14" s="80"/>
      <c r="KJ14" s="73"/>
      <c r="KK14" s="81"/>
      <c r="KL14" s="59"/>
      <c r="KO14" s="90">
        <f ca="1" xml:space="preserve">
IF(AND(KH14=data!$AR$5,KI14=data!$AT$87),data!$AU$87,
IF(AND(KH14=data!$AR$5,KI14=data!$AT$88),data!$AU$88,
IF(KH14=data!$AR$4,KF14/KJ14,
IF(KH14=data!$AR$5,KF14/OFFSET(data!$AT$3,MATCH(KI14,data!$AT$4:$AT$88,0),1),0))))</f>
        <v>0</v>
      </c>
      <c r="KP14" s="90">
        <f>MIN(IF(KL14=data!$AV$4,0.18,0.09),KF14*9)</f>
        <v>0</v>
      </c>
      <c r="KQ14" s="91">
        <f>IF(KE14=data!$AS$5,KP14,
IF(KE14=data!$AS$4,KO14,0))
*IF(AND(KG14=data!$AW$4,KE$4=data!$F$5),0.9,1)</f>
        <v>0</v>
      </c>
      <c r="KR14" s="91">
        <f t="shared" si="11"/>
        <v>0</v>
      </c>
      <c r="LB14" s="596"/>
      <c r="LC14" s="599"/>
      <c r="LD14" s="166" t="s">
        <v>144</v>
      </c>
      <c r="LE14" s="72"/>
      <c r="LF14" s="73"/>
      <c r="LG14" s="73"/>
      <c r="LH14" s="79"/>
      <c r="LI14" s="80"/>
      <c r="LJ14" s="73"/>
      <c r="LK14" s="81"/>
      <c r="LL14" s="59"/>
      <c r="LO14" s="90">
        <f ca="1" xml:space="preserve">
IF(AND(LH14=data!$AR$5,LI14=data!$AT$87),data!$AU$87,
IF(AND(LH14=data!$AR$5,LI14=data!$AT$88),data!$AU$88,
IF(LH14=data!$AR$4,LF14/LJ14,
IF(LH14=data!$AR$5,LF14/OFFSET(data!$AT$3,MATCH(LI14,data!$AT$4:$AT$88,0),1),0))))</f>
        <v>0</v>
      </c>
      <c r="LP14" s="90">
        <f>MIN(IF(LL14=data!$AV$4,0.18,0.09),LF14*9)</f>
        <v>0</v>
      </c>
      <c r="LQ14" s="91">
        <f>IF(LE14=data!$AS$5,LP14,
IF(LE14=data!$AS$4,LO14,0))
*IF(AND(LG14=data!$AW$4,LE$4=data!$F$5),0.9,1)</f>
        <v>0</v>
      </c>
      <c r="LR14" s="91">
        <f t="shared" si="12"/>
        <v>0</v>
      </c>
      <c r="MB14" s="596"/>
      <c r="MC14" s="599"/>
      <c r="MD14" s="166" t="s">
        <v>144</v>
      </c>
      <c r="ME14" s="72"/>
      <c r="MF14" s="73"/>
      <c r="MG14" s="73"/>
      <c r="MH14" s="79"/>
      <c r="MI14" s="80"/>
      <c r="MJ14" s="73"/>
      <c r="MK14" s="81"/>
      <c r="ML14" s="59"/>
      <c r="MO14" s="90">
        <f ca="1" xml:space="preserve">
IF(AND(MH14=data!$AR$5,MI14=data!$AT$87),data!$AU$87,
IF(AND(MH14=data!$AR$5,MI14=data!$AT$88),data!$AU$88,
IF(MH14=data!$AR$4,MF14/MJ14,
IF(MH14=data!$AR$5,MF14/OFFSET(data!$AT$3,MATCH(MI14,data!$AT$4:$AT$88,0),1),0))))</f>
        <v>0</v>
      </c>
      <c r="MP14" s="90">
        <f>MIN(IF(ML14=data!$AV$4,0.18,0.09),MF14*9)</f>
        <v>0</v>
      </c>
      <c r="MQ14" s="91">
        <f>IF(ME14=data!$AS$5,MP14,
IF(ME14=data!$AS$4,MO14,0))
*IF(AND(MG14=data!$AW$4,ME$4=data!$F$5),0.9,1)</f>
        <v>0</v>
      </c>
      <c r="MR14" s="91">
        <f t="shared" si="13"/>
        <v>0</v>
      </c>
      <c r="NB14" s="596"/>
      <c r="NC14" s="599"/>
      <c r="ND14" s="166" t="s">
        <v>144</v>
      </c>
      <c r="NE14" s="72"/>
      <c r="NF14" s="73"/>
      <c r="NG14" s="73"/>
      <c r="NH14" s="79"/>
      <c r="NI14" s="80"/>
      <c r="NJ14" s="73"/>
      <c r="NK14" s="81"/>
      <c r="NL14" s="59"/>
      <c r="NO14" s="90">
        <f ca="1" xml:space="preserve">
IF(AND(NH14=data!$AR$5,NI14=data!$AT$87),data!$AU$87,
IF(AND(NH14=data!$AR$5,NI14=data!$AT$88),data!$AU$88,
IF(NH14=data!$AR$4,NF14/NJ14,
IF(NH14=data!$AR$5,NF14/OFFSET(data!$AT$3,MATCH(NI14,data!$AT$4:$AT$88,0),1),0))))</f>
        <v>0</v>
      </c>
      <c r="NP14" s="90">
        <f>MIN(IF(NL14=data!$AV$4,0.18,0.09),NF14*9)</f>
        <v>0</v>
      </c>
      <c r="NQ14" s="91">
        <f>IF(NE14=data!$AS$5,NP14,
IF(NE14=data!$AS$4,NO14,0))
*IF(AND(NG14=data!$AW$4,NE$4=data!$F$5),0.9,1)</f>
        <v>0</v>
      </c>
      <c r="NR14" s="91">
        <f t="shared" si="14"/>
        <v>0</v>
      </c>
      <c r="OB14" s="596"/>
      <c r="OC14" s="599"/>
      <c r="OD14" s="166" t="s">
        <v>144</v>
      </c>
      <c r="OE14" s="72"/>
      <c r="OF14" s="73"/>
      <c r="OG14" s="73"/>
      <c r="OH14" s="79"/>
      <c r="OI14" s="80"/>
      <c r="OJ14" s="73"/>
      <c r="OK14" s="81"/>
      <c r="OL14" s="59"/>
      <c r="OO14" s="90">
        <f ca="1" xml:space="preserve">
IF(AND(OH14=data!$AR$5,OI14=data!$AT$87),data!$AU$87,
IF(AND(OH14=data!$AR$5,OI14=data!$AT$88),data!$AU$88,
IF(OH14=data!$AR$4,OF14/OJ14,
IF(OH14=data!$AR$5,OF14/OFFSET(data!$AT$3,MATCH(OI14,data!$AT$4:$AT$88,0),1),0))))</f>
        <v>0</v>
      </c>
      <c r="OP14" s="90">
        <f>MIN(IF(OL14=data!$AV$4,0.18,0.09),OF14*9)</f>
        <v>0</v>
      </c>
      <c r="OQ14" s="91">
        <f>IF(OE14=data!$AS$5,OP14,
IF(OE14=data!$AS$4,OO14,0))
*IF(AND(OG14=data!$AW$4,OE$4=data!$F$5),0.9,1)</f>
        <v>0</v>
      </c>
      <c r="OR14" s="91">
        <f t="shared" si="15"/>
        <v>0</v>
      </c>
      <c r="PB14" s="596"/>
      <c r="PC14" s="599"/>
      <c r="PD14" s="166" t="s">
        <v>144</v>
      </c>
      <c r="PE14" s="72"/>
      <c r="PF14" s="73"/>
      <c r="PG14" s="73"/>
      <c r="PH14" s="79"/>
      <c r="PI14" s="80"/>
      <c r="PJ14" s="73"/>
      <c r="PK14" s="81"/>
      <c r="PL14" s="59"/>
      <c r="PO14" s="90">
        <f ca="1" xml:space="preserve">
IF(AND(PH14=data!$AR$5,PI14=data!$AT$87),data!$AU$87,
IF(AND(PH14=data!$AR$5,PI14=data!$AT$88),data!$AU$88,
IF(PH14=data!$AR$4,PF14/PJ14,
IF(PH14=data!$AR$5,PF14/OFFSET(data!$AT$3,MATCH(PI14,data!$AT$4:$AT$88,0),1),0))))</f>
        <v>0</v>
      </c>
      <c r="PP14" s="90">
        <f>MIN(IF(PL14=data!$AV$4,0.18,0.09),PF14*9)</f>
        <v>0</v>
      </c>
      <c r="PQ14" s="91">
        <f>IF(PE14=data!$AS$5,PP14,
IF(PE14=data!$AS$4,PO14,0))
*IF(AND(PG14=data!$AW$4,PE$4=data!$F$5),0.9,1)</f>
        <v>0</v>
      </c>
      <c r="PR14" s="91">
        <f t="shared" si="16"/>
        <v>0</v>
      </c>
      <c r="QB14" s="596"/>
      <c r="QC14" s="599"/>
      <c r="QD14" s="166" t="s">
        <v>144</v>
      </c>
      <c r="QE14" s="72"/>
      <c r="QF14" s="73"/>
      <c r="QG14" s="73"/>
      <c r="QH14" s="79"/>
      <c r="QI14" s="80"/>
      <c r="QJ14" s="73"/>
      <c r="QK14" s="81"/>
      <c r="QL14" s="59"/>
      <c r="QO14" s="90">
        <f ca="1" xml:space="preserve">
IF(AND(QH14=data!$AR$5,QI14=data!$AT$87),data!$AU$87,
IF(AND(QH14=data!$AR$5,QI14=data!$AT$88),data!$AU$88,
IF(QH14=data!$AR$4,QF14/QJ14,
IF(QH14=data!$AR$5,QF14/OFFSET(data!$AT$3,MATCH(QI14,data!$AT$4:$AT$88,0),1),0))))</f>
        <v>0</v>
      </c>
      <c r="QP14" s="90">
        <f>MIN(IF(QL14=data!$AV$4,0.18,0.09),QF14*9)</f>
        <v>0</v>
      </c>
      <c r="QQ14" s="91">
        <f>IF(QE14=data!$AS$5,QP14,
IF(QE14=data!$AS$4,QO14,0))
*IF(AND(QG14=data!$AW$4,QE$4=data!$F$5),0.9,1)</f>
        <v>0</v>
      </c>
      <c r="QR14" s="91">
        <f t="shared" si="17"/>
        <v>0</v>
      </c>
      <c r="RB14" s="596"/>
      <c r="RC14" s="599"/>
      <c r="RD14" s="166" t="s">
        <v>144</v>
      </c>
      <c r="RE14" s="72"/>
      <c r="RF14" s="73"/>
      <c r="RG14" s="73"/>
      <c r="RH14" s="79"/>
      <c r="RI14" s="80"/>
      <c r="RJ14" s="73"/>
      <c r="RK14" s="81"/>
      <c r="RL14" s="59"/>
      <c r="RO14" s="90">
        <f ca="1" xml:space="preserve">
IF(AND(RH14=data!$AR$5,RI14=data!$AT$87),data!$AU$87,
IF(AND(RH14=data!$AR$5,RI14=data!$AT$88),data!$AU$88,
IF(RH14=data!$AR$4,RF14/RJ14,
IF(RH14=data!$AR$5,RF14/OFFSET(data!$AT$3,MATCH(RI14,data!$AT$4:$AT$88,0),1),0))))</f>
        <v>0</v>
      </c>
      <c r="RP14" s="90">
        <f>MIN(IF(RL14=data!$AV$4,0.18,0.09),RF14*9)</f>
        <v>0</v>
      </c>
      <c r="RQ14" s="91">
        <f>IF(RE14=data!$AS$5,RP14,
IF(RE14=data!$AS$4,RO14,0))
*IF(AND(RG14=data!$AW$4,RE$4=data!$F$5),0.9,1)</f>
        <v>0</v>
      </c>
      <c r="RR14" s="91">
        <f t="shared" si="18"/>
        <v>0</v>
      </c>
      <c r="SB14" s="596"/>
      <c r="SC14" s="599"/>
      <c r="SD14" s="166" t="s">
        <v>144</v>
      </c>
      <c r="SE14" s="72"/>
      <c r="SF14" s="73"/>
      <c r="SG14" s="73"/>
      <c r="SH14" s="79"/>
      <c r="SI14" s="80"/>
      <c r="SJ14" s="73"/>
      <c r="SK14" s="81"/>
      <c r="SL14" s="59"/>
      <c r="SO14" s="90">
        <f ca="1" xml:space="preserve">
IF(AND(SH14=data!$AR$5,SI14=data!$AT$87),data!$AU$87,
IF(AND(SH14=data!$AR$5,SI14=data!$AT$88),data!$AU$88,
IF(SH14=data!$AR$4,SF14/SJ14,
IF(SH14=data!$AR$5,SF14/OFFSET(data!$AT$3,MATCH(SI14,data!$AT$4:$AT$88,0),1),0))))</f>
        <v>0</v>
      </c>
      <c r="SP14" s="90">
        <f>MIN(IF(SL14=data!$AV$4,0.18,0.09),SF14*9)</f>
        <v>0</v>
      </c>
      <c r="SQ14" s="91">
        <f>IF(SE14=data!$AS$5,SP14,
IF(SE14=data!$AS$4,SO14,0))
*IF(AND(SG14=data!$AW$4,SE$4=data!$F$5),0.9,1)</f>
        <v>0</v>
      </c>
      <c r="SR14" s="91">
        <f t="shared" si="19"/>
        <v>0</v>
      </c>
      <c r="UA14" s="119"/>
      <c r="UB14" s="120"/>
      <c r="UC14" s="393" t="s">
        <v>479</v>
      </c>
      <c r="UD14" s="393"/>
      <c r="UE14" s="120"/>
      <c r="UF14" s="121"/>
    </row>
    <row r="15" spans="2:552" ht="22.5" customHeight="1" thickBot="1" x14ac:dyDescent="0.2">
      <c r="B15" s="596"/>
      <c r="C15" s="599"/>
      <c r="D15" s="166" t="s">
        <v>145</v>
      </c>
      <c r="E15" s="72"/>
      <c r="F15" s="73"/>
      <c r="G15" s="73"/>
      <c r="H15" s="79"/>
      <c r="I15" s="80"/>
      <c r="J15" s="73"/>
      <c r="K15" s="81"/>
      <c r="L15" s="59"/>
      <c r="O15" s="90">
        <f ca="1" xml:space="preserve">
IF(AND(H15=data!$AR$5,I15=data!$AT$87),data!$AU$87,
IF(AND(H15=data!$AR$5,I15=data!$AT$88),data!$AU$88,
IF(H15=data!$AR$4,F15/J15,
IF(H15=data!$AR$5,F15/OFFSET(data!$AT$3,MATCH(I15,data!$AT$4:$AT$88,0),1),0))))</f>
        <v>0</v>
      </c>
      <c r="P15" s="90">
        <f>MIN(IF(L15=data!$AV$4,0.18,0.09),F15*9)</f>
        <v>0</v>
      </c>
      <c r="Q15" s="91">
        <f>IF(E15=data!$AS$5,P15,
IF(E15=data!$AS$4,O15,0))
*IF(AND(G15=data!$AW$4,E$4=data!$F$5),0.9,1)</f>
        <v>0</v>
      </c>
      <c r="R15" s="91">
        <f t="shared" si="0"/>
        <v>0</v>
      </c>
      <c r="AB15" s="596"/>
      <c r="AC15" s="599"/>
      <c r="AD15" s="166" t="s">
        <v>145</v>
      </c>
      <c r="AE15" s="72"/>
      <c r="AF15" s="73"/>
      <c r="AG15" s="73"/>
      <c r="AH15" s="79"/>
      <c r="AI15" s="80"/>
      <c r="AJ15" s="73"/>
      <c r="AK15" s="81"/>
      <c r="AL15" s="59"/>
      <c r="AO15" s="90">
        <f ca="1" xml:space="preserve">
IF(AND(AH15=data!$AR$5,AI15=data!$AT$87),data!$AU$87,
IF(AND(AH15=data!$AR$5,AI15=data!$AT$88),data!$AU$88,
IF(AH15=data!$AR$4,AF15/AJ15,
IF(AH15=data!$AR$5,AF15/OFFSET(data!$AT$3,MATCH(AI15,data!$AT$4:$AT$88,0),1),0))))</f>
        <v>0</v>
      </c>
      <c r="AP15" s="90">
        <f>MIN(IF(AL15=data!$AV$4,0.18,0.09),AF15*9)</f>
        <v>0</v>
      </c>
      <c r="AQ15" s="91">
        <f>IF(AE15=data!$AS$5,AP15,
IF(AE15=data!$AS$4,AO15,0))
*IF(AND(AG15=data!$AW$4,AE$4=data!$F$5),0.9,1)</f>
        <v>0</v>
      </c>
      <c r="AR15" s="91">
        <f t="shared" si="1"/>
        <v>0</v>
      </c>
      <c r="BB15" s="596"/>
      <c r="BC15" s="599"/>
      <c r="BD15" s="166" t="s">
        <v>145</v>
      </c>
      <c r="BE15" s="72"/>
      <c r="BF15" s="73"/>
      <c r="BG15" s="73"/>
      <c r="BH15" s="79"/>
      <c r="BI15" s="80"/>
      <c r="BJ15" s="73"/>
      <c r="BK15" s="81"/>
      <c r="BL15" s="59"/>
      <c r="BO15" s="90">
        <f ca="1" xml:space="preserve">
IF(AND(BH15=data!$AR$5,BI15=data!$AT$87),data!$AU$87,
IF(AND(BH15=data!$AR$5,BI15=data!$AT$88),data!$AU$88,
IF(BH15=data!$AR$4,BF15/BJ15,
IF(BH15=data!$AR$5,BF15/OFFSET(data!$AT$3,MATCH(BI15,data!$AT$4:$AT$88,0),1),0))))</f>
        <v>0</v>
      </c>
      <c r="BP15" s="90">
        <f>MIN(IF(BL15=data!$AV$4,0.18,0.09),BF15*9)</f>
        <v>0</v>
      </c>
      <c r="BQ15" s="91">
        <f>IF(BE15=data!$AS$5,BP15,
IF(BE15=data!$AS$4,BO15,0))
*IF(AND(BG15=data!$AW$4,BE$4=data!$F$5),0.9,1)</f>
        <v>0</v>
      </c>
      <c r="BR15" s="91">
        <f t="shared" si="2"/>
        <v>0</v>
      </c>
      <c r="CB15" s="596"/>
      <c r="CC15" s="599"/>
      <c r="CD15" s="166" t="s">
        <v>145</v>
      </c>
      <c r="CE15" s="72"/>
      <c r="CF15" s="73"/>
      <c r="CG15" s="73"/>
      <c r="CH15" s="79"/>
      <c r="CI15" s="80"/>
      <c r="CJ15" s="73"/>
      <c r="CK15" s="81"/>
      <c r="CL15" s="59"/>
      <c r="CO15" s="90">
        <f ca="1" xml:space="preserve">
IF(AND(CH15=data!$AR$5,CI15=data!$AT$87),data!$AU$87,
IF(AND(CH15=data!$AR$5,CI15=data!$AT$88),data!$AU$88,
IF(CH15=data!$AR$4,CF15/CJ15,
IF(CH15=data!$AR$5,CF15/OFFSET(data!$AT$3,MATCH(CI15,data!$AT$4:$AT$88,0),1),0))))</f>
        <v>0</v>
      </c>
      <c r="CP15" s="90">
        <f>MIN(IF(CL15=data!$AV$4,0.18,0.09),CF15*9)</f>
        <v>0</v>
      </c>
      <c r="CQ15" s="91">
        <f>IF(CE15=data!$AS$5,CP15,
IF(CE15=data!$AS$4,CO15,0))
*IF(AND(CG15=data!$AW$4,CE$4=data!$F$5),0.9,1)</f>
        <v>0</v>
      </c>
      <c r="CR15" s="91">
        <f t="shared" si="3"/>
        <v>0</v>
      </c>
      <c r="DB15" s="596"/>
      <c r="DC15" s="599"/>
      <c r="DD15" s="166" t="s">
        <v>145</v>
      </c>
      <c r="DE15" s="72"/>
      <c r="DF15" s="73"/>
      <c r="DG15" s="73"/>
      <c r="DH15" s="79"/>
      <c r="DI15" s="80"/>
      <c r="DJ15" s="73"/>
      <c r="DK15" s="81"/>
      <c r="DL15" s="59"/>
      <c r="DO15" s="90">
        <f ca="1" xml:space="preserve">
IF(AND(DH15=data!$AR$5,DI15=data!$AT$87),data!$AU$87,
IF(AND(DH15=data!$AR$5,DI15=data!$AT$88),data!$AU$88,
IF(DH15=data!$AR$4,DF15/DJ15,
IF(DH15=data!$AR$5,DF15/OFFSET(data!$AT$3,MATCH(DI15,data!$AT$4:$AT$88,0),1),0))))</f>
        <v>0</v>
      </c>
      <c r="DP15" s="90">
        <f>MIN(IF(DL15=data!$AV$4,0.18,0.09),DF15*9)</f>
        <v>0</v>
      </c>
      <c r="DQ15" s="91">
        <f>IF(DE15=data!$AS$5,DP15,
IF(DE15=data!$AS$4,DO15,0))
*IF(AND(DG15=data!$AW$4,DE$4=data!$F$5),0.9,1)</f>
        <v>0</v>
      </c>
      <c r="DR15" s="91">
        <f t="shared" si="4"/>
        <v>0</v>
      </c>
      <c r="EB15" s="596"/>
      <c r="EC15" s="599"/>
      <c r="ED15" s="166" t="s">
        <v>145</v>
      </c>
      <c r="EE15" s="72"/>
      <c r="EF15" s="73"/>
      <c r="EG15" s="73"/>
      <c r="EH15" s="79"/>
      <c r="EI15" s="80"/>
      <c r="EJ15" s="73"/>
      <c r="EK15" s="81"/>
      <c r="EL15" s="59"/>
      <c r="EO15" s="90">
        <f ca="1" xml:space="preserve">
IF(AND(EH15=data!$AR$5,EI15=data!$AT$87),data!$AU$87,
IF(AND(EH15=data!$AR$5,EI15=data!$AT$88),data!$AU$88,
IF(EH15=data!$AR$4,EF15/EJ15,
IF(EH15=data!$AR$5,EF15/OFFSET(data!$AT$3,MATCH(EI15,data!$AT$4:$AT$88,0),1),0))))</f>
        <v>0</v>
      </c>
      <c r="EP15" s="90">
        <f>MIN(IF(EL15=data!$AV$4,0.18,0.09),EF15*9)</f>
        <v>0</v>
      </c>
      <c r="EQ15" s="91">
        <f>IF(EE15=data!$AS$5,EP15,
IF(EE15=data!$AS$4,EO15,0))
*IF(AND(EG15=data!$AW$4,EE$4=data!$F$5),0.9,1)</f>
        <v>0</v>
      </c>
      <c r="ER15" s="91">
        <f t="shared" si="5"/>
        <v>0</v>
      </c>
      <c r="FB15" s="596"/>
      <c r="FC15" s="599"/>
      <c r="FD15" s="166" t="s">
        <v>145</v>
      </c>
      <c r="FE15" s="72"/>
      <c r="FF15" s="73"/>
      <c r="FG15" s="73"/>
      <c r="FH15" s="79"/>
      <c r="FI15" s="80"/>
      <c r="FJ15" s="73"/>
      <c r="FK15" s="81"/>
      <c r="FL15" s="59"/>
      <c r="FO15" s="90">
        <f ca="1" xml:space="preserve">
IF(AND(FH15=data!$AR$5,FI15=data!$AT$87),data!$AU$87,
IF(AND(FH15=data!$AR$5,FI15=data!$AT$88),data!$AU$88,
IF(FH15=data!$AR$4,FF15/FJ15,
IF(FH15=data!$AR$5,FF15/OFFSET(data!$AT$3,MATCH(FI15,data!$AT$4:$AT$88,0),1),0))))</f>
        <v>0</v>
      </c>
      <c r="FP15" s="90">
        <f>MIN(IF(FL15=data!$AV$4,0.18,0.09),FF15*9)</f>
        <v>0</v>
      </c>
      <c r="FQ15" s="91">
        <f>IF(FE15=data!$AS$5,FP15,
IF(FE15=data!$AS$4,FO15,0))
*IF(AND(FG15=data!$AW$4,FE$4=data!$F$5),0.9,1)</f>
        <v>0</v>
      </c>
      <c r="FR15" s="91">
        <f t="shared" si="6"/>
        <v>0</v>
      </c>
      <c r="GB15" s="596"/>
      <c r="GC15" s="599"/>
      <c r="GD15" s="166" t="s">
        <v>145</v>
      </c>
      <c r="GE15" s="72"/>
      <c r="GF15" s="73"/>
      <c r="GG15" s="73"/>
      <c r="GH15" s="79"/>
      <c r="GI15" s="80"/>
      <c r="GJ15" s="73"/>
      <c r="GK15" s="81"/>
      <c r="GL15" s="59"/>
      <c r="GO15" s="90">
        <f ca="1" xml:space="preserve">
IF(AND(GH15=data!$AR$5,GI15=data!$AT$87),data!$AU$87,
IF(AND(GH15=data!$AR$5,GI15=data!$AT$88),data!$AU$88,
IF(GH15=data!$AR$4,GF15/GJ15,
IF(GH15=data!$AR$5,GF15/OFFSET(data!$AT$3,MATCH(GI15,data!$AT$4:$AT$88,0),1),0))))</f>
        <v>0</v>
      </c>
      <c r="GP15" s="90">
        <f>MIN(IF(GL15=data!$AV$4,0.18,0.09),GF15*9)</f>
        <v>0</v>
      </c>
      <c r="GQ15" s="91">
        <f>IF(GE15=data!$AS$5,GP15,
IF(GE15=data!$AS$4,GO15,0))
*IF(AND(GG15=data!$AW$4,GE$4=data!$F$5),0.9,1)</f>
        <v>0</v>
      </c>
      <c r="GR15" s="91">
        <f t="shared" si="7"/>
        <v>0</v>
      </c>
      <c r="HB15" s="596"/>
      <c r="HC15" s="599"/>
      <c r="HD15" s="166" t="s">
        <v>145</v>
      </c>
      <c r="HE15" s="72"/>
      <c r="HF15" s="73"/>
      <c r="HG15" s="73"/>
      <c r="HH15" s="79"/>
      <c r="HI15" s="80"/>
      <c r="HJ15" s="73"/>
      <c r="HK15" s="81"/>
      <c r="HL15" s="59"/>
      <c r="HO15" s="90">
        <f ca="1" xml:space="preserve">
IF(AND(HH15=data!$AR$5,HI15=data!$AT$87),data!$AU$87,
IF(AND(HH15=data!$AR$5,HI15=data!$AT$88),data!$AU$88,
IF(HH15=data!$AR$4,HF15/HJ15,
IF(HH15=data!$AR$5,HF15/OFFSET(data!$AT$3,MATCH(HI15,data!$AT$4:$AT$88,0),1),0))))</f>
        <v>0</v>
      </c>
      <c r="HP15" s="90">
        <f>MIN(IF(HL15=data!$AV$4,0.18,0.09),HF15*9)</f>
        <v>0</v>
      </c>
      <c r="HQ15" s="91">
        <f>IF(HE15=data!$AS$5,HP15,
IF(HE15=data!$AS$4,HO15,0))
*IF(AND(HG15=data!$AW$4,HE$4=data!$F$5),0.9,1)</f>
        <v>0</v>
      </c>
      <c r="HR15" s="91">
        <f t="shared" si="8"/>
        <v>0</v>
      </c>
      <c r="IB15" s="596"/>
      <c r="IC15" s="599"/>
      <c r="ID15" s="166" t="s">
        <v>145</v>
      </c>
      <c r="IE15" s="72"/>
      <c r="IF15" s="73"/>
      <c r="IG15" s="73"/>
      <c r="IH15" s="79"/>
      <c r="II15" s="80"/>
      <c r="IJ15" s="73"/>
      <c r="IK15" s="81"/>
      <c r="IL15" s="59"/>
      <c r="IO15" s="90">
        <f ca="1" xml:space="preserve">
IF(AND(IH15=data!$AR$5,II15=data!$AT$87),data!$AU$87,
IF(AND(IH15=data!$AR$5,II15=data!$AT$88),data!$AU$88,
IF(IH15=data!$AR$4,IF15/IJ15,
IF(IH15=data!$AR$5,IF15/OFFSET(data!$AT$3,MATCH(II15,data!$AT$4:$AT$88,0),1),0))))</f>
        <v>0</v>
      </c>
      <c r="IP15" s="90">
        <f>MIN(IF(IL15=data!$AV$4,0.18,0.09),IF15*9)</f>
        <v>0</v>
      </c>
      <c r="IQ15" s="91">
        <f>IF(IE15=data!$AS$5,IP15,
IF(IE15=data!$AS$4,IO15,0))
*IF(AND(IG15=data!$AW$4,IE$4=data!$F$5),0.9,1)</f>
        <v>0</v>
      </c>
      <c r="IR15" s="91">
        <f t="shared" si="9"/>
        <v>0</v>
      </c>
      <c r="JB15" s="596"/>
      <c r="JC15" s="599"/>
      <c r="JD15" s="166" t="s">
        <v>145</v>
      </c>
      <c r="JE15" s="72"/>
      <c r="JF15" s="73"/>
      <c r="JG15" s="73"/>
      <c r="JH15" s="79"/>
      <c r="JI15" s="80"/>
      <c r="JJ15" s="73"/>
      <c r="JK15" s="81"/>
      <c r="JL15" s="59"/>
      <c r="JO15" s="90">
        <f ca="1" xml:space="preserve">
IF(AND(JH15=data!$AR$5,JI15=data!$AT$87),data!$AU$87,
IF(AND(JH15=data!$AR$5,JI15=data!$AT$88),data!$AU$88,
IF(JH15=data!$AR$4,JF15/JJ15,
IF(JH15=data!$AR$5,JF15/OFFSET(data!$AT$3,MATCH(JI15,data!$AT$4:$AT$88,0),1),0))))</f>
        <v>0</v>
      </c>
      <c r="JP15" s="90">
        <f>MIN(IF(JL15=data!$AV$4,0.18,0.09),JF15*9)</f>
        <v>0</v>
      </c>
      <c r="JQ15" s="91">
        <f>IF(JE15=data!$AS$5,JP15,
IF(JE15=data!$AS$4,JO15,0))
*IF(AND(JG15=data!$AW$4,JE$4=data!$F$5),0.9,1)</f>
        <v>0</v>
      </c>
      <c r="JR15" s="91">
        <f t="shared" si="10"/>
        <v>0</v>
      </c>
      <c r="KB15" s="596"/>
      <c r="KC15" s="599"/>
      <c r="KD15" s="166" t="s">
        <v>145</v>
      </c>
      <c r="KE15" s="72"/>
      <c r="KF15" s="73"/>
      <c r="KG15" s="73"/>
      <c r="KH15" s="79"/>
      <c r="KI15" s="80"/>
      <c r="KJ15" s="73"/>
      <c r="KK15" s="81"/>
      <c r="KL15" s="59"/>
      <c r="KO15" s="90">
        <f ca="1" xml:space="preserve">
IF(AND(KH15=data!$AR$5,KI15=data!$AT$87),data!$AU$87,
IF(AND(KH15=data!$AR$5,KI15=data!$AT$88),data!$AU$88,
IF(KH15=data!$AR$4,KF15/KJ15,
IF(KH15=data!$AR$5,KF15/OFFSET(data!$AT$3,MATCH(KI15,data!$AT$4:$AT$88,0),1),0))))</f>
        <v>0</v>
      </c>
      <c r="KP15" s="90">
        <f>MIN(IF(KL15=data!$AV$4,0.18,0.09),KF15*9)</f>
        <v>0</v>
      </c>
      <c r="KQ15" s="91">
        <f>IF(KE15=data!$AS$5,KP15,
IF(KE15=data!$AS$4,KO15,0))
*IF(AND(KG15=data!$AW$4,KE$4=data!$F$5),0.9,1)</f>
        <v>0</v>
      </c>
      <c r="KR15" s="91">
        <f t="shared" si="11"/>
        <v>0</v>
      </c>
      <c r="LB15" s="596"/>
      <c r="LC15" s="599"/>
      <c r="LD15" s="166" t="s">
        <v>145</v>
      </c>
      <c r="LE15" s="72"/>
      <c r="LF15" s="73"/>
      <c r="LG15" s="73"/>
      <c r="LH15" s="79"/>
      <c r="LI15" s="80"/>
      <c r="LJ15" s="73"/>
      <c r="LK15" s="81"/>
      <c r="LL15" s="59"/>
      <c r="LO15" s="90">
        <f ca="1" xml:space="preserve">
IF(AND(LH15=data!$AR$5,LI15=data!$AT$87),data!$AU$87,
IF(AND(LH15=data!$AR$5,LI15=data!$AT$88),data!$AU$88,
IF(LH15=data!$AR$4,LF15/LJ15,
IF(LH15=data!$AR$5,LF15/OFFSET(data!$AT$3,MATCH(LI15,data!$AT$4:$AT$88,0),1),0))))</f>
        <v>0</v>
      </c>
      <c r="LP15" s="90">
        <f>MIN(IF(LL15=data!$AV$4,0.18,0.09),LF15*9)</f>
        <v>0</v>
      </c>
      <c r="LQ15" s="91">
        <f>IF(LE15=data!$AS$5,LP15,
IF(LE15=data!$AS$4,LO15,0))
*IF(AND(LG15=data!$AW$4,LE$4=data!$F$5),0.9,1)</f>
        <v>0</v>
      </c>
      <c r="LR15" s="91">
        <f t="shared" si="12"/>
        <v>0</v>
      </c>
      <c r="MB15" s="596"/>
      <c r="MC15" s="599"/>
      <c r="MD15" s="166" t="s">
        <v>145</v>
      </c>
      <c r="ME15" s="72"/>
      <c r="MF15" s="73"/>
      <c r="MG15" s="73"/>
      <c r="MH15" s="79"/>
      <c r="MI15" s="80"/>
      <c r="MJ15" s="73"/>
      <c r="MK15" s="81"/>
      <c r="ML15" s="59"/>
      <c r="MO15" s="90">
        <f ca="1" xml:space="preserve">
IF(AND(MH15=data!$AR$5,MI15=data!$AT$87),data!$AU$87,
IF(AND(MH15=data!$AR$5,MI15=data!$AT$88),data!$AU$88,
IF(MH15=data!$AR$4,MF15/MJ15,
IF(MH15=data!$AR$5,MF15/OFFSET(data!$AT$3,MATCH(MI15,data!$AT$4:$AT$88,0),1),0))))</f>
        <v>0</v>
      </c>
      <c r="MP15" s="90">
        <f>MIN(IF(ML15=data!$AV$4,0.18,0.09),MF15*9)</f>
        <v>0</v>
      </c>
      <c r="MQ15" s="91">
        <f>IF(ME15=data!$AS$5,MP15,
IF(ME15=data!$AS$4,MO15,0))
*IF(AND(MG15=data!$AW$4,ME$4=data!$F$5),0.9,1)</f>
        <v>0</v>
      </c>
      <c r="MR15" s="91">
        <f t="shared" si="13"/>
        <v>0</v>
      </c>
      <c r="NB15" s="596"/>
      <c r="NC15" s="599"/>
      <c r="ND15" s="166" t="s">
        <v>145</v>
      </c>
      <c r="NE15" s="72"/>
      <c r="NF15" s="73"/>
      <c r="NG15" s="73"/>
      <c r="NH15" s="79"/>
      <c r="NI15" s="80"/>
      <c r="NJ15" s="73"/>
      <c r="NK15" s="81"/>
      <c r="NL15" s="59"/>
      <c r="NO15" s="90">
        <f ca="1" xml:space="preserve">
IF(AND(NH15=data!$AR$5,NI15=data!$AT$87),data!$AU$87,
IF(AND(NH15=data!$AR$5,NI15=data!$AT$88),data!$AU$88,
IF(NH15=data!$AR$4,NF15/NJ15,
IF(NH15=data!$AR$5,NF15/OFFSET(data!$AT$3,MATCH(NI15,data!$AT$4:$AT$88,0),1),0))))</f>
        <v>0</v>
      </c>
      <c r="NP15" s="90">
        <f>MIN(IF(NL15=data!$AV$4,0.18,0.09),NF15*9)</f>
        <v>0</v>
      </c>
      <c r="NQ15" s="91">
        <f>IF(NE15=data!$AS$5,NP15,
IF(NE15=data!$AS$4,NO15,0))
*IF(AND(NG15=data!$AW$4,NE$4=data!$F$5),0.9,1)</f>
        <v>0</v>
      </c>
      <c r="NR15" s="91">
        <f t="shared" si="14"/>
        <v>0</v>
      </c>
      <c r="OB15" s="596"/>
      <c r="OC15" s="599"/>
      <c r="OD15" s="166" t="s">
        <v>145</v>
      </c>
      <c r="OE15" s="72"/>
      <c r="OF15" s="73"/>
      <c r="OG15" s="73"/>
      <c r="OH15" s="79"/>
      <c r="OI15" s="80"/>
      <c r="OJ15" s="73"/>
      <c r="OK15" s="81"/>
      <c r="OL15" s="59"/>
      <c r="OO15" s="90">
        <f ca="1" xml:space="preserve">
IF(AND(OH15=data!$AR$5,OI15=data!$AT$87),data!$AU$87,
IF(AND(OH15=data!$AR$5,OI15=data!$AT$88),data!$AU$88,
IF(OH15=data!$AR$4,OF15/OJ15,
IF(OH15=data!$AR$5,OF15/OFFSET(data!$AT$3,MATCH(OI15,data!$AT$4:$AT$88,0),1),0))))</f>
        <v>0</v>
      </c>
      <c r="OP15" s="90">
        <f>MIN(IF(OL15=data!$AV$4,0.18,0.09),OF15*9)</f>
        <v>0</v>
      </c>
      <c r="OQ15" s="91">
        <f>IF(OE15=data!$AS$5,OP15,
IF(OE15=data!$AS$4,OO15,0))
*IF(AND(OG15=data!$AW$4,OE$4=data!$F$5),0.9,1)</f>
        <v>0</v>
      </c>
      <c r="OR15" s="91">
        <f t="shared" si="15"/>
        <v>0</v>
      </c>
      <c r="PB15" s="596"/>
      <c r="PC15" s="599"/>
      <c r="PD15" s="166" t="s">
        <v>145</v>
      </c>
      <c r="PE15" s="72"/>
      <c r="PF15" s="73"/>
      <c r="PG15" s="73"/>
      <c r="PH15" s="79"/>
      <c r="PI15" s="80"/>
      <c r="PJ15" s="73"/>
      <c r="PK15" s="81"/>
      <c r="PL15" s="59"/>
      <c r="PO15" s="90">
        <f ca="1" xml:space="preserve">
IF(AND(PH15=data!$AR$5,PI15=data!$AT$87),data!$AU$87,
IF(AND(PH15=data!$AR$5,PI15=data!$AT$88),data!$AU$88,
IF(PH15=data!$AR$4,PF15/PJ15,
IF(PH15=data!$AR$5,PF15/OFFSET(data!$AT$3,MATCH(PI15,data!$AT$4:$AT$88,0),1),0))))</f>
        <v>0</v>
      </c>
      <c r="PP15" s="90">
        <f>MIN(IF(PL15=data!$AV$4,0.18,0.09),PF15*9)</f>
        <v>0</v>
      </c>
      <c r="PQ15" s="91">
        <f>IF(PE15=data!$AS$5,PP15,
IF(PE15=data!$AS$4,PO15,0))
*IF(AND(PG15=data!$AW$4,PE$4=data!$F$5),0.9,1)</f>
        <v>0</v>
      </c>
      <c r="PR15" s="91">
        <f t="shared" si="16"/>
        <v>0</v>
      </c>
      <c r="QB15" s="596"/>
      <c r="QC15" s="599"/>
      <c r="QD15" s="166" t="s">
        <v>145</v>
      </c>
      <c r="QE15" s="72"/>
      <c r="QF15" s="73"/>
      <c r="QG15" s="73"/>
      <c r="QH15" s="79"/>
      <c r="QI15" s="80"/>
      <c r="QJ15" s="73"/>
      <c r="QK15" s="81"/>
      <c r="QL15" s="59"/>
      <c r="QO15" s="90">
        <f ca="1" xml:space="preserve">
IF(AND(QH15=data!$AR$5,QI15=data!$AT$87),data!$AU$87,
IF(AND(QH15=data!$AR$5,QI15=data!$AT$88),data!$AU$88,
IF(QH15=data!$AR$4,QF15/QJ15,
IF(QH15=data!$AR$5,QF15/OFFSET(data!$AT$3,MATCH(QI15,data!$AT$4:$AT$88,0),1),0))))</f>
        <v>0</v>
      </c>
      <c r="QP15" s="90">
        <f>MIN(IF(QL15=data!$AV$4,0.18,0.09),QF15*9)</f>
        <v>0</v>
      </c>
      <c r="QQ15" s="91">
        <f>IF(QE15=data!$AS$5,QP15,
IF(QE15=data!$AS$4,QO15,0))
*IF(AND(QG15=data!$AW$4,QE$4=data!$F$5),0.9,1)</f>
        <v>0</v>
      </c>
      <c r="QR15" s="91">
        <f t="shared" si="17"/>
        <v>0</v>
      </c>
      <c r="RB15" s="596"/>
      <c r="RC15" s="599"/>
      <c r="RD15" s="166" t="s">
        <v>145</v>
      </c>
      <c r="RE15" s="72"/>
      <c r="RF15" s="73"/>
      <c r="RG15" s="73"/>
      <c r="RH15" s="79"/>
      <c r="RI15" s="80"/>
      <c r="RJ15" s="73"/>
      <c r="RK15" s="81"/>
      <c r="RL15" s="59"/>
      <c r="RO15" s="90">
        <f ca="1" xml:space="preserve">
IF(AND(RH15=data!$AR$5,RI15=data!$AT$87),data!$AU$87,
IF(AND(RH15=data!$AR$5,RI15=data!$AT$88),data!$AU$88,
IF(RH15=data!$AR$4,RF15/RJ15,
IF(RH15=data!$AR$5,RF15/OFFSET(data!$AT$3,MATCH(RI15,data!$AT$4:$AT$88,0),1),0))))</f>
        <v>0</v>
      </c>
      <c r="RP15" s="90">
        <f>MIN(IF(RL15=data!$AV$4,0.18,0.09),RF15*9)</f>
        <v>0</v>
      </c>
      <c r="RQ15" s="91">
        <f>IF(RE15=data!$AS$5,RP15,
IF(RE15=data!$AS$4,RO15,0))
*IF(AND(RG15=data!$AW$4,RE$4=data!$F$5),0.9,1)</f>
        <v>0</v>
      </c>
      <c r="RR15" s="91">
        <f t="shared" si="18"/>
        <v>0</v>
      </c>
      <c r="SB15" s="596"/>
      <c r="SC15" s="599"/>
      <c r="SD15" s="166" t="s">
        <v>145</v>
      </c>
      <c r="SE15" s="72"/>
      <c r="SF15" s="73"/>
      <c r="SG15" s="73"/>
      <c r="SH15" s="79"/>
      <c r="SI15" s="80"/>
      <c r="SJ15" s="73"/>
      <c r="SK15" s="81"/>
      <c r="SL15" s="59"/>
      <c r="SO15" s="90">
        <f ca="1" xml:space="preserve">
IF(AND(SH15=data!$AR$5,SI15=data!$AT$87),data!$AU$87,
IF(AND(SH15=data!$AR$5,SI15=data!$AT$88),data!$AU$88,
IF(SH15=data!$AR$4,SF15/SJ15,
IF(SH15=data!$AR$5,SF15/OFFSET(data!$AT$3,MATCH(SI15,data!$AT$4:$AT$88,0),1),0))))</f>
        <v>0</v>
      </c>
      <c r="SP15" s="90">
        <f>MIN(IF(SL15=data!$AV$4,0.18,0.09),SF15*9)</f>
        <v>0</v>
      </c>
      <c r="SQ15" s="91">
        <f>IF(SE15=data!$AS$5,SP15,
IF(SE15=data!$AS$4,SO15,0))
*IF(AND(SG15=data!$AW$4,SE$4=data!$F$5),0.9,1)</f>
        <v>0</v>
      </c>
      <c r="SR15" s="91">
        <f t="shared" si="19"/>
        <v>0</v>
      </c>
      <c r="UA15" s="119"/>
      <c r="UB15" s="120"/>
      <c r="UC15" s="228" t="s">
        <v>364</v>
      </c>
      <c r="UD15" s="228" t="s">
        <v>365</v>
      </c>
      <c r="UE15" s="120"/>
      <c r="UF15" s="121"/>
    </row>
    <row r="16" spans="2:552" ht="22.5" customHeight="1" thickBot="1" x14ac:dyDescent="0.2">
      <c r="B16" s="596"/>
      <c r="C16" s="599"/>
      <c r="D16" s="166" t="s">
        <v>146</v>
      </c>
      <c r="E16" s="72"/>
      <c r="F16" s="73"/>
      <c r="G16" s="73"/>
      <c r="H16" s="79"/>
      <c r="I16" s="80"/>
      <c r="J16" s="73"/>
      <c r="K16" s="81"/>
      <c r="L16" s="59"/>
      <c r="O16" s="90">
        <f ca="1" xml:space="preserve">
IF(AND(H16=data!$AR$5,I16=data!$AT$87),data!$AU$87,
IF(AND(H16=data!$AR$5,I16=data!$AT$88),data!$AU$88,
IF(H16=data!$AR$4,F16/J16,
IF(H16=data!$AR$5,F16/OFFSET(data!$AT$3,MATCH(I16,data!$AT$4:$AT$88,0),1),0))))</f>
        <v>0</v>
      </c>
      <c r="P16" s="90">
        <f>MIN(IF(L16=data!$AV$4,0.18,0.09),F16*9)</f>
        <v>0</v>
      </c>
      <c r="Q16" s="91">
        <f>IF(E16=data!$AS$5,P16,
IF(E16=data!$AS$4,O16,0))
*IF(AND(G16=data!$AW$4,E$4=data!$F$5),0.9,1)</f>
        <v>0</v>
      </c>
      <c r="R16" s="91">
        <f t="shared" si="0"/>
        <v>0</v>
      </c>
      <c r="AB16" s="596"/>
      <c r="AC16" s="599"/>
      <c r="AD16" s="166" t="s">
        <v>146</v>
      </c>
      <c r="AE16" s="72"/>
      <c r="AF16" s="73"/>
      <c r="AG16" s="73"/>
      <c r="AH16" s="79"/>
      <c r="AI16" s="80"/>
      <c r="AJ16" s="73"/>
      <c r="AK16" s="81"/>
      <c r="AL16" s="59"/>
      <c r="AO16" s="90">
        <f ca="1" xml:space="preserve">
IF(AND(AH16=data!$AR$5,AI16=data!$AT$87),data!$AU$87,
IF(AND(AH16=data!$AR$5,AI16=data!$AT$88),data!$AU$88,
IF(AH16=data!$AR$4,AF16/AJ16,
IF(AH16=data!$AR$5,AF16/OFFSET(data!$AT$3,MATCH(AI16,data!$AT$4:$AT$88,0),1),0))))</f>
        <v>0</v>
      </c>
      <c r="AP16" s="90">
        <f>MIN(IF(AL16=data!$AV$4,0.18,0.09),AF16*9)</f>
        <v>0</v>
      </c>
      <c r="AQ16" s="91">
        <f>IF(AE16=data!$AS$5,AP16,
IF(AE16=data!$AS$4,AO16,0))
*IF(AND(AG16=data!$AW$4,AE$4=data!$F$5),0.9,1)</f>
        <v>0</v>
      </c>
      <c r="AR16" s="91">
        <f t="shared" si="1"/>
        <v>0</v>
      </c>
      <c r="BB16" s="596"/>
      <c r="BC16" s="599"/>
      <c r="BD16" s="166" t="s">
        <v>146</v>
      </c>
      <c r="BE16" s="72"/>
      <c r="BF16" s="73"/>
      <c r="BG16" s="73"/>
      <c r="BH16" s="79"/>
      <c r="BI16" s="80"/>
      <c r="BJ16" s="73"/>
      <c r="BK16" s="81"/>
      <c r="BL16" s="59"/>
      <c r="BO16" s="90">
        <f ca="1" xml:space="preserve">
IF(AND(BH16=data!$AR$5,BI16=data!$AT$87),data!$AU$87,
IF(AND(BH16=data!$AR$5,BI16=data!$AT$88),data!$AU$88,
IF(BH16=data!$AR$4,BF16/BJ16,
IF(BH16=data!$AR$5,BF16/OFFSET(data!$AT$3,MATCH(BI16,data!$AT$4:$AT$88,0),1),0))))</f>
        <v>0</v>
      </c>
      <c r="BP16" s="90">
        <f>MIN(IF(BL16=data!$AV$4,0.18,0.09),BF16*9)</f>
        <v>0</v>
      </c>
      <c r="BQ16" s="91">
        <f>IF(BE16=data!$AS$5,BP16,
IF(BE16=data!$AS$4,BO16,0))
*IF(AND(BG16=data!$AW$4,BE$4=data!$F$5),0.9,1)</f>
        <v>0</v>
      </c>
      <c r="BR16" s="91">
        <f t="shared" si="2"/>
        <v>0</v>
      </c>
      <c r="CB16" s="596"/>
      <c r="CC16" s="599"/>
      <c r="CD16" s="166" t="s">
        <v>146</v>
      </c>
      <c r="CE16" s="72"/>
      <c r="CF16" s="73"/>
      <c r="CG16" s="73"/>
      <c r="CH16" s="79"/>
      <c r="CI16" s="80"/>
      <c r="CJ16" s="73"/>
      <c r="CK16" s="81"/>
      <c r="CL16" s="59"/>
      <c r="CO16" s="90">
        <f ca="1" xml:space="preserve">
IF(AND(CH16=data!$AR$5,CI16=data!$AT$87),data!$AU$87,
IF(AND(CH16=data!$AR$5,CI16=data!$AT$88),data!$AU$88,
IF(CH16=data!$AR$4,CF16/CJ16,
IF(CH16=data!$AR$5,CF16/OFFSET(data!$AT$3,MATCH(CI16,data!$AT$4:$AT$88,0),1),0))))</f>
        <v>0</v>
      </c>
      <c r="CP16" s="90">
        <f>MIN(IF(CL16=data!$AV$4,0.18,0.09),CF16*9)</f>
        <v>0</v>
      </c>
      <c r="CQ16" s="91">
        <f>IF(CE16=data!$AS$5,CP16,
IF(CE16=data!$AS$4,CO16,0))
*IF(AND(CG16=data!$AW$4,CE$4=data!$F$5),0.9,1)</f>
        <v>0</v>
      </c>
      <c r="CR16" s="91">
        <f t="shared" si="3"/>
        <v>0</v>
      </c>
      <c r="DB16" s="596"/>
      <c r="DC16" s="599"/>
      <c r="DD16" s="166" t="s">
        <v>146</v>
      </c>
      <c r="DE16" s="72"/>
      <c r="DF16" s="73"/>
      <c r="DG16" s="73"/>
      <c r="DH16" s="79"/>
      <c r="DI16" s="80"/>
      <c r="DJ16" s="73"/>
      <c r="DK16" s="81"/>
      <c r="DL16" s="59"/>
      <c r="DO16" s="90">
        <f ca="1" xml:space="preserve">
IF(AND(DH16=data!$AR$5,DI16=data!$AT$87),data!$AU$87,
IF(AND(DH16=data!$AR$5,DI16=data!$AT$88),data!$AU$88,
IF(DH16=data!$AR$4,DF16/DJ16,
IF(DH16=data!$AR$5,DF16/OFFSET(data!$AT$3,MATCH(DI16,data!$AT$4:$AT$88,0),1),0))))</f>
        <v>0</v>
      </c>
      <c r="DP16" s="90">
        <f>MIN(IF(DL16=data!$AV$4,0.18,0.09),DF16*9)</f>
        <v>0</v>
      </c>
      <c r="DQ16" s="91">
        <f>IF(DE16=data!$AS$5,DP16,
IF(DE16=data!$AS$4,DO16,0))
*IF(AND(DG16=data!$AW$4,DE$4=data!$F$5),0.9,1)</f>
        <v>0</v>
      </c>
      <c r="DR16" s="91">
        <f t="shared" si="4"/>
        <v>0</v>
      </c>
      <c r="EB16" s="596"/>
      <c r="EC16" s="599"/>
      <c r="ED16" s="166" t="s">
        <v>146</v>
      </c>
      <c r="EE16" s="72"/>
      <c r="EF16" s="73"/>
      <c r="EG16" s="73"/>
      <c r="EH16" s="79"/>
      <c r="EI16" s="80"/>
      <c r="EJ16" s="73"/>
      <c r="EK16" s="81"/>
      <c r="EL16" s="59"/>
      <c r="EO16" s="90">
        <f ca="1" xml:space="preserve">
IF(AND(EH16=data!$AR$5,EI16=data!$AT$87),data!$AU$87,
IF(AND(EH16=data!$AR$5,EI16=data!$AT$88),data!$AU$88,
IF(EH16=data!$AR$4,EF16/EJ16,
IF(EH16=data!$AR$5,EF16/OFFSET(data!$AT$3,MATCH(EI16,data!$AT$4:$AT$88,0),1),0))))</f>
        <v>0</v>
      </c>
      <c r="EP16" s="90">
        <f>MIN(IF(EL16=data!$AV$4,0.18,0.09),EF16*9)</f>
        <v>0</v>
      </c>
      <c r="EQ16" s="91">
        <f>IF(EE16=data!$AS$5,EP16,
IF(EE16=data!$AS$4,EO16,0))
*IF(AND(EG16=data!$AW$4,EE$4=data!$F$5),0.9,1)</f>
        <v>0</v>
      </c>
      <c r="ER16" s="91">
        <f t="shared" si="5"/>
        <v>0</v>
      </c>
      <c r="FB16" s="596"/>
      <c r="FC16" s="599"/>
      <c r="FD16" s="166" t="s">
        <v>146</v>
      </c>
      <c r="FE16" s="72"/>
      <c r="FF16" s="73"/>
      <c r="FG16" s="73"/>
      <c r="FH16" s="79"/>
      <c r="FI16" s="80"/>
      <c r="FJ16" s="73"/>
      <c r="FK16" s="81"/>
      <c r="FL16" s="59"/>
      <c r="FO16" s="90">
        <f ca="1" xml:space="preserve">
IF(AND(FH16=data!$AR$5,FI16=data!$AT$87),data!$AU$87,
IF(AND(FH16=data!$AR$5,FI16=data!$AT$88),data!$AU$88,
IF(FH16=data!$AR$4,FF16/FJ16,
IF(FH16=data!$AR$5,FF16/OFFSET(data!$AT$3,MATCH(FI16,data!$AT$4:$AT$88,0),1),0))))</f>
        <v>0</v>
      </c>
      <c r="FP16" s="90">
        <f>MIN(IF(FL16=data!$AV$4,0.18,0.09),FF16*9)</f>
        <v>0</v>
      </c>
      <c r="FQ16" s="91">
        <f>IF(FE16=data!$AS$5,FP16,
IF(FE16=data!$AS$4,FO16,0))
*IF(AND(FG16=data!$AW$4,FE$4=data!$F$5),0.9,1)</f>
        <v>0</v>
      </c>
      <c r="FR16" s="91">
        <f t="shared" si="6"/>
        <v>0</v>
      </c>
      <c r="GB16" s="596"/>
      <c r="GC16" s="599"/>
      <c r="GD16" s="166" t="s">
        <v>146</v>
      </c>
      <c r="GE16" s="72"/>
      <c r="GF16" s="73"/>
      <c r="GG16" s="73"/>
      <c r="GH16" s="79"/>
      <c r="GI16" s="80"/>
      <c r="GJ16" s="73"/>
      <c r="GK16" s="81"/>
      <c r="GL16" s="59"/>
      <c r="GO16" s="90">
        <f ca="1" xml:space="preserve">
IF(AND(GH16=data!$AR$5,GI16=data!$AT$87),data!$AU$87,
IF(AND(GH16=data!$AR$5,GI16=data!$AT$88),data!$AU$88,
IF(GH16=data!$AR$4,GF16/GJ16,
IF(GH16=data!$AR$5,GF16/OFFSET(data!$AT$3,MATCH(GI16,data!$AT$4:$AT$88,0),1),0))))</f>
        <v>0</v>
      </c>
      <c r="GP16" s="90">
        <f>MIN(IF(GL16=data!$AV$4,0.18,0.09),GF16*9)</f>
        <v>0</v>
      </c>
      <c r="GQ16" s="91">
        <f>IF(GE16=data!$AS$5,GP16,
IF(GE16=data!$AS$4,GO16,0))
*IF(AND(GG16=data!$AW$4,GE$4=data!$F$5),0.9,1)</f>
        <v>0</v>
      </c>
      <c r="GR16" s="91">
        <f t="shared" si="7"/>
        <v>0</v>
      </c>
      <c r="HB16" s="596"/>
      <c r="HC16" s="599"/>
      <c r="HD16" s="166" t="s">
        <v>146</v>
      </c>
      <c r="HE16" s="72"/>
      <c r="HF16" s="73"/>
      <c r="HG16" s="73"/>
      <c r="HH16" s="79"/>
      <c r="HI16" s="80"/>
      <c r="HJ16" s="73"/>
      <c r="HK16" s="81"/>
      <c r="HL16" s="59"/>
      <c r="HO16" s="90">
        <f ca="1" xml:space="preserve">
IF(AND(HH16=data!$AR$5,HI16=data!$AT$87),data!$AU$87,
IF(AND(HH16=data!$AR$5,HI16=data!$AT$88),data!$AU$88,
IF(HH16=data!$AR$4,HF16/HJ16,
IF(HH16=data!$AR$5,HF16/OFFSET(data!$AT$3,MATCH(HI16,data!$AT$4:$AT$88,0),1),0))))</f>
        <v>0</v>
      </c>
      <c r="HP16" s="90">
        <f>MIN(IF(HL16=data!$AV$4,0.18,0.09),HF16*9)</f>
        <v>0</v>
      </c>
      <c r="HQ16" s="91">
        <f>IF(HE16=data!$AS$5,HP16,
IF(HE16=data!$AS$4,HO16,0))
*IF(AND(HG16=data!$AW$4,HE$4=data!$F$5),0.9,1)</f>
        <v>0</v>
      </c>
      <c r="HR16" s="91">
        <f t="shared" si="8"/>
        <v>0</v>
      </c>
      <c r="IB16" s="596"/>
      <c r="IC16" s="599"/>
      <c r="ID16" s="166" t="s">
        <v>146</v>
      </c>
      <c r="IE16" s="72"/>
      <c r="IF16" s="73"/>
      <c r="IG16" s="73"/>
      <c r="IH16" s="79"/>
      <c r="II16" s="80"/>
      <c r="IJ16" s="73"/>
      <c r="IK16" s="81"/>
      <c r="IL16" s="59"/>
      <c r="IO16" s="90">
        <f ca="1" xml:space="preserve">
IF(AND(IH16=data!$AR$5,II16=data!$AT$87),data!$AU$87,
IF(AND(IH16=data!$AR$5,II16=data!$AT$88),data!$AU$88,
IF(IH16=data!$AR$4,IF16/IJ16,
IF(IH16=data!$AR$5,IF16/OFFSET(data!$AT$3,MATCH(II16,data!$AT$4:$AT$88,0),1),0))))</f>
        <v>0</v>
      </c>
      <c r="IP16" s="90">
        <f>MIN(IF(IL16=data!$AV$4,0.18,0.09),IF16*9)</f>
        <v>0</v>
      </c>
      <c r="IQ16" s="91">
        <f>IF(IE16=data!$AS$5,IP16,
IF(IE16=data!$AS$4,IO16,0))
*IF(AND(IG16=data!$AW$4,IE$4=data!$F$5),0.9,1)</f>
        <v>0</v>
      </c>
      <c r="IR16" s="91">
        <f t="shared" si="9"/>
        <v>0</v>
      </c>
      <c r="JB16" s="596"/>
      <c r="JC16" s="599"/>
      <c r="JD16" s="166" t="s">
        <v>146</v>
      </c>
      <c r="JE16" s="72"/>
      <c r="JF16" s="73"/>
      <c r="JG16" s="73"/>
      <c r="JH16" s="79"/>
      <c r="JI16" s="80"/>
      <c r="JJ16" s="73"/>
      <c r="JK16" s="81"/>
      <c r="JL16" s="59"/>
      <c r="JO16" s="90">
        <f ca="1" xml:space="preserve">
IF(AND(JH16=data!$AR$5,JI16=data!$AT$87),data!$AU$87,
IF(AND(JH16=data!$AR$5,JI16=data!$AT$88),data!$AU$88,
IF(JH16=data!$AR$4,JF16/JJ16,
IF(JH16=data!$AR$5,JF16/OFFSET(data!$AT$3,MATCH(JI16,data!$AT$4:$AT$88,0),1),0))))</f>
        <v>0</v>
      </c>
      <c r="JP16" s="90">
        <f>MIN(IF(JL16=data!$AV$4,0.18,0.09),JF16*9)</f>
        <v>0</v>
      </c>
      <c r="JQ16" s="91">
        <f>IF(JE16=data!$AS$5,JP16,
IF(JE16=data!$AS$4,JO16,0))
*IF(AND(JG16=data!$AW$4,JE$4=data!$F$5),0.9,1)</f>
        <v>0</v>
      </c>
      <c r="JR16" s="91">
        <f t="shared" si="10"/>
        <v>0</v>
      </c>
      <c r="KB16" s="596"/>
      <c r="KC16" s="599"/>
      <c r="KD16" s="166" t="s">
        <v>146</v>
      </c>
      <c r="KE16" s="72"/>
      <c r="KF16" s="73"/>
      <c r="KG16" s="73"/>
      <c r="KH16" s="79"/>
      <c r="KI16" s="80"/>
      <c r="KJ16" s="73"/>
      <c r="KK16" s="81"/>
      <c r="KL16" s="59"/>
      <c r="KO16" s="90">
        <f ca="1" xml:space="preserve">
IF(AND(KH16=data!$AR$5,KI16=data!$AT$87),data!$AU$87,
IF(AND(KH16=data!$AR$5,KI16=data!$AT$88),data!$AU$88,
IF(KH16=data!$AR$4,KF16/KJ16,
IF(KH16=data!$AR$5,KF16/OFFSET(data!$AT$3,MATCH(KI16,data!$AT$4:$AT$88,0),1),0))))</f>
        <v>0</v>
      </c>
      <c r="KP16" s="90">
        <f>MIN(IF(KL16=data!$AV$4,0.18,0.09),KF16*9)</f>
        <v>0</v>
      </c>
      <c r="KQ16" s="91">
        <f>IF(KE16=data!$AS$5,KP16,
IF(KE16=data!$AS$4,KO16,0))
*IF(AND(KG16=data!$AW$4,KE$4=data!$F$5),0.9,1)</f>
        <v>0</v>
      </c>
      <c r="KR16" s="91">
        <f t="shared" si="11"/>
        <v>0</v>
      </c>
      <c r="LB16" s="596"/>
      <c r="LC16" s="599"/>
      <c r="LD16" s="166" t="s">
        <v>146</v>
      </c>
      <c r="LE16" s="72"/>
      <c r="LF16" s="73"/>
      <c r="LG16" s="73"/>
      <c r="LH16" s="79"/>
      <c r="LI16" s="80"/>
      <c r="LJ16" s="73"/>
      <c r="LK16" s="81"/>
      <c r="LL16" s="59"/>
      <c r="LO16" s="90">
        <f ca="1" xml:space="preserve">
IF(AND(LH16=data!$AR$5,LI16=data!$AT$87),data!$AU$87,
IF(AND(LH16=data!$AR$5,LI16=data!$AT$88),data!$AU$88,
IF(LH16=data!$AR$4,LF16/LJ16,
IF(LH16=data!$AR$5,LF16/OFFSET(data!$AT$3,MATCH(LI16,data!$AT$4:$AT$88,0),1),0))))</f>
        <v>0</v>
      </c>
      <c r="LP16" s="90">
        <f>MIN(IF(LL16=data!$AV$4,0.18,0.09),LF16*9)</f>
        <v>0</v>
      </c>
      <c r="LQ16" s="91">
        <f>IF(LE16=data!$AS$5,LP16,
IF(LE16=data!$AS$4,LO16,0))
*IF(AND(LG16=data!$AW$4,LE$4=data!$F$5),0.9,1)</f>
        <v>0</v>
      </c>
      <c r="LR16" s="91">
        <f t="shared" si="12"/>
        <v>0</v>
      </c>
      <c r="MB16" s="596"/>
      <c r="MC16" s="599"/>
      <c r="MD16" s="166" t="s">
        <v>146</v>
      </c>
      <c r="ME16" s="72"/>
      <c r="MF16" s="73"/>
      <c r="MG16" s="73"/>
      <c r="MH16" s="79"/>
      <c r="MI16" s="80"/>
      <c r="MJ16" s="73"/>
      <c r="MK16" s="81"/>
      <c r="ML16" s="59"/>
      <c r="MO16" s="90">
        <f ca="1" xml:space="preserve">
IF(AND(MH16=data!$AR$5,MI16=data!$AT$87),data!$AU$87,
IF(AND(MH16=data!$AR$5,MI16=data!$AT$88),data!$AU$88,
IF(MH16=data!$AR$4,MF16/MJ16,
IF(MH16=data!$AR$5,MF16/OFFSET(data!$AT$3,MATCH(MI16,data!$AT$4:$AT$88,0),1),0))))</f>
        <v>0</v>
      </c>
      <c r="MP16" s="90">
        <f>MIN(IF(ML16=data!$AV$4,0.18,0.09),MF16*9)</f>
        <v>0</v>
      </c>
      <c r="MQ16" s="91">
        <f>IF(ME16=data!$AS$5,MP16,
IF(ME16=data!$AS$4,MO16,0))
*IF(AND(MG16=data!$AW$4,ME$4=data!$F$5),0.9,1)</f>
        <v>0</v>
      </c>
      <c r="MR16" s="91">
        <f t="shared" si="13"/>
        <v>0</v>
      </c>
      <c r="NB16" s="596"/>
      <c r="NC16" s="599"/>
      <c r="ND16" s="166" t="s">
        <v>146</v>
      </c>
      <c r="NE16" s="72"/>
      <c r="NF16" s="73"/>
      <c r="NG16" s="73"/>
      <c r="NH16" s="79"/>
      <c r="NI16" s="80"/>
      <c r="NJ16" s="73"/>
      <c r="NK16" s="81"/>
      <c r="NL16" s="59"/>
      <c r="NO16" s="90">
        <f ca="1" xml:space="preserve">
IF(AND(NH16=data!$AR$5,NI16=data!$AT$87),data!$AU$87,
IF(AND(NH16=data!$AR$5,NI16=data!$AT$88),data!$AU$88,
IF(NH16=data!$AR$4,NF16/NJ16,
IF(NH16=data!$AR$5,NF16/OFFSET(data!$AT$3,MATCH(NI16,data!$AT$4:$AT$88,0),1),0))))</f>
        <v>0</v>
      </c>
      <c r="NP16" s="90">
        <f>MIN(IF(NL16=data!$AV$4,0.18,0.09),NF16*9)</f>
        <v>0</v>
      </c>
      <c r="NQ16" s="91">
        <f>IF(NE16=data!$AS$5,NP16,
IF(NE16=data!$AS$4,NO16,0))
*IF(AND(NG16=data!$AW$4,NE$4=data!$F$5),0.9,1)</f>
        <v>0</v>
      </c>
      <c r="NR16" s="91">
        <f t="shared" si="14"/>
        <v>0</v>
      </c>
      <c r="OB16" s="596"/>
      <c r="OC16" s="599"/>
      <c r="OD16" s="166" t="s">
        <v>146</v>
      </c>
      <c r="OE16" s="72"/>
      <c r="OF16" s="73"/>
      <c r="OG16" s="73"/>
      <c r="OH16" s="79"/>
      <c r="OI16" s="80"/>
      <c r="OJ16" s="73"/>
      <c r="OK16" s="81"/>
      <c r="OL16" s="59"/>
      <c r="OO16" s="90">
        <f ca="1" xml:space="preserve">
IF(AND(OH16=data!$AR$5,OI16=data!$AT$87),data!$AU$87,
IF(AND(OH16=data!$AR$5,OI16=data!$AT$88),data!$AU$88,
IF(OH16=data!$AR$4,OF16/OJ16,
IF(OH16=data!$AR$5,OF16/OFFSET(data!$AT$3,MATCH(OI16,data!$AT$4:$AT$88,0),1),0))))</f>
        <v>0</v>
      </c>
      <c r="OP16" s="90">
        <f>MIN(IF(OL16=data!$AV$4,0.18,0.09),OF16*9)</f>
        <v>0</v>
      </c>
      <c r="OQ16" s="91">
        <f>IF(OE16=data!$AS$5,OP16,
IF(OE16=data!$AS$4,OO16,0))
*IF(AND(OG16=data!$AW$4,OE$4=data!$F$5),0.9,1)</f>
        <v>0</v>
      </c>
      <c r="OR16" s="91">
        <f t="shared" si="15"/>
        <v>0</v>
      </c>
      <c r="PB16" s="596"/>
      <c r="PC16" s="599"/>
      <c r="PD16" s="166" t="s">
        <v>146</v>
      </c>
      <c r="PE16" s="72"/>
      <c r="PF16" s="73"/>
      <c r="PG16" s="73"/>
      <c r="PH16" s="79"/>
      <c r="PI16" s="80"/>
      <c r="PJ16" s="73"/>
      <c r="PK16" s="81"/>
      <c r="PL16" s="59"/>
      <c r="PO16" s="90">
        <f ca="1" xml:space="preserve">
IF(AND(PH16=data!$AR$5,PI16=data!$AT$87),data!$AU$87,
IF(AND(PH16=data!$AR$5,PI16=data!$AT$88),data!$AU$88,
IF(PH16=data!$AR$4,PF16/PJ16,
IF(PH16=data!$AR$5,PF16/OFFSET(data!$AT$3,MATCH(PI16,data!$AT$4:$AT$88,0),1),0))))</f>
        <v>0</v>
      </c>
      <c r="PP16" s="90">
        <f>MIN(IF(PL16=data!$AV$4,0.18,0.09),PF16*9)</f>
        <v>0</v>
      </c>
      <c r="PQ16" s="91">
        <f>IF(PE16=data!$AS$5,PP16,
IF(PE16=data!$AS$4,PO16,0))
*IF(AND(PG16=data!$AW$4,PE$4=data!$F$5),0.9,1)</f>
        <v>0</v>
      </c>
      <c r="PR16" s="91">
        <f t="shared" si="16"/>
        <v>0</v>
      </c>
      <c r="QB16" s="596"/>
      <c r="QC16" s="599"/>
      <c r="QD16" s="166" t="s">
        <v>146</v>
      </c>
      <c r="QE16" s="72"/>
      <c r="QF16" s="73"/>
      <c r="QG16" s="73"/>
      <c r="QH16" s="79"/>
      <c r="QI16" s="80"/>
      <c r="QJ16" s="73"/>
      <c r="QK16" s="81"/>
      <c r="QL16" s="59"/>
      <c r="QO16" s="90">
        <f ca="1" xml:space="preserve">
IF(AND(QH16=data!$AR$5,QI16=data!$AT$87),data!$AU$87,
IF(AND(QH16=data!$AR$5,QI16=data!$AT$88),data!$AU$88,
IF(QH16=data!$AR$4,QF16/QJ16,
IF(QH16=data!$AR$5,QF16/OFFSET(data!$AT$3,MATCH(QI16,data!$AT$4:$AT$88,0),1),0))))</f>
        <v>0</v>
      </c>
      <c r="QP16" s="90">
        <f>MIN(IF(QL16=data!$AV$4,0.18,0.09),QF16*9)</f>
        <v>0</v>
      </c>
      <c r="QQ16" s="91">
        <f>IF(QE16=data!$AS$5,QP16,
IF(QE16=data!$AS$4,QO16,0))
*IF(AND(QG16=data!$AW$4,QE$4=data!$F$5),0.9,1)</f>
        <v>0</v>
      </c>
      <c r="QR16" s="91">
        <f t="shared" si="17"/>
        <v>0</v>
      </c>
      <c r="RB16" s="596"/>
      <c r="RC16" s="599"/>
      <c r="RD16" s="166" t="s">
        <v>146</v>
      </c>
      <c r="RE16" s="72"/>
      <c r="RF16" s="73"/>
      <c r="RG16" s="73"/>
      <c r="RH16" s="79"/>
      <c r="RI16" s="80"/>
      <c r="RJ16" s="73"/>
      <c r="RK16" s="81"/>
      <c r="RL16" s="59"/>
      <c r="RO16" s="90">
        <f ca="1" xml:space="preserve">
IF(AND(RH16=data!$AR$5,RI16=data!$AT$87),data!$AU$87,
IF(AND(RH16=data!$AR$5,RI16=data!$AT$88),data!$AU$88,
IF(RH16=data!$AR$4,RF16/RJ16,
IF(RH16=data!$AR$5,RF16/OFFSET(data!$AT$3,MATCH(RI16,data!$AT$4:$AT$88,0),1),0))))</f>
        <v>0</v>
      </c>
      <c r="RP16" s="90">
        <f>MIN(IF(RL16=data!$AV$4,0.18,0.09),RF16*9)</f>
        <v>0</v>
      </c>
      <c r="RQ16" s="91">
        <f>IF(RE16=data!$AS$5,RP16,
IF(RE16=data!$AS$4,RO16,0))
*IF(AND(RG16=data!$AW$4,RE$4=data!$F$5),0.9,1)</f>
        <v>0</v>
      </c>
      <c r="RR16" s="91">
        <f t="shared" si="18"/>
        <v>0</v>
      </c>
      <c r="SB16" s="596"/>
      <c r="SC16" s="599"/>
      <c r="SD16" s="166" t="s">
        <v>146</v>
      </c>
      <c r="SE16" s="72"/>
      <c r="SF16" s="73"/>
      <c r="SG16" s="73"/>
      <c r="SH16" s="79"/>
      <c r="SI16" s="80"/>
      <c r="SJ16" s="73"/>
      <c r="SK16" s="81"/>
      <c r="SL16" s="59"/>
      <c r="SO16" s="90">
        <f ca="1" xml:space="preserve">
IF(AND(SH16=data!$AR$5,SI16=data!$AT$87),data!$AU$87,
IF(AND(SH16=data!$AR$5,SI16=data!$AT$88),data!$AU$88,
IF(SH16=data!$AR$4,SF16/SJ16,
IF(SH16=data!$AR$5,SF16/OFFSET(data!$AT$3,MATCH(SI16,data!$AT$4:$AT$88,0),1),0))))</f>
        <v>0</v>
      </c>
      <c r="SP16" s="90">
        <f>MIN(IF(SL16=data!$AV$4,0.18,0.09),SF16*9)</f>
        <v>0</v>
      </c>
      <c r="SQ16" s="91">
        <f>IF(SE16=data!$AS$5,SP16,
IF(SE16=data!$AS$4,SO16,0))
*IF(AND(SG16=data!$AW$4,SE$4=data!$F$5),0.9,1)</f>
        <v>0</v>
      </c>
      <c r="SR16" s="91">
        <f t="shared" si="19"/>
        <v>0</v>
      </c>
      <c r="UA16" s="119"/>
      <c r="UB16" s="120"/>
      <c r="UC16" s="229" t="s">
        <v>481</v>
      </c>
      <c r="UD16" s="230" t="s">
        <v>482</v>
      </c>
      <c r="UE16" s="120"/>
      <c r="UF16" s="121"/>
    </row>
    <row r="17" spans="2:552" ht="22.5" customHeight="1" thickBot="1" x14ac:dyDescent="0.2">
      <c r="B17" s="596"/>
      <c r="C17" s="599"/>
      <c r="D17" s="166" t="s">
        <v>147</v>
      </c>
      <c r="E17" s="72"/>
      <c r="F17" s="73"/>
      <c r="G17" s="73"/>
      <c r="H17" s="79"/>
      <c r="I17" s="80"/>
      <c r="J17" s="73"/>
      <c r="K17" s="81"/>
      <c r="L17" s="59"/>
      <c r="O17" s="90">
        <f ca="1" xml:space="preserve">
IF(AND(H17=data!$AR$5,I17=data!$AT$87),data!$AU$87,
IF(AND(H17=data!$AR$5,I17=data!$AT$88),data!$AU$88,
IF(H17=data!$AR$4,F17/J17,
IF(H17=data!$AR$5,F17/OFFSET(data!$AT$3,MATCH(I17,data!$AT$4:$AT$88,0),1),0))))</f>
        <v>0</v>
      </c>
      <c r="P17" s="90">
        <f>MIN(IF(L17=data!$AV$4,0.18,0.09),F17*9)</f>
        <v>0</v>
      </c>
      <c r="Q17" s="91">
        <f>IF(E17=data!$AS$5,P17,
IF(E17=data!$AS$4,O17,0))
*IF(AND(G17=data!$AW$4,E$4=data!$F$5),0.9,1)</f>
        <v>0</v>
      </c>
      <c r="R17" s="91">
        <f t="shared" si="0"/>
        <v>0</v>
      </c>
      <c r="AB17" s="596"/>
      <c r="AC17" s="599"/>
      <c r="AD17" s="166" t="s">
        <v>147</v>
      </c>
      <c r="AE17" s="72"/>
      <c r="AF17" s="73"/>
      <c r="AG17" s="73"/>
      <c r="AH17" s="79"/>
      <c r="AI17" s="80"/>
      <c r="AJ17" s="73"/>
      <c r="AK17" s="81"/>
      <c r="AL17" s="59"/>
      <c r="AO17" s="90">
        <f ca="1" xml:space="preserve">
IF(AND(AH17=data!$AR$5,AI17=data!$AT$87),data!$AU$87,
IF(AND(AH17=data!$AR$5,AI17=data!$AT$88),data!$AU$88,
IF(AH17=data!$AR$4,AF17/AJ17,
IF(AH17=data!$AR$5,AF17/OFFSET(data!$AT$3,MATCH(AI17,data!$AT$4:$AT$88,0),1),0))))</f>
        <v>0</v>
      </c>
      <c r="AP17" s="90">
        <f>MIN(IF(AL17=data!$AV$4,0.18,0.09),AF17*9)</f>
        <v>0</v>
      </c>
      <c r="AQ17" s="91">
        <f>IF(AE17=data!$AS$5,AP17,
IF(AE17=data!$AS$4,AO17,0))
*IF(AND(AG17=data!$AW$4,AE$4=data!$F$5),0.9,1)</f>
        <v>0</v>
      </c>
      <c r="AR17" s="91">
        <f t="shared" si="1"/>
        <v>0</v>
      </c>
      <c r="BB17" s="596"/>
      <c r="BC17" s="599"/>
      <c r="BD17" s="166" t="s">
        <v>147</v>
      </c>
      <c r="BE17" s="72"/>
      <c r="BF17" s="73"/>
      <c r="BG17" s="73"/>
      <c r="BH17" s="79"/>
      <c r="BI17" s="80"/>
      <c r="BJ17" s="73"/>
      <c r="BK17" s="81"/>
      <c r="BL17" s="59"/>
      <c r="BO17" s="90">
        <f ca="1" xml:space="preserve">
IF(AND(BH17=data!$AR$5,BI17=data!$AT$87),data!$AU$87,
IF(AND(BH17=data!$AR$5,BI17=data!$AT$88),data!$AU$88,
IF(BH17=data!$AR$4,BF17/BJ17,
IF(BH17=data!$AR$5,BF17/OFFSET(data!$AT$3,MATCH(BI17,data!$AT$4:$AT$88,0),1),0))))</f>
        <v>0</v>
      </c>
      <c r="BP17" s="90">
        <f>MIN(IF(BL17=data!$AV$4,0.18,0.09),BF17*9)</f>
        <v>0</v>
      </c>
      <c r="BQ17" s="91">
        <f>IF(BE17=data!$AS$5,BP17,
IF(BE17=data!$AS$4,BO17,0))
*IF(AND(BG17=data!$AW$4,BE$4=data!$F$5),0.9,1)</f>
        <v>0</v>
      </c>
      <c r="BR17" s="91">
        <f t="shared" si="2"/>
        <v>0</v>
      </c>
      <c r="CB17" s="596"/>
      <c r="CC17" s="599"/>
      <c r="CD17" s="166" t="s">
        <v>147</v>
      </c>
      <c r="CE17" s="72"/>
      <c r="CF17" s="73"/>
      <c r="CG17" s="73"/>
      <c r="CH17" s="79"/>
      <c r="CI17" s="80"/>
      <c r="CJ17" s="73"/>
      <c r="CK17" s="81"/>
      <c r="CL17" s="59"/>
      <c r="CO17" s="90">
        <f ca="1" xml:space="preserve">
IF(AND(CH17=data!$AR$5,CI17=data!$AT$87),data!$AU$87,
IF(AND(CH17=data!$AR$5,CI17=data!$AT$88),data!$AU$88,
IF(CH17=data!$AR$4,CF17/CJ17,
IF(CH17=data!$AR$5,CF17/OFFSET(data!$AT$3,MATCH(CI17,data!$AT$4:$AT$88,0),1),0))))</f>
        <v>0</v>
      </c>
      <c r="CP17" s="90">
        <f>MIN(IF(CL17=data!$AV$4,0.18,0.09),CF17*9)</f>
        <v>0</v>
      </c>
      <c r="CQ17" s="91">
        <f>IF(CE17=data!$AS$5,CP17,
IF(CE17=data!$AS$4,CO17,0))
*IF(AND(CG17=data!$AW$4,CE$4=data!$F$5),0.9,1)</f>
        <v>0</v>
      </c>
      <c r="CR17" s="91">
        <f t="shared" si="3"/>
        <v>0</v>
      </c>
      <c r="DB17" s="596"/>
      <c r="DC17" s="599"/>
      <c r="DD17" s="166" t="s">
        <v>147</v>
      </c>
      <c r="DE17" s="72"/>
      <c r="DF17" s="73"/>
      <c r="DG17" s="73"/>
      <c r="DH17" s="79"/>
      <c r="DI17" s="80"/>
      <c r="DJ17" s="73"/>
      <c r="DK17" s="81"/>
      <c r="DL17" s="59"/>
      <c r="DO17" s="90">
        <f ca="1" xml:space="preserve">
IF(AND(DH17=data!$AR$5,DI17=data!$AT$87),data!$AU$87,
IF(AND(DH17=data!$AR$5,DI17=data!$AT$88),data!$AU$88,
IF(DH17=data!$AR$4,DF17/DJ17,
IF(DH17=data!$AR$5,DF17/OFFSET(data!$AT$3,MATCH(DI17,data!$AT$4:$AT$88,0),1),0))))</f>
        <v>0</v>
      </c>
      <c r="DP17" s="90">
        <f>MIN(IF(DL17=data!$AV$4,0.18,0.09),DF17*9)</f>
        <v>0</v>
      </c>
      <c r="DQ17" s="91">
        <f>IF(DE17=data!$AS$5,DP17,
IF(DE17=data!$AS$4,DO17,0))
*IF(AND(DG17=data!$AW$4,DE$4=data!$F$5),0.9,1)</f>
        <v>0</v>
      </c>
      <c r="DR17" s="91">
        <f t="shared" si="4"/>
        <v>0</v>
      </c>
      <c r="EB17" s="596"/>
      <c r="EC17" s="599"/>
      <c r="ED17" s="166" t="s">
        <v>147</v>
      </c>
      <c r="EE17" s="72"/>
      <c r="EF17" s="73"/>
      <c r="EG17" s="73"/>
      <c r="EH17" s="79"/>
      <c r="EI17" s="80"/>
      <c r="EJ17" s="73"/>
      <c r="EK17" s="81"/>
      <c r="EL17" s="59"/>
      <c r="EO17" s="90">
        <f ca="1" xml:space="preserve">
IF(AND(EH17=data!$AR$5,EI17=data!$AT$87),data!$AU$87,
IF(AND(EH17=data!$AR$5,EI17=data!$AT$88),data!$AU$88,
IF(EH17=data!$AR$4,EF17/EJ17,
IF(EH17=data!$AR$5,EF17/OFFSET(data!$AT$3,MATCH(EI17,data!$AT$4:$AT$88,0),1),0))))</f>
        <v>0</v>
      </c>
      <c r="EP17" s="90">
        <f>MIN(IF(EL17=data!$AV$4,0.18,0.09),EF17*9)</f>
        <v>0</v>
      </c>
      <c r="EQ17" s="91">
        <f>IF(EE17=data!$AS$5,EP17,
IF(EE17=data!$AS$4,EO17,0))
*IF(AND(EG17=data!$AW$4,EE$4=data!$F$5),0.9,1)</f>
        <v>0</v>
      </c>
      <c r="ER17" s="91">
        <f t="shared" si="5"/>
        <v>0</v>
      </c>
      <c r="FB17" s="596"/>
      <c r="FC17" s="599"/>
      <c r="FD17" s="166" t="s">
        <v>147</v>
      </c>
      <c r="FE17" s="72"/>
      <c r="FF17" s="73"/>
      <c r="FG17" s="73"/>
      <c r="FH17" s="79"/>
      <c r="FI17" s="80"/>
      <c r="FJ17" s="73"/>
      <c r="FK17" s="81"/>
      <c r="FL17" s="59"/>
      <c r="FO17" s="90">
        <f ca="1" xml:space="preserve">
IF(AND(FH17=data!$AR$5,FI17=data!$AT$87),data!$AU$87,
IF(AND(FH17=data!$AR$5,FI17=data!$AT$88),data!$AU$88,
IF(FH17=data!$AR$4,FF17/FJ17,
IF(FH17=data!$AR$5,FF17/OFFSET(data!$AT$3,MATCH(FI17,data!$AT$4:$AT$88,0),1),0))))</f>
        <v>0</v>
      </c>
      <c r="FP17" s="90">
        <f>MIN(IF(FL17=data!$AV$4,0.18,0.09),FF17*9)</f>
        <v>0</v>
      </c>
      <c r="FQ17" s="91">
        <f>IF(FE17=data!$AS$5,FP17,
IF(FE17=data!$AS$4,FO17,0))
*IF(AND(FG17=data!$AW$4,FE$4=data!$F$5),0.9,1)</f>
        <v>0</v>
      </c>
      <c r="FR17" s="91">
        <f t="shared" si="6"/>
        <v>0</v>
      </c>
      <c r="GB17" s="596"/>
      <c r="GC17" s="599"/>
      <c r="GD17" s="166" t="s">
        <v>147</v>
      </c>
      <c r="GE17" s="72"/>
      <c r="GF17" s="73"/>
      <c r="GG17" s="73"/>
      <c r="GH17" s="79"/>
      <c r="GI17" s="80"/>
      <c r="GJ17" s="73"/>
      <c r="GK17" s="81"/>
      <c r="GL17" s="59"/>
      <c r="GO17" s="90">
        <f ca="1" xml:space="preserve">
IF(AND(GH17=data!$AR$5,GI17=data!$AT$87),data!$AU$87,
IF(AND(GH17=data!$AR$5,GI17=data!$AT$88),data!$AU$88,
IF(GH17=data!$AR$4,GF17/GJ17,
IF(GH17=data!$AR$5,GF17/OFFSET(data!$AT$3,MATCH(GI17,data!$AT$4:$AT$88,0),1),0))))</f>
        <v>0</v>
      </c>
      <c r="GP17" s="90">
        <f>MIN(IF(GL17=data!$AV$4,0.18,0.09),GF17*9)</f>
        <v>0</v>
      </c>
      <c r="GQ17" s="91">
        <f>IF(GE17=data!$AS$5,GP17,
IF(GE17=data!$AS$4,GO17,0))
*IF(AND(GG17=data!$AW$4,GE$4=data!$F$5),0.9,1)</f>
        <v>0</v>
      </c>
      <c r="GR17" s="91">
        <f t="shared" si="7"/>
        <v>0</v>
      </c>
      <c r="HB17" s="596"/>
      <c r="HC17" s="599"/>
      <c r="HD17" s="166" t="s">
        <v>147</v>
      </c>
      <c r="HE17" s="72"/>
      <c r="HF17" s="73"/>
      <c r="HG17" s="73"/>
      <c r="HH17" s="79"/>
      <c r="HI17" s="80"/>
      <c r="HJ17" s="73"/>
      <c r="HK17" s="81"/>
      <c r="HL17" s="59"/>
      <c r="HO17" s="90">
        <f ca="1" xml:space="preserve">
IF(AND(HH17=data!$AR$5,HI17=data!$AT$87),data!$AU$87,
IF(AND(HH17=data!$AR$5,HI17=data!$AT$88),data!$AU$88,
IF(HH17=data!$AR$4,HF17/HJ17,
IF(HH17=data!$AR$5,HF17/OFFSET(data!$AT$3,MATCH(HI17,data!$AT$4:$AT$88,0),1),0))))</f>
        <v>0</v>
      </c>
      <c r="HP17" s="90">
        <f>MIN(IF(HL17=data!$AV$4,0.18,0.09),HF17*9)</f>
        <v>0</v>
      </c>
      <c r="HQ17" s="91">
        <f>IF(HE17=data!$AS$5,HP17,
IF(HE17=data!$AS$4,HO17,0))
*IF(AND(HG17=data!$AW$4,HE$4=data!$F$5),0.9,1)</f>
        <v>0</v>
      </c>
      <c r="HR17" s="91">
        <f t="shared" si="8"/>
        <v>0</v>
      </c>
      <c r="IB17" s="596"/>
      <c r="IC17" s="599"/>
      <c r="ID17" s="166" t="s">
        <v>147</v>
      </c>
      <c r="IE17" s="72"/>
      <c r="IF17" s="73"/>
      <c r="IG17" s="73"/>
      <c r="IH17" s="79"/>
      <c r="II17" s="80"/>
      <c r="IJ17" s="73"/>
      <c r="IK17" s="81"/>
      <c r="IL17" s="59"/>
      <c r="IO17" s="90">
        <f ca="1" xml:space="preserve">
IF(AND(IH17=data!$AR$5,II17=data!$AT$87),data!$AU$87,
IF(AND(IH17=data!$AR$5,II17=data!$AT$88),data!$AU$88,
IF(IH17=data!$AR$4,IF17/IJ17,
IF(IH17=data!$AR$5,IF17/OFFSET(data!$AT$3,MATCH(II17,data!$AT$4:$AT$88,0),1),0))))</f>
        <v>0</v>
      </c>
      <c r="IP17" s="90">
        <f>MIN(IF(IL17=data!$AV$4,0.18,0.09),IF17*9)</f>
        <v>0</v>
      </c>
      <c r="IQ17" s="91">
        <f>IF(IE17=data!$AS$5,IP17,
IF(IE17=data!$AS$4,IO17,0))
*IF(AND(IG17=data!$AW$4,IE$4=data!$F$5),0.9,1)</f>
        <v>0</v>
      </c>
      <c r="IR17" s="91">
        <f t="shared" si="9"/>
        <v>0</v>
      </c>
      <c r="JB17" s="596"/>
      <c r="JC17" s="599"/>
      <c r="JD17" s="166" t="s">
        <v>147</v>
      </c>
      <c r="JE17" s="72"/>
      <c r="JF17" s="73"/>
      <c r="JG17" s="73"/>
      <c r="JH17" s="79"/>
      <c r="JI17" s="80"/>
      <c r="JJ17" s="73"/>
      <c r="JK17" s="81"/>
      <c r="JL17" s="59"/>
      <c r="JO17" s="90">
        <f ca="1" xml:space="preserve">
IF(AND(JH17=data!$AR$5,JI17=data!$AT$87),data!$AU$87,
IF(AND(JH17=data!$AR$5,JI17=data!$AT$88),data!$AU$88,
IF(JH17=data!$AR$4,JF17/JJ17,
IF(JH17=data!$AR$5,JF17/OFFSET(data!$AT$3,MATCH(JI17,data!$AT$4:$AT$88,0),1),0))))</f>
        <v>0</v>
      </c>
      <c r="JP17" s="90">
        <f>MIN(IF(JL17=data!$AV$4,0.18,0.09),JF17*9)</f>
        <v>0</v>
      </c>
      <c r="JQ17" s="91">
        <f>IF(JE17=data!$AS$5,JP17,
IF(JE17=data!$AS$4,JO17,0))
*IF(AND(JG17=data!$AW$4,JE$4=data!$F$5),0.9,1)</f>
        <v>0</v>
      </c>
      <c r="JR17" s="91">
        <f t="shared" si="10"/>
        <v>0</v>
      </c>
      <c r="KB17" s="596"/>
      <c r="KC17" s="599"/>
      <c r="KD17" s="166" t="s">
        <v>147</v>
      </c>
      <c r="KE17" s="72"/>
      <c r="KF17" s="73"/>
      <c r="KG17" s="73"/>
      <c r="KH17" s="79"/>
      <c r="KI17" s="80"/>
      <c r="KJ17" s="73"/>
      <c r="KK17" s="81"/>
      <c r="KL17" s="59"/>
      <c r="KO17" s="90">
        <f ca="1" xml:space="preserve">
IF(AND(KH17=data!$AR$5,KI17=data!$AT$87),data!$AU$87,
IF(AND(KH17=data!$AR$5,KI17=data!$AT$88),data!$AU$88,
IF(KH17=data!$AR$4,KF17/KJ17,
IF(KH17=data!$AR$5,KF17/OFFSET(data!$AT$3,MATCH(KI17,data!$AT$4:$AT$88,0),1),0))))</f>
        <v>0</v>
      </c>
      <c r="KP17" s="90">
        <f>MIN(IF(KL17=data!$AV$4,0.18,0.09),KF17*9)</f>
        <v>0</v>
      </c>
      <c r="KQ17" s="91">
        <f>IF(KE17=data!$AS$5,KP17,
IF(KE17=data!$AS$4,KO17,0))
*IF(AND(KG17=data!$AW$4,KE$4=data!$F$5),0.9,1)</f>
        <v>0</v>
      </c>
      <c r="KR17" s="91">
        <f t="shared" si="11"/>
        <v>0</v>
      </c>
      <c r="LB17" s="596"/>
      <c r="LC17" s="599"/>
      <c r="LD17" s="166" t="s">
        <v>147</v>
      </c>
      <c r="LE17" s="72"/>
      <c r="LF17" s="73"/>
      <c r="LG17" s="73"/>
      <c r="LH17" s="79"/>
      <c r="LI17" s="80"/>
      <c r="LJ17" s="73"/>
      <c r="LK17" s="81"/>
      <c r="LL17" s="59"/>
      <c r="LO17" s="90">
        <f ca="1" xml:space="preserve">
IF(AND(LH17=data!$AR$5,LI17=data!$AT$87),data!$AU$87,
IF(AND(LH17=data!$AR$5,LI17=data!$AT$88),data!$AU$88,
IF(LH17=data!$AR$4,LF17/LJ17,
IF(LH17=data!$AR$5,LF17/OFFSET(data!$AT$3,MATCH(LI17,data!$AT$4:$AT$88,0),1),0))))</f>
        <v>0</v>
      </c>
      <c r="LP17" s="90">
        <f>MIN(IF(LL17=data!$AV$4,0.18,0.09),LF17*9)</f>
        <v>0</v>
      </c>
      <c r="LQ17" s="91">
        <f>IF(LE17=data!$AS$5,LP17,
IF(LE17=data!$AS$4,LO17,0))
*IF(AND(LG17=data!$AW$4,LE$4=data!$F$5),0.9,1)</f>
        <v>0</v>
      </c>
      <c r="LR17" s="91">
        <f t="shared" si="12"/>
        <v>0</v>
      </c>
      <c r="MB17" s="596"/>
      <c r="MC17" s="599"/>
      <c r="MD17" s="166" t="s">
        <v>147</v>
      </c>
      <c r="ME17" s="72"/>
      <c r="MF17" s="73"/>
      <c r="MG17" s="73"/>
      <c r="MH17" s="79"/>
      <c r="MI17" s="80"/>
      <c r="MJ17" s="73"/>
      <c r="MK17" s="81"/>
      <c r="ML17" s="59"/>
      <c r="MO17" s="90">
        <f ca="1" xml:space="preserve">
IF(AND(MH17=data!$AR$5,MI17=data!$AT$87),data!$AU$87,
IF(AND(MH17=data!$AR$5,MI17=data!$AT$88),data!$AU$88,
IF(MH17=data!$AR$4,MF17/MJ17,
IF(MH17=data!$AR$5,MF17/OFFSET(data!$AT$3,MATCH(MI17,data!$AT$4:$AT$88,0),1),0))))</f>
        <v>0</v>
      </c>
      <c r="MP17" s="90">
        <f>MIN(IF(ML17=data!$AV$4,0.18,0.09),MF17*9)</f>
        <v>0</v>
      </c>
      <c r="MQ17" s="91">
        <f>IF(ME17=data!$AS$5,MP17,
IF(ME17=data!$AS$4,MO17,0))
*IF(AND(MG17=data!$AW$4,ME$4=data!$F$5),0.9,1)</f>
        <v>0</v>
      </c>
      <c r="MR17" s="91">
        <f t="shared" si="13"/>
        <v>0</v>
      </c>
      <c r="NB17" s="596"/>
      <c r="NC17" s="599"/>
      <c r="ND17" s="166" t="s">
        <v>147</v>
      </c>
      <c r="NE17" s="72"/>
      <c r="NF17" s="73"/>
      <c r="NG17" s="73"/>
      <c r="NH17" s="79"/>
      <c r="NI17" s="80"/>
      <c r="NJ17" s="73"/>
      <c r="NK17" s="81"/>
      <c r="NL17" s="59"/>
      <c r="NO17" s="90">
        <f ca="1" xml:space="preserve">
IF(AND(NH17=data!$AR$5,NI17=data!$AT$87),data!$AU$87,
IF(AND(NH17=data!$AR$5,NI17=data!$AT$88),data!$AU$88,
IF(NH17=data!$AR$4,NF17/NJ17,
IF(NH17=data!$AR$5,NF17/OFFSET(data!$AT$3,MATCH(NI17,data!$AT$4:$AT$88,0),1),0))))</f>
        <v>0</v>
      </c>
      <c r="NP17" s="90">
        <f>MIN(IF(NL17=data!$AV$4,0.18,0.09),NF17*9)</f>
        <v>0</v>
      </c>
      <c r="NQ17" s="91">
        <f>IF(NE17=data!$AS$5,NP17,
IF(NE17=data!$AS$4,NO17,0))
*IF(AND(NG17=data!$AW$4,NE$4=data!$F$5),0.9,1)</f>
        <v>0</v>
      </c>
      <c r="NR17" s="91">
        <f t="shared" si="14"/>
        <v>0</v>
      </c>
      <c r="OB17" s="596"/>
      <c r="OC17" s="599"/>
      <c r="OD17" s="166" t="s">
        <v>147</v>
      </c>
      <c r="OE17" s="72"/>
      <c r="OF17" s="73"/>
      <c r="OG17" s="73"/>
      <c r="OH17" s="79"/>
      <c r="OI17" s="80"/>
      <c r="OJ17" s="73"/>
      <c r="OK17" s="81"/>
      <c r="OL17" s="59"/>
      <c r="OO17" s="90">
        <f ca="1" xml:space="preserve">
IF(AND(OH17=data!$AR$5,OI17=data!$AT$87),data!$AU$87,
IF(AND(OH17=data!$AR$5,OI17=data!$AT$88),data!$AU$88,
IF(OH17=data!$AR$4,OF17/OJ17,
IF(OH17=data!$AR$5,OF17/OFFSET(data!$AT$3,MATCH(OI17,data!$AT$4:$AT$88,0),1),0))))</f>
        <v>0</v>
      </c>
      <c r="OP17" s="90">
        <f>MIN(IF(OL17=data!$AV$4,0.18,0.09),OF17*9)</f>
        <v>0</v>
      </c>
      <c r="OQ17" s="91">
        <f>IF(OE17=data!$AS$5,OP17,
IF(OE17=data!$AS$4,OO17,0))
*IF(AND(OG17=data!$AW$4,OE$4=data!$F$5),0.9,1)</f>
        <v>0</v>
      </c>
      <c r="OR17" s="91">
        <f t="shared" si="15"/>
        <v>0</v>
      </c>
      <c r="PB17" s="596"/>
      <c r="PC17" s="599"/>
      <c r="PD17" s="166" t="s">
        <v>147</v>
      </c>
      <c r="PE17" s="72"/>
      <c r="PF17" s="73"/>
      <c r="PG17" s="73"/>
      <c r="PH17" s="79"/>
      <c r="PI17" s="80"/>
      <c r="PJ17" s="73"/>
      <c r="PK17" s="81"/>
      <c r="PL17" s="59"/>
      <c r="PO17" s="90">
        <f ca="1" xml:space="preserve">
IF(AND(PH17=data!$AR$5,PI17=data!$AT$87),data!$AU$87,
IF(AND(PH17=data!$AR$5,PI17=data!$AT$88),data!$AU$88,
IF(PH17=data!$AR$4,PF17/PJ17,
IF(PH17=data!$AR$5,PF17/OFFSET(data!$AT$3,MATCH(PI17,data!$AT$4:$AT$88,0),1),0))))</f>
        <v>0</v>
      </c>
      <c r="PP17" s="90">
        <f>MIN(IF(PL17=data!$AV$4,0.18,0.09),PF17*9)</f>
        <v>0</v>
      </c>
      <c r="PQ17" s="91">
        <f>IF(PE17=data!$AS$5,PP17,
IF(PE17=data!$AS$4,PO17,0))
*IF(AND(PG17=data!$AW$4,PE$4=data!$F$5),0.9,1)</f>
        <v>0</v>
      </c>
      <c r="PR17" s="91">
        <f t="shared" si="16"/>
        <v>0</v>
      </c>
      <c r="QB17" s="596"/>
      <c r="QC17" s="599"/>
      <c r="QD17" s="166" t="s">
        <v>147</v>
      </c>
      <c r="QE17" s="72"/>
      <c r="QF17" s="73"/>
      <c r="QG17" s="73"/>
      <c r="QH17" s="79"/>
      <c r="QI17" s="80"/>
      <c r="QJ17" s="73"/>
      <c r="QK17" s="81"/>
      <c r="QL17" s="59"/>
      <c r="QO17" s="90">
        <f ca="1" xml:space="preserve">
IF(AND(QH17=data!$AR$5,QI17=data!$AT$87),data!$AU$87,
IF(AND(QH17=data!$AR$5,QI17=data!$AT$88),data!$AU$88,
IF(QH17=data!$AR$4,QF17/QJ17,
IF(QH17=data!$AR$5,QF17/OFFSET(data!$AT$3,MATCH(QI17,data!$AT$4:$AT$88,0),1),0))))</f>
        <v>0</v>
      </c>
      <c r="QP17" s="90">
        <f>MIN(IF(QL17=data!$AV$4,0.18,0.09),QF17*9)</f>
        <v>0</v>
      </c>
      <c r="QQ17" s="91">
        <f>IF(QE17=data!$AS$5,QP17,
IF(QE17=data!$AS$4,QO17,0))
*IF(AND(QG17=data!$AW$4,QE$4=data!$F$5),0.9,1)</f>
        <v>0</v>
      </c>
      <c r="QR17" s="91">
        <f t="shared" si="17"/>
        <v>0</v>
      </c>
      <c r="RB17" s="596"/>
      <c r="RC17" s="599"/>
      <c r="RD17" s="166" t="s">
        <v>147</v>
      </c>
      <c r="RE17" s="72"/>
      <c r="RF17" s="73"/>
      <c r="RG17" s="73"/>
      <c r="RH17" s="79"/>
      <c r="RI17" s="80"/>
      <c r="RJ17" s="73"/>
      <c r="RK17" s="81"/>
      <c r="RL17" s="59"/>
      <c r="RO17" s="90">
        <f ca="1" xml:space="preserve">
IF(AND(RH17=data!$AR$5,RI17=data!$AT$87),data!$AU$87,
IF(AND(RH17=data!$AR$5,RI17=data!$AT$88),data!$AU$88,
IF(RH17=data!$AR$4,RF17/RJ17,
IF(RH17=data!$AR$5,RF17/OFFSET(data!$AT$3,MATCH(RI17,data!$AT$4:$AT$88,0),1),0))))</f>
        <v>0</v>
      </c>
      <c r="RP17" s="90">
        <f>MIN(IF(RL17=data!$AV$4,0.18,0.09),RF17*9)</f>
        <v>0</v>
      </c>
      <c r="RQ17" s="91">
        <f>IF(RE17=data!$AS$5,RP17,
IF(RE17=data!$AS$4,RO17,0))
*IF(AND(RG17=data!$AW$4,RE$4=data!$F$5),0.9,1)</f>
        <v>0</v>
      </c>
      <c r="RR17" s="91">
        <f t="shared" si="18"/>
        <v>0</v>
      </c>
      <c r="SB17" s="596"/>
      <c r="SC17" s="599"/>
      <c r="SD17" s="166" t="s">
        <v>147</v>
      </c>
      <c r="SE17" s="72"/>
      <c r="SF17" s="73"/>
      <c r="SG17" s="73"/>
      <c r="SH17" s="79"/>
      <c r="SI17" s="80"/>
      <c r="SJ17" s="73"/>
      <c r="SK17" s="81"/>
      <c r="SL17" s="59"/>
      <c r="SO17" s="90">
        <f ca="1" xml:space="preserve">
IF(AND(SH17=data!$AR$5,SI17=data!$AT$87),data!$AU$87,
IF(AND(SH17=data!$AR$5,SI17=data!$AT$88),data!$AU$88,
IF(SH17=data!$AR$4,SF17/SJ17,
IF(SH17=data!$AR$5,SF17/OFFSET(data!$AT$3,MATCH(SI17,data!$AT$4:$AT$88,0),1),0))))</f>
        <v>0</v>
      </c>
      <c r="SP17" s="90">
        <f>MIN(IF(SL17=data!$AV$4,0.18,0.09),SF17*9)</f>
        <v>0</v>
      </c>
      <c r="SQ17" s="91">
        <f>IF(SE17=data!$AS$5,SP17,
IF(SE17=data!$AS$4,SO17,0))
*IF(AND(SG17=data!$AW$4,SE$4=data!$F$5),0.9,1)</f>
        <v>0</v>
      </c>
      <c r="SR17" s="91">
        <f t="shared" si="19"/>
        <v>0</v>
      </c>
      <c r="UA17" s="119"/>
      <c r="UB17" s="120"/>
      <c r="UC17" s="229">
        <v>0.04</v>
      </c>
      <c r="UD17" s="230" t="s">
        <v>483</v>
      </c>
      <c r="UE17" s="120"/>
      <c r="UF17" s="121"/>
    </row>
    <row r="18" spans="2:552" ht="22.5" customHeight="1" thickBot="1" x14ac:dyDescent="0.2">
      <c r="B18" s="596"/>
      <c r="C18" s="599"/>
      <c r="D18" s="166" t="s">
        <v>148</v>
      </c>
      <c r="E18" s="72"/>
      <c r="F18" s="73"/>
      <c r="G18" s="73"/>
      <c r="H18" s="79"/>
      <c r="I18" s="80"/>
      <c r="J18" s="73"/>
      <c r="K18" s="81"/>
      <c r="L18" s="59"/>
      <c r="O18" s="90">
        <f ca="1" xml:space="preserve">
IF(AND(H18=data!$AR$5,I18=data!$AT$87),data!$AU$87,
IF(AND(H18=data!$AR$5,I18=data!$AT$88),data!$AU$88,
IF(H18=data!$AR$4,F18/J18,
IF(H18=data!$AR$5,F18/OFFSET(data!$AT$3,MATCH(I18,data!$AT$4:$AT$88,0),1),0))))</f>
        <v>0</v>
      </c>
      <c r="P18" s="90">
        <f>MIN(IF(L18=data!$AV$4,0.18,0.09),F18*9)</f>
        <v>0</v>
      </c>
      <c r="Q18" s="91">
        <f>IF(E18=data!$AS$5,P18,
IF(E18=data!$AS$4,O18,0))
*IF(AND(G18=data!$AW$4,E$4=data!$F$5),0.9,1)</f>
        <v>0</v>
      </c>
      <c r="R18" s="91">
        <f t="shared" si="0"/>
        <v>0</v>
      </c>
      <c r="AB18" s="596"/>
      <c r="AC18" s="599"/>
      <c r="AD18" s="166" t="s">
        <v>148</v>
      </c>
      <c r="AE18" s="72"/>
      <c r="AF18" s="73"/>
      <c r="AG18" s="73"/>
      <c r="AH18" s="79"/>
      <c r="AI18" s="80"/>
      <c r="AJ18" s="73"/>
      <c r="AK18" s="81"/>
      <c r="AL18" s="59"/>
      <c r="AO18" s="90">
        <f ca="1" xml:space="preserve">
IF(AND(AH18=data!$AR$5,AI18=data!$AT$87),data!$AU$87,
IF(AND(AH18=data!$AR$5,AI18=data!$AT$88),data!$AU$88,
IF(AH18=data!$AR$4,AF18/AJ18,
IF(AH18=data!$AR$5,AF18/OFFSET(data!$AT$3,MATCH(AI18,data!$AT$4:$AT$88,0),1),0))))</f>
        <v>0</v>
      </c>
      <c r="AP18" s="90">
        <f>MIN(IF(AL18=data!$AV$4,0.18,0.09),AF18*9)</f>
        <v>0</v>
      </c>
      <c r="AQ18" s="91">
        <f>IF(AE18=data!$AS$5,AP18,
IF(AE18=data!$AS$4,AO18,0))
*IF(AND(AG18=data!$AW$4,AE$4=data!$F$5),0.9,1)</f>
        <v>0</v>
      </c>
      <c r="AR18" s="91">
        <f t="shared" si="1"/>
        <v>0</v>
      </c>
      <c r="BB18" s="596"/>
      <c r="BC18" s="599"/>
      <c r="BD18" s="166" t="s">
        <v>148</v>
      </c>
      <c r="BE18" s="72"/>
      <c r="BF18" s="73"/>
      <c r="BG18" s="73"/>
      <c r="BH18" s="79"/>
      <c r="BI18" s="80"/>
      <c r="BJ18" s="73"/>
      <c r="BK18" s="81"/>
      <c r="BL18" s="59"/>
      <c r="BO18" s="90">
        <f ca="1" xml:space="preserve">
IF(AND(BH18=data!$AR$5,BI18=data!$AT$87),data!$AU$87,
IF(AND(BH18=data!$AR$5,BI18=data!$AT$88),data!$AU$88,
IF(BH18=data!$AR$4,BF18/BJ18,
IF(BH18=data!$AR$5,BF18/OFFSET(data!$AT$3,MATCH(BI18,data!$AT$4:$AT$88,0),1),0))))</f>
        <v>0</v>
      </c>
      <c r="BP18" s="90">
        <f>MIN(IF(BL18=data!$AV$4,0.18,0.09),BF18*9)</f>
        <v>0</v>
      </c>
      <c r="BQ18" s="91">
        <f>IF(BE18=data!$AS$5,BP18,
IF(BE18=data!$AS$4,BO18,0))
*IF(AND(BG18=data!$AW$4,BE$4=data!$F$5),0.9,1)</f>
        <v>0</v>
      </c>
      <c r="BR18" s="91">
        <f t="shared" si="2"/>
        <v>0</v>
      </c>
      <c r="CB18" s="596"/>
      <c r="CC18" s="599"/>
      <c r="CD18" s="166" t="s">
        <v>148</v>
      </c>
      <c r="CE18" s="72"/>
      <c r="CF18" s="73"/>
      <c r="CG18" s="73"/>
      <c r="CH18" s="79"/>
      <c r="CI18" s="80"/>
      <c r="CJ18" s="73"/>
      <c r="CK18" s="81"/>
      <c r="CL18" s="59"/>
      <c r="CO18" s="90">
        <f ca="1" xml:space="preserve">
IF(AND(CH18=data!$AR$5,CI18=data!$AT$87),data!$AU$87,
IF(AND(CH18=data!$AR$5,CI18=data!$AT$88),data!$AU$88,
IF(CH18=data!$AR$4,CF18/CJ18,
IF(CH18=data!$AR$5,CF18/OFFSET(data!$AT$3,MATCH(CI18,data!$AT$4:$AT$88,0),1),0))))</f>
        <v>0</v>
      </c>
      <c r="CP18" s="90">
        <f>MIN(IF(CL18=data!$AV$4,0.18,0.09),CF18*9)</f>
        <v>0</v>
      </c>
      <c r="CQ18" s="91">
        <f>IF(CE18=data!$AS$5,CP18,
IF(CE18=data!$AS$4,CO18,0))
*IF(AND(CG18=data!$AW$4,CE$4=data!$F$5),0.9,1)</f>
        <v>0</v>
      </c>
      <c r="CR18" s="91">
        <f t="shared" si="3"/>
        <v>0</v>
      </c>
      <c r="DB18" s="596"/>
      <c r="DC18" s="599"/>
      <c r="DD18" s="166" t="s">
        <v>148</v>
      </c>
      <c r="DE18" s="72"/>
      <c r="DF18" s="73"/>
      <c r="DG18" s="73"/>
      <c r="DH18" s="79"/>
      <c r="DI18" s="80"/>
      <c r="DJ18" s="73"/>
      <c r="DK18" s="81"/>
      <c r="DL18" s="59"/>
      <c r="DO18" s="90">
        <f ca="1" xml:space="preserve">
IF(AND(DH18=data!$AR$5,DI18=data!$AT$87),data!$AU$87,
IF(AND(DH18=data!$AR$5,DI18=data!$AT$88),data!$AU$88,
IF(DH18=data!$AR$4,DF18/DJ18,
IF(DH18=data!$AR$5,DF18/OFFSET(data!$AT$3,MATCH(DI18,data!$AT$4:$AT$88,0),1),0))))</f>
        <v>0</v>
      </c>
      <c r="DP18" s="90">
        <f>MIN(IF(DL18=data!$AV$4,0.18,0.09),DF18*9)</f>
        <v>0</v>
      </c>
      <c r="DQ18" s="91">
        <f>IF(DE18=data!$AS$5,DP18,
IF(DE18=data!$AS$4,DO18,0))
*IF(AND(DG18=data!$AW$4,DE$4=data!$F$5),0.9,1)</f>
        <v>0</v>
      </c>
      <c r="DR18" s="91">
        <f t="shared" si="4"/>
        <v>0</v>
      </c>
      <c r="EB18" s="596"/>
      <c r="EC18" s="599"/>
      <c r="ED18" s="166" t="s">
        <v>148</v>
      </c>
      <c r="EE18" s="72"/>
      <c r="EF18" s="73"/>
      <c r="EG18" s="73"/>
      <c r="EH18" s="79"/>
      <c r="EI18" s="80"/>
      <c r="EJ18" s="73"/>
      <c r="EK18" s="81"/>
      <c r="EL18" s="59"/>
      <c r="EO18" s="90">
        <f ca="1" xml:space="preserve">
IF(AND(EH18=data!$AR$5,EI18=data!$AT$87),data!$AU$87,
IF(AND(EH18=data!$AR$5,EI18=data!$AT$88),data!$AU$88,
IF(EH18=data!$AR$4,EF18/EJ18,
IF(EH18=data!$AR$5,EF18/OFFSET(data!$AT$3,MATCH(EI18,data!$AT$4:$AT$88,0),1),0))))</f>
        <v>0</v>
      </c>
      <c r="EP18" s="90">
        <f>MIN(IF(EL18=data!$AV$4,0.18,0.09),EF18*9)</f>
        <v>0</v>
      </c>
      <c r="EQ18" s="91">
        <f>IF(EE18=data!$AS$5,EP18,
IF(EE18=data!$AS$4,EO18,0))
*IF(AND(EG18=data!$AW$4,EE$4=data!$F$5),0.9,1)</f>
        <v>0</v>
      </c>
      <c r="ER18" s="91">
        <f t="shared" si="5"/>
        <v>0</v>
      </c>
      <c r="FB18" s="596"/>
      <c r="FC18" s="599"/>
      <c r="FD18" s="166" t="s">
        <v>148</v>
      </c>
      <c r="FE18" s="72"/>
      <c r="FF18" s="73"/>
      <c r="FG18" s="73"/>
      <c r="FH18" s="79"/>
      <c r="FI18" s="80"/>
      <c r="FJ18" s="73"/>
      <c r="FK18" s="81"/>
      <c r="FL18" s="59"/>
      <c r="FO18" s="90">
        <f ca="1" xml:space="preserve">
IF(AND(FH18=data!$AR$5,FI18=data!$AT$87),data!$AU$87,
IF(AND(FH18=data!$AR$5,FI18=data!$AT$88),data!$AU$88,
IF(FH18=data!$AR$4,FF18/FJ18,
IF(FH18=data!$AR$5,FF18/OFFSET(data!$AT$3,MATCH(FI18,data!$AT$4:$AT$88,0),1),0))))</f>
        <v>0</v>
      </c>
      <c r="FP18" s="90">
        <f>MIN(IF(FL18=data!$AV$4,0.18,0.09),FF18*9)</f>
        <v>0</v>
      </c>
      <c r="FQ18" s="91">
        <f>IF(FE18=data!$AS$5,FP18,
IF(FE18=data!$AS$4,FO18,0))
*IF(AND(FG18=data!$AW$4,FE$4=data!$F$5),0.9,1)</f>
        <v>0</v>
      </c>
      <c r="FR18" s="91">
        <f t="shared" si="6"/>
        <v>0</v>
      </c>
      <c r="GB18" s="596"/>
      <c r="GC18" s="599"/>
      <c r="GD18" s="166" t="s">
        <v>148</v>
      </c>
      <c r="GE18" s="72"/>
      <c r="GF18" s="73"/>
      <c r="GG18" s="73"/>
      <c r="GH18" s="79"/>
      <c r="GI18" s="80"/>
      <c r="GJ18" s="73"/>
      <c r="GK18" s="81"/>
      <c r="GL18" s="59"/>
      <c r="GO18" s="90">
        <f ca="1" xml:space="preserve">
IF(AND(GH18=data!$AR$5,GI18=data!$AT$87),data!$AU$87,
IF(AND(GH18=data!$AR$5,GI18=data!$AT$88),data!$AU$88,
IF(GH18=data!$AR$4,GF18/GJ18,
IF(GH18=data!$AR$5,GF18/OFFSET(data!$AT$3,MATCH(GI18,data!$AT$4:$AT$88,0),1),0))))</f>
        <v>0</v>
      </c>
      <c r="GP18" s="90">
        <f>MIN(IF(GL18=data!$AV$4,0.18,0.09),GF18*9)</f>
        <v>0</v>
      </c>
      <c r="GQ18" s="91">
        <f>IF(GE18=data!$AS$5,GP18,
IF(GE18=data!$AS$4,GO18,0))
*IF(AND(GG18=data!$AW$4,GE$4=data!$F$5),0.9,1)</f>
        <v>0</v>
      </c>
      <c r="GR18" s="91">
        <f t="shared" si="7"/>
        <v>0</v>
      </c>
      <c r="HB18" s="596"/>
      <c r="HC18" s="599"/>
      <c r="HD18" s="166" t="s">
        <v>148</v>
      </c>
      <c r="HE18" s="72"/>
      <c r="HF18" s="73"/>
      <c r="HG18" s="73"/>
      <c r="HH18" s="79"/>
      <c r="HI18" s="80"/>
      <c r="HJ18" s="73"/>
      <c r="HK18" s="81"/>
      <c r="HL18" s="59"/>
      <c r="HO18" s="90">
        <f ca="1" xml:space="preserve">
IF(AND(HH18=data!$AR$5,HI18=data!$AT$87),data!$AU$87,
IF(AND(HH18=data!$AR$5,HI18=data!$AT$88),data!$AU$88,
IF(HH18=data!$AR$4,HF18/HJ18,
IF(HH18=data!$AR$5,HF18/OFFSET(data!$AT$3,MATCH(HI18,data!$AT$4:$AT$88,0),1),0))))</f>
        <v>0</v>
      </c>
      <c r="HP18" s="90">
        <f>MIN(IF(HL18=data!$AV$4,0.18,0.09),HF18*9)</f>
        <v>0</v>
      </c>
      <c r="HQ18" s="91">
        <f>IF(HE18=data!$AS$5,HP18,
IF(HE18=data!$AS$4,HO18,0))
*IF(AND(HG18=data!$AW$4,HE$4=data!$F$5),0.9,1)</f>
        <v>0</v>
      </c>
      <c r="HR18" s="91">
        <f t="shared" si="8"/>
        <v>0</v>
      </c>
      <c r="IB18" s="596"/>
      <c r="IC18" s="599"/>
      <c r="ID18" s="166" t="s">
        <v>148</v>
      </c>
      <c r="IE18" s="72"/>
      <c r="IF18" s="73"/>
      <c r="IG18" s="73"/>
      <c r="IH18" s="79"/>
      <c r="II18" s="80"/>
      <c r="IJ18" s="73"/>
      <c r="IK18" s="81"/>
      <c r="IL18" s="59"/>
      <c r="IO18" s="90">
        <f ca="1" xml:space="preserve">
IF(AND(IH18=data!$AR$5,II18=data!$AT$87),data!$AU$87,
IF(AND(IH18=data!$AR$5,II18=data!$AT$88),data!$AU$88,
IF(IH18=data!$AR$4,IF18/IJ18,
IF(IH18=data!$AR$5,IF18/OFFSET(data!$AT$3,MATCH(II18,data!$AT$4:$AT$88,0),1),0))))</f>
        <v>0</v>
      </c>
      <c r="IP18" s="90">
        <f>MIN(IF(IL18=data!$AV$4,0.18,0.09),IF18*9)</f>
        <v>0</v>
      </c>
      <c r="IQ18" s="91">
        <f>IF(IE18=data!$AS$5,IP18,
IF(IE18=data!$AS$4,IO18,0))
*IF(AND(IG18=data!$AW$4,IE$4=data!$F$5),0.9,1)</f>
        <v>0</v>
      </c>
      <c r="IR18" s="91">
        <f t="shared" si="9"/>
        <v>0</v>
      </c>
      <c r="JB18" s="596"/>
      <c r="JC18" s="599"/>
      <c r="JD18" s="166" t="s">
        <v>148</v>
      </c>
      <c r="JE18" s="72"/>
      <c r="JF18" s="73"/>
      <c r="JG18" s="73"/>
      <c r="JH18" s="79"/>
      <c r="JI18" s="80"/>
      <c r="JJ18" s="73"/>
      <c r="JK18" s="81"/>
      <c r="JL18" s="59"/>
      <c r="JO18" s="90">
        <f ca="1" xml:space="preserve">
IF(AND(JH18=data!$AR$5,JI18=data!$AT$87),data!$AU$87,
IF(AND(JH18=data!$AR$5,JI18=data!$AT$88),data!$AU$88,
IF(JH18=data!$AR$4,JF18/JJ18,
IF(JH18=data!$AR$5,JF18/OFFSET(data!$AT$3,MATCH(JI18,data!$AT$4:$AT$88,0),1),0))))</f>
        <v>0</v>
      </c>
      <c r="JP18" s="90">
        <f>MIN(IF(JL18=data!$AV$4,0.18,0.09),JF18*9)</f>
        <v>0</v>
      </c>
      <c r="JQ18" s="91">
        <f>IF(JE18=data!$AS$5,JP18,
IF(JE18=data!$AS$4,JO18,0))
*IF(AND(JG18=data!$AW$4,JE$4=data!$F$5),0.9,1)</f>
        <v>0</v>
      </c>
      <c r="JR18" s="91">
        <f t="shared" si="10"/>
        <v>0</v>
      </c>
      <c r="KB18" s="596"/>
      <c r="KC18" s="599"/>
      <c r="KD18" s="166" t="s">
        <v>148</v>
      </c>
      <c r="KE18" s="72"/>
      <c r="KF18" s="73"/>
      <c r="KG18" s="73"/>
      <c r="KH18" s="79"/>
      <c r="KI18" s="80"/>
      <c r="KJ18" s="73"/>
      <c r="KK18" s="81"/>
      <c r="KL18" s="59"/>
      <c r="KO18" s="90">
        <f ca="1" xml:space="preserve">
IF(AND(KH18=data!$AR$5,KI18=data!$AT$87),data!$AU$87,
IF(AND(KH18=data!$AR$5,KI18=data!$AT$88),data!$AU$88,
IF(KH18=data!$AR$4,KF18/KJ18,
IF(KH18=data!$AR$5,KF18/OFFSET(data!$AT$3,MATCH(KI18,data!$AT$4:$AT$88,0),1),0))))</f>
        <v>0</v>
      </c>
      <c r="KP18" s="90">
        <f>MIN(IF(KL18=data!$AV$4,0.18,0.09),KF18*9)</f>
        <v>0</v>
      </c>
      <c r="KQ18" s="91">
        <f>IF(KE18=data!$AS$5,KP18,
IF(KE18=data!$AS$4,KO18,0))
*IF(AND(KG18=data!$AW$4,KE$4=data!$F$5),0.9,1)</f>
        <v>0</v>
      </c>
      <c r="KR18" s="91">
        <f t="shared" si="11"/>
        <v>0</v>
      </c>
      <c r="LB18" s="596"/>
      <c r="LC18" s="599"/>
      <c r="LD18" s="166" t="s">
        <v>148</v>
      </c>
      <c r="LE18" s="72"/>
      <c r="LF18" s="73"/>
      <c r="LG18" s="73"/>
      <c r="LH18" s="79"/>
      <c r="LI18" s="80"/>
      <c r="LJ18" s="73"/>
      <c r="LK18" s="81"/>
      <c r="LL18" s="59"/>
      <c r="LO18" s="90">
        <f ca="1" xml:space="preserve">
IF(AND(LH18=data!$AR$5,LI18=data!$AT$87),data!$AU$87,
IF(AND(LH18=data!$AR$5,LI18=data!$AT$88),data!$AU$88,
IF(LH18=data!$AR$4,LF18/LJ18,
IF(LH18=data!$AR$5,LF18/OFFSET(data!$AT$3,MATCH(LI18,data!$AT$4:$AT$88,0),1),0))))</f>
        <v>0</v>
      </c>
      <c r="LP18" s="90">
        <f>MIN(IF(LL18=data!$AV$4,0.18,0.09),LF18*9)</f>
        <v>0</v>
      </c>
      <c r="LQ18" s="91">
        <f>IF(LE18=data!$AS$5,LP18,
IF(LE18=data!$AS$4,LO18,0))
*IF(AND(LG18=data!$AW$4,LE$4=data!$F$5),0.9,1)</f>
        <v>0</v>
      </c>
      <c r="LR18" s="91">
        <f t="shared" si="12"/>
        <v>0</v>
      </c>
      <c r="MB18" s="596"/>
      <c r="MC18" s="599"/>
      <c r="MD18" s="166" t="s">
        <v>148</v>
      </c>
      <c r="ME18" s="72"/>
      <c r="MF18" s="73"/>
      <c r="MG18" s="73"/>
      <c r="MH18" s="79"/>
      <c r="MI18" s="80"/>
      <c r="MJ18" s="73"/>
      <c r="MK18" s="81"/>
      <c r="ML18" s="59"/>
      <c r="MO18" s="90">
        <f ca="1" xml:space="preserve">
IF(AND(MH18=data!$AR$5,MI18=data!$AT$87),data!$AU$87,
IF(AND(MH18=data!$AR$5,MI18=data!$AT$88),data!$AU$88,
IF(MH18=data!$AR$4,MF18/MJ18,
IF(MH18=data!$AR$5,MF18/OFFSET(data!$AT$3,MATCH(MI18,data!$AT$4:$AT$88,0),1),0))))</f>
        <v>0</v>
      </c>
      <c r="MP18" s="90">
        <f>MIN(IF(ML18=data!$AV$4,0.18,0.09),MF18*9)</f>
        <v>0</v>
      </c>
      <c r="MQ18" s="91">
        <f>IF(ME18=data!$AS$5,MP18,
IF(ME18=data!$AS$4,MO18,0))
*IF(AND(MG18=data!$AW$4,ME$4=data!$F$5),0.9,1)</f>
        <v>0</v>
      </c>
      <c r="MR18" s="91">
        <f t="shared" si="13"/>
        <v>0</v>
      </c>
      <c r="NB18" s="596"/>
      <c r="NC18" s="599"/>
      <c r="ND18" s="166" t="s">
        <v>148</v>
      </c>
      <c r="NE18" s="72"/>
      <c r="NF18" s="73"/>
      <c r="NG18" s="73"/>
      <c r="NH18" s="79"/>
      <c r="NI18" s="80"/>
      <c r="NJ18" s="73"/>
      <c r="NK18" s="81"/>
      <c r="NL18" s="59"/>
      <c r="NO18" s="90">
        <f ca="1" xml:space="preserve">
IF(AND(NH18=data!$AR$5,NI18=data!$AT$87),data!$AU$87,
IF(AND(NH18=data!$AR$5,NI18=data!$AT$88),data!$AU$88,
IF(NH18=data!$AR$4,NF18/NJ18,
IF(NH18=data!$AR$5,NF18/OFFSET(data!$AT$3,MATCH(NI18,data!$AT$4:$AT$88,0),1),0))))</f>
        <v>0</v>
      </c>
      <c r="NP18" s="90">
        <f>MIN(IF(NL18=data!$AV$4,0.18,0.09),NF18*9)</f>
        <v>0</v>
      </c>
      <c r="NQ18" s="91">
        <f>IF(NE18=data!$AS$5,NP18,
IF(NE18=data!$AS$4,NO18,0))
*IF(AND(NG18=data!$AW$4,NE$4=data!$F$5),0.9,1)</f>
        <v>0</v>
      </c>
      <c r="NR18" s="91">
        <f t="shared" si="14"/>
        <v>0</v>
      </c>
      <c r="OB18" s="596"/>
      <c r="OC18" s="599"/>
      <c r="OD18" s="166" t="s">
        <v>148</v>
      </c>
      <c r="OE18" s="72"/>
      <c r="OF18" s="73"/>
      <c r="OG18" s="73"/>
      <c r="OH18" s="79"/>
      <c r="OI18" s="80"/>
      <c r="OJ18" s="73"/>
      <c r="OK18" s="81"/>
      <c r="OL18" s="59"/>
      <c r="OO18" s="90">
        <f ca="1" xml:space="preserve">
IF(AND(OH18=data!$AR$5,OI18=data!$AT$87),data!$AU$87,
IF(AND(OH18=data!$AR$5,OI18=data!$AT$88),data!$AU$88,
IF(OH18=data!$AR$4,OF18/OJ18,
IF(OH18=data!$AR$5,OF18/OFFSET(data!$AT$3,MATCH(OI18,data!$AT$4:$AT$88,0),1),0))))</f>
        <v>0</v>
      </c>
      <c r="OP18" s="90">
        <f>MIN(IF(OL18=data!$AV$4,0.18,0.09),OF18*9)</f>
        <v>0</v>
      </c>
      <c r="OQ18" s="91">
        <f>IF(OE18=data!$AS$5,OP18,
IF(OE18=data!$AS$4,OO18,0))
*IF(AND(OG18=data!$AW$4,OE$4=data!$F$5),0.9,1)</f>
        <v>0</v>
      </c>
      <c r="OR18" s="91">
        <f t="shared" si="15"/>
        <v>0</v>
      </c>
      <c r="PB18" s="596"/>
      <c r="PC18" s="599"/>
      <c r="PD18" s="166" t="s">
        <v>148</v>
      </c>
      <c r="PE18" s="72"/>
      <c r="PF18" s="73"/>
      <c r="PG18" s="73"/>
      <c r="PH18" s="79"/>
      <c r="PI18" s="80"/>
      <c r="PJ18" s="73"/>
      <c r="PK18" s="81"/>
      <c r="PL18" s="59"/>
      <c r="PO18" s="90">
        <f ca="1" xml:space="preserve">
IF(AND(PH18=data!$AR$5,PI18=data!$AT$87),data!$AU$87,
IF(AND(PH18=data!$AR$5,PI18=data!$AT$88),data!$AU$88,
IF(PH18=data!$AR$4,PF18/PJ18,
IF(PH18=data!$AR$5,PF18/OFFSET(data!$AT$3,MATCH(PI18,data!$AT$4:$AT$88,0),1),0))))</f>
        <v>0</v>
      </c>
      <c r="PP18" s="90">
        <f>MIN(IF(PL18=data!$AV$4,0.18,0.09),PF18*9)</f>
        <v>0</v>
      </c>
      <c r="PQ18" s="91">
        <f>IF(PE18=data!$AS$5,PP18,
IF(PE18=data!$AS$4,PO18,0))
*IF(AND(PG18=data!$AW$4,PE$4=data!$F$5),0.9,1)</f>
        <v>0</v>
      </c>
      <c r="PR18" s="91">
        <f t="shared" si="16"/>
        <v>0</v>
      </c>
      <c r="QB18" s="596"/>
      <c r="QC18" s="599"/>
      <c r="QD18" s="166" t="s">
        <v>148</v>
      </c>
      <c r="QE18" s="72"/>
      <c r="QF18" s="73"/>
      <c r="QG18" s="73"/>
      <c r="QH18" s="79"/>
      <c r="QI18" s="80"/>
      <c r="QJ18" s="73"/>
      <c r="QK18" s="81"/>
      <c r="QL18" s="59"/>
      <c r="QO18" s="90">
        <f ca="1" xml:space="preserve">
IF(AND(QH18=data!$AR$5,QI18=data!$AT$87),data!$AU$87,
IF(AND(QH18=data!$AR$5,QI18=data!$AT$88),data!$AU$88,
IF(QH18=data!$AR$4,QF18/QJ18,
IF(QH18=data!$AR$5,QF18/OFFSET(data!$AT$3,MATCH(QI18,data!$AT$4:$AT$88,0),1),0))))</f>
        <v>0</v>
      </c>
      <c r="QP18" s="90">
        <f>MIN(IF(QL18=data!$AV$4,0.18,0.09),QF18*9)</f>
        <v>0</v>
      </c>
      <c r="QQ18" s="91">
        <f>IF(QE18=data!$AS$5,QP18,
IF(QE18=data!$AS$4,QO18,0))
*IF(AND(QG18=data!$AW$4,QE$4=data!$F$5),0.9,1)</f>
        <v>0</v>
      </c>
      <c r="QR18" s="91">
        <f t="shared" si="17"/>
        <v>0</v>
      </c>
      <c r="RB18" s="596"/>
      <c r="RC18" s="599"/>
      <c r="RD18" s="166" t="s">
        <v>148</v>
      </c>
      <c r="RE18" s="72"/>
      <c r="RF18" s="73"/>
      <c r="RG18" s="73"/>
      <c r="RH18" s="79"/>
      <c r="RI18" s="80"/>
      <c r="RJ18" s="73"/>
      <c r="RK18" s="81"/>
      <c r="RL18" s="59"/>
      <c r="RO18" s="90">
        <f ca="1" xml:space="preserve">
IF(AND(RH18=data!$AR$5,RI18=data!$AT$87),data!$AU$87,
IF(AND(RH18=data!$AR$5,RI18=data!$AT$88),data!$AU$88,
IF(RH18=data!$AR$4,RF18/RJ18,
IF(RH18=data!$AR$5,RF18/OFFSET(data!$AT$3,MATCH(RI18,data!$AT$4:$AT$88,0),1),0))))</f>
        <v>0</v>
      </c>
      <c r="RP18" s="90">
        <f>MIN(IF(RL18=data!$AV$4,0.18,0.09),RF18*9)</f>
        <v>0</v>
      </c>
      <c r="RQ18" s="91">
        <f>IF(RE18=data!$AS$5,RP18,
IF(RE18=data!$AS$4,RO18,0))
*IF(AND(RG18=data!$AW$4,RE$4=data!$F$5),0.9,1)</f>
        <v>0</v>
      </c>
      <c r="RR18" s="91">
        <f t="shared" si="18"/>
        <v>0</v>
      </c>
      <c r="SB18" s="596"/>
      <c r="SC18" s="599"/>
      <c r="SD18" s="166" t="s">
        <v>148</v>
      </c>
      <c r="SE18" s="72"/>
      <c r="SF18" s="73"/>
      <c r="SG18" s="73"/>
      <c r="SH18" s="79"/>
      <c r="SI18" s="80"/>
      <c r="SJ18" s="73"/>
      <c r="SK18" s="81"/>
      <c r="SL18" s="59"/>
      <c r="SO18" s="90">
        <f ca="1" xml:space="preserve">
IF(AND(SH18=data!$AR$5,SI18=data!$AT$87),data!$AU$87,
IF(AND(SH18=data!$AR$5,SI18=data!$AT$88),data!$AU$88,
IF(SH18=data!$AR$4,SF18/SJ18,
IF(SH18=data!$AR$5,SF18/OFFSET(data!$AT$3,MATCH(SI18,data!$AT$4:$AT$88,0),1),0))))</f>
        <v>0</v>
      </c>
      <c r="SP18" s="90">
        <f>MIN(IF(SL18=data!$AV$4,0.18,0.09),SF18*9)</f>
        <v>0</v>
      </c>
      <c r="SQ18" s="91">
        <f>IF(SE18=data!$AS$5,SP18,
IF(SE18=data!$AS$4,SO18,0))
*IF(AND(SG18=data!$AW$4,SE$4=data!$F$5),0.9,1)</f>
        <v>0</v>
      </c>
      <c r="SR18" s="91">
        <f t="shared" si="19"/>
        <v>0</v>
      </c>
      <c r="UA18" s="119"/>
      <c r="UB18" s="120"/>
      <c r="UC18" s="229" t="s">
        <v>484</v>
      </c>
      <c r="UD18" s="230" t="s">
        <v>485</v>
      </c>
      <c r="UE18" s="120"/>
      <c r="UF18" s="121"/>
    </row>
    <row r="19" spans="2:552" ht="22.5" customHeight="1" thickBot="1" x14ac:dyDescent="0.2">
      <c r="B19" s="597"/>
      <c r="C19" s="600"/>
      <c r="D19" s="167" t="s">
        <v>149</v>
      </c>
      <c r="E19" s="74"/>
      <c r="F19" s="75"/>
      <c r="G19" s="75"/>
      <c r="H19" s="82"/>
      <c r="I19" s="83"/>
      <c r="J19" s="75"/>
      <c r="K19" s="84"/>
      <c r="L19" s="60"/>
      <c r="O19" s="90">
        <f ca="1" xml:space="preserve">
IF(AND(H19=data!$AR$5,I19=data!$AT$87),data!$AU$87,
IF(AND(H19=data!$AR$5,I19=data!$AT$88),data!$AU$88,
IF(H19=data!$AR$4,F19/J19,
IF(H19=data!$AR$5,F19/OFFSET(data!$AT$3,MATCH(I19,data!$AT$4:$AT$88,0),1),0))))</f>
        <v>0</v>
      </c>
      <c r="P19" s="90">
        <f>MIN(IF(L19=data!$AV$4,0.18,0.09),F19*9)</f>
        <v>0</v>
      </c>
      <c r="Q19" s="91">
        <f>IF(E19=data!$AS$5,P19,
IF(E19=data!$AS$4,O19,0))
*IF(AND(G19=data!$AW$4,E$4=data!$F$5),0.9,1)</f>
        <v>0</v>
      </c>
      <c r="R19" s="91">
        <f t="shared" si="0"/>
        <v>0</v>
      </c>
      <c r="AB19" s="597"/>
      <c r="AC19" s="600"/>
      <c r="AD19" s="167" t="s">
        <v>149</v>
      </c>
      <c r="AE19" s="74"/>
      <c r="AF19" s="75"/>
      <c r="AG19" s="75"/>
      <c r="AH19" s="82"/>
      <c r="AI19" s="83"/>
      <c r="AJ19" s="75"/>
      <c r="AK19" s="84"/>
      <c r="AL19" s="60"/>
      <c r="AO19" s="90">
        <f ca="1" xml:space="preserve">
IF(AND(AH19=data!$AR$5,AI19=data!$AT$87),data!$AU$87,
IF(AND(AH19=data!$AR$5,AI19=data!$AT$88),data!$AU$88,
IF(AH19=data!$AR$4,AF19/AJ19,
IF(AH19=data!$AR$5,AF19/OFFSET(data!$AT$3,MATCH(AI19,data!$AT$4:$AT$88,0),1),0))))</f>
        <v>0</v>
      </c>
      <c r="AP19" s="90">
        <f>MIN(IF(AL19=data!$AV$4,0.18,0.09),AF19*9)</f>
        <v>0</v>
      </c>
      <c r="AQ19" s="91">
        <f>IF(AE19=data!$AS$5,AP19,
IF(AE19=data!$AS$4,AO19,0))
*IF(AND(AG19=data!$AW$4,AE$4=data!$F$5),0.9,1)</f>
        <v>0</v>
      </c>
      <c r="AR19" s="91">
        <f t="shared" si="1"/>
        <v>0</v>
      </c>
      <c r="BB19" s="597"/>
      <c r="BC19" s="600"/>
      <c r="BD19" s="167" t="s">
        <v>149</v>
      </c>
      <c r="BE19" s="74"/>
      <c r="BF19" s="75"/>
      <c r="BG19" s="75"/>
      <c r="BH19" s="82"/>
      <c r="BI19" s="83"/>
      <c r="BJ19" s="75"/>
      <c r="BK19" s="84"/>
      <c r="BL19" s="60"/>
      <c r="BO19" s="90">
        <f ca="1" xml:space="preserve">
IF(AND(BH19=data!$AR$5,BI19=data!$AT$87),data!$AU$87,
IF(AND(BH19=data!$AR$5,BI19=data!$AT$88),data!$AU$88,
IF(BH19=data!$AR$4,BF19/BJ19,
IF(BH19=data!$AR$5,BF19/OFFSET(data!$AT$3,MATCH(BI19,data!$AT$4:$AT$88,0),1),0))))</f>
        <v>0</v>
      </c>
      <c r="BP19" s="90">
        <f>MIN(IF(BL19=data!$AV$4,0.18,0.09),BF19*9)</f>
        <v>0</v>
      </c>
      <c r="BQ19" s="91">
        <f>IF(BE19=data!$AS$5,BP19,
IF(BE19=data!$AS$4,BO19,0))
*IF(AND(BG19=data!$AW$4,BE$4=data!$F$5),0.9,1)</f>
        <v>0</v>
      </c>
      <c r="BR19" s="91">
        <f t="shared" si="2"/>
        <v>0</v>
      </c>
      <c r="CB19" s="597"/>
      <c r="CC19" s="600"/>
      <c r="CD19" s="167" t="s">
        <v>149</v>
      </c>
      <c r="CE19" s="74"/>
      <c r="CF19" s="75"/>
      <c r="CG19" s="75"/>
      <c r="CH19" s="82"/>
      <c r="CI19" s="83"/>
      <c r="CJ19" s="75"/>
      <c r="CK19" s="84"/>
      <c r="CL19" s="60"/>
      <c r="CO19" s="90">
        <f ca="1" xml:space="preserve">
IF(AND(CH19=data!$AR$5,CI19=data!$AT$87),data!$AU$87,
IF(AND(CH19=data!$AR$5,CI19=data!$AT$88),data!$AU$88,
IF(CH19=data!$AR$4,CF19/CJ19,
IF(CH19=data!$AR$5,CF19/OFFSET(data!$AT$3,MATCH(CI19,data!$AT$4:$AT$88,0),1),0))))</f>
        <v>0</v>
      </c>
      <c r="CP19" s="90">
        <f>MIN(IF(CL19=data!$AV$4,0.18,0.09),CF19*9)</f>
        <v>0</v>
      </c>
      <c r="CQ19" s="91">
        <f>IF(CE19=data!$AS$5,CP19,
IF(CE19=data!$AS$4,CO19,0))
*IF(AND(CG19=data!$AW$4,CE$4=data!$F$5),0.9,1)</f>
        <v>0</v>
      </c>
      <c r="CR19" s="91">
        <f t="shared" si="3"/>
        <v>0</v>
      </c>
      <c r="DB19" s="597"/>
      <c r="DC19" s="600"/>
      <c r="DD19" s="167" t="s">
        <v>149</v>
      </c>
      <c r="DE19" s="74"/>
      <c r="DF19" s="75"/>
      <c r="DG19" s="75"/>
      <c r="DH19" s="82"/>
      <c r="DI19" s="83"/>
      <c r="DJ19" s="75"/>
      <c r="DK19" s="84"/>
      <c r="DL19" s="60"/>
      <c r="DO19" s="90">
        <f ca="1" xml:space="preserve">
IF(AND(DH19=data!$AR$5,DI19=data!$AT$87),data!$AU$87,
IF(AND(DH19=data!$AR$5,DI19=data!$AT$88),data!$AU$88,
IF(DH19=data!$AR$4,DF19/DJ19,
IF(DH19=data!$AR$5,DF19/OFFSET(data!$AT$3,MATCH(DI19,data!$AT$4:$AT$88,0),1),0))))</f>
        <v>0</v>
      </c>
      <c r="DP19" s="90">
        <f>MIN(IF(DL19=data!$AV$4,0.18,0.09),DF19*9)</f>
        <v>0</v>
      </c>
      <c r="DQ19" s="91">
        <f>IF(DE19=data!$AS$5,DP19,
IF(DE19=data!$AS$4,DO19,0))
*IF(AND(DG19=data!$AW$4,DE$4=data!$F$5),0.9,1)</f>
        <v>0</v>
      </c>
      <c r="DR19" s="91">
        <f t="shared" si="4"/>
        <v>0</v>
      </c>
      <c r="EB19" s="597"/>
      <c r="EC19" s="600"/>
      <c r="ED19" s="167" t="s">
        <v>149</v>
      </c>
      <c r="EE19" s="74"/>
      <c r="EF19" s="75"/>
      <c r="EG19" s="75"/>
      <c r="EH19" s="82"/>
      <c r="EI19" s="83"/>
      <c r="EJ19" s="75"/>
      <c r="EK19" s="84"/>
      <c r="EL19" s="60"/>
      <c r="EO19" s="90">
        <f ca="1" xml:space="preserve">
IF(AND(EH19=data!$AR$5,EI19=data!$AT$87),data!$AU$87,
IF(AND(EH19=data!$AR$5,EI19=data!$AT$88),data!$AU$88,
IF(EH19=data!$AR$4,EF19/EJ19,
IF(EH19=data!$AR$5,EF19/OFFSET(data!$AT$3,MATCH(EI19,data!$AT$4:$AT$88,0),1),0))))</f>
        <v>0</v>
      </c>
      <c r="EP19" s="90">
        <f>MIN(IF(EL19=data!$AV$4,0.18,0.09),EF19*9)</f>
        <v>0</v>
      </c>
      <c r="EQ19" s="91">
        <f>IF(EE19=data!$AS$5,EP19,
IF(EE19=data!$AS$4,EO19,0))
*IF(AND(EG19=data!$AW$4,EE$4=data!$F$5),0.9,1)</f>
        <v>0</v>
      </c>
      <c r="ER19" s="91">
        <f t="shared" si="5"/>
        <v>0</v>
      </c>
      <c r="FB19" s="597"/>
      <c r="FC19" s="600"/>
      <c r="FD19" s="167" t="s">
        <v>149</v>
      </c>
      <c r="FE19" s="74"/>
      <c r="FF19" s="75"/>
      <c r="FG19" s="75"/>
      <c r="FH19" s="82"/>
      <c r="FI19" s="83"/>
      <c r="FJ19" s="75"/>
      <c r="FK19" s="84"/>
      <c r="FL19" s="60"/>
      <c r="FO19" s="90">
        <f ca="1" xml:space="preserve">
IF(AND(FH19=data!$AR$5,FI19=data!$AT$87),data!$AU$87,
IF(AND(FH19=data!$AR$5,FI19=data!$AT$88),data!$AU$88,
IF(FH19=data!$AR$4,FF19/FJ19,
IF(FH19=data!$AR$5,FF19/OFFSET(data!$AT$3,MATCH(FI19,data!$AT$4:$AT$88,0),1),0))))</f>
        <v>0</v>
      </c>
      <c r="FP19" s="90">
        <f>MIN(IF(FL19=data!$AV$4,0.18,0.09),FF19*9)</f>
        <v>0</v>
      </c>
      <c r="FQ19" s="91">
        <f>IF(FE19=data!$AS$5,FP19,
IF(FE19=data!$AS$4,FO19,0))
*IF(AND(FG19=data!$AW$4,FE$4=data!$F$5),0.9,1)</f>
        <v>0</v>
      </c>
      <c r="FR19" s="91">
        <f t="shared" si="6"/>
        <v>0</v>
      </c>
      <c r="GB19" s="597"/>
      <c r="GC19" s="600"/>
      <c r="GD19" s="167" t="s">
        <v>149</v>
      </c>
      <c r="GE19" s="74"/>
      <c r="GF19" s="75"/>
      <c r="GG19" s="75"/>
      <c r="GH19" s="82"/>
      <c r="GI19" s="83"/>
      <c r="GJ19" s="75"/>
      <c r="GK19" s="84"/>
      <c r="GL19" s="60"/>
      <c r="GO19" s="90">
        <f ca="1" xml:space="preserve">
IF(AND(GH19=data!$AR$5,GI19=data!$AT$87),data!$AU$87,
IF(AND(GH19=data!$AR$5,GI19=data!$AT$88),data!$AU$88,
IF(GH19=data!$AR$4,GF19/GJ19,
IF(GH19=data!$AR$5,GF19/OFFSET(data!$AT$3,MATCH(GI19,data!$AT$4:$AT$88,0),1),0))))</f>
        <v>0</v>
      </c>
      <c r="GP19" s="90">
        <f>MIN(IF(GL19=data!$AV$4,0.18,0.09),GF19*9)</f>
        <v>0</v>
      </c>
      <c r="GQ19" s="91">
        <f>IF(GE19=data!$AS$5,GP19,
IF(GE19=data!$AS$4,GO19,0))
*IF(AND(GG19=data!$AW$4,GE$4=data!$F$5),0.9,1)</f>
        <v>0</v>
      </c>
      <c r="GR19" s="91">
        <f t="shared" si="7"/>
        <v>0</v>
      </c>
      <c r="HB19" s="597"/>
      <c r="HC19" s="600"/>
      <c r="HD19" s="167" t="s">
        <v>149</v>
      </c>
      <c r="HE19" s="74"/>
      <c r="HF19" s="75"/>
      <c r="HG19" s="75"/>
      <c r="HH19" s="82"/>
      <c r="HI19" s="83"/>
      <c r="HJ19" s="75"/>
      <c r="HK19" s="84"/>
      <c r="HL19" s="60"/>
      <c r="HO19" s="90">
        <f ca="1" xml:space="preserve">
IF(AND(HH19=data!$AR$5,HI19=data!$AT$87),data!$AU$87,
IF(AND(HH19=data!$AR$5,HI19=data!$AT$88),data!$AU$88,
IF(HH19=data!$AR$4,HF19/HJ19,
IF(HH19=data!$AR$5,HF19/OFFSET(data!$AT$3,MATCH(HI19,data!$AT$4:$AT$88,0),1),0))))</f>
        <v>0</v>
      </c>
      <c r="HP19" s="90">
        <f>MIN(IF(HL19=data!$AV$4,0.18,0.09),HF19*9)</f>
        <v>0</v>
      </c>
      <c r="HQ19" s="91">
        <f>IF(HE19=data!$AS$5,HP19,
IF(HE19=data!$AS$4,HO19,0))
*IF(AND(HG19=data!$AW$4,HE$4=data!$F$5),0.9,1)</f>
        <v>0</v>
      </c>
      <c r="HR19" s="91">
        <f t="shared" si="8"/>
        <v>0</v>
      </c>
      <c r="IB19" s="597"/>
      <c r="IC19" s="600"/>
      <c r="ID19" s="167" t="s">
        <v>149</v>
      </c>
      <c r="IE19" s="74"/>
      <c r="IF19" s="75"/>
      <c r="IG19" s="75"/>
      <c r="IH19" s="82"/>
      <c r="II19" s="83"/>
      <c r="IJ19" s="75"/>
      <c r="IK19" s="84"/>
      <c r="IL19" s="60"/>
      <c r="IO19" s="90">
        <f ca="1" xml:space="preserve">
IF(AND(IH19=data!$AR$5,II19=data!$AT$87),data!$AU$87,
IF(AND(IH19=data!$AR$5,II19=data!$AT$88),data!$AU$88,
IF(IH19=data!$AR$4,IF19/IJ19,
IF(IH19=data!$AR$5,IF19/OFFSET(data!$AT$3,MATCH(II19,data!$AT$4:$AT$88,0),1),0))))</f>
        <v>0</v>
      </c>
      <c r="IP19" s="90">
        <f>MIN(IF(IL19=data!$AV$4,0.18,0.09),IF19*9)</f>
        <v>0</v>
      </c>
      <c r="IQ19" s="91">
        <f>IF(IE19=data!$AS$5,IP19,
IF(IE19=data!$AS$4,IO19,0))
*IF(AND(IG19=data!$AW$4,IE$4=data!$F$5),0.9,1)</f>
        <v>0</v>
      </c>
      <c r="IR19" s="91">
        <f t="shared" si="9"/>
        <v>0</v>
      </c>
      <c r="JB19" s="597"/>
      <c r="JC19" s="600"/>
      <c r="JD19" s="167" t="s">
        <v>149</v>
      </c>
      <c r="JE19" s="74"/>
      <c r="JF19" s="75"/>
      <c r="JG19" s="75"/>
      <c r="JH19" s="82"/>
      <c r="JI19" s="83"/>
      <c r="JJ19" s="75"/>
      <c r="JK19" s="84"/>
      <c r="JL19" s="60"/>
      <c r="JO19" s="90">
        <f ca="1" xml:space="preserve">
IF(AND(JH19=data!$AR$5,JI19=data!$AT$87),data!$AU$87,
IF(AND(JH19=data!$AR$5,JI19=data!$AT$88),data!$AU$88,
IF(JH19=data!$AR$4,JF19/JJ19,
IF(JH19=data!$AR$5,JF19/OFFSET(data!$AT$3,MATCH(JI19,data!$AT$4:$AT$88,0),1),0))))</f>
        <v>0</v>
      </c>
      <c r="JP19" s="90">
        <f>MIN(IF(JL19=data!$AV$4,0.18,0.09),JF19*9)</f>
        <v>0</v>
      </c>
      <c r="JQ19" s="91">
        <f>IF(JE19=data!$AS$5,JP19,
IF(JE19=data!$AS$4,JO19,0))
*IF(AND(JG19=data!$AW$4,JE$4=data!$F$5),0.9,1)</f>
        <v>0</v>
      </c>
      <c r="JR19" s="91">
        <f t="shared" si="10"/>
        <v>0</v>
      </c>
      <c r="KB19" s="597"/>
      <c r="KC19" s="600"/>
      <c r="KD19" s="167" t="s">
        <v>149</v>
      </c>
      <c r="KE19" s="74"/>
      <c r="KF19" s="75"/>
      <c r="KG19" s="75"/>
      <c r="KH19" s="82"/>
      <c r="KI19" s="83"/>
      <c r="KJ19" s="75"/>
      <c r="KK19" s="84"/>
      <c r="KL19" s="60"/>
      <c r="KO19" s="90">
        <f ca="1" xml:space="preserve">
IF(AND(KH19=data!$AR$5,KI19=data!$AT$87),data!$AU$87,
IF(AND(KH19=data!$AR$5,KI19=data!$AT$88),data!$AU$88,
IF(KH19=data!$AR$4,KF19/KJ19,
IF(KH19=data!$AR$5,KF19/OFFSET(data!$AT$3,MATCH(KI19,data!$AT$4:$AT$88,0),1),0))))</f>
        <v>0</v>
      </c>
      <c r="KP19" s="90">
        <f>MIN(IF(KL19=data!$AV$4,0.18,0.09),KF19*9)</f>
        <v>0</v>
      </c>
      <c r="KQ19" s="91">
        <f>IF(KE19=data!$AS$5,KP19,
IF(KE19=data!$AS$4,KO19,0))
*IF(AND(KG19=data!$AW$4,KE$4=data!$F$5),0.9,1)</f>
        <v>0</v>
      </c>
      <c r="KR19" s="91">
        <f t="shared" si="11"/>
        <v>0</v>
      </c>
      <c r="LB19" s="597"/>
      <c r="LC19" s="600"/>
      <c r="LD19" s="167" t="s">
        <v>149</v>
      </c>
      <c r="LE19" s="74"/>
      <c r="LF19" s="75"/>
      <c r="LG19" s="75"/>
      <c r="LH19" s="82"/>
      <c r="LI19" s="83"/>
      <c r="LJ19" s="75"/>
      <c r="LK19" s="84"/>
      <c r="LL19" s="60"/>
      <c r="LO19" s="90">
        <f ca="1" xml:space="preserve">
IF(AND(LH19=data!$AR$5,LI19=data!$AT$87),data!$AU$87,
IF(AND(LH19=data!$AR$5,LI19=data!$AT$88),data!$AU$88,
IF(LH19=data!$AR$4,LF19/LJ19,
IF(LH19=data!$AR$5,LF19/OFFSET(data!$AT$3,MATCH(LI19,data!$AT$4:$AT$88,0),1),0))))</f>
        <v>0</v>
      </c>
      <c r="LP19" s="90">
        <f>MIN(IF(LL19=data!$AV$4,0.18,0.09),LF19*9)</f>
        <v>0</v>
      </c>
      <c r="LQ19" s="91">
        <f>IF(LE19=data!$AS$5,LP19,
IF(LE19=data!$AS$4,LO19,0))
*IF(AND(LG19=data!$AW$4,LE$4=data!$F$5),0.9,1)</f>
        <v>0</v>
      </c>
      <c r="LR19" s="91">
        <f t="shared" si="12"/>
        <v>0</v>
      </c>
      <c r="MB19" s="597"/>
      <c r="MC19" s="600"/>
      <c r="MD19" s="167" t="s">
        <v>149</v>
      </c>
      <c r="ME19" s="74"/>
      <c r="MF19" s="75"/>
      <c r="MG19" s="75"/>
      <c r="MH19" s="82"/>
      <c r="MI19" s="83"/>
      <c r="MJ19" s="75"/>
      <c r="MK19" s="84"/>
      <c r="ML19" s="60"/>
      <c r="MO19" s="90">
        <f ca="1" xml:space="preserve">
IF(AND(MH19=data!$AR$5,MI19=data!$AT$87),data!$AU$87,
IF(AND(MH19=data!$AR$5,MI19=data!$AT$88),data!$AU$88,
IF(MH19=data!$AR$4,MF19/MJ19,
IF(MH19=data!$AR$5,MF19/OFFSET(data!$AT$3,MATCH(MI19,data!$AT$4:$AT$88,0),1),0))))</f>
        <v>0</v>
      </c>
      <c r="MP19" s="90">
        <f>MIN(IF(ML19=data!$AV$4,0.18,0.09),MF19*9)</f>
        <v>0</v>
      </c>
      <c r="MQ19" s="91">
        <f>IF(ME19=data!$AS$5,MP19,
IF(ME19=data!$AS$4,MO19,0))
*IF(AND(MG19=data!$AW$4,ME$4=data!$F$5),0.9,1)</f>
        <v>0</v>
      </c>
      <c r="MR19" s="91">
        <f t="shared" si="13"/>
        <v>0</v>
      </c>
      <c r="NB19" s="597"/>
      <c r="NC19" s="600"/>
      <c r="ND19" s="167" t="s">
        <v>149</v>
      </c>
      <c r="NE19" s="74"/>
      <c r="NF19" s="75"/>
      <c r="NG19" s="75"/>
      <c r="NH19" s="82"/>
      <c r="NI19" s="83"/>
      <c r="NJ19" s="75"/>
      <c r="NK19" s="84"/>
      <c r="NL19" s="60"/>
      <c r="NO19" s="90">
        <f ca="1" xml:space="preserve">
IF(AND(NH19=data!$AR$5,NI19=data!$AT$87),data!$AU$87,
IF(AND(NH19=data!$AR$5,NI19=data!$AT$88),data!$AU$88,
IF(NH19=data!$AR$4,NF19/NJ19,
IF(NH19=data!$AR$5,NF19/OFFSET(data!$AT$3,MATCH(NI19,data!$AT$4:$AT$88,0),1),0))))</f>
        <v>0</v>
      </c>
      <c r="NP19" s="90">
        <f>MIN(IF(NL19=data!$AV$4,0.18,0.09),NF19*9)</f>
        <v>0</v>
      </c>
      <c r="NQ19" s="91">
        <f>IF(NE19=data!$AS$5,NP19,
IF(NE19=data!$AS$4,NO19,0))
*IF(AND(NG19=data!$AW$4,NE$4=data!$F$5),0.9,1)</f>
        <v>0</v>
      </c>
      <c r="NR19" s="91">
        <f t="shared" si="14"/>
        <v>0</v>
      </c>
      <c r="OB19" s="597"/>
      <c r="OC19" s="600"/>
      <c r="OD19" s="167" t="s">
        <v>149</v>
      </c>
      <c r="OE19" s="74"/>
      <c r="OF19" s="75"/>
      <c r="OG19" s="75"/>
      <c r="OH19" s="82"/>
      <c r="OI19" s="83"/>
      <c r="OJ19" s="75"/>
      <c r="OK19" s="84"/>
      <c r="OL19" s="60"/>
      <c r="OO19" s="90">
        <f ca="1" xml:space="preserve">
IF(AND(OH19=data!$AR$5,OI19=data!$AT$87),data!$AU$87,
IF(AND(OH19=data!$AR$5,OI19=data!$AT$88),data!$AU$88,
IF(OH19=data!$AR$4,OF19/OJ19,
IF(OH19=data!$AR$5,OF19/OFFSET(data!$AT$3,MATCH(OI19,data!$AT$4:$AT$88,0),1),0))))</f>
        <v>0</v>
      </c>
      <c r="OP19" s="90">
        <f>MIN(IF(OL19=data!$AV$4,0.18,0.09),OF19*9)</f>
        <v>0</v>
      </c>
      <c r="OQ19" s="91">
        <f>IF(OE19=data!$AS$5,OP19,
IF(OE19=data!$AS$4,OO19,0))
*IF(AND(OG19=data!$AW$4,OE$4=data!$F$5),0.9,1)</f>
        <v>0</v>
      </c>
      <c r="OR19" s="91">
        <f t="shared" si="15"/>
        <v>0</v>
      </c>
      <c r="PB19" s="597"/>
      <c r="PC19" s="600"/>
      <c r="PD19" s="167" t="s">
        <v>149</v>
      </c>
      <c r="PE19" s="74"/>
      <c r="PF19" s="75"/>
      <c r="PG19" s="75"/>
      <c r="PH19" s="82"/>
      <c r="PI19" s="83"/>
      <c r="PJ19" s="75"/>
      <c r="PK19" s="84"/>
      <c r="PL19" s="60"/>
      <c r="PO19" s="90">
        <f ca="1" xml:space="preserve">
IF(AND(PH19=data!$AR$5,PI19=data!$AT$87),data!$AU$87,
IF(AND(PH19=data!$AR$5,PI19=data!$AT$88),data!$AU$88,
IF(PH19=data!$AR$4,PF19/PJ19,
IF(PH19=data!$AR$5,PF19/OFFSET(data!$AT$3,MATCH(PI19,data!$AT$4:$AT$88,0),1),0))))</f>
        <v>0</v>
      </c>
      <c r="PP19" s="90">
        <f>MIN(IF(PL19=data!$AV$4,0.18,0.09),PF19*9)</f>
        <v>0</v>
      </c>
      <c r="PQ19" s="91">
        <f>IF(PE19=data!$AS$5,PP19,
IF(PE19=data!$AS$4,PO19,0))
*IF(AND(PG19=data!$AW$4,PE$4=data!$F$5),0.9,1)</f>
        <v>0</v>
      </c>
      <c r="PR19" s="91">
        <f t="shared" si="16"/>
        <v>0</v>
      </c>
      <c r="QB19" s="597"/>
      <c r="QC19" s="600"/>
      <c r="QD19" s="167" t="s">
        <v>149</v>
      </c>
      <c r="QE19" s="74"/>
      <c r="QF19" s="75"/>
      <c r="QG19" s="75"/>
      <c r="QH19" s="82"/>
      <c r="QI19" s="83"/>
      <c r="QJ19" s="75"/>
      <c r="QK19" s="84"/>
      <c r="QL19" s="60"/>
      <c r="QO19" s="90">
        <f ca="1" xml:space="preserve">
IF(AND(QH19=data!$AR$5,QI19=data!$AT$87),data!$AU$87,
IF(AND(QH19=data!$AR$5,QI19=data!$AT$88),data!$AU$88,
IF(QH19=data!$AR$4,QF19/QJ19,
IF(QH19=data!$AR$5,QF19/OFFSET(data!$AT$3,MATCH(QI19,data!$AT$4:$AT$88,0),1),0))))</f>
        <v>0</v>
      </c>
      <c r="QP19" s="90">
        <f>MIN(IF(QL19=data!$AV$4,0.18,0.09),QF19*9)</f>
        <v>0</v>
      </c>
      <c r="QQ19" s="91">
        <f>IF(QE19=data!$AS$5,QP19,
IF(QE19=data!$AS$4,QO19,0))
*IF(AND(QG19=data!$AW$4,QE$4=data!$F$5),0.9,1)</f>
        <v>0</v>
      </c>
      <c r="QR19" s="91">
        <f t="shared" si="17"/>
        <v>0</v>
      </c>
      <c r="RB19" s="597"/>
      <c r="RC19" s="600"/>
      <c r="RD19" s="167" t="s">
        <v>149</v>
      </c>
      <c r="RE19" s="74"/>
      <c r="RF19" s="75"/>
      <c r="RG19" s="75"/>
      <c r="RH19" s="82"/>
      <c r="RI19" s="83"/>
      <c r="RJ19" s="75"/>
      <c r="RK19" s="84"/>
      <c r="RL19" s="60"/>
      <c r="RO19" s="90">
        <f ca="1" xml:space="preserve">
IF(AND(RH19=data!$AR$5,RI19=data!$AT$87),data!$AU$87,
IF(AND(RH19=data!$AR$5,RI19=data!$AT$88),data!$AU$88,
IF(RH19=data!$AR$4,RF19/RJ19,
IF(RH19=data!$AR$5,RF19/OFFSET(data!$AT$3,MATCH(RI19,data!$AT$4:$AT$88,0),1),0))))</f>
        <v>0</v>
      </c>
      <c r="RP19" s="90">
        <f>MIN(IF(RL19=data!$AV$4,0.18,0.09),RF19*9)</f>
        <v>0</v>
      </c>
      <c r="RQ19" s="91">
        <f>IF(RE19=data!$AS$5,RP19,
IF(RE19=data!$AS$4,RO19,0))
*IF(AND(RG19=data!$AW$4,RE$4=data!$F$5),0.9,1)</f>
        <v>0</v>
      </c>
      <c r="RR19" s="91">
        <f t="shared" si="18"/>
        <v>0</v>
      </c>
      <c r="SB19" s="597"/>
      <c r="SC19" s="600"/>
      <c r="SD19" s="167" t="s">
        <v>149</v>
      </c>
      <c r="SE19" s="74"/>
      <c r="SF19" s="75"/>
      <c r="SG19" s="75"/>
      <c r="SH19" s="82"/>
      <c r="SI19" s="83"/>
      <c r="SJ19" s="75"/>
      <c r="SK19" s="84"/>
      <c r="SL19" s="60"/>
      <c r="SO19" s="90">
        <f ca="1" xml:space="preserve">
IF(AND(SH19=data!$AR$5,SI19=data!$AT$87),data!$AU$87,
IF(AND(SH19=data!$AR$5,SI19=data!$AT$88),data!$AU$88,
IF(SH19=data!$AR$4,SF19/SJ19,
IF(SH19=data!$AR$5,SF19/OFFSET(data!$AT$3,MATCH(SI19,data!$AT$4:$AT$88,0),1),0))))</f>
        <v>0</v>
      </c>
      <c r="SP19" s="90">
        <f>MIN(IF(SL19=data!$AV$4,0.18,0.09),SF19*9)</f>
        <v>0</v>
      </c>
      <c r="SQ19" s="91">
        <f>IF(SE19=data!$AS$5,SP19,
IF(SE19=data!$AS$4,SO19,0))
*IF(AND(SG19=data!$AW$4,SE$4=data!$F$5),0.9,1)</f>
        <v>0</v>
      </c>
      <c r="SR19" s="91">
        <f t="shared" si="19"/>
        <v>0</v>
      </c>
      <c r="UA19" s="119"/>
      <c r="UB19" s="120"/>
      <c r="UC19" s="229">
        <v>0.04</v>
      </c>
      <c r="UD19" s="230" t="s">
        <v>486</v>
      </c>
      <c r="UE19" s="120"/>
      <c r="UF19" s="121"/>
    </row>
    <row r="20" spans="2:552" ht="22.5" customHeight="1" thickBot="1" x14ac:dyDescent="0.2">
      <c r="B20" s="595" t="str">
        <f>IF(AND(E4=data!$F$5,OR(J6=data!$P$4,J6=data!$P$5,J6=data!$P$7,J6=data!$P$10,J6=data!$P$13,J6=data!$P$14,E6=data!$Q$8)),"熱橋部",
IF(AND(E4=data!$F$5,J6=data!$P$6),data!$X$4,
IF(AND(E4=data!$F$5,J6=data!$P$8),data!$X$6,
IF(AND(E4=data!$F$5,J6=data!$P$9),data!$X$6,
IF(AND(E4=data!$F$5,J6=data!$P$11),data!$X$6,
IF(AND(E4=data!$F$5,J6=data!$P$12),data!$X$6,
IF(AND(E4=data!$F$5,J6=data!$P$15),data!$X$9,
"")))))))</f>
        <v>熱橋部</v>
      </c>
      <c r="C20" s="599"/>
      <c r="D20" s="166" t="s">
        <v>595</v>
      </c>
      <c r="E20" s="69" t="s">
        <v>722</v>
      </c>
      <c r="F20" s="70">
        <v>1.2500000000000001E-2</v>
      </c>
      <c r="G20" s="71"/>
      <c r="H20" s="76" t="s">
        <v>138</v>
      </c>
      <c r="I20" s="77" t="s">
        <v>287</v>
      </c>
      <c r="J20" s="70"/>
      <c r="K20" s="78"/>
      <c r="L20" s="58"/>
      <c r="M20" s="90" t="str">
        <f>E4</f>
        <v>簡略計算方法①</v>
      </c>
      <c r="N20" s="90" t="str">
        <f>IF(E4=data!$F$5,J6,"")</f>
        <v>柱・間柱間</v>
      </c>
      <c r="O20" s="90">
        <f ca="1" xml:space="preserve">
IF(AND(H20=data!$AR$5,I20=data!$AT$87),data!$AU$87,
IF(AND(H20=data!$AR$5,I20=data!$AT$88),data!$AU$88,
IF(H20=data!$AR$4,F20/J20,
IF(H20=data!$AR$5,F20/OFFSET(data!$AT$3,MATCH(I20,data!$AT$4:$AT$88,0),1),0))))</f>
        <v>5.6818181818181823E-2</v>
      </c>
      <c r="P20" s="90">
        <f>MIN(IF(L20=data!$AV$4,0.18,0.09),F20*9)</f>
        <v>0.09</v>
      </c>
      <c r="Q20" s="91">
        <f ca="1">IF(E20=data!$AS$5,P20,
IF(E20=data!$AS$4,O20,0))
*IF(AND(G20=data!$AW$4,E$4=data!$F$5),0.9,1)</f>
        <v>5.6818181818181823E-2</v>
      </c>
      <c r="R20" s="91">
        <f t="shared" ca="1" si="0"/>
        <v>5.6818181818181823E-2</v>
      </c>
      <c r="S20" s="91">
        <f ca="1">SUM(R20:R29)</f>
        <v>0.94640151515151516</v>
      </c>
      <c r="T20" s="165">
        <f ca="1">SUM(S20:S22)</f>
        <v>1.1664015151515152</v>
      </c>
      <c r="U20" s="91">
        <f>IF(C20=0,0,C20/SUM(C10,C20,C30,C40,C50,C60))</f>
        <v>0</v>
      </c>
      <c r="V20" s="91">
        <f ca="1">T21*U23</f>
        <v>0.14574741012567791</v>
      </c>
      <c r="AB20" s="595" t="str">
        <f>IF(AND(AE4=data!$F$5,OR(AJ6=data!$P$4,AJ6=data!$P$5,AJ6=data!$P$7,AJ6=data!$P$10,AJ6=data!$P$13,AJ6=data!$P$14,AE6=data!$Q$8)),"熱橋部",
IF(AND(AE4=data!$F$5,AJ6=data!$P$6),data!$X$4,
IF(AND(AE4=data!$F$5,AJ6=data!$P$8),data!$X$6,
IF(AND(AE4=data!$F$5,AJ6=data!$P$9),data!$X$6,
IF(AND(AE4=data!$F$5,AJ6=data!$P$11),data!$X$6,
IF(AND(AE4=data!$F$5,AJ6=data!$P$12),data!$X$6,
IF(AND(AE4=data!$F$5,AJ6=data!$P$15),data!$X$9,
"")))))))</f>
        <v/>
      </c>
      <c r="AC20" s="599"/>
      <c r="AD20" s="166" t="s">
        <v>140</v>
      </c>
      <c r="AE20" s="69"/>
      <c r="AF20" s="70"/>
      <c r="AG20" s="71"/>
      <c r="AH20" s="76"/>
      <c r="AI20" s="77"/>
      <c r="AJ20" s="70"/>
      <c r="AK20" s="78"/>
      <c r="AL20" s="58"/>
      <c r="AM20" s="90" t="str">
        <f>AE4</f>
        <v>詳細計算方法</v>
      </c>
      <c r="AN20" s="90" t="str">
        <f>IF(AE4=data!$F$5,AJ6,"")</f>
        <v/>
      </c>
      <c r="AO20" s="90">
        <f ca="1" xml:space="preserve">
IF(AND(AH20=data!$AR$5,AI20=data!$AT$87),data!$AU$87,
IF(AND(AH20=data!$AR$5,AI20=data!$AT$88),data!$AU$88,
IF(AH20=data!$AR$4,AF20/AJ20,
IF(AH20=data!$AR$5,AF20/OFFSET(data!$AT$3,MATCH(AI20,data!$AT$4:$AT$88,0),1),0))))</f>
        <v>0</v>
      </c>
      <c r="AP20" s="90">
        <f>MIN(IF(AL20=data!$AV$4,0.18,0.09),AF20*9)</f>
        <v>0</v>
      </c>
      <c r="AQ20" s="91">
        <f>IF(AE20=data!$AS$5,AP20,
IF(AE20=data!$AS$4,AO20,0))
*IF(AND(AG20=data!$AW$4,AE$4=data!$F$5),0.9,1)</f>
        <v>0</v>
      </c>
      <c r="AR20" s="91">
        <f t="shared" si="1"/>
        <v>0</v>
      </c>
      <c r="AS20" s="91">
        <f>SUM(AR20:AR29)</f>
        <v>0</v>
      </c>
      <c r="AT20" s="165">
        <f ca="1">SUM(AS20:AS22)</f>
        <v>0.18</v>
      </c>
      <c r="AU20" s="91">
        <f>IF(AC20=0,0,AC20/SUM(AC10,AC20,AC30,AC40,AC50,AC60))</f>
        <v>0</v>
      </c>
      <c r="AV20" s="91">
        <f ca="1">AT21*AU23</f>
        <v>0</v>
      </c>
      <c r="BB20" s="595" t="str">
        <f>IF(AND(BE4=data!$F$5,OR(BJ6=data!$P$4,BJ6=data!$P$5,BJ6=data!$P$7,BJ6=data!$P$10,BJ6=data!$P$13,BJ6=data!$P$14,BE6=data!$Q$8)),"熱橋部",
IF(AND(BE4=data!$F$5,BJ6=data!$P$6),data!$X$4,
IF(AND(BE4=data!$F$5,BJ6=data!$P$8),data!$X$6,
IF(AND(BE4=data!$F$5,BJ6=data!$P$9),data!$X$6,
IF(AND(BE4=data!$F$5,BJ6=data!$P$11),data!$X$6,
IF(AND(BE4=data!$F$5,BJ6=data!$P$12),data!$X$6,
IF(AND(BE4=data!$F$5,BJ6=data!$P$15),data!$X$9,
"")))))))</f>
        <v>熱橋部</v>
      </c>
      <c r="BC20" s="599"/>
      <c r="BD20" s="166" t="s">
        <v>140</v>
      </c>
      <c r="BE20" s="69" t="s">
        <v>151</v>
      </c>
      <c r="BF20" s="70">
        <v>0.08</v>
      </c>
      <c r="BG20" s="71"/>
      <c r="BH20" s="76" t="s">
        <v>138</v>
      </c>
      <c r="BI20" s="77" t="s">
        <v>299</v>
      </c>
      <c r="BJ20" s="70"/>
      <c r="BK20" s="78"/>
      <c r="BL20" s="58"/>
      <c r="BM20" s="90" t="str">
        <f>BE4</f>
        <v>簡略計算方法①</v>
      </c>
      <c r="BN20" s="90" t="str">
        <f>IF(BE4=data!$F$5,BJ6,"")</f>
        <v>大引間</v>
      </c>
      <c r="BO20" s="90">
        <f ca="1" xml:space="preserve">
IF(AND(BH20=data!$AR$5,BI20=data!$AT$87),data!$AU$87,
IF(AND(BH20=data!$AR$5,BI20=data!$AT$88),data!$AU$88,
IF(BH20=data!$AR$4,BF20/BJ20,
IF(BH20=data!$AR$5,BF20/OFFSET(data!$AT$3,MATCH(BI20,data!$AT$4:$AT$88,0),1),0))))</f>
        <v>0.66666666666666674</v>
      </c>
      <c r="BP20" s="90">
        <f>MIN(IF(BL20=data!$AV$4,0.18,0.09),BF20*9)</f>
        <v>0.09</v>
      </c>
      <c r="BQ20" s="91">
        <f ca="1">IF(BE20=data!$AS$5,BP20,
IF(BE20=data!$AS$4,BO20,0))
*IF(AND(BG20=data!$AW$4,BE$4=data!$F$5),0.9,1)</f>
        <v>0.66666666666666674</v>
      </c>
      <c r="BR20" s="91">
        <f t="shared" ca="1" si="2"/>
        <v>0.66666666666666674</v>
      </c>
      <c r="BS20" s="91">
        <f ca="1">SUM(BR20:BR29)</f>
        <v>0.81666666666666676</v>
      </c>
      <c r="BT20" s="165">
        <f ca="1">SUM(BS20:BS22)</f>
        <v>1.1166666666666667</v>
      </c>
      <c r="BU20" s="91">
        <f>IF(BC20=0,0,BC20/SUM(BC10,BC20,BC30,BC40,BC50,BC60))</f>
        <v>0</v>
      </c>
      <c r="BV20" s="91">
        <f ca="1">BT21*BU23</f>
        <v>0.13432835820895522</v>
      </c>
      <c r="CB20" s="595" t="str">
        <f>IF(AND(CE4=data!$F$5,OR(CJ6=data!$P$4,CJ6=data!$P$5,CJ6=data!$P$7,CJ6=data!$P$10,CJ6=data!$P$13,CJ6=data!$P$14,CE6=data!$Q$8)),"熱橋部",
IF(AND(CE4=data!$F$5,CJ6=data!$P$6),data!$X$4,
IF(AND(CE4=data!$F$5,CJ6=data!$P$8),data!$X$6,
IF(AND(CE4=data!$F$5,CJ6=data!$P$9),data!$X$6,
IF(AND(CE4=data!$F$5,CJ6=data!$P$11),data!$X$6,
IF(AND(CE4=data!$F$5,CJ6=data!$P$12),data!$X$6,
IF(AND(CE4=data!$F$5,CJ6=data!$P$15),data!$X$9,
"")))))))</f>
        <v/>
      </c>
      <c r="CC20" s="599"/>
      <c r="CD20" s="166" t="s">
        <v>140</v>
      </c>
      <c r="CE20" s="69"/>
      <c r="CF20" s="70"/>
      <c r="CG20" s="71"/>
      <c r="CH20" s="76"/>
      <c r="CI20" s="77"/>
      <c r="CJ20" s="70"/>
      <c r="CK20" s="78"/>
      <c r="CL20" s="58"/>
      <c r="CM20" s="90">
        <f>CE4</f>
        <v>0</v>
      </c>
      <c r="CN20" s="90" t="str">
        <f>IF(CE4=data!$F$5,CJ6,"")</f>
        <v/>
      </c>
      <c r="CO20" s="90">
        <f ca="1" xml:space="preserve">
IF(AND(CH20=data!$AR$5,CI20=data!$AT$87),data!$AU$87,
IF(AND(CH20=data!$AR$5,CI20=data!$AT$88),data!$AU$88,
IF(CH20=data!$AR$4,CF20/CJ20,
IF(CH20=data!$AR$5,CF20/OFFSET(data!$AT$3,MATCH(CI20,data!$AT$4:$AT$88,0),1),0))))</f>
        <v>0</v>
      </c>
      <c r="CP20" s="90">
        <f>MIN(IF(CL20=data!$AV$4,0.18,0.09),CF20*9)</f>
        <v>0</v>
      </c>
      <c r="CQ20" s="91">
        <f>IF(CE20=data!$AS$5,CP20,
IF(CE20=data!$AS$4,CO20,0))
*IF(AND(CG20=data!$AW$4,CE$4=data!$F$5),0.9,1)</f>
        <v>0</v>
      </c>
      <c r="CR20" s="91">
        <f t="shared" si="3"/>
        <v>0</v>
      </c>
      <c r="CS20" s="91">
        <f>SUM(CR20:CR29)</f>
        <v>0</v>
      </c>
      <c r="CT20" s="165" t="e">
        <f ca="1">SUM(CS20:CS22)</f>
        <v>#N/A</v>
      </c>
      <c r="CU20" s="91">
        <f>IF(CC20=0,0,CC20/SUM(CC10,CC20,CC30,CC40,CC50,CC60))</f>
        <v>0</v>
      </c>
      <c r="CV20" s="91" t="e">
        <f ca="1">CT21*CU23</f>
        <v>#N/A</v>
      </c>
      <c r="DB20" s="595" t="str">
        <f>IF(AND(DE4=data!$F$5,OR(DJ6=data!$P$4,DJ6=data!$P$5,DJ6=data!$P$7,DJ6=data!$P$10,DJ6=data!$P$13,DJ6=data!$P$14,DE6=data!$Q$8)),"熱橋部",
IF(AND(DE4=data!$F$5,DJ6=data!$P$6),data!$X$4,
IF(AND(DE4=data!$F$5,DJ6=data!$P$8),data!$X$6,
IF(AND(DE4=data!$F$5,DJ6=data!$P$9),data!$X$6,
IF(AND(DE4=data!$F$5,DJ6=data!$P$11),data!$X$6,
IF(AND(DE4=data!$F$5,DJ6=data!$P$12),data!$X$6,
IF(AND(DE4=data!$F$5,DJ6=data!$P$15),data!$X$9,
"")))))))</f>
        <v/>
      </c>
      <c r="DC20" s="599"/>
      <c r="DD20" s="166" t="s">
        <v>140</v>
      </c>
      <c r="DE20" s="69"/>
      <c r="DF20" s="70"/>
      <c r="DG20" s="71"/>
      <c r="DH20" s="76"/>
      <c r="DI20" s="77"/>
      <c r="DJ20" s="70"/>
      <c r="DK20" s="78"/>
      <c r="DL20" s="58"/>
      <c r="DM20" s="90">
        <f>DE4</f>
        <v>0</v>
      </c>
      <c r="DN20" s="90" t="str">
        <f>IF(DE4=data!$F$5,DJ6,"")</f>
        <v/>
      </c>
      <c r="DO20" s="90">
        <f ca="1" xml:space="preserve">
IF(AND(DH20=data!$AR$5,DI20=data!$AT$87),data!$AU$87,
IF(AND(DH20=data!$AR$5,DI20=data!$AT$88),data!$AU$88,
IF(DH20=data!$AR$4,DF20/DJ20,
IF(DH20=data!$AR$5,DF20/OFFSET(data!$AT$3,MATCH(DI20,data!$AT$4:$AT$88,0),1),0))))</f>
        <v>0</v>
      </c>
      <c r="DP20" s="90">
        <f>MIN(IF(DL20=data!$AV$4,0.18,0.09),DF20*9)</f>
        <v>0</v>
      </c>
      <c r="DQ20" s="91">
        <f>IF(DE20=data!$AS$5,DP20,
IF(DE20=data!$AS$4,DO20,0))
*IF(AND(DG20=data!$AW$4,DE$4=data!$F$5),0.9,1)</f>
        <v>0</v>
      </c>
      <c r="DR20" s="91">
        <f t="shared" si="4"/>
        <v>0</v>
      </c>
      <c r="DS20" s="91">
        <f>SUM(DR20:DR29)</f>
        <v>0</v>
      </c>
      <c r="DT20" s="165" t="e">
        <f ca="1">SUM(DS20:DS22)</f>
        <v>#N/A</v>
      </c>
      <c r="DU20" s="91">
        <f>IF(DC20=0,0,DC20/SUM(DC10,DC20,DC30,DC40,DC50,DC60))</f>
        <v>0</v>
      </c>
      <c r="DV20" s="91" t="e">
        <f ca="1">DT21*DU23</f>
        <v>#N/A</v>
      </c>
      <c r="EB20" s="595" t="str">
        <f>IF(AND(EE4=data!$F$5,OR(EJ6=data!$P$4,EJ6=data!$P$5,EJ6=data!$P$7,EJ6=data!$P$10,EJ6=data!$P$13,EJ6=data!$P$14,EE6=data!$Q$8)),"熱橋部",
IF(AND(EE4=data!$F$5,EJ6=data!$P$6),data!$X$4,
IF(AND(EE4=data!$F$5,EJ6=data!$P$8),data!$X$6,
IF(AND(EE4=data!$F$5,EJ6=data!$P$9),data!$X$6,
IF(AND(EE4=data!$F$5,EJ6=data!$P$11),data!$X$6,
IF(AND(EE4=data!$F$5,EJ6=data!$P$12),data!$X$6,
IF(AND(EE4=data!$F$5,EJ6=data!$P$15),data!$X$9,
"")))))))</f>
        <v/>
      </c>
      <c r="EC20" s="599"/>
      <c r="ED20" s="166" t="s">
        <v>140</v>
      </c>
      <c r="EE20" s="69"/>
      <c r="EF20" s="70"/>
      <c r="EG20" s="71"/>
      <c r="EH20" s="76"/>
      <c r="EI20" s="77"/>
      <c r="EJ20" s="70"/>
      <c r="EK20" s="78"/>
      <c r="EL20" s="58"/>
      <c r="EM20" s="90">
        <f>EE4</f>
        <v>0</v>
      </c>
      <c r="EN20" s="90" t="str">
        <f>IF(EE4=data!$F$5,EJ6,"")</f>
        <v/>
      </c>
      <c r="EO20" s="90">
        <f ca="1" xml:space="preserve">
IF(AND(EH20=data!$AR$5,EI20=data!$AT$87),data!$AU$87,
IF(AND(EH20=data!$AR$5,EI20=data!$AT$88),data!$AU$88,
IF(EH20=data!$AR$4,EF20/EJ20,
IF(EH20=data!$AR$5,EF20/OFFSET(data!$AT$3,MATCH(EI20,data!$AT$4:$AT$88,0),1),0))))</f>
        <v>0</v>
      </c>
      <c r="EP20" s="90">
        <f>MIN(IF(EL20=data!$AV$4,0.18,0.09),EF20*9)</f>
        <v>0</v>
      </c>
      <c r="EQ20" s="91">
        <f>IF(EE20=data!$AS$5,EP20,
IF(EE20=data!$AS$4,EO20,0))
*IF(AND(EG20=data!$AW$4,EE$4=data!$F$5),0.9,1)</f>
        <v>0</v>
      </c>
      <c r="ER20" s="91">
        <f t="shared" si="5"/>
        <v>0</v>
      </c>
      <c r="ES20" s="91">
        <f>SUM(ER20:ER29)</f>
        <v>0</v>
      </c>
      <c r="ET20" s="165" t="e">
        <f ca="1">SUM(ES20:ES22)</f>
        <v>#N/A</v>
      </c>
      <c r="EU20" s="91">
        <f>IF(EC20=0,0,EC20/SUM(EC10,EC20,EC30,EC40,EC50,EC60))</f>
        <v>0</v>
      </c>
      <c r="EV20" s="91" t="e">
        <f ca="1">ET21*EU23</f>
        <v>#N/A</v>
      </c>
      <c r="FB20" s="595" t="str">
        <f>IF(AND(FE4=data!$F$5,OR(FJ6=data!$P$4,FJ6=data!$P$5,FJ6=data!$P$7,FJ6=data!$P$10,FJ6=data!$P$13,FJ6=data!$P$14,FE6=data!$Q$8)),"熱橋部",
IF(AND(FE4=data!$F$5,FJ6=data!$P$6),data!$X$4,
IF(AND(FE4=data!$F$5,FJ6=data!$P$8),data!$X$6,
IF(AND(FE4=data!$F$5,FJ6=data!$P$9),data!$X$6,
IF(AND(FE4=data!$F$5,FJ6=data!$P$11),data!$X$6,
IF(AND(FE4=data!$F$5,FJ6=data!$P$12),data!$X$6,
IF(AND(FE4=data!$F$5,FJ6=data!$P$15),data!$X$9,
"")))))))</f>
        <v/>
      </c>
      <c r="FC20" s="599"/>
      <c r="FD20" s="166" t="s">
        <v>140</v>
      </c>
      <c r="FE20" s="69"/>
      <c r="FF20" s="70"/>
      <c r="FG20" s="71"/>
      <c r="FH20" s="76"/>
      <c r="FI20" s="77"/>
      <c r="FJ20" s="70"/>
      <c r="FK20" s="78"/>
      <c r="FL20" s="58"/>
      <c r="FM20" s="90">
        <f>FE4</f>
        <v>0</v>
      </c>
      <c r="FN20" s="90" t="str">
        <f>IF(FE4=data!$F$5,FJ6,"")</f>
        <v/>
      </c>
      <c r="FO20" s="90">
        <f ca="1" xml:space="preserve">
IF(AND(FH20=data!$AR$5,FI20=data!$AT$87),data!$AU$87,
IF(AND(FH20=data!$AR$5,FI20=data!$AT$88),data!$AU$88,
IF(FH20=data!$AR$4,FF20/FJ20,
IF(FH20=data!$AR$5,FF20/OFFSET(data!$AT$3,MATCH(FI20,data!$AT$4:$AT$88,0),1),0))))</f>
        <v>0</v>
      </c>
      <c r="FP20" s="90">
        <f>MIN(IF(FL20=data!$AV$4,0.18,0.09),FF20*9)</f>
        <v>0</v>
      </c>
      <c r="FQ20" s="91">
        <f>IF(FE20=data!$AS$5,FP20,
IF(FE20=data!$AS$4,FO20,0))
*IF(AND(FG20=data!$AW$4,FE$4=data!$F$5),0.9,1)</f>
        <v>0</v>
      </c>
      <c r="FR20" s="91">
        <f t="shared" si="6"/>
        <v>0</v>
      </c>
      <c r="FS20" s="91">
        <f>SUM(FR20:FR29)</f>
        <v>0</v>
      </c>
      <c r="FT20" s="165" t="e">
        <f ca="1">SUM(FS20:FS22)</f>
        <v>#N/A</v>
      </c>
      <c r="FU20" s="91">
        <f>IF(FC20=0,0,FC20/SUM(FC10,FC20,FC30,FC40,FC50,FC60))</f>
        <v>0</v>
      </c>
      <c r="FV20" s="91" t="e">
        <f ca="1">FT21*FU23</f>
        <v>#N/A</v>
      </c>
      <c r="GB20" s="595" t="str">
        <f>IF(AND(GE4=data!$F$5,OR(GJ6=data!$P$4,GJ6=data!$P$5,GJ6=data!$P$7,GJ6=data!$P$10,GJ6=data!$P$13,GJ6=data!$P$14,GE6=data!$Q$8)),"熱橋部",
IF(AND(GE4=data!$F$5,GJ6=data!$P$6),data!$X$4,
IF(AND(GE4=data!$F$5,GJ6=data!$P$8),data!$X$6,
IF(AND(GE4=data!$F$5,GJ6=data!$P$9),data!$X$6,
IF(AND(GE4=data!$F$5,GJ6=data!$P$11),data!$X$6,
IF(AND(GE4=data!$F$5,GJ6=data!$P$12),data!$X$6,
IF(AND(GE4=data!$F$5,GJ6=data!$P$15),data!$X$9,
"")))))))</f>
        <v/>
      </c>
      <c r="GC20" s="599"/>
      <c r="GD20" s="166" t="s">
        <v>140</v>
      </c>
      <c r="GE20" s="69"/>
      <c r="GF20" s="70"/>
      <c r="GG20" s="71"/>
      <c r="GH20" s="76"/>
      <c r="GI20" s="77"/>
      <c r="GJ20" s="70"/>
      <c r="GK20" s="78"/>
      <c r="GL20" s="58"/>
      <c r="GM20" s="90">
        <f>GE4</f>
        <v>0</v>
      </c>
      <c r="GN20" s="90" t="str">
        <f>IF(GE4=data!$F$5,GJ6,"")</f>
        <v/>
      </c>
      <c r="GO20" s="90">
        <f ca="1" xml:space="preserve">
IF(AND(GH20=data!$AR$5,GI20=data!$AT$87),data!$AU$87,
IF(AND(GH20=data!$AR$5,GI20=data!$AT$88),data!$AU$88,
IF(GH20=data!$AR$4,GF20/GJ20,
IF(GH20=data!$AR$5,GF20/OFFSET(data!$AT$3,MATCH(GI20,data!$AT$4:$AT$88,0),1),0))))</f>
        <v>0</v>
      </c>
      <c r="GP20" s="90">
        <f>MIN(IF(GL20=data!$AV$4,0.18,0.09),GF20*9)</f>
        <v>0</v>
      </c>
      <c r="GQ20" s="91">
        <f>IF(GE20=data!$AS$5,GP20,
IF(GE20=data!$AS$4,GO20,0))
*IF(AND(GG20=data!$AW$4,GE$4=data!$F$5),0.9,1)</f>
        <v>0</v>
      </c>
      <c r="GR20" s="91">
        <f t="shared" si="7"/>
        <v>0</v>
      </c>
      <c r="GS20" s="91">
        <f>SUM(GR20:GR29)</f>
        <v>0</v>
      </c>
      <c r="GT20" s="165" t="e">
        <f ca="1">SUM(GS20:GS22)</f>
        <v>#N/A</v>
      </c>
      <c r="GU20" s="91">
        <f>IF(GC20=0,0,GC20/SUM(GC10,GC20,GC30,GC40,GC50,GC60))</f>
        <v>0</v>
      </c>
      <c r="GV20" s="91" t="e">
        <f ca="1">GT21*GU23</f>
        <v>#N/A</v>
      </c>
      <c r="HB20" s="595" t="str">
        <f>IF(AND(HE4=data!$F$5,OR(HJ6=data!$P$4,HJ6=data!$P$5,HJ6=data!$P$7,HJ6=data!$P$10,HJ6=data!$P$13,HJ6=data!$P$14,HE6=data!$Q$8)),"熱橋部",
IF(AND(HE4=data!$F$5,HJ6=data!$P$6),data!$X$4,
IF(AND(HE4=data!$F$5,HJ6=data!$P$8),data!$X$6,
IF(AND(HE4=data!$F$5,HJ6=data!$P$9),data!$X$6,
IF(AND(HE4=data!$F$5,HJ6=data!$P$11),data!$X$6,
IF(AND(HE4=data!$F$5,HJ6=data!$P$12),data!$X$6,
IF(AND(HE4=data!$F$5,HJ6=data!$P$15),data!$X$9,
"")))))))</f>
        <v/>
      </c>
      <c r="HC20" s="599"/>
      <c r="HD20" s="166" t="s">
        <v>140</v>
      </c>
      <c r="HE20" s="69"/>
      <c r="HF20" s="70"/>
      <c r="HG20" s="71"/>
      <c r="HH20" s="76"/>
      <c r="HI20" s="77"/>
      <c r="HJ20" s="70"/>
      <c r="HK20" s="78"/>
      <c r="HL20" s="58"/>
      <c r="HM20" s="90">
        <f>HE4</f>
        <v>0</v>
      </c>
      <c r="HN20" s="90" t="str">
        <f>IF(HE4=data!$F$5,HJ6,"")</f>
        <v/>
      </c>
      <c r="HO20" s="90">
        <f ca="1" xml:space="preserve">
IF(AND(HH20=data!$AR$5,HI20=data!$AT$87),data!$AU$87,
IF(AND(HH20=data!$AR$5,HI20=data!$AT$88),data!$AU$88,
IF(HH20=data!$AR$4,HF20/HJ20,
IF(HH20=data!$AR$5,HF20/OFFSET(data!$AT$3,MATCH(HI20,data!$AT$4:$AT$88,0),1),0))))</f>
        <v>0</v>
      </c>
      <c r="HP20" s="90">
        <f>MIN(IF(HL20=data!$AV$4,0.18,0.09),HF20*9)</f>
        <v>0</v>
      </c>
      <c r="HQ20" s="91">
        <f>IF(HE20=data!$AS$5,HP20,
IF(HE20=data!$AS$4,HO20,0))
*IF(AND(HG20=data!$AW$4,HE$4=data!$F$5),0.9,1)</f>
        <v>0</v>
      </c>
      <c r="HR20" s="91">
        <f t="shared" si="8"/>
        <v>0</v>
      </c>
      <c r="HS20" s="91">
        <f>SUM(HR20:HR29)</f>
        <v>0</v>
      </c>
      <c r="HT20" s="165" t="e">
        <f ca="1">SUM(HS20:HS22)</f>
        <v>#N/A</v>
      </c>
      <c r="HU20" s="91">
        <f>IF(HC20=0,0,HC20/SUM(HC10,HC20,HC30,HC40,HC50,HC60))</f>
        <v>0</v>
      </c>
      <c r="HV20" s="91" t="e">
        <f ca="1">HT21*HU23</f>
        <v>#N/A</v>
      </c>
      <c r="IB20" s="595" t="str">
        <f>IF(AND(IE4=data!$F$5,OR(IJ6=data!$P$4,IJ6=data!$P$5,IJ6=data!$P$7,IJ6=data!$P$10,IJ6=data!$P$13,IJ6=data!$P$14,IE6=data!$Q$8)),"熱橋部",
IF(AND(IE4=data!$F$5,IJ6=data!$P$6),data!$X$4,
IF(AND(IE4=data!$F$5,IJ6=data!$P$8),data!$X$6,
IF(AND(IE4=data!$F$5,IJ6=data!$P$9),data!$X$6,
IF(AND(IE4=data!$F$5,IJ6=data!$P$11),data!$X$6,
IF(AND(IE4=data!$F$5,IJ6=data!$P$12),data!$X$6,
IF(AND(IE4=data!$F$5,IJ6=data!$P$15),data!$X$9,
"")))))))</f>
        <v/>
      </c>
      <c r="IC20" s="599"/>
      <c r="ID20" s="166" t="s">
        <v>140</v>
      </c>
      <c r="IE20" s="69"/>
      <c r="IF20" s="70"/>
      <c r="IG20" s="71"/>
      <c r="IH20" s="76"/>
      <c r="II20" s="77"/>
      <c r="IJ20" s="70"/>
      <c r="IK20" s="78"/>
      <c r="IL20" s="58"/>
      <c r="IM20" s="90">
        <f>IE4</f>
        <v>0</v>
      </c>
      <c r="IN20" s="90" t="str">
        <f>IF(IE4=data!$F$5,IJ6,"")</f>
        <v/>
      </c>
      <c r="IO20" s="90">
        <f ca="1" xml:space="preserve">
IF(AND(IH20=data!$AR$5,II20=data!$AT$87),data!$AU$87,
IF(AND(IH20=data!$AR$5,II20=data!$AT$88),data!$AU$88,
IF(IH20=data!$AR$4,IF20/IJ20,
IF(IH20=data!$AR$5,IF20/OFFSET(data!$AT$3,MATCH(II20,data!$AT$4:$AT$88,0),1),0))))</f>
        <v>0</v>
      </c>
      <c r="IP20" s="90">
        <f>MIN(IF(IL20=data!$AV$4,0.18,0.09),IF20*9)</f>
        <v>0</v>
      </c>
      <c r="IQ20" s="91">
        <f>IF(IE20=data!$AS$5,IP20,
IF(IE20=data!$AS$4,IO20,0))
*IF(AND(IG20=data!$AW$4,IE$4=data!$F$5),0.9,1)</f>
        <v>0</v>
      </c>
      <c r="IR20" s="91">
        <f t="shared" si="9"/>
        <v>0</v>
      </c>
      <c r="IS20" s="91">
        <f>SUM(IR20:IR29)</f>
        <v>0</v>
      </c>
      <c r="IT20" s="165" t="e">
        <f ca="1">SUM(IS20:IS22)</f>
        <v>#N/A</v>
      </c>
      <c r="IU20" s="91">
        <f>IF(IC20=0,0,IC20/SUM(IC10,IC20,IC30,IC40,IC50,IC60))</f>
        <v>0</v>
      </c>
      <c r="IV20" s="91" t="e">
        <f ca="1">IT21*IU23</f>
        <v>#N/A</v>
      </c>
      <c r="JB20" s="595" t="str">
        <f>IF(AND(JE4=data!$F$5,OR(JJ6=data!$P$4,JJ6=data!$P$5,JJ6=data!$P$7,JJ6=data!$P$10,JJ6=data!$P$13,JJ6=data!$P$14,JE6=data!$Q$8)),"熱橋部",
IF(AND(JE4=data!$F$5,JJ6=data!$P$6),data!$X$4,
IF(AND(JE4=data!$F$5,JJ6=data!$P$8),data!$X$6,
IF(AND(JE4=data!$F$5,JJ6=data!$P$9),data!$X$6,
IF(AND(JE4=data!$F$5,JJ6=data!$P$11),data!$X$6,
IF(AND(JE4=data!$F$5,JJ6=data!$P$12),data!$X$6,
IF(AND(JE4=data!$F$5,JJ6=data!$P$15),data!$X$9,
"")))))))</f>
        <v/>
      </c>
      <c r="JC20" s="599"/>
      <c r="JD20" s="166" t="s">
        <v>140</v>
      </c>
      <c r="JE20" s="69"/>
      <c r="JF20" s="70"/>
      <c r="JG20" s="71"/>
      <c r="JH20" s="76"/>
      <c r="JI20" s="77"/>
      <c r="JJ20" s="70"/>
      <c r="JK20" s="78"/>
      <c r="JL20" s="58"/>
      <c r="JM20" s="90">
        <f>JE4</f>
        <v>0</v>
      </c>
      <c r="JN20" s="90" t="str">
        <f>IF(JE4=data!$F$5,JJ6,"")</f>
        <v/>
      </c>
      <c r="JO20" s="90">
        <f ca="1" xml:space="preserve">
IF(AND(JH20=data!$AR$5,JI20=data!$AT$87),data!$AU$87,
IF(AND(JH20=data!$AR$5,JI20=data!$AT$88),data!$AU$88,
IF(JH20=data!$AR$4,JF20/JJ20,
IF(JH20=data!$AR$5,JF20/OFFSET(data!$AT$3,MATCH(JI20,data!$AT$4:$AT$88,0),1),0))))</f>
        <v>0</v>
      </c>
      <c r="JP20" s="90">
        <f>MIN(IF(JL20=data!$AV$4,0.18,0.09),JF20*9)</f>
        <v>0</v>
      </c>
      <c r="JQ20" s="91">
        <f>IF(JE20=data!$AS$5,JP20,
IF(JE20=data!$AS$4,JO20,0))
*IF(AND(JG20=data!$AW$4,JE$4=data!$F$5),0.9,1)</f>
        <v>0</v>
      </c>
      <c r="JR20" s="91">
        <f t="shared" si="10"/>
        <v>0</v>
      </c>
      <c r="JS20" s="91">
        <f>SUM(JR20:JR29)</f>
        <v>0</v>
      </c>
      <c r="JT20" s="165" t="e">
        <f ca="1">SUM(JS20:JS22)</f>
        <v>#N/A</v>
      </c>
      <c r="JU20" s="91">
        <f>IF(JC20=0,0,JC20/SUM(JC10,JC20,JC30,JC40,JC50,JC60))</f>
        <v>0</v>
      </c>
      <c r="JV20" s="91" t="e">
        <f ca="1">JT21*JU23</f>
        <v>#N/A</v>
      </c>
      <c r="KB20" s="595" t="str">
        <f>IF(AND(KE4=data!$F$5,OR(KJ6=data!$P$4,KJ6=data!$P$5,KJ6=data!$P$7,KJ6=data!$P$10,KJ6=data!$P$13,KJ6=data!$P$14,KE6=data!$Q$8)),"熱橋部",
IF(AND(KE4=data!$F$5,KJ6=data!$P$6),data!$X$4,
IF(AND(KE4=data!$F$5,KJ6=data!$P$8),data!$X$6,
IF(AND(KE4=data!$F$5,KJ6=data!$P$9),data!$X$6,
IF(AND(KE4=data!$F$5,KJ6=data!$P$11),data!$X$6,
IF(AND(KE4=data!$F$5,KJ6=data!$P$12),data!$X$6,
IF(AND(KE4=data!$F$5,KJ6=data!$P$15),data!$X$9,
"")))))))</f>
        <v/>
      </c>
      <c r="KC20" s="599"/>
      <c r="KD20" s="166" t="s">
        <v>140</v>
      </c>
      <c r="KE20" s="69"/>
      <c r="KF20" s="70"/>
      <c r="KG20" s="71"/>
      <c r="KH20" s="76"/>
      <c r="KI20" s="77"/>
      <c r="KJ20" s="70"/>
      <c r="KK20" s="78"/>
      <c r="KL20" s="58"/>
      <c r="KM20" s="90">
        <f>KE4</f>
        <v>0</v>
      </c>
      <c r="KN20" s="90" t="str">
        <f>IF(KE4=data!$F$5,KJ6,"")</f>
        <v/>
      </c>
      <c r="KO20" s="90">
        <f ca="1" xml:space="preserve">
IF(AND(KH20=data!$AR$5,KI20=data!$AT$87),data!$AU$87,
IF(AND(KH20=data!$AR$5,KI20=data!$AT$88),data!$AU$88,
IF(KH20=data!$AR$4,KF20/KJ20,
IF(KH20=data!$AR$5,KF20/OFFSET(data!$AT$3,MATCH(KI20,data!$AT$4:$AT$88,0),1),0))))</f>
        <v>0</v>
      </c>
      <c r="KP20" s="90">
        <f>MIN(IF(KL20=data!$AV$4,0.18,0.09),KF20*9)</f>
        <v>0</v>
      </c>
      <c r="KQ20" s="91">
        <f>IF(KE20=data!$AS$5,KP20,
IF(KE20=data!$AS$4,KO20,0))
*IF(AND(KG20=data!$AW$4,KE$4=data!$F$5),0.9,1)</f>
        <v>0</v>
      </c>
      <c r="KR20" s="91">
        <f t="shared" si="11"/>
        <v>0</v>
      </c>
      <c r="KS20" s="91">
        <f>SUM(KR20:KR29)</f>
        <v>0</v>
      </c>
      <c r="KT20" s="165" t="e">
        <f ca="1">SUM(KS20:KS22)</f>
        <v>#N/A</v>
      </c>
      <c r="KU20" s="91">
        <f>IF(KC20=0,0,KC20/SUM(KC10,KC20,KC30,KC40,KC50,KC60))</f>
        <v>0</v>
      </c>
      <c r="KV20" s="91" t="e">
        <f ca="1">KT21*KU23</f>
        <v>#N/A</v>
      </c>
      <c r="LB20" s="595" t="str">
        <f>IF(AND(LE4=data!$F$5,OR(LJ6=data!$P$4,LJ6=data!$P$5,LJ6=data!$P$7,LJ6=data!$P$10,LJ6=data!$P$13,LJ6=data!$P$14,LE6=data!$Q$8)),"熱橋部",
IF(AND(LE4=data!$F$5,LJ6=data!$P$6),data!$X$4,
IF(AND(LE4=data!$F$5,LJ6=data!$P$8),data!$X$6,
IF(AND(LE4=data!$F$5,LJ6=data!$P$9),data!$X$6,
IF(AND(LE4=data!$F$5,LJ6=data!$P$11),data!$X$6,
IF(AND(LE4=data!$F$5,LJ6=data!$P$12),data!$X$6,
IF(AND(LE4=data!$F$5,LJ6=data!$P$15),data!$X$9,
"")))))))</f>
        <v/>
      </c>
      <c r="LC20" s="599"/>
      <c r="LD20" s="166" t="s">
        <v>140</v>
      </c>
      <c r="LE20" s="69"/>
      <c r="LF20" s="70"/>
      <c r="LG20" s="71"/>
      <c r="LH20" s="76"/>
      <c r="LI20" s="77"/>
      <c r="LJ20" s="70"/>
      <c r="LK20" s="78"/>
      <c r="LL20" s="58"/>
      <c r="LM20" s="90">
        <f>LE4</f>
        <v>0</v>
      </c>
      <c r="LN20" s="90" t="str">
        <f>IF(LE4=data!$F$5,LJ6,"")</f>
        <v/>
      </c>
      <c r="LO20" s="90">
        <f ca="1" xml:space="preserve">
IF(AND(LH20=data!$AR$5,LI20=data!$AT$87),data!$AU$87,
IF(AND(LH20=data!$AR$5,LI20=data!$AT$88),data!$AU$88,
IF(LH20=data!$AR$4,LF20/LJ20,
IF(LH20=data!$AR$5,LF20/OFFSET(data!$AT$3,MATCH(LI20,data!$AT$4:$AT$88,0),1),0))))</f>
        <v>0</v>
      </c>
      <c r="LP20" s="90">
        <f>MIN(IF(LL20=data!$AV$4,0.18,0.09),LF20*9)</f>
        <v>0</v>
      </c>
      <c r="LQ20" s="91">
        <f>IF(LE20=data!$AS$5,LP20,
IF(LE20=data!$AS$4,LO20,0))
*IF(AND(LG20=data!$AW$4,LE$4=data!$F$5),0.9,1)</f>
        <v>0</v>
      </c>
      <c r="LR20" s="91">
        <f t="shared" si="12"/>
        <v>0</v>
      </c>
      <c r="LS20" s="91">
        <f>SUM(LR20:LR29)</f>
        <v>0</v>
      </c>
      <c r="LT20" s="165" t="e">
        <f ca="1">SUM(LS20:LS22)</f>
        <v>#N/A</v>
      </c>
      <c r="LU20" s="91">
        <f>IF(LC20=0,0,LC20/SUM(LC10,LC20,LC30,LC40,LC50,LC60))</f>
        <v>0</v>
      </c>
      <c r="LV20" s="91" t="e">
        <f ca="1">LT21*LU23</f>
        <v>#N/A</v>
      </c>
      <c r="MB20" s="595" t="str">
        <f>IF(AND(ME4=data!$F$5,OR(MJ6=data!$P$4,MJ6=data!$P$5,MJ6=data!$P$7,MJ6=data!$P$10,MJ6=data!$P$13,MJ6=data!$P$14,ME6=data!$Q$8)),"熱橋部",
IF(AND(ME4=data!$F$5,MJ6=data!$P$6),data!$X$4,
IF(AND(ME4=data!$F$5,MJ6=data!$P$8),data!$X$6,
IF(AND(ME4=data!$F$5,MJ6=data!$P$9),data!$X$6,
IF(AND(ME4=data!$F$5,MJ6=data!$P$11),data!$X$6,
IF(AND(ME4=data!$F$5,MJ6=data!$P$12),data!$X$6,
IF(AND(ME4=data!$F$5,MJ6=data!$P$15),data!$X$9,
"")))))))</f>
        <v/>
      </c>
      <c r="MC20" s="599"/>
      <c r="MD20" s="166" t="s">
        <v>140</v>
      </c>
      <c r="ME20" s="69"/>
      <c r="MF20" s="70"/>
      <c r="MG20" s="71"/>
      <c r="MH20" s="76"/>
      <c r="MI20" s="77"/>
      <c r="MJ20" s="70"/>
      <c r="MK20" s="78"/>
      <c r="ML20" s="58"/>
      <c r="MM20" s="90">
        <f>ME4</f>
        <v>0</v>
      </c>
      <c r="MN20" s="90" t="str">
        <f>IF(ME4=data!$F$5,MJ6,"")</f>
        <v/>
      </c>
      <c r="MO20" s="90">
        <f ca="1" xml:space="preserve">
IF(AND(MH20=data!$AR$5,MI20=data!$AT$87),data!$AU$87,
IF(AND(MH20=data!$AR$5,MI20=data!$AT$88),data!$AU$88,
IF(MH20=data!$AR$4,MF20/MJ20,
IF(MH20=data!$AR$5,MF20/OFFSET(data!$AT$3,MATCH(MI20,data!$AT$4:$AT$88,0),1),0))))</f>
        <v>0</v>
      </c>
      <c r="MP20" s="90">
        <f>MIN(IF(ML20=data!$AV$4,0.18,0.09),MF20*9)</f>
        <v>0</v>
      </c>
      <c r="MQ20" s="91">
        <f>IF(ME20=data!$AS$5,MP20,
IF(ME20=data!$AS$4,MO20,0))
*IF(AND(MG20=data!$AW$4,ME$4=data!$F$5),0.9,1)</f>
        <v>0</v>
      </c>
      <c r="MR20" s="91">
        <f t="shared" si="13"/>
        <v>0</v>
      </c>
      <c r="MS20" s="91">
        <f>SUM(MR20:MR29)</f>
        <v>0</v>
      </c>
      <c r="MT20" s="165" t="e">
        <f ca="1">SUM(MS20:MS22)</f>
        <v>#N/A</v>
      </c>
      <c r="MU20" s="91">
        <f>IF(MC20=0,0,MC20/SUM(MC10,MC20,MC30,MC40,MC50,MC60))</f>
        <v>0</v>
      </c>
      <c r="MV20" s="91" t="e">
        <f ca="1">MT21*MU23</f>
        <v>#N/A</v>
      </c>
      <c r="NB20" s="595" t="str">
        <f>IF(AND(NE4=data!$F$5,OR(NJ6=data!$P$4,NJ6=data!$P$5,NJ6=data!$P$7,NJ6=data!$P$10,NJ6=data!$P$13,NJ6=data!$P$14,NE6=data!$Q$8)),"熱橋部",
IF(AND(NE4=data!$F$5,NJ6=data!$P$6),data!$X$4,
IF(AND(NE4=data!$F$5,NJ6=data!$P$8),data!$X$6,
IF(AND(NE4=data!$F$5,NJ6=data!$P$9),data!$X$6,
IF(AND(NE4=data!$F$5,NJ6=data!$P$11),data!$X$6,
IF(AND(NE4=data!$F$5,NJ6=data!$P$12),data!$X$6,
IF(AND(NE4=data!$F$5,NJ6=data!$P$15),data!$X$9,
"")))))))</f>
        <v/>
      </c>
      <c r="NC20" s="599"/>
      <c r="ND20" s="166" t="s">
        <v>140</v>
      </c>
      <c r="NE20" s="69"/>
      <c r="NF20" s="70"/>
      <c r="NG20" s="71"/>
      <c r="NH20" s="76"/>
      <c r="NI20" s="77"/>
      <c r="NJ20" s="70"/>
      <c r="NK20" s="78"/>
      <c r="NL20" s="58"/>
      <c r="NM20" s="90">
        <f>NE4</f>
        <v>0</v>
      </c>
      <c r="NN20" s="90" t="str">
        <f>IF(NE4=data!$F$5,NJ6,"")</f>
        <v/>
      </c>
      <c r="NO20" s="90">
        <f ca="1" xml:space="preserve">
IF(AND(NH20=data!$AR$5,NI20=data!$AT$87),data!$AU$87,
IF(AND(NH20=data!$AR$5,NI20=data!$AT$88),data!$AU$88,
IF(NH20=data!$AR$4,NF20/NJ20,
IF(NH20=data!$AR$5,NF20/OFFSET(data!$AT$3,MATCH(NI20,data!$AT$4:$AT$88,0),1),0))))</f>
        <v>0</v>
      </c>
      <c r="NP20" s="90">
        <f>MIN(IF(NL20=data!$AV$4,0.18,0.09),NF20*9)</f>
        <v>0</v>
      </c>
      <c r="NQ20" s="91">
        <f>IF(NE20=data!$AS$5,NP20,
IF(NE20=data!$AS$4,NO20,0))
*IF(AND(NG20=data!$AW$4,NE$4=data!$F$5),0.9,1)</f>
        <v>0</v>
      </c>
      <c r="NR20" s="91">
        <f t="shared" si="14"/>
        <v>0</v>
      </c>
      <c r="NS20" s="91">
        <f>SUM(NR20:NR29)</f>
        <v>0</v>
      </c>
      <c r="NT20" s="165" t="e">
        <f ca="1">SUM(NS20:NS22)</f>
        <v>#N/A</v>
      </c>
      <c r="NU20" s="91">
        <f>IF(NC20=0,0,NC20/SUM(NC10,NC20,NC30,NC40,NC50,NC60))</f>
        <v>0</v>
      </c>
      <c r="NV20" s="91" t="e">
        <f ca="1">NT21*NU23</f>
        <v>#N/A</v>
      </c>
      <c r="OB20" s="595" t="str">
        <f>IF(AND(OE4=data!$F$5,OR(OJ6=data!$P$4,OJ6=data!$P$5,OJ6=data!$P$7,OJ6=data!$P$10,OJ6=data!$P$13,OJ6=data!$P$14,OE6=data!$Q$8)),"熱橋部",
IF(AND(OE4=data!$F$5,OJ6=data!$P$6),data!$X$4,
IF(AND(OE4=data!$F$5,OJ6=data!$P$8),data!$X$6,
IF(AND(OE4=data!$F$5,OJ6=data!$P$9),data!$X$6,
IF(AND(OE4=data!$F$5,OJ6=data!$P$11),data!$X$6,
IF(AND(OE4=data!$F$5,OJ6=data!$P$12),data!$X$6,
IF(AND(OE4=data!$F$5,OJ6=data!$P$15),data!$X$9,
"")))))))</f>
        <v/>
      </c>
      <c r="OC20" s="599"/>
      <c r="OD20" s="166" t="s">
        <v>140</v>
      </c>
      <c r="OE20" s="69"/>
      <c r="OF20" s="70"/>
      <c r="OG20" s="71"/>
      <c r="OH20" s="76"/>
      <c r="OI20" s="77"/>
      <c r="OJ20" s="70"/>
      <c r="OK20" s="78"/>
      <c r="OL20" s="58"/>
      <c r="OM20" s="90">
        <f>OE4</f>
        <v>0</v>
      </c>
      <c r="ON20" s="90" t="str">
        <f>IF(OE4=data!$F$5,OJ6,"")</f>
        <v/>
      </c>
      <c r="OO20" s="90">
        <f ca="1" xml:space="preserve">
IF(AND(OH20=data!$AR$5,OI20=data!$AT$87),data!$AU$87,
IF(AND(OH20=data!$AR$5,OI20=data!$AT$88),data!$AU$88,
IF(OH20=data!$AR$4,OF20/OJ20,
IF(OH20=data!$AR$5,OF20/OFFSET(data!$AT$3,MATCH(OI20,data!$AT$4:$AT$88,0),1),0))))</f>
        <v>0</v>
      </c>
      <c r="OP20" s="90">
        <f>MIN(IF(OL20=data!$AV$4,0.18,0.09),OF20*9)</f>
        <v>0</v>
      </c>
      <c r="OQ20" s="91">
        <f>IF(OE20=data!$AS$5,OP20,
IF(OE20=data!$AS$4,OO20,0))
*IF(AND(OG20=data!$AW$4,OE$4=data!$F$5),0.9,1)</f>
        <v>0</v>
      </c>
      <c r="OR20" s="91">
        <f t="shared" si="15"/>
        <v>0</v>
      </c>
      <c r="OS20" s="91">
        <f>SUM(OR20:OR29)</f>
        <v>0</v>
      </c>
      <c r="OT20" s="165" t="e">
        <f ca="1">SUM(OS20:OS22)</f>
        <v>#N/A</v>
      </c>
      <c r="OU20" s="91">
        <f>IF(OC20=0,0,OC20/SUM(OC10,OC20,OC30,OC40,OC50,OC60))</f>
        <v>0</v>
      </c>
      <c r="OV20" s="91" t="e">
        <f ca="1">OT21*OU23</f>
        <v>#N/A</v>
      </c>
      <c r="PB20" s="595" t="str">
        <f>IF(AND(PE4=data!$F$5,OR(PJ6=data!$P$4,PJ6=data!$P$5,PJ6=data!$P$7,PJ6=data!$P$10,PJ6=data!$P$13,PJ6=data!$P$14,PE6=data!$Q$8)),"熱橋部",
IF(AND(PE4=data!$F$5,PJ6=data!$P$6),data!$X$4,
IF(AND(PE4=data!$F$5,PJ6=data!$P$8),data!$X$6,
IF(AND(PE4=data!$F$5,PJ6=data!$P$9),data!$X$6,
IF(AND(PE4=data!$F$5,PJ6=data!$P$11),data!$X$6,
IF(AND(PE4=data!$F$5,PJ6=data!$P$12),data!$X$6,
IF(AND(PE4=data!$F$5,PJ6=data!$P$15),data!$X$9,
"")))))))</f>
        <v/>
      </c>
      <c r="PC20" s="599"/>
      <c r="PD20" s="166" t="s">
        <v>140</v>
      </c>
      <c r="PE20" s="69"/>
      <c r="PF20" s="70"/>
      <c r="PG20" s="71"/>
      <c r="PH20" s="76"/>
      <c r="PI20" s="77"/>
      <c r="PJ20" s="70"/>
      <c r="PK20" s="78"/>
      <c r="PL20" s="58"/>
      <c r="PM20" s="90">
        <f>PE4</f>
        <v>0</v>
      </c>
      <c r="PN20" s="90" t="str">
        <f>IF(PE4=data!$F$5,PJ6,"")</f>
        <v/>
      </c>
      <c r="PO20" s="90">
        <f ca="1" xml:space="preserve">
IF(AND(PH20=data!$AR$5,PI20=data!$AT$87),data!$AU$87,
IF(AND(PH20=data!$AR$5,PI20=data!$AT$88),data!$AU$88,
IF(PH20=data!$AR$4,PF20/PJ20,
IF(PH20=data!$AR$5,PF20/OFFSET(data!$AT$3,MATCH(PI20,data!$AT$4:$AT$88,0),1),0))))</f>
        <v>0</v>
      </c>
      <c r="PP20" s="90">
        <f>MIN(IF(PL20=data!$AV$4,0.18,0.09),PF20*9)</f>
        <v>0</v>
      </c>
      <c r="PQ20" s="91">
        <f>IF(PE20=data!$AS$5,PP20,
IF(PE20=data!$AS$4,PO20,0))
*IF(AND(PG20=data!$AW$4,PE$4=data!$F$5),0.9,1)</f>
        <v>0</v>
      </c>
      <c r="PR20" s="91">
        <f t="shared" si="16"/>
        <v>0</v>
      </c>
      <c r="PS20" s="91">
        <f>SUM(PR20:PR29)</f>
        <v>0</v>
      </c>
      <c r="PT20" s="165" t="e">
        <f ca="1">SUM(PS20:PS22)</f>
        <v>#N/A</v>
      </c>
      <c r="PU20" s="91">
        <f>IF(PC20=0,0,PC20/SUM(PC10,PC20,PC30,PC40,PC50,PC60))</f>
        <v>0</v>
      </c>
      <c r="PV20" s="91" t="e">
        <f ca="1">PT21*PU23</f>
        <v>#N/A</v>
      </c>
      <c r="QB20" s="595" t="str">
        <f>IF(AND(QE4=data!$F$5,OR(QJ6=data!$P$4,QJ6=data!$P$5,QJ6=data!$P$7,QJ6=data!$P$10,QJ6=data!$P$13,QJ6=data!$P$14,QE6=data!$Q$8)),"熱橋部",
IF(AND(QE4=data!$F$5,QJ6=data!$P$6),data!$X$4,
IF(AND(QE4=data!$F$5,QJ6=data!$P$8),data!$X$6,
IF(AND(QE4=data!$F$5,QJ6=data!$P$9),data!$X$6,
IF(AND(QE4=data!$F$5,QJ6=data!$P$11),data!$X$6,
IF(AND(QE4=data!$F$5,QJ6=data!$P$12),data!$X$6,
IF(AND(QE4=data!$F$5,QJ6=data!$P$15),data!$X$9,
"")))))))</f>
        <v/>
      </c>
      <c r="QC20" s="599"/>
      <c r="QD20" s="166" t="s">
        <v>140</v>
      </c>
      <c r="QE20" s="69"/>
      <c r="QF20" s="70"/>
      <c r="QG20" s="71"/>
      <c r="QH20" s="76"/>
      <c r="QI20" s="77"/>
      <c r="QJ20" s="70"/>
      <c r="QK20" s="78"/>
      <c r="QL20" s="58"/>
      <c r="QM20" s="90">
        <f>QE4</f>
        <v>0</v>
      </c>
      <c r="QN20" s="90" t="str">
        <f>IF(QE4=data!$F$5,QJ6,"")</f>
        <v/>
      </c>
      <c r="QO20" s="90">
        <f ca="1" xml:space="preserve">
IF(AND(QH20=data!$AR$5,QI20=data!$AT$87),data!$AU$87,
IF(AND(QH20=data!$AR$5,QI20=data!$AT$88),data!$AU$88,
IF(QH20=data!$AR$4,QF20/QJ20,
IF(QH20=data!$AR$5,QF20/OFFSET(data!$AT$3,MATCH(QI20,data!$AT$4:$AT$88,0),1),0))))</f>
        <v>0</v>
      </c>
      <c r="QP20" s="90">
        <f>MIN(IF(QL20=data!$AV$4,0.18,0.09),QF20*9)</f>
        <v>0</v>
      </c>
      <c r="QQ20" s="91">
        <f>IF(QE20=data!$AS$5,QP20,
IF(QE20=data!$AS$4,QO20,0))
*IF(AND(QG20=data!$AW$4,QE$4=data!$F$5),0.9,1)</f>
        <v>0</v>
      </c>
      <c r="QR20" s="91">
        <f t="shared" si="17"/>
        <v>0</v>
      </c>
      <c r="QS20" s="91">
        <f>SUM(QR20:QR29)</f>
        <v>0</v>
      </c>
      <c r="QT20" s="165" t="e">
        <f ca="1">SUM(QS20:QS22)</f>
        <v>#N/A</v>
      </c>
      <c r="QU20" s="91">
        <f>IF(QC20=0,0,QC20/SUM(QC10,QC20,QC30,QC40,QC50,QC60))</f>
        <v>0</v>
      </c>
      <c r="QV20" s="91" t="e">
        <f ca="1">QT21*QU23</f>
        <v>#N/A</v>
      </c>
      <c r="RB20" s="595" t="str">
        <f>IF(AND(RE4=data!$F$5,OR(RJ6=data!$P$4,RJ6=data!$P$5,RJ6=data!$P$7,RJ6=data!$P$10,RJ6=data!$P$13,RJ6=data!$P$14,RE6=data!$Q$8)),"熱橋部",
IF(AND(RE4=data!$F$5,RJ6=data!$P$6),data!$X$4,
IF(AND(RE4=data!$F$5,RJ6=data!$P$8),data!$X$6,
IF(AND(RE4=data!$F$5,RJ6=data!$P$9),data!$X$6,
IF(AND(RE4=data!$F$5,RJ6=data!$P$11),data!$X$6,
IF(AND(RE4=data!$F$5,RJ6=data!$P$12),data!$X$6,
IF(AND(RE4=data!$F$5,RJ6=data!$P$15),data!$X$9,
"")))))))</f>
        <v/>
      </c>
      <c r="RC20" s="599"/>
      <c r="RD20" s="166" t="s">
        <v>140</v>
      </c>
      <c r="RE20" s="69"/>
      <c r="RF20" s="70"/>
      <c r="RG20" s="71"/>
      <c r="RH20" s="76"/>
      <c r="RI20" s="77"/>
      <c r="RJ20" s="70"/>
      <c r="RK20" s="78"/>
      <c r="RL20" s="58"/>
      <c r="RM20" s="90">
        <f>RE4</f>
        <v>0</v>
      </c>
      <c r="RN20" s="90" t="str">
        <f>IF(RE4=data!$F$5,RJ6,"")</f>
        <v/>
      </c>
      <c r="RO20" s="90">
        <f ca="1" xml:space="preserve">
IF(AND(RH20=data!$AR$5,RI20=data!$AT$87),data!$AU$87,
IF(AND(RH20=data!$AR$5,RI20=data!$AT$88),data!$AU$88,
IF(RH20=data!$AR$4,RF20/RJ20,
IF(RH20=data!$AR$5,RF20/OFFSET(data!$AT$3,MATCH(RI20,data!$AT$4:$AT$88,0),1),0))))</f>
        <v>0</v>
      </c>
      <c r="RP20" s="90">
        <f>MIN(IF(RL20=data!$AV$4,0.18,0.09),RF20*9)</f>
        <v>0</v>
      </c>
      <c r="RQ20" s="91">
        <f>IF(RE20=data!$AS$5,RP20,
IF(RE20=data!$AS$4,RO20,0))
*IF(AND(RG20=data!$AW$4,RE$4=data!$F$5),0.9,1)</f>
        <v>0</v>
      </c>
      <c r="RR20" s="91">
        <f t="shared" si="18"/>
        <v>0</v>
      </c>
      <c r="RS20" s="91">
        <f>SUM(RR20:RR29)</f>
        <v>0</v>
      </c>
      <c r="RT20" s="165" t="e">
        <f ca="1">SUM(RS20:RS22)</f>
        <v>#N/A</v>
      </c>
      <c r="RU20" s="91">
        <f>IF(RC20=0,0,RC20/SUM(RC10,RC20,RC30,RC40,RC50,RC60))</f>
        <v>0</v>
      </c>
      <c r="RV20" s="91" t="e">
        <f ca="1">RT21*RU23</f>
        <v>#N/A</v>
      </c>
      <c r="SB20" s="595" t="str">
        <f>IF(AND(SE4=data!$F$5,OR(SJ6=data!$P$4,SJ6=data!$P$5,SJ6=data!$P$7,SJ6=data!$P$10,SJ6=data!$P$13,SJ6=data!$P$14,SE6=data!$Q$8)),"熱橋部",
IF(AND(SE4=data!$F$5,SJ6=data!$P$6),data!$X$4,
IF(AND(SE4=data!$F$5,SJ6=data!$P$8),data!$X$6,
IF(AND(SE4=data!$F$5,SJ6=data!$P$9),data!$X$6,
IF(AND(SE4=data!$F$5,SJ6=data!$P$11),data!$X$6,
IF(AND(SE4=data!$F$5,SJ6=data!$P$12),data!$X$6,
IF(AND(SE4=data!$F$5,SJ6=data!$P$15),data!$X$9,
"")))))))</f>
        <v/>
      </c>
      <c r="SC20" s="599"/>
      <c r="SD20" s="166" t="s">
        <v>140</v>
      </c>
      <c r="SE20" s="69"/>
      <c r="SF20" s="70"/>
      <c r="SG20" s="71"/>
      <c r="SH20" s="76"/>
      <c r="SI20" s="77"/>
      <c r="SJ20" s="70"/>
      <c r="SK20" s="78"/>
      <c r="SL20" s="58"/>
      <c r="SM20" s="90">
        <f>SE4</f>
        <v>0</v>
      </c>
      <c r="SN20" s="90" t="str">
        <f>IF(SE4=data!$F$5,SJ6,"")</f>
        <v/>
      </c>
      <c r="SO20" s="90">
        <f ca="1" xml:space="preserve">
IF(AND(SH20=data!$AR$5,SI20=data!$AT$87),data!$AU$87,
IF(AND(SH20=data!$AR$5,SI20=data!$AT$88),data!$AU$88,
IF(SH20=data!$AR$4,SF20/SJ20,
IF(SH20=data!$AR$5,SF20/OFFSET(data!$AT$3,MATCH(SI20,data!$AT$4:$AT$88,0),1),0))))</f>
        <v>0</v>
      </c>
      <c r="SP20" s="90">
        <f>MIN(IF(SL20=data!$AV$4,0.18,0.09),SF20*9)</f>
        <v>0</v>
      </c>
      <c r="SQ20" s="91">
        <f>IF(SE20=data!$AS$5,SP20,
IF(SE20=data!$AS$4,SO20,0))
*IF(AND(SG20=data!$AW$4,SE$4=data!$F$5),0.9,1)</f>
        <v>0</v>
      </c>
      <c r="SR20" s="91">
        <f t="shared" si="19"/>
        <v>0</v>
      </c>
      <c r="SS20" s="91">
        <f>SUM(SR20:SR29)</f>
        <v>0</v>
      </c>
      <c r="ST20" s="165" t="e">
        <f ca="1">SUM(SS20:SS22)</f>
        <v>#N/A</v>
      </c>
      <c r="SU20" s="91">
        <f>IF(SC20=0,0,SC20/SUM(SC10,SC20,SC30,SC40,SC50,SC60))</f>
        <v>0</v>
      </c>
      <c r="SV20" s="91" t="e">
        <f ca="1">ST21*SU23</f>
        <v>#N/A</v>
      </c>
      <c r="UA20" s="119"/>
      <c r="UB20" s="120"/>
      <c r="UC20" s="229">
        <v>0.04</v>
      </c>
      <c r="UD20" s="230" t="s">
        <v>487</v>
      </c>
      <c r="UE20" s="120"/>
      <c r="UF20" s="121"/>
    </row>
    <row r="21" spans="2:552" ht="22.5" customHeight="1" x14ac:dyDescent="0.15">
      <c r="B21" s="596"/>
      <c r="C21" s="599"/>
      <c r="D21" s="166" t="s">
        <v>141</v>
      </c>
      <c r="E21" s="72" t="s">
        <v>722</v>
      </c>
      <c r="F21" s="73">
        <v>0.1</v>
      </c>
      <c r="G21" s="73"/>
      <c r="H21" s="79" t="s">
        <v>138</v>
      </c>
      <c r="I21" s="80" t="s">
        <v>299</v>
      </c>
      <c r="J21" s="73"/>
      <c r="K21" s="81"/>
      <c r="L21" s="59"/>
      <c r="M21" s="90" t="str">
        <f t="shared" ref="M21:M69" si="20">M20</f>
        <v>簡略計算方法①</v>
      </c>
      <c r="N21" s="90" t="str">
        <f t="shared" ref="N21:N69" si="21">N20</f>
        <v>柱・間柱間</v>
      </c>
      <c r="O21" s="90">
        <f ca="1" xml:space="preserve">
IF(AND(H21=data!$AR$5,I21=data!$AT$87),data!$AU$87,
IF(AND(H21=data!$AR$5,I21=data!$AT$88),data!$AU$88,
IF(H21=data!$AR$4,F21/J21,
IF(H21=data!$AR$5,F21/OFFSET(data!$AT$3,MATCH(I21,data!$AT$4:$AT$88,0),1),0))))</f>
        <v>0.83333333333333337</v>
      </c>
      <c r="P21" s="90">
        <f>MIN(IF(L21=data!$AV$4,0.18,0.09),F21*9)</f>
        <v>0.09</v>
      </c>
      <c r="Q21" s="91">
        <f ca="1">IF(E21=data!$AS$5,P21,
IF(E21=data!$AS$4,O21,0))
*IF(AND(G21=data!$AW$4,E$4=data!$F$5),0.9,1)</f>
        <v>0.83333333333333337</v>
      </c>
      <c r="R21" s="91">
        <f t="shared" ca="1" si="0"/>
        <v>0.83333333333333337</v>
      </c>
      <c r="S21" s="91">
        <f ca="1">S11</f>
        <v>0.11</v>
      </c>
      <c r="T21" s="91">
        <f ca="1">IF(T20=0,0,1/T20)</f>
        <v>0.85733770662163467</v>
      </c>
      <c r="U21" s="91">
        <v>2</v>
      </c>
      <c r="AB21" s="596"/>
      <c r="AC21" s="599"/>
      <c r="AD21" s="166" t="s">
        <v>141</v>
      </c>
      <c r="AE21" s="72"/>
      <c r="AF21" s="73"/>
      <c r="AG21" s="73"/>
      <c r="AH21" s="79"/>
      <c r="AI21" s="80"/>
      <c r="AJ21" s="73"/>
      <c r="AK21" s="81"/>
      <c r="AL21" s="59"/>
      <c r="AM21" s="90" t="str">
        <f t="shared" ref="AM21:AN36" si="22">AM20</f>
        <v>詳細計算方法</v>
      </c>
      <c r="AN21" s="90" t="str">
        <f t="shared" si="22"/>
        <v/>
      </c>
      <c r="AO21" s="90">
        <f ca="1" xml:space="preserve">
IF(AND(AH21=data!$AR$5,AI21=data!$AT$87),data!$AU$87,
IF(AND(AH21=data!$AR$5,AI21=data!$AT$88),data!$AU$88,
IF(AH21=data!$AR$4,AF21/AJ21,
IF(AH21=data!$AR$5,AF21/OFFSET(data!$AT$3,MATCH(AI21,data!$AT$4:$AT$88,0),1),0))))</f>
        <v>0</v>
      </c>
      <c r="AP21" s="90">
        <f>MIN(IF(AL21=data!$AV$4,0.18,0.09),AF21*9)</f>
        <v>0</v>
      </c>
      <c r="AQ21" s="91">
        <f>IF(AE21=data!$AS$5,AP21,
IF(AE21=data!$AS$4,AO21,0))
*IF(AND(AG21=data!$AW$4,AE$4=data!$F$5),0.9,1)</f>
        <v>0</v>
      </c>
      <c r="AR21" s="91">
        <f t="shared" si="1"/>
        <v>0</v>
      </c>
      <c r="AS21" s="91">
        <f ca="1">AS11</f>
        <v>0.09</v>
      </c>
      <c r="AT21" s="91">
        <f ca="1">IF(AT20=0,0,1/AT20)</f>
        <v>5.5555555555555554</v>
      </c>
      <c r="AU21" s="91">
        <v>2</v>
      </c>
      <c r="BB21" s="596"/>
      <c r="BC21" s="599"/>
      <c r="BD21" s="166" t="s">
        <v>141</v>
      </c>
      <c r="BE21" s="72" t="s">
        <v>151</v>
      </c>
      <c r="BF21" s="73">
        <v>2.4E-2</v>
      </c>
      <c r="BG21" s="73"/>
      <c r="BH21" s="79" t="s">
        <v>138</v>
      </c>
      <c r="BI21" s="80" t="s">
        <v>300</v>
      </c>
      <c r="BJ21" s="73"/>
      <c r="BK21" s="81"/>
      <c r="BL21" s="59"/>
      <c r="BM21" s="90" t="str">
        <f t="shared" ref="BM21:BN21" si="23">BM20</f>
        <v>簡略計算方法①</v>
      </c>
      <c r="BN21" s="90" t="str">
        <f t="shared" si="23"/>
        <v>大引間</v>
      </c>
      <c r="BO21" s="90">
        <f ca="1" xml:space="preserve">
IF(AND(BH21=data!$AR$5,BI21=data!$AT$87),data!$AU$87,
IF(AND(BH21=data!$AR$5,BI21=data!$AT$88),data!$AU$88,
IF(BH21=data!$AR$4,BF21/BJ21,
IF(BH21=data!$AR$5,BF21/OFFSET(data!$AT$3,MATCH(BI21,data!$AT$4:$AT$88,0),1),0))))</f>
        <v>0.15</v>
      </c>
      <c r="BP21" s="90">
        <f>MIN(IF(BL21=data!$AV$4,0.18,0.09),BF21*9)</f>
        <v>0.09</v>
      </c>
      <c r="BQ21" s="91">
        <f ca="1">IF(BE21=data!$AS$5,BP21,
IF(BE21=data!$AS$4,BO21,0))
*IF(AND(BG21=data!$AW$4,BE$4=data!$F$5),0.9,1)</f>
        <v>0.15</v>
      </c>
      <c r="BR21" s="91">
        <f t="shared" ca="1" si="2"/>
        <v>0.15</v>
      </c>
      <c r="BS21" s="91">
        <f ca="1">BS11</f>
        <v>0.15</v>
      </c>
      <c r="BT21" s="91">
        <f ca="1">IF(BT20=0,0,1/BT20)</f>
        <v>0.89552238805970152</v>
      </c>
      <c r="BU21" s="91">
        <v>2</v>
      </c>
      <c r="CB21" s="596"/>
      <c r="CC21" s="599"/>
      <c r="CD21" s="166" t="s">
        <v>141</v>
      </c>
      <c r="CE21" s="72"/>
      <c r="CF21" s="73"/>
      <c r="CG21" s="73"/>
      <c r="CH21" s="79"/>
      <c r="CI21" s="80"/>
      <c r="CJ21" s="73"/>
      <c r="CK21" s="81"/>
      <c r="CL21" s="59"/>
      <c r="CM21" s="90">
        <f t="shared" ref="CM21:CN21" si="24">CM20</f>
        <v>0</v>
      </c>
      <c r="CN21" s="90" t="str">
        <f t="shared" si="24"/>
        <v/>
      </c>
      <c r="CO21" s="90">
        <f ca="1" xml:space="preserve">
IF(AND(CH21=data!$AR$5,CI21=data!$AT$87),data!$AU$87,
IF(AND(CH21=data!$AR$5,CI21=data!$AT$88),data!$AU$88,
IF(CH21=data!$AR$4,CF21/CJ21,
IF(CH21=data!$AR$5,CF21/OFFSET(data!$AT$3,MATCH(CI21,data!$AT$4:$AT$88,0),1),0))))</f>
        <v>0</v>
      </c>
      <c r="CP21" s="90">
        <f>MIN(IF(CL21=data!$AV$4,0.18,0.09),CF21*9)</f>
        <v>0</v>
      </c>
      <c r="CQ21" s="91">
        <f>IF(CE21=data!$AS$5,CP21,
IF(CE21=data!$AS$4,CO21,0))
*IF(AND(CG21=data!$AW$4,CE$4=data!$F$5),0.9,1)</f>
        <v>0</v>
      </c>
      <c r="CR21" s="91">
        <f t="shared" si="3"/>
        <v>0</v>
      </c>
      <c r="CS21" s="91" t="e">
        <f ca="1">CS11</f>
        <v>#N/A</v>
      </c>
      <c r="CT21" s="91" t="e">
        <f ca="1">IF(CT20=0,0,1/CT20)</f>
        <v>#N/A</v>
      </c>
      <c r="CU21" s="91">
        <v>2</v>
      </c>
      <c r="DB21" s="596"/>
      <c r="DC21" s="599"/>
      <c r="DD21" s="166" t="s">
        <v>141</v>
      </c>
      <c r="DE21" s="72"/>
      <c r="DF21" s="73"/>
      <c r="DG21" s="73"/>
      <c r="DH21" s="79"/>
      <c r="DI21" s="80"/>
      <c r="DJ21" s="73"/>
      <c r="DK21" s="81"/>
      <c r="DL21" s="59"/>
      <c r="DM21" s="90">
        <f t="shared" ref="DM21:DN21" si="25">DM20</f>
        <v>0</v>
      </c>
      <c r="DN21" s="90" t="str">
        <f t="shared" si="25"/>
        <v/>
      </c>
      <c r="DO21" s="90">
        <f ca="1" xml:space="preserve">
IF(AND(DH21=data!$AR$5,DI21=data!$AT$87),data!$AU$87,
IF(AND(DH21=data!$AR$5,DI21=data!$AT$88),data!$AU$88,
IF(DH21=data!$AR$4,DF21/DJ21,
IF(DH21=data!$AR$5,DF21/OFFSET(data!$AT$3,MATCH(DI21,data!$AT$4:$AT$88,0),1),0))))</f>
        <v>0</v>
      </c>
      <c r="DP21" s="90">
        <f>MIN(IF(DL21=data!$AV$4,0.18,0.09),DF21*9)</f>
        <v>0</v>
      </c>
      <c r="DQ21" s="91">
        <f>IF(DE21=data!$AS$5,DP21,
IF(DE21=data!$AS$4,DO21,0))
*IF(AND(DG21=data!$AW$4,DE$4=data!$F$5),0.9,1)</f>
        <v>0</v>
      </c>
      <c r="DR21" s="91">
        <f t="shared" si="4"/>
        <v>0</v>
      </c>
      <c r="DS21" s="91" t="e">
        <f ca="1">DS11</f>
        <v>#N/A</v>
      </c>
      <c r="DT21" s="91" t="e">
        <f ca="1">IF(DT20=0,0,1/DT20)</f>
        <v>#N/A</v>
      </c>
      <c r="DU21" s="91">
        <v>2</v>
      </c>
      <c r="EB21" s="596"/>
      <c r="EC21" s="599"/>
      <c r="ED21" s="166" t="s">
        <v>141</v>
      </c>
      <c r="EE21" s="72"/>
      <c r="EF21" s="73"/>
      <c r="EG21" s="73"/>
      <c r="EH21" s="79"/>
      <c r="EI21" s="80"/>
      <c r="EJ21" s="73"/>
      <c r="EK21" s="81"/>
      <c r="EL21" s="59"/>
      <c r="EM21" s="90">
        <f t="shared" ref="EM21:EN21" si="26">EM20</f>
        <v>0</v>
      </c>
      <c r="EN21" s="90" t="str">
        <f t="shared" si="26"/>
        <v/>
      </c>
      <c r="EO21" s="90">
        <f ca="1" xml:space="preserve">
IF(AND(EH21=data!$AR$5,EI21=data!$AT$87),data!$AU$87,
IF(AND(EH21=data!$AR$5,EI21=data!$AT$88),data!$AU$88,
IF(EH21=data!$AR$4,EF21/EJ21,
IF(EH21=data!$AR$5,EF21/OFFSET(data!$AT$3,MATCH(EI21,data!$AT$4:$AT$88,0),1),0))))</f>
        <v>0</v>
      </c>
      <c r="EP21" s="90">
        <f>MIN(IF(EL21=data!$AV$4,0.18,0.09),EF21*9)</f>
        <v>0</v>
      </c>
      <c r="EQ21" s="91">
        <f>IF(EE21=data!$AS$5,EP21,
IF(EE21=data!$AS$4,EO21,0))
*IF(AND(EG21=data!$AW$4,EE$4=data!$F$5),0.9,1)</f>
        <v>0</v>
      </c>
      <c r="ER21" s="91">
        <f t="shared" si="5"/>
        <v>0</v>
      </c>
      <c r="ES21" s="91" t="e">
        <f ca="1">ES11</f>
        <v>#N/A</v>
      </c>
      <c r="ET21" s="91" t="e">
        <f ca="1">IF(ET20=0,0,1/ET20)</f>
        <v>#N/A</v>
      </c>
      <c r="EU21" s="91">
        <v>2</v>
      </c>
      <c r="FB21" s="596"/>
      <c r="FC21" s="599"/>
      <c r="FD21" s="166" t="s">
        <v>141</v>
      </c>
      <c r="FE21" s="72"/>
      <c r="FF21" s="73"/>
      <c r="FG21" s="73"/>
      <c r="FH21" s="79"/>
      <c r="FI21" s="80"/>
      <c r="FJ21" s="73"/>
      <c r="FK21" s="81"/>
      <c r="FL21" s="59"/>
      <c r="FM21" s="90">
        <f t="shared" ref="FM21:FN21" si="27">FM20</f>
        <v>0</v>
      </c>
      <c r="FN21" s="90" t="str">
        <f t="shared" si="27"/>
        <v/>
      </c>
      <c r="FO21" s="90">
        <f ca="1" xml:space="preserve">
IF(AND(FH21=data!$AR$5,FI21=data!$AT$87),data!$AU$87,
IF(AND(FH21=data!$AR$5,FI21=data!$AT$88),data!$AU$88,
IF(FH21=data!$AR$4,FF21/FJ21,
IF(FH21=data!$AR$5,FF21/OFFSET(data!$AT$3,MATCH(FI21,data!$AT$4:$AT$88,0),1),0))))</f>
        <v>0</v>
      </c>
      <c r="FP21" s="90">
        <f>MIN(IF(FL21=data!$AV$4,0.18,0.09),FF21*9)</f>
        <v>0</v>
      </c>
      <c r="FQ21" s="91">
        <f>IF(FE21=data!$AS$5,FP21,
IF(FE21=data!$AS$4,FO21,0))
*IF(AND(FG21=data!$AW$4,FE$4=data!$F$5),0.9,1)</f>
        <v>0</v>
      </c>
      <c r="FR21" s="91">
        <f t="shared" si="6"/>
        <v>0</v>
      </c>
      <c r="FS21" s="91" t="e">
        <f ca="1">FS11</f>
        <v>#N/A</v>
      </c>
      <c r="FT21" s="91" t="e">
        <f ca="1">IF(FT20=0,0,1/FT20)</f>
        <v>#N/A</v>
      </c>
      <c r="FU21" s="91">
        <v>2</v>
      </c>
      <c r="GB21" s="596"/>
      <c r="GC21" s="599"/>
      <c r="GD21" s="166" t="s">
        <v>141</v>
      </c>
      <c r="GE21" s="72"/>
      <c r="GF21" s="73"/>
      <c r="GG21" s="73"/>
      <c r="GH21" s="79"/>
      <c r="GI21" s="80"/>
      <c r="GJ21" s="73"/>
      <c r="GK21" s="81"/>
      <c r="GL21" s="59"/>
      <c r="GM21" s="90">
        <f t="shared" ref="GM21:GN21" si="28">GM20</f>
        <v>0</v>
      </c>
      <c r="GN21" s="90" t="str">
        <f t="shared" si="28"/>
        <v/>
      </c>
      <c r="GO21" s="90">
        <f ca="1" xml:space="preserve">
IF(AND(GH21=data!$AR$5,GI21=data!$AT$87),data!$AU$87,
IF(AND(GH21=data!$AR$5,GI21=data!$AT$88),data!$AU$88,
IF(GH21=data!$AR$4,GF21/GJ21,
IF(GH21=data!$AR$5,GF21/OFFSET(data!$AT$3,MATCH(GI21,data!$AT$4:$AT$88,0),1),0))))</f>
        <v>0</v>
      </c>
      <c r="GP21" s="90">
        <f>MIN(IF(GL21=data!$AV$4,0.18,0.09),GF21*9)</f>
        <v>0</v>
      </c>
      <c r="GQ21" s="91">
        <f>IF(GE21=data!$AS$5,GP21,
IF(GE21=data!$AS$4,GO21,0))
*IF(AND(GG21=data!$AW$4,GE$4=data!$F$5),0.9,1)</f>
        <v>0</v>
      </c>
      <c r="GR21" s="91">
        <f t="shared" si="7"/>
        <v>0</v>
      </c>
      <c r="GS21" s="91" t="e">
        <f ca="1">GS11</f>
        <v>#N/A</v>
      </c>
      <c r="GT21" s="91" t="e">
        <f ca="1">IF(GT20=0,0,1/GT20)</f>
        <v>#N/A</v>
      </c>
      <c r="GU21" s="91">
        <v>2</v>
      </c>
      <c r="HB21" s="596"/>
      <c r="HC21" s="599"/>
      <c r="HD21" s="166" t="s">
        <v>141</v>
      </c>
      <c r="HE21" s="72"/>
      <c r="HF21" s="73"/>
      <c r="HG21" s="73"/>
      <c r="HH21" s="79"/>
      <c r="HI21" s="80"/>
      <c r="HJ21" s="73"/>
      <c r="HK21" s="81"/>
      <c r="HL21" s="59"/>
      <c r="HM21" s="90">
        <f t="shared" ref="HM21:HN21" si="29">HM20</f>
        <v>0</v>
      </c>
      <c r="HN21" s="90" t="str">
        <f t="shared" si="29"/>
        <v/>
      </c>
      <c r="HO21" s="90">
        <f ca="1" xml:space="preserve">
IF(AND(HH21=data!$AR$5,HI21=data!$AT$87),data!$AU$87,
IF(AND(HH21=data!$AR$5,HI21=data!$AT$88),data!$AU$88,
IF(HH21=data!$AR$4,HF21/HJ21,
IF(HH21=data!$AR$5,HF21/OFFSET(data!$AT$3,MATCH(HI21,data!$AT$4:$AT$88,0),1),0))))</f>
        <v>0</v>
      </c>
      <c r="HP21" s="90">
        <f>MIN(IF(HL21=data!$AV$4,0.18,0.09),HF21*9)</f>
        <v>0</v>
      </c>
      <c r="HQ21" s="91">
        <f>IF(HE21=data!$AS$5,HP21,
IF(HE21=data!$AS$4,HO21,0))
*IF(AND(HG21=data!$AW$4,HE$4=data!$F$5),0.9,1)</f>
        <v>0</v>
      </c>
      <c r="HR21" s="91">
        <f t="shared" si="8"/>
        <v>0</v>
      </c>
      <c r="HS21" s="91" t="e">
        <f ca="1">HS11</f>
        <v>#N/A</v>
      </c>
      <c r="HT21" s="91" t="e">
        <f ca="1">IF(HT20=0,0,1/HT20)</f>
        <v>#N/A</v>
      </c>
      <c r="HU21" s="91">
        <v>2</v>
      </c>
      <c r="IB21" s="596"/>
      <c r="IC21" s="599"/>
      <c r="ID21" s="166" t="s">
        <v>141</v>
      </c>
      <c r="IE21" s="72"/>
      <c r="IF21" s="73"/>
      <c r="IG21" s="73"/>
      <c r="IH21" s="79"/>
      <c r="II21" s="80"/>
      <c r="IJ21" s="73"/>
      <c r="IK21" s="81"/>
      <c r="IL21" s="59"/>
      <c r="IM21" s="90">
        <f t="shared" ref="IM21:IN21" si="30">IM20</f>
        <v>0</v>
      </c>
      <c r="IN21" s="90" t="str">
        <f t="shared" si="30"/>
        <v/>
      </c>
      <c r="IO21" s="90">
        <f ca="1" xml:space="preserve">
IF(AND(IH21=data!$AR$5,II21=data!$AT$87),data!$AU$87,
IF(AND(IH21=data!$AR$5,II21=data!$AT$88),data!$AU$88,
IF(IH21=data!$AR$4,IF21/IJ21,
IF(IH21=data!$AR$5,IF21/OFFSET(data!$AT$3,MATCH(II21,data!$AT$4:$AT$88,0),1),0))))</f>
        <v>0</v>
      </c>
      <c r="IP21" s="90">
        <f>MIN(IF(IL21=data!$AV$4,0.18,0.09),IF21*9)</f>
        <v>0</v>
      </c>
      <c r="IQ21" s="91">
        <f>IF(IE21=data!$AS$5,IP21,
IF(IE21=data!$AS$4,IO21,0))
*IF(AND(IG21=data!$AW$4,IE$4=data!$F$5),0.9,1)</f>
        <v>0</v>
      </c>
      <c r="IR21" s="91">
        <f t="shared" si="9"/>
        <v>0</v>
      </c>
      <c r="IS21" s="91" t="e">
        <f ca="1">IS11</f>
        <v>#N/A</v>
      </c>
      <c r="IT21" s="91" t="e">
        <f ca="1">IF(IT20=0,0,1/IT20)</f>
        <v>#N/A</v>
      </c>
      <c r="IU21" s="91">
        <v>2</v>
      </c>
      <c r="JB21" s="596"/>
      <c r="JC21" s="599"/>
      <c r="JD21" s="166" t="s">
        <v>141</v>
      </c>
      <c r="JE21" s="72"/>
      <c r="JF21" s="73"/>
      <c r="JG21" s="73"/>
      <c r="JH21" s="79"/>
      <c r="JI21" s="80"/>
      <c r="JJ21" s="73"/>
      <c r="JK21" s="81"/>
      <c r="JL21" s="59"/>
      <c r="JM21" s="90">
        <f t="shared" ref="JM21:JN21" si="31">JM20</f>
        <v>0</v>
      </c>
      <c r="JN21" s="90" t="str">
        <f t="shared" si="31"/>
        <v/>
      </c>
      <c r="JO21" s="90">
        <f ca="1" xml:space="preserve">
IF(AND(JH21=data!$AR$5,JI21=data!$AT$87),data!$AU$87,
IF(AND(JH21=data!$AR$5,JI21=data!$AT$88),data!$AU$88,
IF(JH21=data!$AR$4,JF21/JJ21,
IF(JH21=data!$AR$5,JF21/OFFSET(data!$AT$3,MATCH(JI21,data!$AT$4:$AT$88,0),1),0))))</f>
        <v>0</v>
      </c>
      <c r="JP21" s="90">
        <f>MIN(IF(JL21=data!$AV$4,0.18,0.09),JF21*9)</f>
        <v>0</v>
      </c>
      <c r="JQ21" s="91">
        <f>IF(JE21=data!$AS$5,JP21,
IF(JE21=data!$AS$4,JO21,0))
*IF(AND(JG21=data!$AW$4,JE$4=data!$F$5),0.9,1)</f>
        <v>0</v>
      </c>
      <c r="JR21" s="91">
        <f t="shared" si="10"/>
        <v>0</v>
      </c>
      <c r="JS21" s="91" t="e">
        <f ca="1">JS11</f>
        <v>#N/A</v>
      </c>
      <c r="JT21" s="91" t="e">
        <f ca="1">IF(JT20=0,0,1/JT20)</f>
        <v>#N/A</v>
      </c>
      <c r="JU21" s="91">
        <v>2</v>
      </c>
      <c r="KB21" s="596"/>
      <c r="KC21" s="599"/>
      <c r="KD21" s="166" t="s">
        <v>141</v>
      </c>
      <c r="KE21" s="72"/>
      <c r="KF21" s="73"/>
      <c r="KG21" s="73"/>
      <c r="KH21" s="79"/>
      <c r="KI21" s="80"/>
      <c r="KJ21" s="73"/>
      <c r="KK21" s="81"/>
      <c r="KL21" s="59"/>
      <c r="KM21" s="90">
        <f t="shared" ref="KM21:KN21" si="32">KM20</f>
        <v>0</v>
      </c>
      <c r="KN21" s="90" t="str">
        <f t="shared" si="32"/>
        <v/>
      </c>
      <c r="KO21" s="90">
        <f ca="1" xml:space="preserve">
IF(AND(KH21=data!$AR$5,KI21=data!$AT$87),data!$AU$87,
IF(AND(KH21=data!$AR$5,KI21=data!$AT$88),data!$AU$88,
IF(KH21=data!$AR$4,KF21/KJ21,
IF(KH21=data!$AR$5,KF21/OFFSET(data!$AT$3,MATCH(KI21,data!$AT$4:$AT$88,0),1),0))))</f>
        <v>0</v>
      </c>
      <c r="KP21" s="90">
        <f>MIN(IF(KL21=data!$AV$4,0.18,0.09),KF21*9)</f>
        <v>0</v>
      </c>
      <c r="KQ21" s="91">
        <f>IF(KE21=data!$AS$5,KP21,
IF(KE21=data!$AS$4,KO21,0))
*IF(AND(KG21=data!$AW$4,KE$4=data!$F$5),0.9,1)</f>
        <v>0</v>
      </c>
      <c r="KR21" s="91">
        <f t="shared" si="11"/>
        <v>0</v>
      </c>
      <c r="KS21" s="91" t="e">
        <f ca="1">KS11</f>
        <v>#N/A</v>
      </c>
      <c r="KT21" s="91" t="e">
        <f ca="1">IF(KT20=0,0,1/KT20)</f>
        <v>#N/A</v>
      </c>
      <c r="KU21" s="91">
        <v>2</v>
      </c>
      <c r="LB21" s="596"/>
      <c r="LC21" s="599"/>
      <c r="LD21" s="166" t="s">
        <v>141</v>
      </c>
      <c r="LE21" s="72"/>
      <c r="LF21" s="73"/>
      <c r="LG21" s="73"/>
      <c r="LH21" s="79"/>
      <c r="LI21" s="80"/>
      <c r="LJ21" s="73"/>
      <c r="LK21" s="81"/>
      <c r="LL21" s="59"/>
      <c r="LM21" s="90">
        <f t="shared" ref="LM21:LN21" si="33">LM20</f>
        <v>0</v>
      </c>
      <c r="LN21" s="90" t="str">
        <f t="shared" si="33"/>
        <v/>
      </c>
      <c r="LO21" s="90">
        <f ca="1" xml:space="preserve">
IF(AND(LH21=data!$AR$5,LI21=data!$AT$87),data!$AU$87,
IF(AND(LH21=data!$AR$5,LI21=data!$AT$88),data!$AU$88,
IF(LH21=data!$AR$4,LF21/LJ21,
IF(LH21=data!$AR$5,LF21/OFFSET(data!$AT$3,MATCH(LI21,data!$AT$4:$AT$88,0),1),0))))</f>
        <v>0</v>
      </c>
      <c r="LP21" s="90">
        <f>MIN(IF(LL21=data!$AV$4,0.18,0.09),LF21*9)</f>
        <v>0</v>
      </c>
      <c r="LQ21" s="91">
        <f>IF(LE21=data!$AS$5,LP21,
IF(LE21=data!$AS$4,LO21,0))
*IF(AND(LG21=data!$AW$4,LE$4=data!$F$5),0.9,1)</f>
        <v>0</v>
      </c>
      <c r="LR21" s="91">
        <f t="shared" si="12"/>
        <v>0</v>
      </c>
      <c r="LS21" s="91" t="e">
        <f ca="1">LS11</f>
        <v>#N/A</v>
      </c>
      <c r="LT21" s="91" t="e">
        <f ca="1">IF(LT20=0,0,1/LT20)</f>
        <v>#N/A</v>
      </c>
      <c r="LU21" s="91">
        <v>2</v>
      </c>
      <c r="MB21" s="596"/>
      <c r="MC21" s="599"/>
      <c r="MD21" s="166" t="s">
        <v>141</v>
      </c>
      <c r="ME21" s="72"/>
      <c r="MF21" s="73"/>
      <c r="MG21" s="73"/>
      <c r="MH21" s="79"/>
      <c r="MI21" s="80"/>
      <c r="MJ21" s="73"/>
      <c r="MK21" s="81"/>
      <c r="ML21" s="59"/>
      <c r="MM21" s="90">
        <f t="shared" ref="MM21:MN21" si="34">MM20</f>
        <v>0</v>
      </c>
      <c r="MN21" s="90" t="str">
        <f t="shared" si="34"/>
        <v/>
      </c>
      <c r="MO21" s="90">
        <f ca="1" xml:space="preserve">
IF(AND(MH21=data!$AR$5,MI21=data!$AT$87),data!$AU$87,
IF(AND(MH21=data!$AR$5,MI21=data!$AT$88),data!$AU$88,
IF(MH21=data!$AR$4,MF21/MJ21,
IF(MH21=data!$AR$5,MF21/OFFSET(data!$AT$3,MATCH(MI21,data!$AT$4:$AT$88,0),1),0))))</f>
        <v>0</v>
      </c>
      <c r="MP21" s="90">
        <f>MIN(IF(ML21=data!$AV$4,0.18,0.09),MF21*9)</f>
        <v>0</v>
      </c>
      <c r="MQ21" s="91">
        <f>IF(ME21=data!$AS$5,MP21,
IF(ME21=data!$AS$4,MO21,0))
*IF(AND(MG21=data!$AW$4,ME$4=data!$F$5),0.9,1)</f>
        <v>0</v>
      </c>
      <c r="MR21" s="91">
        <f t="shared" si="13"/>
        <v>0</v>
      </c>
      <c r="MS21" s="91" t="e">
        <f ca="1">MS11</f>
        <v>#N/A</v>
      </c>
      <c r="MT21" s="91" t="e">
        <f ca="1">IF(MT20=0,0,1/MT20)</f>
        <v>#N/A</v>
      </c>
      <c r="MU21" s="91">
        <v>2</v>
      </c>
      <c r="NB21" s="596"/>
      <c r="NC21" s="599"/>
      <c r="ND21" s="166" t="s">
        <v>141</v>
      </c>
      <c r="NE21" s="72"/>
      <c r="NF21" s="73"/>
      <c r="NG21" s="73"/>
      <c r="NH21" s="79"/>
      <c r="NI21" s="80"/>
      <c r="NJ21" s="73"/>
      <c r="NK21" s="81"/>
      <c r="NL21" s="59"/>
      <c r="NM21" s="90">
        <f t="shared" ref="NM21:NN21" si="35">NM20</f>
        <v>0</v>
      </c>
      <c r="NN21" s="90" t="str">
        <f t="shared" si="35"/>
        <v/>
      </c>
      <c r="NO21" s="90">
        <f ca="1" xml:space="preserve">
IF(AND(NH21=data!$AR$5,NI21=data!$AT$87),data!$AU$87,
IF(AND(NH21=data!$AR$5,NI21=data!$AT$88),data!$AU$88,
IF(NH21=data!$AR$4,NF21/NJ21,
IF(NH21=data!$AR$5,NF21/OFFSET(data!$AT$3,MATCH(NI21,data!$AT$4:$AT$88,0),1),0))))</f>
        <v>0</v>
      </c>
      <c r="NP21" s="90">
        <f>MIN(IF(NL21=data!$AV$4,0.18,0.09),NF21*9)</f>
        <v>0</v>
      </c>
      <c r="NQ21" s="91">
        <f>IF(NE21=data!$AS$5,NP21,
IF(NE21=data!$AS$4,NO21,0))
*IF(AND(NG21=data!$AW$4,NE$4=data!$F$5),0.9,1)</f>
        <v>0</v>
      </c>
      <c r="NR21" s="91">
        <f t="shared" si="14"/>
        <v>0</v>
      </c>
      <c r="NS21" s="91" t="e">
        <f ca="1">NS11</f>
        <v>#N/A</v>
      </c>
      <c r="NT21" s="91" t="e">
        <f ca="1">IF(NT20=0,0,1/NT20)</f>
        <v>#N/A</v>
      </c>
      <c r="NU21" s="91">
        <v>2</v>
      </c>
      <c r="OB21" s="596"/>
      <c r="OC21" s="599"/>
      <c r="OD21" s="166" t="s">
        <v>141</v>
      </c>
      <c r="OE21" s="72"/>
      <c r="OF21" s="73"/>
      <c r="OG21" s="73"/>
      <c r="OH21" s="79"/>
      <c r="OI21" s="80"/>
      <c r="OJ21" s="73"/>
      <c r="OK21" s="81"/>
      <c r="OL21" s="59"/>
      <c r="OM21" s="90">
        <f t="shared" ref="OM21:ON21" si="36">OM20</f>
        <v>0</v>
      </c>
      <c r="ON21" s="90" t="str">
        <f t="shared" si="36"/>
        <v/>
      </c>
      <c r="OO21" s="90">
        <f ca="1" xml:space="preserve">
IF(AND(OH21=data!$AR$5,OI21=data!$AT$87),data!$AU$87,
IF(AND(OH21=data!$AR$5,OI21=data!$AT$88),data!$AU$88,
IF(OH21=data!$AR$4,OF21/OJ21,
IF(OH21=data!$AR$5,OF21/OFFSET(data!$AT$3,MATCH(OI21,data!$AT$4:$AT$88,0),1),0))))</f>
        <v>0</v>
      </c>
      <c r="OP21" s="90">
        <f>MIN(IF(OL21=data!$AV$4,0.18,0.09),OF21*9)</f>
        <v>0</v>
      </c>
      <c r="OQ21" s="91">
        <f>IF(OE21=data!$AS$5,OP21,
IF(OE21=data!$AS$4,OO21,0))
*IF(AND(OG21=data!$AW$4,OE$4=data!$F$5),0.9,1)</f>
        <v>0</v>
      </c>
      <c r="OR21" s="91">
        <f t="shared" si="15"/>
        <v>0</v>
      </c>
      <c r="OS21" s="91" t="e">
        <f ca="1">OS11</f>
        <v>#N/A</v>
      </c>
      <c r="OT21" s="91" t="e">
        <f ca="1">IF(OT20=0,0,1/OT20)</f>
        <v>#N/A</v>
      </c>
      <c r="OU21" s="91">
        <v>2</v>
      </c>
      <c r="PB21" s="596"/>
      <c r="PC21" s="599"/>
      <c r="PD21" s="166" t="s">
        <v>141</v>
      </c>
      <c r="PE21" s="72"/>
      <c r="PF21" s="73"/>
      <c r="PG21" s="73"/>
      <c r="PH21" s="79"/>
      <c r="PI21" s="80"/>
      <c r="PJ21" s="73"/>
      <c r="PK21" s="81"/>
      <c r="PL21" s="59"/>
      <c r="PM21" s="90">
        <f t="shared" ref="PM21:PN21" si="37">PM20</f>
        <v>0</v>
      </c>
      <c r="PN21" s="90" t="str">
        <f t="shared" si="37"/>
        <v/>
      </c>
      <c r="PO21" s="90">
        <f ca="1" xml:space="preserve">
IF(AND(PH21=data!$AR$5,PI21=data!$AT$87),data!$AU$87,
IF(AND(PH21=data!$AR$5,PI21=data!$AT$88),data!$AU$88,
IF(PH21=data!$AR$4,PF21/PJ21,
IF(PH21=data!$AR$5,PF21/OFFSET(data!$AT$3,MATCH(PI21,data!$AT$4:$AT$88,0),1),0))))</f>
        <v>0</v>
      </c>
      <c r="PP21" s="90">
        <f>MIN(IF(PL21=data!$AV$4,0.18,0.09),PF21*9)</f>
        <v>0</v>
      </c>
      <c r="PQ21" s="91">
        <f>IF(PE21=data!$AS$5,PP21,
IF(PE21=data!$AS$4,PO21,0))
*IF(AND(PG21=data!$AW$4,PE$4=data!$F$5),0.9,1)</f>
        <v>0</v>
      </c>
      <c r="PR21" s="91">
        <f t="shared" si="16"/>
        <v>0</v>
      </c>
      <c r="PS21" s="91" t="e">
        <f ca="1">PS11</f>
        <v>#N/A</v>
      </c>
      <c r="PT21" s="91" t="e">
        <f ca="1">IF(PT20=0,0,1/PT20)</f>
        <v>#N/A</v>
      </c>
      <c r="PU21" s="91">
        <v>2</v>
      </c>
      <c r="QB21" s="596"/>
      <c r="QC21" s="599"/>
      <c r="QD21" s="166" t="s">
        <v>141</v>
      </c>
      <c r="QE21" s="72"/>
      <c r="QF21" s="73"/>
      <c r="QG21" s="73"/>
      <c r="QH21" s="79"/>
      <c r="QI21" s="80"/>
      <c r="QJ21" s="73"/>
      <c r="QK21" s="81"/>
      <c r="QL21" s="59"/>
      <c r="QM21" s="90">
        <f t="shared" ref="QM21:QN21" si="38">QM20</f>
        <v>0</v>
      </c>
      <c r="QN21" s="90" t="str">
        <f t="shared" si="38"/>
        <v/>
      </c>
      <c r="QO21" s="90">
        <f ca="1" xml:space="preserve">
IF(AND(QH21=data!$AR$5,QI21=data!$AT$87),data!$AU$87,
IF(AND(QH21=data!$AR$5,QI21=data!$AT$88),data!$AU$88,
IF(QH21=data!$AR$4,QF21/QJ21,
IF(QH21=data!$AR$5,QF21/OFFSET(data!$AT$3,MATCH(QI21,data!$AT$4:$AT$88,0),1),0))))</f>
        <v>0</v>
      </c>
      <c r="QP21" s="90">
        <f>MIN(IF(QL21=data!$AV$4,0.18,0.09),QF21*9)</f>
        <v>0</v>
      </c>
      <c r="QQ21" s="91">
        <f>IF(QE21=data!$AS$5,QP21,
IF(QE21=data!$AS$4,QO21,0))
*IF(AND(QG21=data!$AW$4,QE$4=data!$F$5),0.9,1)</f>
        <v>0</v>
      </c>
      <c r="QR21" s="91">
        <f t="shared" si="17"/>
        <v>0</v>
      </c>
      <c r="QS21" s="91" t="e">
        <f ca="1">QS11</f>
        <v>#N/A</v>
      </c>
      <c r="QT21" s="91" t="e">
        <f ca="1">IF(QT20=0,0,1/QT20)</f>
        <v>#N/A</v>
      </c>
      <c r="QU21" s="91">
        <v>2</v>
      </c>
      <c r="RB21" s="596"/>
      <c r="RC21" s="599"/>
      <c r="RD21" s="166" t="s">
        <v>141</v>
      </c>
      <c r="RE21" s="72"/>
      <c r="RF21" s="73"/>
      <c r="RG21" s="73"/>
      <c r="RH21" s="79"/>
      <c r="RI21" s="80"/>
      <c r="RJ21" s="73"/>
      <c r="RK21" s="81"/>
      <c r="RL21" s="59"/>
      <c r="RM21" s="90">
        <f t="shared" ref="RM21:RN21" si="39">RM20</f>
        <v>0</v>
      </c>
      <c r="RN21" s="90" t="str">
        <f t="shared" si="39"/>
        <v/>
      </c>
      <c r="RO21" s="90">
        <f ca="1" xml:space="preserve">
IF(AND(RH21=data!$AR$5,RI21=data!$AT$87),data!$AU$87,
IF(AND(RH21=data!$AR$5,RI21=data!$AT$88),data!$AU$88,
IF(RH21=data!$AR$4,RF21/RJ21,
IF(RH21=data!$AR$5,RF21/OFFSET(data!$AT$3,MATCH(RI21,data!$AT$4:$AT$88,0),1),0))))</f>
        <v>0</v>
      </c>
      <c r="RP21" s="90">
        <f>MIN(IF(RL21=data!$AV$4,0.18,0.09),RF21*9)</f>
        <v>0</v>
      </c>
      <c r="RQ21" s="91">
        <f>IF(RE21=data!$AS$5,RP21,
IF(RE21=data!$AS$4,RO21,0))
*IF(AND(RG21=data!$AW$4,RE$4=data!$F$5),0.9,1)</f>
        <v>0</v>
      </c>
      <c r="RR21" s="91">
        <f t="shared" si="18"/>
        <v>0</v>
      </c>
      <c r="RS21" s="91" t="e">
        <f ca="1">RS11</f>
        <v>#N/A</v>
      </c>
      <c r="RT21" s="91" t="e">
        <f ca="1">IF(RT20=0,0,1/RT20)</f>
        <v>#N/A</v>
      </c>
      <c r="RU21" s="91">
        <v>2</v>
      </c>
      <c r="SB21" s="596"/>
      <c r="SC21" s="599"/>
      <c r="SD21" s="166" t="s">
        <v>141</v>
      </c>
      <c r="SE21" s="72"/>
      <c r="SF21" s="73"/>
      <c r="SG21" s="73"/>
      <c r="SH21" s="79"/>
      <c r="SI21" s="80"/>
      <c r="SJ21" s="73"/>
      <c r="SK21" s="81"/>
      <c r="SL21" s="59"/>
      <c r="SM21" s="90">
        <f t="shared" ref="SM21:SN21" si="40">SM20</f>
        <v>0</v>
      </c>
      <c r="SN21" s="90" t="str">
        <f t="shared" si="40"/>
        <v/>
      </c>
      <c r="SO21" s="90">
        <f ca="1" xml:space="preserve">
IF(AND(SH21=data!$AR$5,SI21=data!$AT$87),data!$AU$87,
IF(AND(SH21=data!$AR$5,SI21=data!$AT$88),data!$AU$88,
IF(SH21=data!$AR$4,SF21/SJ21,
IF(SH21=data!$AR$5,SF21/OFFSET(data!$AT$3,MATCH(SI21,data!$AT$4:$AT$88,0),1),0))))</f>
        <v>0</v>
      </c>
      <c r="SP21" s="90">
        <f>MIN(IF(SL21=data!$AV$4,0.18,0.09),SF21*9)</f>
        <v>0</v>
      </c>
      <c r="SQ21" s="91">
        <f>IF(SE21=data!$AS$5,SP21,
IF(SE21=data!$AS$4,SO21,0))
*IF(AND(SG21=data!$AW$4,SE$4=data!$F$5),0.9,1)</f>
        <v>0</v>
      </c>
      <c r="SR21" s="91">
        <f t="shared" si="19"/>
        <v>0</v>
      </c>
      <c r="SS21" s="91" t="e">
        <f ca="1">SS11</f>
        <v>#N/A</v>
      </c>
      <c r="ST21" s="91" t="e">
        <f ca="1">IF(ST20=0,0,1/ST20)</f>
        <v>#N/A</v>
      </c>
      <c r="SU21" s="91">
        <v>2</v>
      </c>
      <c r="UA21" s="119"/>
      <c r="UB21" s="120"/>
      <c r="UC21" s="120"/>
      <c r="UD21" s="231" t="s">
        <v>488</v>
      </c>
      <c r="UE21" s="120"/>
      <c r="UF21" s="121"/>
    </row>
    <row r="22" spans="2:552" ht="22.5" customHeight="1" thickBot="1" x14ac:dyDescent="0.2">
      <c r="B22" s="596"/>
      <c r="C22" s="599"/>
      <c r="D22" s="166" t="s">
        <v>142</v>
      </c>
      <c r="E22" s="72" t="s">
        <v>722</v>
      </c>
      <c r="F22" s="73">
        <v>8.9999999999999993E-3</v>
      </c>
      <c r="G22" s="73"/>
      <c r="H22" s="79" t="s">
        <v>138</v>
      </c>
      <c r="I22" s="80" t="s">
        <v>300</v>
      </c>
      <c r="J22" s="73"/>
      <c r="K22" s="81"/>
      <c r="L22" s="59"/>
      <c r="M22" s="90" t="str">
        <f t="shared" si="20"/>
        <v>簡略計算方法①</v>
      </c>
      <c r="N22" s="90" t="str">
        <f t="shared" si="21"/>
        <v>柱・間柱間</v>
      </c>
      <c r="O22" s="90">
        <f ca="1" xml:space="preserve">
IF(AND(H22=data!$AR$5,I22=data!$AT$87),data!$AU$87,
IF(AND(H22=data!$AR$5,I22=data!$AT$88),data!$AU$88,
IF(H22=data!$AR$4,F22/J22,
IF(H22=data!$AR$5,F22/OFFSET(data!$AT$3,MATCH(I22,data!$AT$4:$AT$88,0),1),0))))</f>
        <v>5.6249999999999994E-2</v>
      </c>
      <c r="P22" s="90">
        <f>MIN(IF(L22=data!$AV$4,0.18,0.09),F22*9)</f>
        <v>8.0999999999999989E-2</v>
      </c>
      <c r="Q22" s="91">
        <f ca="1">IF(E22=data!$AS$5,P22,
IF(E22=data!$AS$4,O22,0))
*IF(AND(G22=data!$AW$4,E$4=data!$F$5),0.9,1)</f>
        <v>5.6249999999999994E-2</v>
      </c>
      <c r="R22" s="91">
        <f t="shared" ca="1" si="0"/>
        <v>5.6249999999999994E-2</v>
      </c>
      <c r="S22" s="91">
        <f ca="1">S12</f>
        <v>0.11</v>
      </c>
      <c r="U22" s="91">
        <f ca="1">OFFSET(data!$Q$3,U$7,U21)</f>
        <v>0.17</v>
      </c>
      <c r="AB22" s="596"/>
      <c r="AC22" s="599"/>
      <c r="AD22" s="166" t="s">
        <v>142</v>
      </c>
      <c r="AE22" s="72"/>
      <c r="AF22" s="73"/>
      <c r="AG22" s="73"/>
      <c r="AH22" s="79"/>
      <c r="AI22" s="80"/>
      <c r="AJ22" s="73"/>
      <c r="AK22" s="81"/>
      <c r="AL22" s="59"/>
      <c r="AM22" s="90" t="str">
        <f t="shared" si="22"/>
        <v>詳細計算方法</v>
      </c>
      <c r="AN22" s="90" t="str">
        <f t="shared" si="22"/>
        <v/>
      </c>
      <c r="AO22" s="90">
        <f ca="1" xml:space="preserve">
IF(AND(AH22=data!$AR$5,AI22=data!$AT$87),data!$AU$87,
IF(AND(AH22=data!$AR$5,AI22=data!$AT$88),data!$AU$88,
IF(AH22=data!$AR$4,AF22/AJ22,
IF(AH22=data!$AR$5,AF22/OFFSET(data!$AT$3,MATCH(AI22,data!$AT$4:$AT$88,0),1),0))))</f>
        <v>0</v>
      </c>
      <c r="AP22" s="90">
        <f>MIN(IF(AL22=data!$AV$4,0.18,0.09),AF22*9)</f>
        <v>0</v>
      </c>
      <c r="AQ22" s="91">
        <f>IF(AE22=data!$AS$5,AP22,
IF(AE22=data!$AS$4,AO22,0))
*IF(AND(AG22=data!$AW$4,AE$4=data!$F$5),0.9,1)</f>
        <v>0</v>
      </c>
      <c r="AR22" s="91">
        <f t="shared" si="1"/>
        <v>0</v>
      </c>
      <c r="AS22" s="91">
        <f ca="1">AS12</f>
        <v>0.09</v>
      </c>
      <c r="AU22" s="91" t="e">
        <f ca="1">OFFSET(data!$Q$3,AU$7,AU21)</f>
        <v>#N/A</v>
      </c>
      <c r="BB22" s="596"/>
      <c r="BC22" s="599"/>
      <c r="BD22" s="166" t="s">
        <v>142</v>
      </c>
      <c r="BE22" s="72"/>
      <c r="BF22" s="73"/>
      <c r="BG22" s="73"/>
      <c r="BH22" s="79"/>
      <c r="BI22" s="80"/>
      <c r="BJ22" s="73"/>
      <c r="BK22" s="81"/>
      <c r="BL22" s="59"/>
      <c r="BM22" s="90" t="str">
        <f t="shared" ref="BM22:BN22" si="41">BM21</f>
        <v>簡略計算方法①</v>
      </c>
      <c r="BN22" s="90" t="str">
        <f t="shared" si="41"/>
        <v>大引間</v>
      </c>
      <c r="BO22" s="90">
        <f ca="1" xml:space="preserve">
IF(AND(BH22=data!$AR$5,BI22=data!$AT$87),data!$AU$87,
IF(AND(BH22=data!$AR$5,BI22=data!$AT$88),data!$AU$88,
IF(BH22=data!$AR$4,BF22/BJ22,
IF(BH22=data!$AR$5,BF22/OFFSET(data!$AT$3,MATCH(BI22,data!$AT$4:$AT$88,0),1),0))))</f>
        <v>0</v>
      </c>
      <c r="BP22" s="90">
        <f>MIN(IF(BL22=data!$AV$4,0.18,0.09),BF22*9)</f>
        <v>0</v>
      </c>
      <c r="BQ22" s="91">
        <f>IF(BE22=data!$AS$5,BP22,
IF(BE22=data!$AS$4,BO22,0))
*IF(AND(BG22=data!$AW$4,BE$4=data!$F$5),0.9,1)</f>
        <v>0</v>
      </c>
      <c r="BR22" s="91">
        <f t="shared" si="2"/>
        <v>0</v>
      </c>
      <c r="BS22" s="91">
        <f ca="1">BS12</f>
        <v>0.15</v>
      </c>
      <c r="BU22" s="91">
        <f ca="1">OFFSET(data!$Q$3,BU$7,BU21)</f>
        <v>0.15</v>
      </c>
      <c r="CB22" s="596"/>
      <c r="CC22" s="599"/>
      <c r="CD22" s="166" t="s">
        <v>142</v>
      </c>
      <c r="CE22" s="72"/>
      <c r="CF22" s="73"/>
      <c r="CG22" s="73"/>
      <c r="CH22" s="79"/>
      <c r="CI22" s="80"/>
      <c r="CJ22" s="73"/>
      <c r="CK22" s="81"/>
      <c r="CL22" s="59"/>
      <c r="CM22" s="90">
        <f t="shared" ref="CM22:CN22" si="42">CM21</f>
        <v>0</v>
      </c>
      <c r="CN22" s="90" t="str">
        <f t="shared" si="42"/>
        <v/>
      </c>
      <c r="CO22" s="90">
        <f ca="1" xml:space="preserve">
IF(AND(CH22=data!$AR$5,CI22=data!$AT$87),data!$AU$87,
IF(AND(CH22=data!$AR$5,CI22=data!$AT$88),data!$AU$88,
IF(CH22=data!$AR$4,CF22/CJ22,
IF(CH22=data!$AR$5,CF22/OFFSET(data!$AT$3,MATCH(CI22,data!$AT$4:$AT$88,0),1),0))))</f>
        <v>0</v>
      </c>
      <c r="CP22" s="90">
        <f>MIN(IF(CL22=data!$AV$4,0.18,0.09),CF22*9)</f>
        <v>0</v>
      </c>
      <c r="CQ22" s="91">
        <f>IF(CE22=data!$AS$5,CP22,
IF(CE22=data!$AS$4,CO22,0))
*IF(AND(CG22=data!$AW$4,CE$4=data!$F$5),0.9,1)</f>
        <v>0</v>
      </c>
      <c r="CR22" s="91">
        <f t="shared" si="3"/>
        <v>0</v>
      </c>
      <c r="CS22" s="91" t="e">
        <f ca="1">CS12</f>
        <v>#N/A</v>
      </c>
      <c r="CU22" s="91" t="e">
        <f ca="1">OFFSET(data!$Q$3,CU$7,CU21)</f>
        <v>#N/A</v>
      </c>
      <c r="DB22" s="596"/>
      <c r="DC22" s="599"/>
      <c r="DD22" s="166" t="s">
        <v>142</v>
      </c>
      <c r="DE22" s="72"/>
      <c r="DF22" s="73"/>
      <c r="DG22" s="73"/>
      <c r="DH22" s="79"/>
      <c r="DI22" s="80"/>
      <c r="DJ22" s="73"/>
      <c r="DK22" s="81"/>
      <c r="DL22" s="59"/>
      <c r="DM22" s="90">
        <f t="shared" ref="DM22:DN22" si="43">DM21</f>
        <v>0</v>
      </c>
      <c r="DN22" s="90" t="str">
        <f t="shared" si="43"/>
        <v/>
      </c>
      <c r="DO22" s="90">
        <f ca="1" xml:space="preserve">
IF(AND(DH22=data!$AR$5,DI22=data!$AT$87),data!$AU$87,
IF(AND(DH22=data!$AR$5,DI22=data!$AT$88),data!$AU$88,
IF(DH22=data!$AR$4,DF22/DJ22,
IF(DH22=data!$AR$5,DF22/OFFSET(data!$AT$3,MATCH(DI22,data!$AT$4:$AT$88,0),1),0))))</f>
        <v>0</v>
      </c>
      <c r="DP22" s="90">
        <f>MIN(IF(DL22=data!$AV$4,0.18,0.09),DF22*9)</f>
        <v>0</v>
      </c>
      <c r="DQ22" s="91">
        <f>IF(DE22=data!$AS$5,DP22,
IF(DE22=data!$AS$4,DO22,0))
*IF(AND(DG22=data!$AW$4,DE$4=data!$F$5),0.9,1)</f>
        <v>0</v>
      </c>
      <c r="DR22" s="91">
        <f t="shared" si="4"/>
        <v>0</v>
      </c>
      <c r="DS22" s="91" t="e">
        <f ca="1">DS12</f>
        <v>#N/A</v>
      </c>
      <c r="DU22" s="91" t="e">
        <f ca="1">OFFSET(data!$Q$3,DU$7,DU21)</f>
        <v>#N/A</v>
      </c>
      <c r="EB22" s="596"/>
      <c r="EC22" s="599"/>
      <c r="ED22" s="166" t="s">
        <v>142</v>
      </c>
      <c r="EE22" s="72"/>
      <c r="EF22" s="73"/>
      <c r="EG22" s="73"/>
      <c r="EH22" s="79"/>
      <c r="EI22" s="80"/>
      <c r="EJ22" s="73"/>
      <c r="EK22" s="81"/>
      <c r="EL22" s="59"/>
      <c r="EM22" s="90">
        <f t="shared" ref="EM22:EN22" si="44">EM21</f>
        <v>0</v>
      </c>
      <c r="EN22" s="90" t="str">
        <f t="shared" si="44"/>
        <v/>
      </c>
      <c r="EO22" s="90">
        <f ca="1" xml:space="preserve">
IF(AND(EH22=data!$AR$5,EI22=data!$AT$87),data!$AU$87,
IF(AND(EH22=data!$AR$5,EI22=data!$AT$88),data!$AU$88,
IF(EH22=data!$AR$4,EF22/EJ22,
IF(EH22=data!$AR$5,EF22/OFFSET(data!$AT$3,MATCH(EI22,data!$AT$4:$AT$88,0),1),0))))</f>
        <v>0</v>
      </c>
      <c r="EP22" s="90">
        <f>MIN(IF(EL22=data!$AV$4,0.18,0.09),EF22*9)</f>
        <v>0</v>
      </c>
      <c r="EQ22" s="91">
        <f>IF(EE22=data!$AS$5,EP22,
IF(EE22=data!$AS$4,EO22,0))
*IF(AND(EG22=data!$AW$4,EE$4=data!$F$5),0.9,1)</f>
        <v>0</v>
      </c>
      <c r="ER22" s="91">
        <f t="shared" si="5"/>
        <v>0</v>
      </c>
      <c r="ES22" s="91" t="e">
        <f ca="1">ES12</f>
        <v>#N/A</v>
      </c>
      <c r="EU22" s="91" t="e">
        <f ca="1">OFFSET(data!$Q$3,EU$7,EU21)</f>
        <v>#N/A</v>
      </c>
      <c r="FB22" s="596"/>
      <c r="FC22" s="599"/>
      <c r="FD22" s="166" t="s">
        <v>142</v>
      </c>
      <c r="FE22" s="72"/>
      <c r="FF22" s="73"/>
      <c r="FG22" s="73"/>
      <c r="FH22" s="79"/>
      <c r="FI22" s="80"/>
      <c r="FJ22" s="73"/>
      <c r="FK22" s="81"/>
      <c r="FL22" s="59"/>
      <c r="FM22" s="90">
        <f t="shared" ref="FM22:FN22" si="45">FM21</f>
        <v>0</v>
      </c>
      <c r="FN22" s="90" t="str">
        <f t="shared" si="45"/>
        <v/>
      </c>
      <c r="FO22" s="90">
        <f ca="1" xml:space="preserve">
IF(AND(FH22=data!$AR$5,FI22=data!$AT$87),data!$AU$87,
IF(AND(FH22=data!$AR$5,FI22=data!$AT$88),data!$AU$88,
IF(FH22=data!$AR$4,FF22/FJ22,
IF(FH22=data!$AR$5,FF22/OFFSET(data!$AT$3,MATCH(FI22,data!$AT$4:$AT$88,0),1),0))))</f>
        <v>0</v>
      </c>
      <c r="FP22" s="90">
        <f>MIN(IF(FL22=data!$AV$4,0.18,0.09),FF22*9)</f>
        <v>0</v>
      </c>
      <c r="FQ22" s="91">
        <f>IF(FE22=data!$AS$5,FP22,
IF(FE22=data!$AS$4,FO22,0))
*IF(AND(FG22=data!$AW$4,FE$4=data!$F$5),0.9,1)</f>
        <v>0</v>
      </c>
      <c r="FR22" s="91">
        <f t="shared" si="6"/>
        <v>0</v>
      </c>
      <c r="FS22" s="91" t="e">
        <f ca="1">FS12</f>
        <v>#N/A</v>
      </c>
      <c r="FU22" s="91" t="e">
        <f ca="1">OFFSET(data!$Q$3,FU$7,FU21)</f>
        <v>#N/A</v>
      </c>
      <c r="GB22" s="596"/>
      <c r="GC22" s="599"/>
      <c r="GD22" s="166" t="s">
        <v>142</v>
      </c>
      <c r="GE22" s="72"/>
      <c r="GF22" s="73"/>
      <c r="GG22" s="73"/>
      <c r="GH22" s="79"/>
      <c r="GI22" s="80"/>
      <c r="GJ22" s="73"/>
      <c r="GK22" s="81"/>
      <c r="GL22" s="59"/>
      <c r="GM22" s="90">
        <f t="shared" ref="GM22:GN22" si="46">GM21</f>
        <v>0</v>
      </c>
      <c r="GN22" s="90" t="str">
        <f t="shared" si="46"/>
        <v/>
      </c>
      <c r="GO22" s="90">
        <f ca="1" xml:space="preserve">
IF(AND(GH22=data!$AR$5,GI22=data!$AT$87),data!$AU$87,
IF(AND(GH22=data!$AR$5,GI22=data!$AT$88),data!$AU$88,
IF(GH22=data!$AR$4,GF22/GJ22,
IF(GH22=data!$AR$5,GF22/OFFSET(data!$AT$3,MATCH(GI22,data!$AT$4:$AT$88,0),1),0))))</f>
        <v>0</v>
      </c>
      <c r="GP22" s="90">
        <f>MIN(IF(GL22=data!$AV$4,0.18,0.09),GF22*9)</f>
        <v>0</v>
      </c>
      <c r="GQ22" s="91">
        <f>IF(GE22=data!$AS$5,GP22,
IF(GE22=data!$AS$4,GO22,0))
*IF(AND(GG22=data!$AW$4,GE$4=data!$F$5),0.9,1)</f>
        <v>0</v>
      </c>
      <c r="GR22" s="91">
        <f t="shared" si="7"/>
        <v>0</v>
      </c>
      <c r="GS22" s="91" t="e">
        <f ca="1">GS12</f>
        <v>#N/A</v>
      </c>
      <c r="GU22" s="91" t="e">
        <f ca="1">OFFSET(data!$Q$3,GU$7,GU21)</f>
        <v>#N/A</v>
      </c>
      <c r="HB22" s="596"/>
      <c r="HC22" s="599"/>
      <c r="HD22" s="166" t="s">
        <v>142</v>
      </c>
      <c r="HE22" s="72"/>
      <c r="HF22" s="73"/>
      <c r="HG22" s="73"/>
      <c r="HH22" s="79"/>
      <c r="HI22" s="80"/>
      <c r="HJ22" s="73"/>
      <c r="HK22" s="81"/>
      <c r="HL22" s="59"/>
      <c r="HM22" s="90">
        <f t="shared" ref="HM22:HN22" si="47">HM21</f>
        <v>0</v>
      </c>
      <c r="HN22" s="90" t="str">
        <f t="shared" si="47"/>
        <v/>
      </c>
      <c r="HO22" s="90">
        <f ca="1" xml:space="preserve">
IF(AND(HH22=data!$AR$5,HI22=data!$AT$87),data!$AU$87,
IF(AND(HH22=data!$AR$5,HI22=data!$AT$88),data!$AU$88,
IF(HH22=data!$AR$4,HF22/HJ22,
IF(HH22=data!$AR$5,HF22/OFFSET(data!$AT$3,MATCH(HI22,data!$AT$4:$AT$88,0),1),0))))</f>
        <v>0</v>
      </c>
      <c r="HP22" s="90">
        <f>MIN(IF(HL22=data!$AV$4,0.18,0.09),HF22*9)</f>
        <v>0</v>
      </c>
      <c r="HQ22" s="91">
        <f>IF(HE22=data!$AS$5,HP22,
IF(HE22=data!$AS$4,HO22,0))
*IF(AND(HG22=data!$AW$4,HE$4=data!$F$5),0.9,1)</f>
        <v>0</v>
      </c>
      <c r="HR22" s="91">
        <f t="shared" si="8"/>
        <v>0</v>
      </c>
      <c r="HS22" s="91" t="e">
        <f ca="1">HS12</f>
        <v>#N/A</v>
      </c>
      <c r="HU22" s="91" t="e">
        <f ca="1">OFFSET(data!$Q$3,HU$7,HU21)</f>
        <v>#N/A</v>
      </c>
      <c r="IB22" s="596"/>
      <c r="IC22" s="599"/>
      <c r="ID22" s="166" t="s">
        <v>142</v>
      </c>
      <c r="IE22" s="72"/>
      <c r="IF22" s="73"/>
      <c r="IG22" s="73"/>
      <c r="IH22" s="79"/>
      <c r="II22" s="80"/>
      <c r="IJ22" s="73"/>
      <c r="IK22" s="81"/>
      <c r="IL22" s="59"/>
      <c r="IM22" s="90">
        <f t="shared" ref="IM22:IN22" si="48">IM21</f>
        <v>0</v>
      </c>
      <c r="IN22" s="90" t="str">
        <f t="shared" si="48"/>
        <v/>
      </c>
      <c r="IO22" s="90">
        <f ca="1" xml:space="preserve">
IF(AND(IH22=data!$AR$5,II22=data!$AT$87),data!$AU$87,
IF(AND(IH22=data!$AR$5,II22=data!$AT$88),data!$AU$88,
IF(IH22=data!$AR$4,IF22/IJ22,
IF(IH22=data!$AR$5,IF22/OFFSET(data!$AT$3,MATCH(II22,data!$AT$4:$AT$88,0),1),0))))</f>
        <v>0</v>
      </c>
      <c r="IP22" s="90">
        <f>MIN(IF(IL22=data!$AV$4,0.18,0.09),IF22*9)</f>
        <v>0</v>
      </c>
      <c r="IQ22" s="91">
        <f>IF(IE22=data!$AS$5,IP22,
IF(IE22=data!$AS$4,IO22,0))
*IF(AND(IG22=data!$AW$4,IE$4=data!$F$5),0.9,1)</f>
        <v>0</v>
      </c>
      <c r="IR22" s="91">
        <f t="shared" si="9"/>
        <v>0</v>
      </c>
      <c r="IS22" s="91" t="e">
        <f ca="1">IS12</f>
        <v>#N/A</v>
      </c>
      <c r="IU22" s="91" t="e">
        <f ca="1">OFFSET(data!$Q$3,IU$7,IU21)</f>
        <v>#N/A</v>
      </c>
      <c r="JB22" s="596"/>
      <c r="JC22" s="599"/>
      <c r="JD22" s="166" t="s">
        <v>142</v>
      </c>
      <c r="JE22" s="72"/>
      <c r="JF22" s="73"/>
      <c r="JG22" s="73"/>
      <c r="JH22" s="79"/>
      <c r="JI22" s="80"/>
      <c r="JJ22" s="73"/>
      <c r="JK22" s="81"/>
      <c r="JL22" s="59"/>
      <c r="JM22" s="90">
        <f t="shared" ref="JM22:JN22" si="49">JM21</f>
        <v>0</v>
      </c>
      <c r="JN22" s="90" t="str">
        <f t="shared" si="49"/>
        <v/>
      </c>
      <c r="JO22" s="90">
        <f ca="1" xml:space="preserve">
IF(AND(JH22=data!$AR$5,JI22=data!$AT$87),data!$AU$87,
IF(AND(JH22=data!$AR$5,JI22=data!$AT$88),data!$AU$88,
IF(JH22=data!$AR$4,JF22/JJ22,
IF(JH22=data!$AR$5,JF22/OFFSET(data!$AT$3,MATCH(JI22,data!$AT$4:$AT$88,0),1),0))))</f>
        <v>0</v>
      </c>
      <c r="JP22" s="90">
        <f>MIN(IF(JL22=data!$AV$4,0.18,0.09),JF22*9)</f>
        <v>0</v>
      </c>
      <c r="JQ22" s="91">
        <f>IF(JE22=data!$AS$5,JP22,
IF(JE22=data!$AS$4,JO22,0))
*IF(AND(JG22=data!$AW$4,JE$4=data!$F$5),0.9,1)</f>
        <v>0</v>
      </c>
      <c r="JR22" s="91">
        <f t="shared" si="10"/>
        <v>0</v>
      </c>
      <c r="JS22" s="91" t="e">
        <f ca="1">JS12</f>
        <v>#N/A</v>
      </c>
      <c r="JU22" s="91" t="e">
        <f ca="1">OFFSET(data!$Q$3,JU$7,JU21)</f>
        <v>#N/A</v>
      </c>
      <c r="KB22" s="596"/>
      <c r="KC22" s="599"/>
      <c r="KD22" s="166" t="s">
        <v>142</v>
      </c>
      <c r="KE22" s="72"/>
      <c r="KF22" s="73"/>
      <c r="KG22" s="73"/>
      <c r="KH22" s="79"/>
      <c r="KI22" s="80"/>
      <c r="KJ22" s="73"/>
      <c r="KK22" s="81"/>
      <c r="KL22" s="59"/>
      <c r="KM22" s="90">
        <f t="shared" ref="KM22:KN22" si="50">KM21</f>
        <v>0</v>
      </c>
      <c r="KN22" s="90" t="str">
        <f t="shared" si="50"/>
        <v/>
      </c>
      <c r="KO22" s="90">
        <f ca="1" xml:space="preserve">
IF(AND(KH22=data!$AR$5,KI22=data!$AT$87),data!$AU$87,
IF(AND(KH22=data!$AR$5,KI22=data!$AT$88),data!$AU$88,
IF(KH22=data!$AR$4,KF22/KJ22,
IF(KH22=data!$AR$5,KF22/OFFSET(data!$AT$3,MATCH(KI22,data!$AT$4:$AT$88,0),1),0))))</f>
        <v>0</v>
      </c>
      <c r="KP22" s="90">
        <f>MIN(IF(KL22=data!$AV$4,0.18,0.09),KF22*9)</f>
        <v>0</v>
      </c>
      <c r="KQ22" s="91">
        <f>IF(KE22=data!$AS$5,KP22,
IF(KE22=data!$AS$4,KO22,0))
*IF(AND(KG22=data!$AW$4,KE$4=data!$F$5),0.9,1)</f>
        <v>0</v>
      </c>
      <c r="KR22" s="91">
        <f t="shared" si="11"/>
        <v>0</v>
      </c>
      <c r="KS22" s="91" t="e">
        <f ca="1">KS12</f>
        <v>#N/A</v>
      </c>
      <c r="KU22" s="91" t="e">
        <f ca="1">OFFSET(data!$Q$3,KU$7,KU21)</f>
        <v>#N/A</v>
      </c>
      <c r="LB22" s="596"/>
      <c r="LC22" s="599"/>
      <c r="LD22" s="166" t="s">
        <v>142</v>
      </c>
      <c r="LE22" s="72"/>
      <c r="LF22" s="73"/>
      <c r="LG22" s="73"/>
      <c r="LH22" s="79"/>
      <c r="LI22" s="80"/>
      <c r="LJ22" s="73"/>
      <c r="LK22" s="81"/>
      <c r="LL22" s="59"/>
      <c r="LM22" s="90">
        <f t="shared" ref="LM22:LN22" si="51">LM21</f>
        <v>0</v>
      </c>
      <c r="LN22" s="90" t="str">
        <f t="shared" si="51"/>
        <v/>
      </c>
      <c r="LO22" s="90">
        <f ca="1" xml:space="preserve">
IF(AND(LH22=data!$AR$5,LI22=data!$AT$87),data!$AU$87,
IF(AND(LH22=data!$AR$5,LI22=data!$AT$88),data!$AU$88,
IF(LH22=data!$AR$4,LF22/LJ22,
IF(LH22=data!$AR$5,LF22/OFFSET(data!$AT$3,MATCH(LI22,data!$AT$4:$AT$88,0),1),0))))</f>
        <v>0</v>
      </c>
      <c r="LP22" s="90">
        <f>MIN(IF(LL22=data!$AV$4,0.18,0.09),LF22*9)</f>
        <v>0</v>
      </c>
      <c r="LQ22" s="91">
        <f>IF(LE22=data!$AS$5,LP22,
IF(LE22=data!$AS$4,LO22,0))
*IF(AND(LG22=data!$AW$4,LE$4=data!$F$5),0.9,1)</f>
        <v>0</v>
      </c>
      <c r="LR22" s="91">
        <f t="shared" si="12"/>
        <v>0</v>
      </c>
      <c r="LS22" s="91" t="e">
        <f ca="1">LS12</f>
        <v>#N/A</v>
      </c>
      <c r="LU22" s="91" t="e">
        <f ca="1">OFFSET(data!$Q$3,LU$7,LU21)</f>
        <v>#N/A</v>
      </c>
      <c r="MB22" s="596"/>
      <c r="MC22" s="599"/>
      <c r="MD22" s="166" t="s">
        <v>142</v>
      </c>
      <c r="ME22" s="72"/>
      <c r="MF22" s="73"/>
      <c r="MG22" s="73"/>
      <c r="MH22" s="79"/>
      <c r="MI22" s="80"/>
      <c r="MJ22" s="73"/>
      <c r="MK22" s="81"/>
      <c r="ML22" s="59"/>
      <c r="MM22" s="90">
        <f t="shared" ref="MM22:MN22" si="52">MM21</f>
        <v>0</v>
      </c>
      <c r="MN22" s="90" t="str">
        <f t="shared" si="52"/>
        <v/>
      </c>
      <c r="MO22" s="90">
        <f ca="1" xml:space="preserve">
IF(AND(MH22=data!$AR$5,MI22=data!$AT$87),data!$AU$87,
IF(AND(MH22=data!$AR$5,MI22=data!$AT$88),data!$AU$88,
IF(MH22=data!$AR$4,MF22/MJ22,
IF(MH22=data!$AR$5,MF22/OFFSET(data!$AT$3,MATCH(MI22,data!$AT$4:$AT$88,0),1),0))))</f>
        <v>0</v>
      </c>
      <c r="MP22" s="90">
        <f>MIN(IF(ML22=data!$AV$4,0.18,0.09),MF22*9)</f>
        <v>0</v>
      </c>
      <c r="MQ22" s="91">
        <f>IF(ME22=data!$AS$5,MP22,
IF(ME22=data!$AS$4,MO22,0))
*IF(AND(MG22=data!$AW$4,ME$4=data!$F$5),0.9,1)</f>
        <v>0</v>
      </c>
      <c r="MR22" s="91">
        <f t="shared" si="13"/>
        <v>0</v>
      </c>
      <c r="MS22" s="91" t="e">
        <f ca="1">MS12</f>
        <v>#N/A</v>
      </c>
      <c r="MU22" s="91" t="e">
        <f ca="1">OFFSET(data!$Q$3,MU$7,MU21)</f>
        <v>#N/A</v>
      </c>
      <c r="NB22" s="596"/>
      <c r="NC22" s="599"/>
      <c r="ND22" s="166" t="s">
        <v>142</v>
      </c>
      <c r="NE22" s="72"/>
      <c r="NF22" s="73"/>
      <c r="NG22" s="73"/>
      <c r="NH22" s="79"/>
      <c r="NI22" s="80"/>
      <c r="NJ22" s="73"/>
      <c r="NK22" s="81"/>
      <c r="NL22" s="59"/>
      <c r="NM22" s="90">
        <f t="shared" ref="NM22:NN22" si="53">NM21</f>
        <v>0</v>
      </c>
      <c r="NN22" s="90" t="str">
        <f t="shared" si="53"/>
        <v/>
      </c>
      <c r="NO22" s="90">
        <f ca="1" xml:space="preserve">
IF(AND(NH22=data!$AR$5,NI22=data!$AT$87),data!$AU$87,
IF(AND(NH22=data!$AR$5,NI22=data!$AT$88),data!$AU$88,
IF(NH22=data!$AR$4,NF22/NJ22,
IF(NH22=data!$AR$5,NF22/OFFSET(data!$AT$3,MATCH(NI22,data!$AT$4:$AT$88,0),1),0))))</f>
        <v>0</v>
      </c>
      <c r="NP22" s="90">
        <f>MIN(IF(NL22=data!$AV$4,0.18,0.09),NF22*9)</f>
        <v>0</v>
      </c>
      <c r="NQ22" s="91">
        <f>IF(NE22=data!$AS$5,NP22,
IF(NE22=data!$AS$4,NO22,0))
*IF(AND(NG22=data!$AW$4,NE$4=data!$F$5),0.9,1)</f>
        <v>0</v>
      </c>
      <c r="NR22" s="91">
        <f t="shared" si="14"/>
        <v>0</v>
      </c>
      <c r="NS22" s="91" t="e">
        <f ca="1">NS12</f>
        <v>#N/A</v>
      </c>
      <c r="NU22" s="91" t="e">
        <f ca="1">OFFSET(data!$Q$3,NU$7,NU21)</f>
        <v>#N/A</v>
      </c>
      <c r="OB22" s="596"/>
      <c r="OC22" s="599"/>
      <c r="OD22" s="166" t="s">
        <v>142</v>
      </c>
      <c r="OE22" s="72"/>
      <c r="OF22" s="73"/>
      <c r="OG22" s="73"/>
      <c r="OH22" s="79"/>
      <c r="OI22" s="80"/>
      <c r="OJ22" s="73"/>
      <c r="OK22" s="81"/>
      <c r="OL22" s="59"/>
      <c r="OM22" s="90">
        <f t="shared" ref="OM22:ON22" si="54">OM21</f>
        <v>0</v>
      </c>
      <c r="ON22" s="90" t="str">
        <f t="shared" si="54"/>
        <v/>
      </c>
      <c r="OO22" s="90">
        <f ca="1" xml:space="preserve">
IF(AND(OH22=data!$AR$5,OI22=data!$AT$87),data!$AU$87,
IF(AND(OH22=data!$AR$5,OI22=data!$AT$88),data!$AU$88,
IF(OH22=data!$AR$4,OF22/OJ22,
IF(OH22=data!$AR$5,OF22/OFFSET(data!$AT$3,MATCH(OI22,data!$AT$4:$AT$88,0),1),0))))</f>
        <v>0</v>
      </c>
      <c r="OP22" s="90">
        <f>MIN(IF(OL22=data!$AV$4,0.18,0.09),OF22*9)</f>
        <v>0</v>
      </c>
      <c r="OQ22" s="91">
        <f>IF(OE22=data!$AS$5,OP22,
IF(OE22=data!$AS$4,OO22,0))
*IF(AND(OG22=data!$AW$4,OE$4=data!$F$5),0.9,1)</f>
        <v>0</v>
      </c>
      <c r="OR22" s="91">
        <f t="shared" si="15"/>
        <v>0</v>
      </c>
      <c r="OS22" s="91" t="e">
        <f ca="1">OS12</f>
        <v>#N/A</v>
      </c>
      <c r="OU22" s="91" t="e">
        <f ca="1">OFFSET(data!$Q$3,OU$7,OU21)</f>
        <v>#N/A</v>
      </c>
      <c r="PB22" s="596"/>
      <c r="PC22" s="599"/>
      <c r="PD22" s="166" t="s">
        <v>142</v>
      </c>
      <c r="PE22" s="72"/>
      <c r="PF22" s="73"/>
      <c r="PG22" s="73"/>
      <c r="PH22" s="79"/>
      <c r="PI22" s="80"/>
      <c r="PJ22" s="73"/>
      <c r="PK22" s="81"/>
      <c r="PL22" s="59"/>
      <c r="PM22" s="90">
        <f t="shared" ref="PM22:PN22" si="55">PM21</f>
        <v>0</v>
      </c>
      <c r="PN22" s="90" t="str">
        <f t="shared" si="55"/>
        <v/>
      </c>
      <c r="PO22" s="90">
        <f ca="1" xml:space="preserve">
IF(AND(PH22=data!$AR$5,PI22=data!$AT$87),data!$AU$87,
IF(AND(PH22=data!$AR$5,PI22=data!$AT$88),data!$AU$88,
IF(PH22=data!$AR$4,PF22/PJ22,
IF(PH22=data!$AR$5,PF22/OFFSET(data!$AT$3,MATCH(PI22,data!$AT$4:$AT$88,0),1),0))))</f>
        <v>0</v>
      </c>
      <c r="PP22" s="90">
        <f>MIN(IF(PL22=data!$AV$4,0.18,0.09),PF22*9)</f>
        <v>0</v>
      </c>
      <c r="PQ22" s="91">
        <f>IF(PE22=data!$AS$5,PP22,
IF(PE22=data!$AS$4,PO22,0))
*IF(AND(PG22=data!$AW$4,PE$4=data!$F$5),0.9,1)</f>
        <v>0</v>
      </c>
      <c r="PR22" s="91">
        <f t="shared" si="16"/>
        <v>0</v>
      </c>
      <c r="PS22" s="91" t="e">
        <f ca="1">PS12</f>
        <v>#N/A</v>
      </c>
      <c r="PU22" s="91" t="e">
        <f ca="1">OFFSET(data!$Q$3,PU$7,PU21)</f>
        <v>#N/A</v>
      </c>
      <c r="QB22" s="596"/>
      <c r="QC22" s="599"/>
      <c r="QD22" s="166" t="s">
        <v>142</v>
      </c>
      <c r="QE22" s="72"/>
      <c r="QF22" s="73"/>
      <c r="QG22" s="73"/>
      <c r="QH22" s="79"/>
      <c r="QI22" s="80"/>
      <c r="QJ22" s="73"/>
      <c r="QK22" s="81"/>
      <c r="QL22" s="59"/>
      <c r="QM22" s="90">
        <f t="shared" ref="QM22:QN22" si="56">QM21</f>
        <v>0</v>
      </c>
      <c r="QN22" s="90" t="str">
        <f t="shared" si="56"/>
        <v/>
      </c>
      <c r="QO22" s="90">
        <f ca="1" xml:space="preserve">
IF(AND(QH22=data!$AR$5,QI22=data!$AT$87),data!$AU$87,
IF(AND(QH22=data!$AR$5,QI22=data!$AT$88),data!$AU$88,
IF(QH22=data!$AR$4,QF22/QJ22,
IF(QH22=data!$AR$5,QF22/OFFSET(data!$AT$3,MATCH(QI22,data!$AT$4:$AT$88,0),1),0))))</f>
        <v>0</v>
      </c>
      <c r="QP22" s="90">
        <f>MIN(IF(QL22=data!$AV$4,0.18,0.09),QF22*9)</f>
        <v>0</v>
      </c>
      <c r="QQ22" s="91">
        <f>IF(QE22=data!$AS$5,QP22,
IF(QE22=data!$AS$4,QO22,0))
*IF(AND(QG22=data!$AW$4,QE$4=data!$F$5),0.9,1)</f>
        <v>0</v>
      </c>
      <c r="QR22" s="91">
        <f t="shared" si="17"/>
        <v>0</v>
      </c>
      <c r="QS22" s="91" t="e">
        <f ca="1">QS12</f>
        <v>#N/A</v>
      </c>
      <c r="QU22" s="91" t="e">
        <f ca="1">OFFSET(data!$Q$3,QU$7,QU21)</f>
        <v>#N/A</v>
      </c>
      <c r="RB22" s="596"/>
      <c r="RC22" s="599"/>
      <c r="RD22" s="166" t="s">
        <v>142</v>
      </c>
      <c r="RE22" s="72"/>
      <c r="RF22" s="73"/>
      <c r="RG22" s="73"/>
      <c r="RH22" s="79"/>
      <c r="RI22" s="80"/>
      <c r="RJ22" s="73"/>
      <c r="RK22" s="81"/>
      <c r="RL22" s="59"/>
      <c r="RM22" s="90">
        <f t="shared" ref="RM22:RN22" si="57">RM21</f>
        <v>0</v>
      </c>
      <c r="RN22" s="90" t="str">
        <f t="shared" si="57"/>
        <v/>
      </c>
      <c r="RO22" s="90">
        <f ca="1" xml:space="preserve">
IF(AND(RH22=data!$AR$5,RI22=data!$AT$87),data!$AU$87,
IF(AND(RH22=data!$AR$5,RI22=data!$AT$88),data!$AU$88,
IF(RH22=data!$AR$4,RF22/RJ22,
IF(RH22=data!$AR$5,RF22/OFFSET(data!$AT$3,MATCH(RI22,data!$AT$4:$AT$88,0),1),0))))</f>
        <v>0</v>
      </c>
      <c r="RP22" s="90">
        <f>MIN(IF(RL22=data!$AV$4,0.18,0.09),RF22*9)</f>
        <v>0</v>
      </c>
      <c r="RQ22" s="91">
        <f>IF(RE22=data!$AS$5,RP22,
IF(RE22=data!$AS$4,RO22,0))
*IF(AND(RG22=data!$AW$4,RE$4=data!$F$5),0.9,1)</f>
        <v>0</v>
      </c>
      <c r="RR22" s="91">
        <f t="shared" si="18"/>
        <v>0</v>
      </c>
      <c r="RS22" s="91" t="e">
        <f ca="1">RS12</f>
        <v>#N/A</v>
      </c>
      <c r="RU22" s="91" t="e">
        <f ca="1">OFFSET(data!$Q$3,RU$7,RU21)</f>
        <v>#N/A</v>
      </c>
      <c r="SB22" s="596"/>
      <c r="SC22" s="599"/>
      <c r="SD22" s="166" t="s">
        <v>142</v>
      </c>
      <c r="SE22" s="72"/>
      <c r="SF22" s="73"/>
      <c r="SG22" s="73"/>
      <c r="SH22" s="79"/>
      <c r="SI22" s="80"/>
      <c r="SJ22" s="73"/>
      <c r="SK22" s="81"/>
      <c r="SL22" s="59"/>
      <c r="SM22" s="90">
        <f t="shared" ref="SM22:SN22" si="58">SM21</f>
        <v>0</v>
      </c>
      <c r="SN22" s="90" t="str">
        <f t="shared" si="58"/>
        <v/>
      </c>
      <c r="SO22" s="90">
        <f ca="1" xml:space="preserve">
IF(AND(SH22=data!$AR$5,SI22=data!$AT$87),data!$AU$87,
IF(AND(SH22=data!$AR$5,SI22=data!$AT$88),data!$AU$88,
IF(SH22=data!$AR$4,SF22/SJ22,
IF(SH22=data!$AR$5,SF22/OFFSET(data!$AT$3,MATCH(SI22,data!$AT$4:$AT$88,0),1),0))))</f>
        <v>0</v>
      </c>
      <c r="SP22" s="90">
        <f>MIN(IF(SL22=data!$AV$4,0.18,0.09),SF22*9)</f>
        <v>0</v>
      </c>
      <c r="SQ22" s="91">
        <f>IF(SE22=data!$AS$5,SP22,
IF(SE22=data!$AS$4,SO22,0))
*IF(AND(SG22=data!$AW$4,SE$4=data!$F$5),0.9,1)</f>
        <v>0</v>
      </c>
      <c r="SR22" s="91">
        <f t="shared" si="19"/>
        <v>0</v>
      </c>
      <c r="SS22" s="91" t="e">
        <f ca="1">SS12</f>
        <v>#N/A</v>
      </c>
      <c r="SU22" s="91" t="e">
        <f ca="1">OFFSET(data!$Q$3,SU$7,SU21)</f>
        <v>#N/A</v>
      </c>
      <c r="UA22" s="142"/>
      <c r="UB22" s="143"/>
      <c r="UC22" s="143"/>
      <c r="UD22" s="143"/>
      <c r="UE22" s="143"/>
      <c r="UF22" s="144"/>
    </row>
    <row r="23" spans="2:552" ht="22.5" customHeight="1" x14ac:dyDescent="0.15">
      <c r="B23" s="596"/>
      <c r="C23" s="599"/>
      <c r="D23" s="166" t="s">
        <v>143</v>
      </c>
      <c r="E23" s="72"/>
      <c r="F23" s="73"/>
      <c r="G23" s="73"/>
      <c r="H23" s="79"/>
      <c r="I23" s="80"/>
      <c r="J23" s="73"/>
      <c r="K23" s="81"/>
      <c r="L23" s="59"/>
      <c r="M23" s="90" t="str">
        <f t="shared" si="20"/>
        <v>簡略計算方法①</v>
      </c>
      <c r="N23" s="90" t="str">
        <f t="shared" si="21"/>
        <v>柱・間柱間</v>
      </c>
      <c r="O23" s="90">
        <f ca="1" xml:space="preserve">
IF(AND(H23=data!$AR$5,I23=data!$AT$87),data!$AU$87,
IF(AND(H23=data!$AR$5,I23=data!$AT$88),data!$AU$88,
IF(H23=data!$AR$4,F23/J23,
IF(H23=data!$AR$5,F23/OFFSET(data!$AT$3,MATCH(I23,data!$AT$4:$AT$88,0),1),0))))</f>
        <v>0</v>
      </c>
      <c r="P23" s="90">
        <f>MIN(IF(L23=data!$AV$4,0.18,0.09),F23*9)</f>
        <v>0</v>
      </c>
      <c r="Q23" s="91">
        <f>IF(E23=data!$AS$5,P23,
IF(E23=data!$AS$4,O23,0))
*IF(AND(G23=data!$AW$4,E$4=data!$F$5),0.9,1)</f>
        <v>0</v>
      </c>
      <c r="R23" s="91">
        <f t="shared" si="0"/>
        <v>0</v>
      </c>
      <c r="U23" s="91">
        <f ca="1">IF(E4=data!$F$4,U20,
IF(E4=data!$F$5,U22,
IF(E4=data!$F$6,0,0)))</f>
        <v>0.17</v>
      </c>
      <c r="AB23" s="596"/>
      <c r="AC23" s="599"/>
      <c r="AD23" s="166" t="s">
        <v>143</v>
      </c>
      <c r="AE23" s="72"/>
      <c r="AF23" s="73"/>
      <c r="AG23" s="73"/>
      <c r="AH23" s="79"/>
      <c r="AI23" s="80"/>
      <c r="AJ23" s="73"/>
      <c r="AK23" s="81"/>
      <c r="AL23" s="59"/>
      <c r="AM23" s="90" t="str">
        <f t="shared" si="22"/>
        <v>詳細計算方法</v>
      </c>
      <c r="AN23" s="90" t="str">
        <f t="shared" si="22"/>
        <v/>
      </c>
      <c r="AO23" s="90">
        <f ca="1" xml:space="preserve">
IF(AND(AH23=data!$AR$5,AI23=data!$AT$87),data!$AU$87,
IF(AND(AH23=data!$AR$5,AI23=data!$AT$88),data!$AU$88,
IF(AH23=data!$AR$4,AF23/AJ23,
IF(AH23=data!$AR$5,AF23/OFFSET(data!$AT$3,MATCH(AI23,data!$AT$4:$AT$88,0),1),0))))</f>
        <v>0</v>
      </c>
      <c r="AP23" s="90">
        <f>MIN(IF(AL23=data!$AV$4,0.18,0.09),AF23*9)</f>
        <v>0</v>
      </c>
      <c r="AQ23" s="91">
        <f>IF(AE23=data!$AS$5,AP23,
IF(AE23=data!$AS$4,AO23,0))
*IF(AND(AG23=data!$AW$4,AE$4=data!$F$5),0.9,1)</f>
        <v>0</v>
      </c>
      <c r="AR23" s="91">
        <f t="shared" si="1"/>
        <v>0</v>
      </c>
      <c r="AU23" s="91">
        <f>IF(AE4=data!$F$4,AU20,
IF(AE4=data!$F$5,AU22,
IF(AE4=data!$F$6,0,0)))</f>
        <v>0</v>
      </c>
      <c r="BB23" s="596"/>
      <c r="BC23" s="599"/>
      <c r="BD23" s="166" t="s">
        <v>143</v>
      </c>
      <c r="BE23" s="72"/>
      <c r="BF23" s="73"/>
      <c r="BG23" s="73"/>
      <c r="BH23" s="79"/>
      <c r="BI23" s="80"/>
      <c r="BJ23" s="73"/>
      <c r="BK23" s="81"/>
      <c r="BL23" s="59"/>
      <c r="BM23" s="90" t="str">
        <f t="shared" ref="BM23:BN23" si="59">BM22</f>
        <v>簡略計算方法①</v>
      </c>
      <c r="BN23" s="90" t="str">
        <f t="shared" si="59"/>
        <v>大引間</v>
      </c>
      <c r="BO23" s="90">
        <f ca="1" xml:space="preserve">
IF(AND(BH23=data!$AR$5,BI23=data!$AT$87),data!$AU$87,
IF(AND(BH23=data!$AR$5,BI23=data!$AT$88),data!$AU$88,
IF(BH23=data!$AR$4,BF23/BJ23,
IF(BH23=data!$AR$5,BF23/OFFSET(data!$AT$3,MATCH(BI23,data!$AT$4:$AT$88,0),1),0))))</f>
        <v>0</v>
      </c>
      <c r="BP23" s="90">
        <f>MIN(IF(BL23=data!$AV$4,0.18,0.09),BF23*9)</f>
        <v>0</v>
      </c>
      <c r="BQ23" s="91">
        <f>IF(BE23=data!$AS$5,BP23,
IF(BE23=data!$AS$4,BO23,0))
*IF(AND(BG23=data!$AW$4,BE$4=data!$F$5),0.9,1)</f>
        <v>0</v>
      </c>
      <c r="BR23" s="91">
        <f t="shared" si="2"/>
        <v>0</v>
      </c>
      <c r="BU23" s="91">
        <f ca="1">IF(BE4=data!$F$4,BU20,
IF(BE4=data!$F$5,BU22,
IF(BE4=data!$F$6,0,0)))</f>
        <v>0.15</v>
      </c>
      <c r="CB23" s="596"/>
      <c r="CC23" s="599"/>
      <c r="CD23" s="166" t="s">
        <v>143</v>
      </c>
      <c r="CE23" s="72"/>
      <c r="CF23" s="73"/>
      <c r="CG23" s="73"/>
      <c r="CH23" s="79"/>
      <c r="CI23" s="80"/>
      <c r="CJ23" s="73"/>
      <c r="CK23" s="81"/>
      <c r="CL23" s="59"/>
      <c r="CM23" s="90">
        <f t="shared" ref="CM23:CN23" si="60">CM22</f>
        <v>0</v>
      </c>
      <c r="CN23" s="90" t="str">
        <f t="shared" si="60"/>
        <v/>
      </c>
      <c r="CO23" s="90">
        <f ca="1" xml:space="preserve">
IF(AND(CH23=data!$AR$5,CI23=data!$AT$87),data!$AU$87,
IF(AND(CH23=data!$AR$5,CI23=data!$AT$88),data!$AU$88,
IF(CH23=data!$AR$4,CF23/CJ23,
IF(CH23=data!$AR$5,CF23/OFFSET(data!$AT$3,MATCH(CI23,data!$AT$4:$AT$88,0),1),0))))</f>
        <v>0</v>
      </c>
      <c r="CP23" s="90">
        <f>MIN(IF(CL23=data!$AV$4,0.18,0.09),CF23*9)</f>
        <v>0</v>
      </c>
      <c r="CQ23" s="91">
        <f>IF(CE23=data!$AS$5,CP23,
IF(CE23=data!$AS$4,CO23,0))
*IF(AND(CG23=data!$AW$4,CE$4=data!$F$5),0.9,1)</f>
        <v>0</v>
      </c>
      <c r="CR23" s="91">
        <f t="shared" si="3"/>
        <v>0</v>
      </c>
      <c r="CU23" s="91">
        <f>IF(CE4=data!$F$4,CU20,
IF(CE4=data!$F$5,CU22,
IF(CE4=data!$F$6,0,0)))</f>
        <v>0</v>
      </c>
      <c r="DB23" s="596"/>
      <c r="DC23" s="599"/>
      <c r="DD23" s="166" t="s">
        <v>143</v>
      </c>
      <c r="DE23" s="72"/>
      <c r="DF23" s="73"/>
      <c r="DG23" s="73"/>
      <c r="DH23" s="79"/>
      <c r="DI23" s="80"/>
      <c r="DJ23" s="73"/>
      <c r="DK23" s="81"/>
      <c r="DL23" s="59"/>
      <c r="DM23" s="90">
        <f t="shared" ref="DM23:DN23" si="61">DM22</f>
        <v>0</v>
      </c>
      <c r="DN23" s="90" t="str">
        <f t="shared" si="61"/>
        <v/>
      </c>
      <c r="DO23" s="90">
        <f ca="1" xml:space="preserve">
IF(AND(DH23=data!$AR$5,DI23=data!$AT$87),data!$AU$87,
IF(AND(DH23=data!$AR$5,DI23=data!$AT$88),data!$AU$88,
IF(DH23=data!$AR$4,DF23/DJ23,
IF(DH23=data!$AR$5,DF23/OFFSET(data!$AT$3,MATCH(DI23,data!$AT$4:$AT$88,0),1),0))))</f>
        <v>0</v>
      </c>
      <c r="DP23" s="90">
        <f>MIN(IF(DL23=data!$AV$4,0.18,0.09),DF23*9)</f>
        <v>0</v>
      </c>
      <c r="DQ23" s="91">
        <f>IF(DE23=data!$AS$5,DP23,
IF(DE23=data!$AS$4,DO23,0))
*IF(AND(DG23=data!$AW$4,DE$4=data!$F$5),0.9,1)</f>
        <v>0</v>
      </c>
      <c r="DR23" s="91">
        <f t="shared" si="4"/>
        <v>0</v>
      </c>
      <c r="DU23" s="91">
        <f>IF(DE4=data!$F$4,DU20,
IF(DE4=data!$F$5,DU22,
IF(DE4=data!$F$6,0,0)))</f>
        <v>0</v>
      </c>
      <c r="EB23" s="596"/>
      <c r="EC23" s="599"/>
      <c r="ED23" s="166" t="s">
        <v>143</v>
      </c>
      <c r="EE23" s="72"/>
      <c r="EF23" s="73"/>
      <c r="EG23" s="73"/>
      <c r="EH23" s="79"/>
      <c r="EI23" s="80"/>
      <c r="EJ23" s="73"/>
      <c r="EK23" s="81"/>
      <c r="EL23" s="59"/>
      <c r="EM23" s="90">
        <f t="shared" ref="EM23:EN23" si="62">EM22</f>
        <v>0</v>
      </c>
      <c r="EN23" s="90" t="str">
        <f t="shared" si="62"/>
        <v/>
      </c>
      <c r="EO23" s="90">
        <f ca="1" xml:space="preserve">
IF(AND(EH23=data!$AR$5,EI23=data!$AT$87),data!$AU$87,
IF(AND(EH23=data!$AR$5,EI23=data!$AT$88),data!$AU$88,
IF(EH23=data!$AR$4,EF23/EJ23,
IF(EH23=data!$AR$5,EF23/OFFSET(data!$AT$3,MATCH(EI23,data!$AT$4:$AT$88,0),1),0))))</f>
        <v>0</v>
      </c>
      <c r="EP23" s="90">
        <f>MIN(IF(EL23=data!$AV$4,0.18,0.09),EF23*9)</f>
        <v>0</v>
      </c>
      <c r="EQ23" s="91">
        <f>IF(EE23=data!$AS$5,EP23,
IF(EE23=data!$AS$4,EO23,0))
*IF(AND(EG23=data!$AW$4,EE$4=data!$F$5),0.9,1)</f>
        <v>0</v>
      </c>
      <c r="ER23" s="91">
        <f t="shared" si="5"/>
        <v>0</v>
      </c>
      <c r="EU23" s="91">
        <f>IF(EE4=data!$F$4,EU20,
IF(EE4=data!$F$5,EU22,
IF(EE4=data!$F$6,0,0)))</f>
        <v>0</v>
      </c>
      <c r="FB23" s="596"/>
      <c r="FC23" s="599"/>
      <c r="FD23" s="166" t="s">
        <v>143</v>
      </c>
      <c r="FE23" s="72"/>
      <c r="FF23" s="73"/>
      <c r="FG23" s="73"/>
      <c r="FH23" s="79"/>
      <c r="FI23" s="80"/>
      <c r="FJ23" s="73"/>
      <c r="FK23" s="81"/>
      <c r="FL23" s="59"/>
      <c r="FM23" s="90">
        <f t="shared" ref="FM23:FN23" si="63">FM22</f>
        <v>0</v>
      </c>
      <c r="FN23" s="90" t="str">
        <f t="shared" si="63"/>
        <v/>
      </c>
      <c r="FO23" s="90">
        <f ca="1" xml:space="preserve">
IF(AND(FH23=data!$AR$5,FI23=data!$AT$87),data!$AU$87,
IF(AND(FH23=data!$AR$5,FI23=data!$AT$88),data!$AU$88,
IF(FH23=data!$AR$4,FF23/FJ23,
IF(FH23=data!$AR$5,FF23/OFFSET(data!$AT$3,MATCH(FI23,data!$AT$4:$AT$88,0),1),0))))</f>
        <v>0</v>
      </c>
      <c r="FP23" s="90">
        <f>MIN(IF(FL23=data!$AV$4,0.18,0.09),FF23*9)</f>
        <v>0</v>
      </c>
      <c r="FQ23" s="91">
        <f>IF(FE23=data!$AS$5,FP23,
IF(FE23=data!$AS$4,FO23,0))
*IF(AND(FG23=data!$AW$4,FE$4=data!$F$5),0.9,1)</f>
        <v>0</v>
      </c>
      <c r="FR23" s="91">
        <f t="shared" si="6"/>
        <v>0</v>
      </c>
      <c r="FU23" s="91">
        <f>IF(FE4=data!$F$4,FU20,
IF(FE4=data!$F$5,FU22,
IF(FE4=data!$F$6,0,0)))</f>
        <v>0</v>
      </c>
      <c r="GB23" s="596"/>
      <c r="GC23" s="599"/>
      <c r="GD23" s="166" t="s">
        <v>143</v>
      </c>
      <c r="GE23" s="72"/>
      <c r="GF23" s="73"/>
      <c r="GG23" s="73"/>
      <c r="GH23" s="79"/>
      <c r="GI23" s="80"/>
      <c r="GJ23" s="73"/>
      <c r="GK23" s="81"/>
      <c r="GL23" s="59"/>
      <c r="GM23" s="90">
        <f t="shared" ref="GM23:GN23" si="64">GM22</f>
        <v>0</v>
      </c>
      <c r="GN23" s="90" t="str">
        <f t="shared" si="64"/>
        <v/>
      </c>
      <c r="GO23" s="90">
        <f ca="1" xml:space="preserve">
IF(AND(GH23=data!$AR$5,GI23=data!$AT$87),data!$AU$87,
IF(AND(GH23=data!$AR$5,GI23=data!$AT$88),data!$AU$88,
IF(GH23=data!$AR$4,GF23/GJ23,
IF(GH23=data!$AR$5,GF23/OFFSET(data!$AT$3,MATCH(GI23,data!$AT$4:$AT$88,0),1),0))))</f>
        <v>0</v>
      </c>
      <c r="GP23" s="90">
        <f>MIN(IF(GL23=data!$AV$4,0.18,0.09),GF23*9)</f>
        <v>0</v>
      </c>
      <c r="GQ23" s="91">
        <f>IF(GE23=data!$AS$5,GP23,
IF(GE23=data!$AS$4,GO23,0))
*IF(AND(GG23=data!$AW$4,GE$4=data!$F$5),0.9,1)</f>
        <v>0</v>
      </c>
      <c r="GR23" s="91">
        <f t="shared" si="7"/>
        <v>0</v>
      </c>
      <c r="GU23" s="91">
        <f>IF(GE4=data!$F$4,GU20,
IF(GE4=data!$F$5,GU22,
IF(GE4=data!$F$6,0,0)))</f>
        <v>0</v>
      </c>
      <c r="HB23" s="596"/>
      <c r="HC23" s="599"/>
      <c r="HD23" s="166" t="s">
        <v>143</v>
      </c>
      <c r="HE23" s="72"/>
      <c r="HF23" s="73"/>
      <c r="HG23" s="73"/>
      <c r="HH23" s="79"/>
      <c r="HI23" s="80"/>
      <c r="HJ23" s="73"/>
      <c r="HK23" s="81"/>
      <c r="HL23" s="59"/>
      <c r="HM23" s="90">
        <f t="shared" ref="HM23:HN23" si="65">HM22</f>
        <v>0</v>
      </c>
      <c r="HN23" s="90" t="str">
        <f t="shared" si="65"/>
        <v/>
      </c>
      <c r="HO23" s="90">
        <f ca="1" xml:space="preserve">
IF(AND(HH23=data!$AR$5,HI23=data!$AT$87),data!$AU$87,
IF(AND(HH23=data!$AR$5,HI23=data!$AT$88),data!$AU$88,
IF(HH23=data!$AR$4,HF23/HJ23,
IF(HH23=data!$AR$5,HF23/OFFSET(data!$AT$3,MATCH(HI23,data!$AT$4:$AT$88,0),1),0))))</f>
        <v>0</v>
      </c>
      <c r="HP23" s="90">
        <f>MIN(IF(HL23=data!$AV$4,0.18,0.09),HF23*9)</f>
        <v>0</v>
      </c>
      <c r="HQ23" s="91">
        <f>IF(HE23=data!$AS$5,HP23,
IF(HE23=data!$AS$4,HO23,0))
*IF(AND(HG23=data!$AW$4,HE$4=data!$F$5),0.9,1)</f>
        <v>0</v>
      </c>
      <c r="HR23" s="91">
        <f t="shared" si="8"/>
        <v>0</v>
      </c>
      <c r="HU23" s="91">
        <f>IF(HE4=data!$F$4,HU20,
IF(HE4=data!$F$5,HU22,
IF(HE4=data!$F$6,0,0)))</f>
        <v>0</v>
      </c>
      <c r="IB23" s="596"/>
      <c r="IC23" s="599"/>
      <c r="ID23" s="166" t="s">
        <v>143</v>
      </c>
      <c r="IE23" s="72"/>
      <c r="IF23" s="73"/>
      <c r="IG23" s="73"/>
      <c r="IH23" s="79"/>
      <c r="II23" s="80"/>
      <c r="IJ23" s="73"/>
      <c r="IK23" s="81"/>
      <c r="IL23" s="59"/>
      <c r="IM23" s="90">
        <f t="shared" ref="IM23:IN23" si="66">IM22</f>
        <v>0</v>
      </c>
      <c r="IN23" s="90" t="str">
        <f t="shared" si="66"/>
        <v/>
      </c>
      <c r="IO23" s="90">
        <f ca="1" xml:space="preserve">
IF(AND(IH23=data!$AR$5,II23=data!$AT$87),data!$AU$87,
IF(AND(IH23=data!$AR$5,II23=data!$AT$88),data!$AU$88,
IF(IH23=data!$AR$4,IF23/IJ23,
IF(IH23=data!$AR$5,IF23/OFFSET(data!$AT$3,MATCH(II23,data!$AT$4:$AT$88,0),1),0))))</f>
        <v>0</v>
      </c>
      <c r="IP23" s="90">
        <f>MIN(IF(IL23=data!$AV$4,0.18,0.09),IF23*9)</f>
        <v>0</v>
      </c>
      <c r="IQ23" s="91">
        <f>IF(IE23=data!$AS$5,IP23,
IF(IE23=data!$AS$4,IO23,0))
*IF(AND(IG23=data!$AW$4,IE$4=data!$F$5),0.9,1)</f>
        <v>0</v>
      </c>
      <c r="IR23" s="91">
        <f t="shared" si="9"/>
        <v>0</v>
      </c>
      <c r="IU23" s="91">
        <f>IF(IE4=data!$F$4,IU20,
IF(IE4=data!$F$5,IU22,
IF(IE4=data!$F$6,0,0)))</f>
        <v>0</v>
      </c>
      <c r="JB23" s="596"/>
      <c r="JC23" s="599"/>
      <c r="JD23" s="166" t="s">
        <v>143</v>
      </c>
      <c r="JE23" s="72"/>
      <c r="JF23" s="73"/>
      <c r="JG23" s="73"/>
      <c r="JH23" s="79"/>
      <c r="JI23" s="80"/>
      <c r="JJ23" s="73"/>
      <c r="JK23" s="81"/>
      <c r="JL23" s="59"/>
      <c r="JM23" s="90">
        <f t="shared" ref="JM23:JN23" si="67">JM22</f>
        <v>0</v>
      </c>
      <c r="JN23" s="90" t="str">
        <f t="shared" si="67"/>
        <v/>
      </c>
      <c r="JO23" s="90">
        <f ca="1" xml:space="preserve">
IF(AND(JH23=data!$AR$5,JI23=data!$AT$87),data!$AU$87,
IF(AND(JH23=data!$AR$5,JI23=data!$AT$88),data!$AU$88,
IF(JH23=data!$AR$4,JF23/JJ23,
IF(JH23=data!$AR$5,JF23/OFFSET(data!$AT$3,MATCH(JI23,data!$AT$4:$AT$88,0),1),0))))</f>
        <v>0</v>
      </c>
      <c r="JP23" s="90">
        <f>MIN(IF(JL23=data!$AV$4,0.18,0.09),JF23*9)</f>
        <v>0</v>
      </c>
      <c r="JQ23" s="91">
        <f>IF(JE23=data!$AS$5,JP23,
IF(JE23=data!$AS$4,JO23,0))
*IF(AND(JG23=data!$AW$4,JE$4=data!$F$5),0.9,1)</f>
        <v>0</v>
      </c>
      <c r="JR23" s="91">
        <f t="shared" si="10"/>
        <v>0</v>
      </c>
      <c r="JU23" s="91">
        <f>IF(JE4=data!$F$4,JU20,
IF(JE4=data!$F$5,JU22,
IF(JE4=data!$F$6,0,0)))</f>
        <v>0</v>
      </c>
      <c r="KB23" s="596"/>
      <c r="KC23" s="599"/>
      <c r="KD23" s="166" t="s">
        <v>143</v>
      </c>
      <c r="KE23" s="72"/>
      <c r="KF23" s="73"/>
      <c r="KG23" s="73"/>
      <c r="KH23" s="79"/>
      <c r="KI23" s="80"/>
      <c r="KJ23" s="73"/>
      <c r="KK23" s="81"/>
      <c r="KL23" s="59"/>
      <c r="KM23" s="90">
        <f t="shared" ref="KM23:KN23" si="68">KM22</f>
        <v>0</v>
      </c>
      <c r="KN23" s="90" t="str">
        <f t="shared" si="68"/>
        <v/>
      </c>
      <c r="KO23" s="90">
        <f ca="1" xml:space="preserve">
IF(AND(KH23=data!$AR$5,KI23=data!$AT$87),data!$AU$87,
IF(AND(KH23=data!$AR$5,KI23=data!$AT$88),data!$AU$88,
IF(KH23=data!$AR$4,KF23/KJ23,
IF(KH23=data!$AR$5,KF23/OFFSET(data!$AT$3,MATCH(KI23,data!$AT$4:$AT$88,0),1),0))))</f>
        <v>0</v>
      </c>
      <c r="KP23" s="90">
        <f>MIN(IF(KL23=data!$AV$4,0.18,0.09),KF23*9)</f>
        <v>0</v>
      </c>
      <c r="KQ23" s="91">
        <f>IF(KE23=data!$AS$5,KP23,
IF(KE23=data!$AS$4,KO23,0))
*IF(AND(KG23=data!$AW$4,KE$4=data!$F$5),0.9,1)</f>
        <v>0</v>
      </c>
      <c r="KR23" s="91">
        <f t="shared" si="11"/>
        <v>0</v>
      </c>
      <c r="KU23" s="91">
        <f>IF(KE4=data!$F$4,KU20,
IF(KE4=data!$F$5,KU22,
IF(KE4=data!$F$6,0,0)))</f>
        <v>0</v>
      </c>
      <c r="LB23" s="596"/>
      <c r="LC23" s="599"/>
      <c r="LD23" s="166" t="s">
        <v>143</v>
      </c>
      <c r="LE23" s="72"/>
      <c r="LF23" s="73"/>
      <c r="LG23" s="73"/>
      <c r="LH23" s="79"/>
      <c r="LI23" s="80"/>
      <c r="LJ23" s="73"/>
      <c r="LK23" s="81"/>
      <c r="LL23" s="59"/>
      <c r="LM23" s="90">
        <f t="shared" ref="LM23:LN23" si="69">LM22</f>
        <v>0</v>
      </c>
      <c r="LN23" s="90" t="str">
        <f t="shared" si="69"/>
        <v/>
      </c>
      <c r="LO23" s="90">
        <f ca="1" xml:space="preserve">
IF(AND(LH23=data!$AR$5,LI23=data!$AT$87),data!$AU$87,
IF(AND(LH23=data!$AR$5,LI23=data!$AT$88),data!$AU$88,
IF(LH23=data!$AR$4,LF23/LJ23,
IF(LH23=data!$AR$5,LF23/OFFSET(data!$AT$3,MATCH(LI23,data!$AT$4:$AT$88,0),1),0))))</f>
        <v>0</v>
      </c>
      <c r="LP23" s="90">
        <f>MIN(IF(LL23=data!$AV$4,0.18,0.09),LF23*9)</f>
        <v>0</v>
      </c>
      <c r="LQ23" s="91">
        <f>IF(LE23=data!$AS$5,LP23,
IF(LE23=data!$AS$4,LO23,0))
*IF(AND(LG23=data!$AW$4,LE$4=data!$F$5),0.9,1)</f>
        <v>0</v>
      </c>
      <c r="LR23" s="91">
        <f t="shared" si="12"/>
        <v>0</v>
      </c>
      <c r="LU23" s="91">
        <f>IF(LE4=data!$F$4,LU20,
IF(LE4=data!$F$5,LU22,
IF(LE4=data!$F$6,0,0)))</f>
        <v>0</v>
      </c>
      <c r="MB23" s="596"/>
      <c r="MC23" s="599"/>
      <c r="MD23" s="166" t="s">
        <v>143</v>
      </c>
      <c r="ME23" s="72"/>
      <c r="MF23" s="73"/>
      <c r="MG23" s="73"/>
      <c r="MH23" s="79"/>
      <c r="MI23" s="80"/>
      <c r="MJ23" s="73"/>
      <c r="MK23" s="81"/>
      <c r="ML23" s="59"/>
      <c r="MM23" s="90">
        <f t="shared" ref="MM23:MN23" si="70">MM22</f>
        <v>0</v>
      </c>
      <c r="MN23" s="90" t="str">
        <f t="shared" si="70"/>
        <v/>
      </c>
      <c r="MO23" s="90">
        <f ca="1" xml:space="preserve">
IF(AND(MH23=data!$AR$5,MI23=data!$AT$87),data!$AU$87,
IF(AND(MH23=data!$AR$5,MI23=data!$AT$88),data!$AU$88,
IF(MH23=data!$AR$4,MF23/MJ23,
IF(MH23=data!$AR$5,MF23/OFFSET(data!$AT$3,MATCH(MI23,data!$AT$4:$AT$88,0),1),0))))</f>
        <v>0</v>
      </c>
      <c r="MP23" s="90">
        <f>MIN(IF(ML23=data!$AV$4,0.18,0.09),MF23*9)</f>
        <v>0</v>
      </c>
      <c r="MQ23" s="91">
        <f>IF(ME23=data!$AS$5,MP23,
IF(ME23=data!$AS$4,MO23,0))
*IF(AND(MG23=data!$AW$4,ME$4=data!$F$5),0.9,1)</f>
        <v>0</v>
      </c>
      <c r="MR23" s="91">
        <f t="shared" si="13"/>
        <v>0</v>
      </c>
      <c r="MU23" s="91">
        <f>IF(ME4=data!$F$4,MU20,
IF(ME4=data!$F$5,MU22,
IF(ME4=data!$F$6,0,0)))</f>
        <v>0</v>
      </c>
      <c r="NB23" s="596"/>
      <c r="NC23" s="599"/>
      <c r="ND23" s="166" t="s">
        <v>143</v>
      </c>
      <c r="NE23" s="72"/>
      <c r="NF23" s="73"/>
      <c r="NG23" s="73"/>
      <c r="NH23" s="79"/>
      <c r="NI23" s="80"/>
      <c r="NJ23" s="73"/>
      <c r="NK23" s="81"/>
      <c r="NL23" s="59"/>
      <c r="NM23" s="90">
        <f t="shared" ref="NM23:NN23" si="71">NM22</f>
        <v>0</v>
      </c>
      <c r="NN23" s="90" t="str">
        <f t="shared" si="71"/>
        <v/>
      </c>
      <c r="NO23" s="90">
        <f ca="1" xml:space="preserve">
IF(AND(NH23=data!$AR$5,NI23=data!$AT$87),data!$AU$87,
IF(AND(NH23=data!$AR$5,NI23=data!$AT$88),data!$AU$88,
IF(NH23=data!$AR$4,NF23/NJ23,
IF(NH23=data!$AR$5,NF23/OFFSET(data!$AT$3,MATCH(NI23,data!$AT$4:$AT$88,0),1),0))))</f>
        <v>0</v>
      </c>
      <c r="NP23" s="90">
        <f>MIN(IF(NL23=data!$AV$4,0.18,0.09),NF23*9)</f>
        <v>0</v>
      </c>
      <c r="NQ23" s="91">
        <f>IF(NE23=data!$AS$5,NP23,
IF(NE23=data!$AS$4,NO23,0))
*IF(AND(NG23=data!$AW$4,NE$4=data!$F$5),0.9,1)</f>
        <v>0</v>
      </c>
      <c r="NR23" s="91">
        <f t="shared" si="14"/>
        <v>0</v>
      </c>
      <c r="NU23" s="91">
        <f>IF(NE4=data!$F$4,NU20,
IF(NE4=data!$F$5,NU22,
IF(NE4=data!$F$6,0,0)))</f>
        <v>0</v>
      </c>
      <c r="OB23" s="596"/>
      <c r="OC23" s="599"/>
      <c r="OD23" s="166" t="s">
        <v>143</v>
      </c>
      <c r="OE23" s="72"/>
      <c r="OF23" s="73"/>
      <c r="OG23" s="73"/>
      <c r="OH23" s="79"/>
      <c r="OI23" s="80"/>
      <c r="OJ23" s="73"/>
      <c r="OK23" s="81"/>
      <c r="OL23" s="59"/>
      <c r="OM23" s="90">
        <f t="shared" ref="OM23:ON23" si="72">OM22</f>
        <v>0</v>
      </c>
      <c r="ON23" s="90" t="str">
        <f t="shared" si="72"/>
        <v/>
      </c>
      <c r="OO23" s="90">
        <f ca="1" xml:space="preserve">
IF(AND(OH23=data!$AR$5,OI23=data!$AT$87),data!$AU$87,
IF(AND(OH23=data!$AR$5,OI23=data!$AT$88),data!$AU$88,
IF(OH23=data!$AR$4,OF23/OJ23,
IF(OH23=data!$AR$5,OF23/OFFSET(data!$AT$3,MATCH(OI23,data!$AT$4:$AT$88,0),1),0))))</f>
        <v>0</v>
      </c>
      <c r="OP23" s="90">
        <f>MIN(IF(OL23=data!$AV$4,0.18,0.09),OF23*9)</f>
        <v>0</v>
      </c>
      <c r="OQ23" s="91">
        <f>IF(OE23=data!$AS$5,OP23,
IF(OE23=data!$AS$4,OO23,0))
*IF(AND(OG23=data!$AW$4,OE$4=data!$F$5),0.9,1)</f>
        <v>0</v>
      </c>
      <c r="OR23" s="91">
        <f t="shared" si="15"/>
        <v>0</v>
      </c>
      <c r="OU23" s="91">
        <f>IF(OE4=data!$F$4,OU20,
IF(OE4=data!$F$5,OU22,
IF(OE4=data!$F$6,0,0)))</f>
        <v>0</v>
      </c>
      <c r="PB23" s="596"/>
      <c r="PC23" s="599"/>
      <c r="PD23" s="166" t="s">
        <v>143</v>
      </c>
      <c r="PE23" s="72"/>
      <c r="PF23" s="73"/>
      <c r="PG23" s="73"/>
      <c r="PH23" s="79"/>
      <c r="PI23" s="80"/>
      <c r="PJ23" s="73"/>
      <c r="PK23" s="81"/>
      <c r="PL23" s="59"/>
      <c r="PM23" s="90">
        <f t="shared" ref="PM23:PN23" si="73">PM22</f>
        <v>0</v>
      </c>
      <c r="PN23" s="90" t="str">
        <f t="shared" si="73"/>
        <v/>
      </c>
      <c r="PO23" s="90">
        <f ca="1" xml:space="preserve">
IF(AND(PH23=data!$AR$5,PI23=data!$AT$87),data!$AU$87,
IF(AND(PH23=data!$AR$5,PI23=data!$AT$88),data!$AU$88,
IF(PH23=data!$AR$4,PF23/PJ23,
IF(PH23=data!$AR$5,PF23/OFFSET(data!$AT$3,MATCH(PI23,data!$AT$4:$AT$88,0),1),0))))</f>
        <v>0</v>
      </c>
      <c r="PP23" s="90">
        <f>MIN(IF(PL23=data!$AV$4,0.18,0.09),PF23*9)</f>
        <v>0</v>
      </c>
      <c r="PQ23" s="91">
        <f>IF(PE23=data!$AS$5,PP23,
IF(PE23=data!$AS$4,PO23,0))
*IF(AND(PG23=data!$AW$4,PE$4=data!$F$5),0.9,1)</f>
        <v>0</v>
      </c>
      <c r="PR23" s="91">
        <f t="shared" si="16"/>
        <v>0</v>
      </c>
      <c r="PU23" s="91">
        <f>IF(PE4=data!$F$4,PU20,
IF(PE4=data!$F$5,PU22,
IF(PE4=data!$F$6,0,0)))</f>
        <v>0</v>
      </c>
      <c r="QB23" s="596"/>
      <c r="QC23" s="599"/>
      <c r="QD23" s="166" t="s">
        <v>143</v>
      </c>
      <c r="QE23" s="72"/>
      <c r="QF23" s="73"/>
      <c r="QG23" s="73"/>
      <c r="QH23" s="79"/>
      <c r="QI23" s="80"/>
      <c r="QJ23" s="73"/>
      <c r="QK23" s="81"/>
      <c r="QL23" s="59"/>
      <c r="QM23" s="90">
        <f t="shared" ref="QM23:QN23" si="74">QM22</f>
        <v>0</v>
      </c>
      <c r="QN23" s="90" t="str">
        <f t="shared" si="74"/>
        <v/>
      </c>
      <c r="QO23" s="90">
        <f ca="1" xml:space="preserve">
IF(AND(QH23=data!$AR$5,QI23=data!$AT$87),data!$AU$87,
IF(AND(QH23=data!$AR$5,QI23=data!$AT$88),data!$AU$88,
IF(QH23=data!$AR$4,QF23/QJ23,
IF(QH23=data!$AR$5,QF23/OFFSET(data!$AT$3,MATCH(QI23,data!$AT$4:$AT$88,0),1),0))))</f>
        <v>0</v>
      </c>
      <c r="QP23" s="90">
        <f>MIN(IF(QL23=data!$AV$4,0.18,0.09),QF23*9)</f>
        <v>0</v>
      </c>
      <c r="QQ23" s="91">
        <f>IF(QE23=data!$AS$5,QP23,
IF(QE23=data!$AS$4,QO23,0))
*IF(AND(QG23=data!$AW$4,QE$4=data!$F$5),0.9,1)</f>
        <v>0</v>
      </c>
      <c r="QR23" s="91">
        <f t="shared" si="17"/>
        <v>0</v>
      </c>
      <c r="QU23" s="91">
        <f>IF(QE4=data!$F$4,QU20,
IF(QE4=data!$F$5,QU22,
IF(QE4=data!$F$6,0,0)))</f>
        <v>0</v>
      </c>
      <c r="RB23" s="596"/>
      <c r="RC23" s="599"/>
      <c r="RD23" s="166" t="s">
        <v>143</v>
      </c>
      <c r="RE23" s="72"/>
      <c r="RF23" s="73"/>
      <c r="RG23" s="73"/>
      <c r="RH23" s="79"/>
      <c r="RI23" s="80"/>
      <c r="RJ23" s="73"/>
      <c r="RK23" s="81"/>
      <c r="RL23" s="59"/>
      <c r="RM23" s="90">
        <f t="shared" ref="RM23:RN23" si="75">RM22</f>
        <v>0</v>
      </c>
      <c r="RN23" s="90" t="str">
        <f t="shared" si="75"/>
        <v/>
      </c>
      <c r="RO23" s="90">
        <f ca="1" xml:space="preserve">
IF(AND(RH23=data!$AR$5,RI23=data!$AT$87),data!$AU$87,
IF(AND(RH23=data!$AR$5,RI23=data!$AT$88),data!$AU$88,
IF(RH23=data!$AR$4,RF23/RJ23,
IF(RH23=data!$AR$5,RF23/OFFSET(data!$AT$3,MATCH(RI23,data!$AT$4:$AT$88,0),1),0))))</f>
        <v>0</v>
      </c>
      <c r="RP23" s="90">
        <f>MIN(IF(RL23=data!$AV$4,0.18,0.09),RF23*9)</f>
        <v>0</v>
      </c>
      <c r="RQ23" s="91">
        <f>IF(RE23=data!$AS$5,RP23,
IF(RE23=data!$AS$4,RO23,0))
*IF(AND(RG23=data!$AW$4,RE$4=data!$F$5),0.9,1)</f>
        <v>0</v>
      </c>
      <c r="RR23" s="91">
        <f t="shared" si="18"/>
        <v>0</v>
      </c>
      <c r="RU23" s="91">
        <f>IF(RE4=data!$F$4,RU20,
IF(RE4=data!$F$5,RU22,
IF(RE4=data!$F$6,0,0)))</f>
        <v>0</v>
      </c>
      <c r="SB23" s="596"/>
      <c r="SC23" s="599"/>
      <c r="SD23" s="166" t="s">
        <v>143</v>
      </c>
      <c r="SE23" s="72"/>
      <c r="SF23" s="73"/>
      <c r="SG23" s="73"/>
      <c r="SH23" s="79"/>
      <c r="SI23" s="80"/>
      <c r="SJ23" s="73"/>
      <c r="SK23" s="81"/>
      <c r="SL23" s="59"/>
      <c r="SM23" s="90">
        <f t="shared" ref="SM23:SN23" si="76">SM22</f>
        <v>0</v>
      </c>
      <c r="SN23" s="90" t="str">
        <f t="shared" si="76"/>
        <v/>
      </c>
      <c r="SO23" s="90">
        <f ca="1" xml:space="preserve">
IF(AND(SH23=data!$AR$5,SI23=data!$AT$87),data!$AU$87,
IF(AND(SH23=data!$AR$5,SI23=data!$AT$88),data!$AU$88,
IF(SH23=data!$AR$4,SF23/SJ23,
IF(SH23=data!$AR$5,SF23/OFFSET(data!$AT$3,MATCH(SI23,data!$AT$4:$AT$88,0),1),0))))</f>
        <v>0</v>
      </c>
      <c r="SP23" s="90">
        <f>MIN(IF(SL23=data!$AV$4,0.18,0.09),SF23*9)</f>
        <v>0</v>
      </c>
      <c r="SQ23" s="91">
        <f>IF(SE23=data!$AS$5,SP23,
IF(SE23=data!$AS$4,SO23,0))
*IF(AND(SG23=data!$AW$4,SE$4=data!$F$5),0.9,1)</f>
        <v>0</v>
      </c>
      <c r="SR23" s="91">
        <f t="shared" si="19"/>
        <v>0</v>
      </c>
      <c r="SU23" s="91">
        <f>IF(SE4=data!$F$4,SU20,
IF(SE4=data!$F$5,SU22,
IF(SE4=data!$F$6,0,0)))</f>
        <v>0</v>
      </c>
    </row>
    <row r="24" spans="2:552" ht="22.5" customHeight="1" x14ac:dyDescent="0.15">
      <c r="B24" s="596"/>
      <c r="C24" s="599"/>
      <c r="D24" s="166" t="s">
        <v>144</v>
      </c>
      <c r="E24" s="72"/>
      <c r="F24" s="73"/>
      <c r="G24" s="73"/>
      <c r="H24" s="79"/>
      <c r="I24" s="80"/>
      <c r="J24" s="73"/>
      <c r="K24" s="81"/>
      <c r="L24" s="59"/>
      <c r="M24" s="90" t="str">
        <f t="shared" si="20"/>
        <v>簡略計算方法①</v>
      </c>
      <c r="N24" s="90" t="str">
        <f t="shared" si="21"/>
        <v>柱・間柱間</v>
      </c>
      <c r="O24" s="90">
        <f ca="1" xml:space="preserve">
IF(AND(H24=data!$AR$5,I24=data!$AT$87),data!$AU$87,
IF(AND(H24=data!$AR$5,I24=data!$AT$88),data!$AU$88,
IF(H24=data!$AR$4,F24/J24,
IF(H24=data!$AR$5,F24/OFFSET(data!$AT$3,MATCH(I24,data!$AT$4:$AT$88,0),1),0))))</f>
        <v>0</v>
      </c>
      <c r="P24" s="90">
        <f>MIN(IF(L24=data!$AV$4,0.18,0.09),F24*9)</f>
        <v>0</v>
      </c>
      <c r="Q24" s="91">
        <f>IF(E24=data!$AS$5,P24,
IF(E24=data!$AS$4,O24,0))
*IF(AND(G24=data!$AW$4,E$4=data!$F$5),0.9,1)</f>
        <v>0</v>
      </c>
      <c r="R24" s="91">
        <f t="shared" si="0"/>
        <v>0</v>
      </c>
      <c r="AB24" s="596"/>
      <c r="AC24" s="599"/>
      <c r="AD24" s="166" t="s">
        <v>144</v>
      </c>
      <c r="AE24" s="72"/>
      <c r="AF24" s="73"/>
      <c r="AG24" s="73"/>
      <c r="AH24" s="79"/>
      <c r="AI24" s="80"/>
      <c r="AJ24" s="73"/>
      <c r="AK24" s="81"/>
      <c r="AL24" s="59"/>
      <c r="AM24" s="90" t="str">
        <f t="shared" si="22"/>
        <v>詳細計算方法</v>
      </c>
      <c r="AN24" s="90" t="str">
        <f t="shared" si="22"/>
        <v/>
      </c>
      <c r="AO24" s="90">
        <f ca="1" xml:space="preserve">
IF(AND(AH24=data!$AR$5,AI24=data!$AT$87),data!$AU$87,
IF(AND(AH24=data!$AR$5,AI24=data!$AT$88),data!$AU$88,
IF(AH24=data!$AR$4,AF24/AJ24,
IF(AH24=data!$AR$5,AF24/OFFSET(data!$AT$3,MATCH(AI24,data!$AT$4:$AT$88,0),1),0))))</f>
        <v>0</v>
      </c>
      <c r="AP24" s="90">
        <f>MIN(IF(AL24=data!$AV$4,0.18,0.09),AF24*9)</f>
        <v>0</v>
      </c>
      <c r="AQ24" s="91">
        <f>IF(AE24=data!$AS$5,AP24,
IF(AE24=data!$AS$4,AO24,0))
*IF(AND(AG24=data!$AW$4,AE$4=data!$F$5),0.9,1)</f>
        <v>0</v>
      </c>
      <c r="AR24" s="91">
        <f t="shared" si="1"/>
        <v>0</v>
      </c>
      <c r="BB24" s="596"/>
      <c r="BC24" s="599"/>
      <c r="BD24" s="166" t="s">
        <v>144</v>
      </c>
      <c r="BE24" s="72"/>
      <c r="BF24" s="73"/>
      <c r="BG24" s="73"/>
      <c r="BH24" s="79"/>
      <c r="BI24" s="80"/>
      <c r="BJ24" s="73"/>
      <c r="BK24" s="81"/>
      <c r="BL24" s="59"/>
      <c r="BM24" s="90" t="str">
        <f t="shared" ref="BM24:BN24" si="77">BM23</f>
        <v>簡略計算方法①</v>
      </c>
      <c r="BN24" s="90" t="str">
        <f t="shared" si="77"/>
        <v>大引間</v>
      </c>
      <c r="BO24" s="90">
        <f ca="1" xml:space="preserve">
IF(AND(BH24=data!$AR$5,BI24=data!$AT$87),data!$AU$87,
IF(AND(BH24=data!$AR$5,BI24=data!$AT$88),data!$AU$88,
IF(BH24=data!$AR$4,BF24/BJ24,
IF(BH24=data!$AR$5,BF24/OFFSET(data!$AT$3,MATCH(BI24,data!$AT$4:$AT$88,0),1),0))))</f>
        <v>0</v>
      </c>
      <c r="BP24" s="90">
        <f>MIN(IF(BL24=data!$AV$4,0.18,0.09),BF24*9)</f>
        <v>0</v>
      </c>
      <c r="BQ24" s="91">
        <f>IF(BE24=data!$AS$5,BP24,
IF(BE24=data!$AS$4,BO24,0))
*IF(AND(BG24=data!$AW$4,BE$4=data!$F$5),0.9,1)</f>
        <v>0</v>
      </c>
      <c r="BR24" s="91">
        <f t="shared" si="2"/>
        <v>0</v>
      </c>
      <c r="CB24" s="596"/>
      <c r="CC24" s="599"/>
      <c r="CD24" s="166" t="s">
        <v>144</v>
      </c>
      <c r="CE24" s="72"/>
      <c r="CF24" s="73"/>
      <c r="CG24" s="73"/>
      <c r="CH24" s="79"/>
      <c r="CI24" s="80"/>
      <c r="CJ24" s="73"/>
      <c r="CK24" s="81"/>
      <c r="CL24" s="59"/>
      <c r="CM24" s="90">
        <f t="shared" ref="CM24:CN24" si="78">CM23</f>
        <v>0</v>
      </c>
      <c r="CN24" s="90" t="str">
        <f t="shared" si="78"/>
        <v/>
      </c>
      <c r="CO24" s="90">
        <f ca="1" xml:space="preserve">
IF(AND(CH24=data!$AR$5,CI24=data!$AT$87),data!$AU$87,
IF(AND(CH24=data!$AR$5,CI24=data!$AT$88),data!$AU$88,
IF(CH24=data!$AR$4,CF24/CJ24,
IF(CH24=data!$AR$5,CF24/OFFSET(data!$AT$3,MATCH(CI24,data!$AT$4:$AT$88,0),1),0))))</f>
        <v>0</v>
      </c>
      <c r="CP24" s="90">
        <f>MIN(IF(CL24=data!$AV$4,0.18,0.09),CF24*9)</f>
        <v>0</v>
      </c>
      <c r="CQ24" s="91">
        <f>IF(CE24=data!$AS$5,CP24,
IF(CE24=data!$AS$4,CO24,0))
*IF(AND(CG24=data!$AW$4,CE$4=data!$F$5),0.9,1)</f>
        <v>0</v>
      </c>
      <c r="CR24" s="91">
        <f t="shared" si="3"/>
        <v>0</v>
      </c>
      <c r="DB24" s="596"/>
      <c r="DC24" s="599"/>
      <c r="DD24" s="166" t="s">
        <v>144</v>
      </c>
      <c r="DE24" s="72"/>
      <c r="DF24" s="73"/>
      <c r="DG24" s="73"/>
      <c r="DH24" s="79"/>
      <c r="DI24" s="80"/>
      <c r="DJ24" s="73"/>
      <c r="DK24" s="81"/>
      <c r="DL24" s="59"/>
      <c r="DM24" s="90">
        <f t="shared" ref="DM24:DN24" si="79">DM23</f>
        <v>0</v>
      </c>
      <c r="DN24" s="90" t="str">
        <f t="shared" si="79"/>
        <v/>
      </c>
      <c r="DO24" s="90">
        <f ca="1" xml:space="preserve">
IF(AND(DH24=data!$AR$5,DI24=data!$AT$87),data!$AU$87,
IF(AND(DH24=data!$AR$5,DI24=data!$AT$88),data!$AU$88,
IF(DH24=data!$AR$4,DF24/DJ24,
IF(DH24=data!$AR$5,DF24/OFFSET(data!$AT$3,MATCH(DI24,data!$AT$4:$AT$88,0),1),0))))</f>
        <v>0</v>
      </c>
      <c r="DP24" s="90">
        <f>MIN(IF(DL24=data!$AV$4,0.18,0.09),DF24*9)</f>
        <v>0</v>
      </c>
      <c r="DQ24" s="91">
        <f>IF(DE24=data!$AS$5,DP24,
IF(DE24=data!$AS$4,DO24,0))
*IF(AND(DG24=data!$AW$4,DE$4=data!$F$5),0.9,1)</f>
        <v>0</v>
      </c>
      <c r="DR24" s="91">
        <f t="shared" si="4"/>
        <v>0</v>
      </c>
      <c r="EB24" s="596"/>
      <c r="EC24" s="599"/>
      <c r="ED24" s="166" t="s">
        <v>144</v>
      </c>
      <c r="EE24" s="72"/>
      <c r="EF24" s="73"/>
      <c r="EG24" s="73"/>
      <c r="EH24" s="79"/>
      <c r="EI24" s="80"/>
      <c r="EJ24" s="73"/>
      <c r="EK24" s="81"/>
      <c r="EL24" s="59"/>
      <c r="EM24" s="90">
        <f t="shared" ref="EM24:EN24" si="80">EM23</f>
        <v>0</v>
      </c>
      <c r="EN24" s="90" t="str">
        <f t="shared" si="80"/>
        <v/>
      </c>
      <c r="EO24" s="90">
        <f ca="1" xml:space="preserve">
IF(AND(EH24=data!$AR$5,EI24=data!$AT$87),data!$AU$87,
IF(AND(EH24=data!$AR$5,EI24=data!$AT$88),data!$AU$88,
IF(EH24=data!$AR$4,EF24/EJ24,
IF(EH24=data!$AR$5,EF24/OFFSET(data!$AT$3,MATCH(EI24,data!$AT$4:$AT$88,0),1),0))))</f>
        <v>0</v>
      </c>
      <c r="EP24" s="90">
        <f>MIN(IF(EL24=data!$AV$4,0.18,0.09),EF24*9)</f>
        <v>0</v>
      </c>
      <c r="EQ24" s="91">
        <f>IF(EE24=data!$AS$5,EP24,
IF(EE24=data!$AS$4,EO24,0))
*IF(AND(EG24=data!$AW$4,EE$4=data!$F$5),0.9,1)</f>
        <v>0</v>
      </c>
      <c r="ER24" s="91">
        <f t="shared" si="5"/>
        <v>0</v>
      </c>
      <c r="FB24" s="596"/>
      <c r="FC24" s="599"/>
      <c r="FD24" s="166" t="s">
        <v>144</v>
      </c>
      <c r="FE24" s="72"/>
      <c r="FF24" s="73"/>
      <c r="FG24" s="73"/>
      <c r="FH24" s="79"/>
      <c r="FI24" s="80"/>
      <c r="FJ24" s="73"/>
      <c r="FK24" s="81"/>
      <c r="FL24" s="59"/>
      <c r="FM24" s="90">
        <f t="shared" ref="FM24:FN24" si="81">FM23</f>
        <v>0</v>
      </c>
      <c r="FN24" s="90" t="str">
        <f t="shared" si="81"/>
        <v/>
      </c>
      <c r="FO24" s="90">
        <f ca="1" xml:space="preserve">
IF(AND(FH24=data!$AR$5,FI24=data!$AT$87),data!$AU$87,
IF(AND(FH24=data!$AR$5,FI24=data!$AT$88),data!$AU$88,
IF(FH24=data!$AR$4,FF24/FJ24,
IF(FH24=data!$AR$5,FF24/OFFSET(data!$AT$3,MATCH(FI24,data!$AT$4:$AT$88,0),1),0))))</f>
        <v>0</v>
      </c>
      <c r="FP24" s="90">
        <f>MIN(IF(FL24=data!$AV$4,0.18,0.09),FF24*9)</f>
        <v>0</v>
      </c>
      <c r="FQ24" s="91">
        <f>IF(FE24=data!$AS$5,FP24,
IF(FE24=data!$AS$4,FO24,0))
*IF(AND(FG24=data!$AW$4,FE$4=data!$F$5),0.9,1)</f>
        <v>0</v>
      </c>
      <c r="FR24" s="91">
        <f t="shared" si="6"/>
        <v>0</v>
      </c>
      <c r="GB24" s="596"/>
      <c r="GC24" s="599"/>
      <c r="GD24" s="166" t="s">
        <v>144</v>
      </c>
      <c r="GE24" s="72"/>
      <c r="GF24" s="73"/>
      <c r="GG24" s="73"/>
      <c r="GH24" s="79"/>
      <c r="GI24" s="80"/>
      <c r="GJ24" s="73"/>
      <c r="GK24" s="81"/>
      <c r="GL24" s="59"/>
      <c r="GM24" s="90">
        <f t="shared" ref="GM24:GN24" si="82">GM23</f>
        <v>0</v>
      </c>
      <c r="GN24" s="90" t="str">
        <f t="shared" si="82"/>
        <v/>
      </c>
      <c r="GO24" s="90">
        <f ca="1" xml:space="preserve">
IF(AND(GH24=data!$AR$5,GI24=data!$AT$87),data!$AU$87,
IF(AND(GH24=data!$AR$5,GI24=data!$AT$88),data!$AU$88,
IF(GH24=data!$AR$4,GF24/GJ24,
IF(GH24=data!$AR$5,GF24/OFFSET(data!$AT$3,MATCH(GI24,data!$AT$4:$AT$88,0),1),0))))</f>
        <v>0</v>
      </c>
      <c r="GP24" s="90">
        <f>MIN(IF(GL24=data!$AV$4,0.18,0.09),GF24*9)</f>
        <v>0</v>
      </c>
      <c r="GQ24" s="91">
        <f>IF(GE24=data!$AS$5,GP24,
IF(GE24=data!$AS$4,GO24,0))
*IF(AND(GG24=data!$AW$4,GE$4=data!$F$5),0.9,1)</f>
        <v>0</v>
      </c>
      <c r="GR24" s="91">
        <f t="shared" si="7"/>
        <v>0</v>
      </c>
      <c r="HB24" s="596"/>
      <c r="HC24" s="599"/>
      <c r="HD24" s="166" t="s">
        <v>144</v>
      </c>
      <c r="HE24" s="72"/>
      <c r="HF24" s="73"/>
      <c r="HG24" s="73"/>
      <c r="HH24" s="79"/>
      <c r="HI24" s="80"/>
      <c r="HJ24" s="73"/>
      <c r="HK24" s="81"/>
      <c r="HL24" s="59"/>
      <c r="HM24" s="90">
        <f t="shared" ref="HM24:HN24" si="83">HM23</f>
        <v>0</v>
      </c>
      <c r="HN24" s="90" t="str">
        <f t="shared" si="83"/>
        <v/>
      </c>
      <c r="HO24" s="90">
        <f ca="1" xml:space="preserve">
IF(AND(HH24=data!$AR$5,HI24=data!$AT$87),data!$AU$87,
IF(AND(HH24=data!$AR$5,HI24=data!$AT$88),data!$AU$88,
IF(HH24=data!$AR$4,HF24/HJ24,
IF(HH24=data!$AR$5,HF24/OFFSET(data!$AT$3,MATCH(HI24,data!$AT$4:$AT$88,0),1),0))))</f>
        <v>0</v>
      </c>
      <c r="HP24" s="90">
        <f>MIN(IF(HL24=data!$AV$4,0.18,0.09),HF24*9)</f>
        <v>0</v>
      </c>
      <c r="HQ24" s="91">
        <f>IF(HE24=data!$AS$5,HP24,
IF(HE24=data!$AS$4,HO24,0))
*IF(AND(HG24=data!$AW$4,HE$4=data!$F$5),0.9,1)</f>
        <v>0</v>
      </c>
      <c r="HR24" s="91">
        <f t="shared" si="8"/>
        <v>0</v>
      </c>
      <c r="IB24" s="596"/>
      <c r="IC24" s="599"/>
      <c r="ID24" s="166" t="s">
        <v>144</v>
      </c>
      <c r="IE24" s="72"/>
      <c r="IF24" s="73"/>
      <c r="IG24" s="73"/>
      <c r="IH24" s="79"/>
      <c r="II24" s="80"/>
      <c r="IJ24" s="73"/>
      <c r="IK24" s="81"/>
      <c r="IL24" s="59"/>
      <c r="IM24" s="90">
        <f t="shared" ref="IM24:IN24" si="84">IM23</f>
        <v>0</v>
      </c>
      <c r="IN24" s="90" t="str">
        <f t="shared" si="84"/>
        <v/>
      </c>
      <c r="IO24" s="90">
        <f ca="1" xml:space="preserve">
IF(AND(IH24=data!$AR$5,II24=data!$AT$87),data!$AU$87,
IF(AND(IH24=data!$AR$5,II24=data!$AT$88),data!$AU$88,
IF(IH24=data!$AR$4,IF24/IJ24,
IF(IH24=data!$AR$5,IF24/OFFSET(data!$AT$3,MATCH(II24,data!$AT$4:$AT$88,0),1),0))))</f>
        <v>0</v>
      </c>
      <c r="IP24" s="90">
        <f>MIN(IF(IL24=data!$AV$4,0.18,0.09),IF24*9)</f>
        <v>0</v>
      </c>
      <c r="IQ24" s="91">
        <f>IF(IE24=data!$AS$5,IP24,
IF(IE24=data!$AS$4,IO24,0))
*IF(AND(IG24=data!$AW$4,IE$4=data!$F$5),0.9,1)</f>
        <v>0</v>
      </c>
      <c r="IR24" s="91">
        <f t="shared" si="9"/>
        <v>0</v>
      </c>
      <c r="JB24" s="596"/>
      <c r="JC24" s="599"/>
      <c r="JD24" s="166" t="s">
        <v>144</v>
      </c>
      <c r="JE24" s="72"/>
      <c r="JF24" s="73"/>
      <c r="JG24" s="73"/>
      <c r="JH24" s="79"/>
      <c r="JI24" s="80"/>
      <c r="JJ24" s="73"/>
      <c r="JK24" s="81"/>
      <c r="JL24" s="59"/>
      <c r="JM24" s="90">
        <f t="shared" ref="JM24:JN24" si="85">JM23</f>
        <v>0</v>
      </c>
      <c r="JN24" s="90" t="str">
        <f t="shared" si="85"/>
        <v/>
      </c>
      <c r="JO24" s="90">
        <f ca="1" xml:space="preserve">
IF(AND(JH24=data!$AR$5,JI24=data!$AT$87),data!$AU$87,
IF(AND(JH24=data!$AR$5,JI24=data!$AT$88),data!$AU$88,
IF(JH24=data!$AR$4,JF24/JJ24,
IF(JH24=data!$AR$5,JF24/OFFSET(data!$AT$3,MATCH(JI24,data!$AT$4:$AT$88,0),1),0))))</f>
        <v>0</v>
      </c>
      <c r="JP24" s="90">
        <f>MIN(IF(JL24=data!$AV$4,0.18,0.09),JF24*9)</f>
        <v>0</v>
      </c>
      <c r="JQ24" s="91">
        <f>IF(JE24=data!$AS$5,JP24,
IF(JE24=data!$AS$4,JO24,0))
*IF(AND(JG24=data!$AW$4,JE$4=data!$F$5),0.9,1)</f>
        <v>0</v>
      </c>
      <c r="JR24" s="91">
        <f t="shared" si="10"/>
        <v>0</v>
      </c>
      <c r="KB24" s="596"/>
      <c r="KC24" s="599"/>
      <c r="KD24" s="166" t="s">
        <v>144</v>
      </c>
      <c r="KE24" s="72"/>
      <c r="KF24" s="73"/>
      <c r="KG24" s="73"/>
      <c r="KH24" s="79"/>
      <c r="KI24" s="80"/>
      <c r="KJ24" s="73"/>
      <c r="KK24" s="81"/>
      <c r="KL24" s="59"/>
      <c r="KM24" s="90">
        <f t="shared" ref="KM24:KN24" si="86">KM23</f>
        <v>0</v>
      </c>
      <c r="KN24" s="90" t="str">
        <f t="shared" si="86"/>
        <v/>
      </c>
      <c r="KO24" s="90">
        <f ca="1" xml:space="preserve">
IF(AND(KH24=data!$AR$5,KI24=data!$AT$87),data!$AU$87,
IF(AND(KH24=data!$AR$5,KI24=data!$AT$88),data!$AU$88,
IF(KH24=data!$AR$4,KF24/KJ24,
IF(KH24=data!$AR$5,KF24/OFFSET(data!$AT$3,MATCH(KI24,data!$AT$4:$AT$88,0),1),0))))</f>
        <v>0</v>
      </c>
      <c r="KP24" s="90">
        <f>MIN(IF(KL24=data!$AV$4,0.18,0.09),KF24*9)</f>
        <v>0</v>
      </c>
      <c r="KQ24" s="91">
        <f>IF(KE24=data!$AS$5,KP24,
IF(KE24=data!$AS$4,KO24,0))
*IF(AND(KG24=data!$AW$4,KE$4=data!$F$5),0.9,1)</f>
        <v>0</v>
      </c>
      <c r="KR24" s="91">
        <f t="shared" si="11"/>
        <v>0</v>
      </c>
      <c r="LB24" s="596"/>
      <c r="LC24" s="599"/>
      <c r="LD24" s="166" t="s">
        <v>144</v>
      </c>
      <c r="LE24" s="72"/>
      <c r="LF24" s="73"/>
      <c r="LG24" s="73"/>
      <c r="LH24" s="79"/>
      <c r="LI24" s="80"/>
      <c r="LJ24" s="73"/>
      <c r="LK24" s="81"/>
      <c r="LL24" s="59"/>
      <c r="LM24" s="90">
        <f t="shared" ref="LM24:LN24" si="87">LM23</f>
        <v>0</v>
      </c>
      <c r="LN24" s="90" t="str">
        <f t="shared" si="87"/>
        <v/>
      </c>
      <c r="LO24" s="90">
        <f ca="1" xml:space="preserve">
IF(AND(LH24=data!$AR$5,LI24=data!$AT$87),data!$AU$87,
IF(AND(LH24=data!$AR$5,LI24=data!$AT$88),data!$AU$88,
IF(LH24=data!$AR$4,LF24/LJ24,
IF(LH24=data!$AR$5,LF24/OFFSET(data!$AT$3,MATCH(LI24,data!$AT$4:$AT$88,0),1),0))))</f>
        <v>0</v>
      </c>
      <c r="LP24" s="90">
        <f>MIN(IF(LL24=data!$AV$4,0.18,0.09),LF24*9)</f>
        <v>0</v>
      </c>
      <c r="LQ24" s="91">
        <f>IF(LE24=data!$AS$5,LP24,
IF(LE24=data!$AS$4,LO24,0))
*IF(AND(LG24=data!$AW$4,LE$4=data!$F$5),0.9,1)</f>
        <v>0</v>
      </c>
      <c r="LR24" s="91">
        <f t="shared" si="12"/>
        <v>0</v>
      </c>
      <c r="MB24" s="596"/>
      <c r="MC24" s="599"/>
      <c r="MD24" s="166" t="s">
        <v>144</v>
      </c>
      <c r="ME24" s="72"/>
      <c r="MF24" s="73"/>
      <c r="MG24" s="73"/>
      <c r="MH24" s="79"/>
      <c r="MI24" s="80"/>
      <c r="MJ24" s="73"/>
      <c r="MK24" s="81"/>
      <c r="ML24" s="59"/>
      <c r="MM24" s="90">
        <f t="shared" ref="MM24:MN24" si="88">MM23</f>
        <v>0</v>
      </c>
      <c r="MN24" s="90" t="str">
        <f t="shared" si="88"/>
        <v/>
      </c>
      <c r="MO24" s="90">
        <f ca="1" xml:space="preserve">
IF(AND(MH24=data!$AR$5,MI24=data!$AT$87),data!$AU$87,
IF(AND(MH24=data!$AR$5,MI24=data!$AT$88),data!$AU$88,
IF(MH24=data!$AR$4,MF24/MJ24,
IF(MH24=data!$AR$5,MF24/OFFSET(data!$AT$3,MATCH(MI24,data!$AT$4:$AT$88,0),1),0))))</f>
        <v>0</v>
      </c>
      <c r="MP24" s="90">
        <f>MIN(IF(ML24=data!$AV$4,0.18,0.09),MF24*9)</f>
        <v>0</v>
      </c>
      <c r="MQ24" s="91">
        <f>IF(ME24=data!$AS$5,MP24,
IF(ME24=data!$AS$4,MO24,0))
*IF(AND(MG24=data!$AW$4,ME$4=data!$F$5),0.9,1)</f>
        <v>0</v>
      </c>
      <c r="MR24" s="91">
        <f t="shared" si="13"/>
        <v>0</v>
      </c>
      <c r="NB24" s="596"/>
      <c r="NC24" s="599"/>
      <c r="ND24" s="166" t="s">
        <v>144</v>
      </c>
      <c r="NE24" s="72"/>
      <c r="NF24" s="73"/>
      <c r="NG24" s="73"/>
      <c r="NH24" s="79"/>
      <c r="NI24" s="80"/>
      <c r="NJ24" s="73"/>
      <c r="NK24" s="81"/>
      <c r="NL24" s="59"/>
      <c r="NM24" s="90">
        <f t="shared" ref="NM24:NN24" si="89">NM23</f>
        <v>0</v>
      </c>
      <c r="NN24" s="90" t="str">
        <f t="shared" si="89"/>
        <v/>
      </c>
      <c r="NO24" s="90">
        <f ca="1" xml:space="preserve">
IF(AND(NH24=data!$AR$5,NI24=data!$AT$87),data!$AU$87,
IF(AND(NH24=data!$AR$5,NI24=data!$AT$88),data!$AU$88,
IF(NH24=data!$AR$4,NF24/NJ24,
IF(NH24=data!$AR$5,NF24/OFFSET(data!$AT$3,MATCH(NI24,data!$AT$4:$AT$88,0),1),0))))</f>
        <v>0</v>
      </c>
      <c r="NP24" s="90">
        <f>MIN(IF(NL24=data!$AV$4,0.18,0.09),NF24*9)</f>
        <v>0</v>
      </c>
      <c r="NQ24" s="91">
        <f>IF(NE24=data!$AS$5,NP24,
IF(NE24=data!$AS$4,NO24,0))
*IF(AND(NG24=data!$AW$4,NE$4=data!$F$5),0.9,1)</f>
        <v>0</v>
      </c>
      <c r="NR24" s="91">
        <f t="shared" si="14"/>
        <v>0</v>
      </c>
      <c r="OB24" s="596"/>
      <c r="OC24" s="599"/>
      <c r="OD24" s="166" t="s">
        <v>144</v>
      </c>
      <c r="OE24" s="72"/>
      <c r="OF24" s="73"/>
      <c r="OG24" s="73"/>
      <c r="OH24" s="79"/>
      <c r="OI24" s="80"/>
      <c r="OJ24" s="73"/>
      <c r="OK24" s="81"/>
      <c r="OL24" s="59"/>
      <c r="OM24" s="90">
        <f t="shared" ref="OM24:ON24" si="90">OM23</f>
        <v>0</v>
      </c>
      <c r="ON24" s="90" t="str">
        <f t="shared" si="90"/>
        <v/>
      </c>
      <c r="OO24" s="90">
        <f ca="1" xml:space="preserve">
IF(AND(OH24=data!$AR$5,OI24=data!$AT$87),data!$AU$87,
IF(AND(OH24=data!$AR$5,OI24=data!$AT$88),data!$AU$88,
IF(OH24=data!$AR$4,OF24/OJ24,
IF(OH24=data!$AR$5,OF24/OFFSET(data!$AT$3,MATCH(OI24,data!$AT$4:$AT$88,0),1),0))))</f>
        <v>0</v>
      </c>
      <c r="OP24" s="90">
        <f>MIN(IF(OL24=data!$AV$4,0.18,0.09),OF24*9)</f>
        <v>0</v>
      </c>
      <c r="OQ24" s="91">
        <f>IF(OE24=data!$AS$5,OP24,
IF(OE24=data!$AS$4,OO24,0))
*IF(AND(OG24=data!$AW$4,OE$4=data!$F$5),0.9,1)</f>
        <v>0</v>
      </c>
      <c r="OR24" s="91">
        <f t="shared" si="15"/>
        <v>0</v>
      </c>
      <c r="PB24" s="596"/>
      <c r="PC24" s="599"/>
      <c r="PD24" s="166" t="s">
        <v>144</v>
      </c>
      <c r="PE24" s="72"/>
      <c r="PF24" s="73"/>
      <c r="PG24" s="73"/>
      <c r="PH24" s="79"/>
      <c r="PI24" s="80"/>
      <c r="PJ24" s="73"/>
      <c r="PK24" s="81"/>
      <c r="PL24" s="59"/>
      <c r="PM24" s="90">
        <f t="shared" ref="PM24:PN24" si="91">PM23</f>
        <v>0</v>
      </c>
      <c r="PN24" s="90" t="str">
        <f t="shared" si="91"/>
        <v/>
      </c>
      <c r="PO24" s="90">
        <f ca="1" xml:space="preserve">
IF(AND(PH24=data!$AR$5,PI24=data!$AT$87),data!$AU$87,
IF(AND(PH24=data!$AR$5,PI24=data!$AT$88),data!$AU$88,
IF(PH24=data!$AR$4,PF24/PJ24,
IF(PH24=data!$AR$5,PF24/OFFSET(data!$AT$3,MATCH(PI24,data!$AT$4:$AT$88,0),1),0))))</f>
        <v>0</v>
      </c>
      <c r="PP24" s="90">
        <f>MIN(IF(PL24=data!$AV$4,0.18,0.09),PF24*9)</f>
        <v>0</v>
      </c>
      <c r="PQ24" s="91">
        <f>IF(PE24=data!$AS$5,PP24,
IF(PE24=data!$AS$4,PO24,0))
*IF(AND(PG24=data!$AW$4,PE$4=data!$F$5),0.9,1)</f>
        <v>0</v>
      </c>
      <c r="PR24" s="91">
        <f t="shared" si="16"/>
        <v>0</v>
      </c>
      <c r="QB24" s="596"/>
      <c r="QC24" s="599"/>
      <c r="QD24" s="166" t="s">
        <v>144</v>
      </c>
      <c r="QE24" s="72"/>
      <c r="QF24" s="73"/>
      <c r="QG24" s="73"/>
      <c r="QH24" s="79"/>
      <c r="QI24" s="80"/>
      <c r="QJ24" s="73"/>
      <c r="QK24" s="81"/>
      <c r="QL24" s="59"/>
      <c r="QM24" s="90">
        <f t="shared" ref="QM24:QN24" si="92">QM23</f>
        <v>0</v>
      </c>
      <c r="QN24" s="90" t="str">
        <f t="shared" si="92"/>
        <v/>
      </c>
      <c r="QO24" s="90">
        <f ca="1" xml:space="preserve">
IF(AND(QH24=data!$AR$5,QI24=data!$AT$87),data!$AU$87,
IF(AND(QH24=data!$AR$5,QI24=data!$AT$88),data!$AU$88,
IF(QH24=data!$AR$4,QF24/QJ24,
IF(QH24=data!$AR$5,QF24/OFFSET(data!$AT$3,MATCH(QI24,data!$AT$4:$AT$88,0),1),0))))</f>
        <v>0</v>
      </c>
      <c r="QP24" s="90">
        <f>MIN(IF(QL24=data!$AV$4,0.18,0.09),QF24*9)</f>
        <v>0</v>
      </c>
      <c r="QQ24" s="91">
        <f>IF(QE24=data!$AS$5,QP24,
IF(QE24=data!$AS$4,QO24,0))
*IF(AND(QG24=data!$AW$4,QE$4=data!$F$5),0.9,1)</f>
        <v>0</v>
      </c>
      <c r="QR24" s="91">
        <f t="shared" si="17"/>
        <v>0</v>
      </c>
      <c r="RB24" s="596"/>
      <c r="RC24" s="599"/>
      <c r="RD24" s="166" t="s">
        <v>144</v>
      </c>
      <c r="RE24" s="72"/>
      <c r="RF24" s="73"/>
      <c r="RG24" s="73"/>
      <c r="RH24" s="79"/>
      <c r="RI24" s="80"/>
      <c r="RJ24" s="73"/>
      <c r="RK24" s="81"/>
      <c r="RL24" s="59"/>
      <c r="RM24" s="90">
        <f t="shared" ref="RM24:RN24" si="93">RM23</f>
        <v>0</v>
      </c>
      <c r="RN24" s="90" t="str">
        <f t="shared" si="93"/>
        <v/>
      </c>
      <c r="RO24" s="90">
        <f ca="1" xml:space="preserve">
IF(AND(RH24=data!$AR$5,RI24=data!$AT$87),data!$AU$87,
IF(AND(RH24=data!$AR$5,RI24=data!$AT$88),data!$AU$88,
IF(RH24=data!$AR$4,RF24/RJ24,
IF(RH24=data!$AR$5,RF24/OFFSET(data!$AT$3,MATCH(RI24,data!$AT$4:$AT$88,0),1),0))))</f>
        <v>0</v>
      </c>
      <c r="RP24" s="90">
        <f>MIN(IF(RL24=data!$AV$4,0.18,0.09),RF24*9)</f>
        <v>0</v>
      </c>
      <c r="RQ24" s="91">
        <f>IF(RE24=data!$AS$5,RP24,
IF(RE24=data!$AS$4,RO24,0))
*IF(AND(RG24=data!$AW$4,RE$4=data!$F$5),0.9,1)</f>
        <v>0</v>
      </c>
      <c r="RR24" s="91">
        <f t="shared" si="18"/>
        <v>0</v>
      </c>
      <c r="SB24" s="596"/>
      <c r="SC24" s="599"/>
      <c r="SD24" s="166" t="s">
        <v>144</v>
      </c>
      <c r="SE24" s="72"/>
      <c r="SF24" s="73"/>
      <c r="SG24" s="73"/>
      <c r="SH24" s="79"/>
      <c r="SI24" s="80"/>
      <c r="SJ24" s="73"/>
      <c r="SK24" s="81"/>
      <c r="SL24" s="59"/>
      <c r="SM24" s="90">
        <f t="shared" ref="SM24:SN24" si="94">SM23</f>
        <v>0</v>
      </c>
      <c r="SN24" s="90" t="str">
        <f t="shared" si="94"/>
        <v/>
      </c>
      <c r="SO24" s="90">
        <f ca="1" xml:space="preserve">
IF(AND(SH24=data!$AR$5,SI24=data!$AT$87),data!$AU$87,
IF(AND(SH24=data!$AR$5,SI24=data!$AT$88),data!$AU$88,
IF(SH24=data!$AR$4,SF24/SJ24,
IF(SH24=data!$AR$5,SF24/OFFSET(data!$AT$3,MATCH(SI24,data!$AT$4:$AT$88,0),1),0))))</f>
        <v>0</v>
      </c>
      <c r="SP24" s="90">
        <f>MIN(IF(SL24=data!$AV$4,0.18,0.09),SF24*9)</f>
        <v>0</v>
      </c>
      <c r="SQ24" s="91">
        <f>IF(SE24=data!$AS$5,SP24,
IF(SE24=data!$AS$4,SO24,0))
*IF(AND(SG24=data!$AW$4,SE$4=data!$F$5),0.9,1)</f>
        <v>0</v>
      </c>
      <c r="SR24" s="91">
        <f t="shared" si="19"/>
        <v>0</v>
      </c>
    </row>
    <row r="25" spans="2:552" ht="22.5" customHeight="1" x14ac:dyDescent="0.15">
      <c r="B25" s="596"/>
      <c r="C25" s="599"/>
      <c r="D25" s="166" t="s">
        <v>145</v>
      </c>
      <c r="E25" s="72"/>
      <c r="F25" s="73"/>
      <c r="G25" s="73"/>
      <c r="H25" s="79"/>
      <c r="I25" s="80"/>
      <c r="J25" s="73"/>
      <c r="K25" s="81"/>
      <c r="L25" s="59"/>
      <c r="M25" s="90" t="str">
        <f t="shared" si="20"/>
        <v>簡略計算方法①</v>
      </c>
      <c r="N25" s="90" t="str">
        <f t="shared" si="21"/>
        <v>柱・間柱間</v>
      </c>
      <c r="O25" s="90">
        <f ca="1" xml:space="preserve">
IF(AND(H25=data!$AR$5,I25=data!$AT$87),data!$AU$87,
IF(AND(H25=data!$AR$5,I25=data!$AT$88),data!$AU$88,
IF(H25=data!$AR$4,F25/J25,
IF(H25=data!$AR$5,F25/OFFSET(data!$AT$3,MATCH(I25,data!$AT$4:$AT$88,0),1),0))))</f>
        <v>0</v>
      </c>
      <c r="P25" s="90">
        <f>MIN(IF(L25=data!$AV$4,0.18,0.09),F25*9)</f>
        <v>0</v>
      </c>
      <c r="Q25" s="91">
        <f>IF(E25=data!$AS$5,P25,
IF(E25=data!$AS$4,O25,0))
*IF(AND(G25=data!$AW$4,E$4=data!$F$5),0.9,1)</f>
        <v>0</v>
      </c>
      <c r="R25" s="91">
        <f t="shared" si="0"/>
        <v>0</v>
      </c>
      <c r="AB25" s="596"/>
      <c r="AC25" s="599"/>
      <c r="AD25" s="166" t="s">
        <v>145</v>
      </c>
      <c r="AE25" s="72"/>
      <c r="AF25" s="73"/>
      <c r="AG25" s="73"/>
      <c r="AH25" s="79"/>
      <c r="AI25" s="80"/>
      <c r="AJ25" s="73"/>
      <c r="AK25" s="81"/>
      <c r="AL25" s="59"/>
      <c r="AM25" s="90" t="str">
        <f t="shared" si="22"/>
        <v>詳細計算方法</v>
      </c>
      <c r="AN25" s="90" t="str">
        <f t="shared" si="22"/>
        <v/>
      </c>
      <c r="AO25" s="90">
        <f ca="1" xml:space="preserve">
IF(AND(AH25=data!$AR$5,AI25=data!$AT$87),data!$AU$87,
IF(AND(AH25=data!$AR$5,AI25=data!$AT$88),data!$AU$88,
IF(AH25=data!$AR$4,AF25/AJ25,
IF(AH25=data!$AR$5,AF25/OFFSET(data!$AT$3,MATCH(AI25,data!$AT$4:$AT$88,0),1),0))))</f>
        <v>0</v>
      </c>
      <c r="AP25" s="90">
        <f>MIN(IF(AL25=data!$AV$4,0.18,0.09),AF25*9)</f>
        <v>0</v>
      </c>
      <c r="AQ25" s="91">
        <f>IF(AE25=data!$AS$5,AP25,
IF(AE25=data!$AS$4,AO25,0))
*IF(AND(AG25=data!$AW$4,AE$4=data!$F$5),0.9,1)</f>
        <v>0</v>
      </c>
      <c r="AR25" s="91">
        <f t="shared" si="1"/>
        <v>0</v>
      </c>
      <c r="BB25" s="596"/>
      <c r="BC25" s="599"/>
      <c r="BD25" s="166" t="s">
        <v>145</v>
      </c>
      <c r="BE25" s="72"/>
      <c r="BF25" s="73"/>
      <c r="BG25" s="73"/>
      <c r="BH25" s="79"/>
      <c r="BI25" s="80"/>
      <c r="BJ25" s="73"/>
      <c r="BK25" s="81"/>
      <c r="BL25" s="59"/>
      <c r="BM25" s="90" t="str">
        <f t="shared" ref="BM25:BN25" si="95">BM24</f>
        <v>簡略計算方法①</v>
      </c>
      <c r="BN25" s="90" t="str">
        <f t="shared" si="95"/>
        <v>大引間</v>
      </c>
      <c r="BO25" s="90">
        <f ca="1" xml:space="preserve">
IF(AND(BH25=data!$AR$5,BI25=data!$AT$87),data!$AU$87,
IF(AND(BH25=data!$AR$5,BI25=data!$AT$88),data!$AU$88,
IF(BH25=data!$AR$4,BF25/BJ25,
IF(BH25=data!$AR$5,BF25/OFFSET(data!$AT$3,MATCH(BI25,data!$AT$4:$AT$88,0),1),0))))</f>
        <v>0</v>
      </c>
      <c r="BP25" s="90">
        <f>MIN(IF(BL25=data!$AV$4,0.18,0.09),BF25*9)</f>
        <v>0</v>
      </c>
      <c r="BQ25" s="91">
        <f>IF(BE25=data!$AS$5,BP25,
IF(BE25=data!$AS$4,BO25,0))
*IF(AND(BG25=data!$AW$4,BE$4=data!$F$5),0.9,1)</f>
        <v>0</v>
      </c>
      <c r="BR25" s="91">
        <f t="shared" si="2"/>
        <v>0</v>
      </c>
      <c r="CB25" s="596"/>
      <c r="CC25" s="599"/>
      <c r="CD25" s="166" t="s">
        <v>145</v>
      </c>
      <c r="CE25" s="72"/>
      <c r="CF25" s="73"/>
      <c r="CG25" s="73"/>
      <c r="CH25" s="79"/>
      <c r="CI25" s="80"/>
      <c r="CJ25" s="73"/>
      <c r="CK25" s="81"/>
      <c r="CL25" s="59"/>
      <c r="CM25" s="90">
        <f t="shared" ref="CM25:CN25" si="96">CM24</f>
        <v>0</v>
      </c>
      <c r="CN25" s="90" t="str">
        <f t="shared" si="96"/>
        <v/>
      </c>
      <c r="CO25" s="90">
        <f ca="1" xml:space="preserve">
IF(AND(CH25=data!$AR$5,CI25=data!$AT$87),data!$AU$87,
IF(AND(CH25=data!$AR$5,CI25=data!$AT$88),data!$AU$88,
IF(CH25=data!$AR$4,CF25/CJ25,
IF(CH25=data!$AR$5,CF25/OFFSET(data!$AT$3,MATCH(CI25,data!$AT$4:$AT$88,0),1),0))))</f>
        <v>0</v>
      </c>
      <c r="CP25" s="90">
        <f>MIN(IF(CL25=data!$AV$4,0.18,0.09),CF25*9)</f>
        <v>0</v>
      </c>
      <c r="CQ25" s="91">
        <f>IF(CE25=data!$AS$5,CP25,
IF(CE25=data!$AS$4,CO25,0))
*IF(AND(CG25=data!$AW$4,CE$4=data!$F$5),0.9,1)</f>
        <v>0</v>
      </c>
      <c r="CR25" s="91">
        <f t="shared" si="3"/>
        <v>0</v>
      </c>
      <c r="DB25" s="596"/>
      <c r="DC25" s="599"/>
      <c r="DD25" s="166" t="s">
        <v>145</v>
      </c>
      <c r="DE25" s="72"/>
      <c r="DF25" s="73"/>
      <c r="DG25" s="73"/>
      <c r="DH25" s="79"/>
      <c r="DI25" s="80"/>
      <c r="DJ25" s="73"/>
      <c r="DK25" s="81"/>
      <c r="DL25" s="59"/>
      <c r="DM25" s="90">
        <f t="shared" ref="DM25:DN25" si="97">DM24</f>
        <v>0</v>
      </c>
      <c r="DN25" s="90" t="str">
        <f t="shared" si="97"/>
        <v/>
      </c>
      <c r="DO25" s="90">
        <f ca="1" xml:space="preserve">
IF(AND(DH25=data!$AR$5,DI25=data!$AT$87),data!$AU$87,
IF(AND(DH25=data!$AR$5,DI25=data!$AT$88),data!$AU$88,
IF(DH25=data!$AR$4,DF25/DJ25,
IF(DH25=data!$AR$5,DF25/OFFSET(data!$AT$3,MATCH(DI25,data!$AT$4:$AT$88,0),1),0))))</f>
        <v>0</v>
      </c>
      <c r="DP25" s="90">
        <f>MIN(IF(DL25=data!$AV$4,0.18,0.09),DF25*9)</f>
        <v>0</v>
      </c>
      <c r="DQ25" s="91">
        <f>IF(DE25=data!$AS$5,DP25,
IF(DE25=data!$AS$4,DO25,0))
*IF(AND(DG25=data!$AW$4,DE$4=data!$F$5),0.9,1)</f>
        <v>0</v>
      </c>
      <c r="DR25" s="91">
        <f t="shared" si="4"/>
        <v>0</v>
      </c>
      <c r="EB25" s="596"/>
      <c r="EC25" s="599"/>
      <c r="ED25" s="166" t="s">
        <v>145</v>
      </c>
      <c r="EE25" s="72"/>
      <c r="EF25" s="73"/>
      <c r="EG25" s="73"/>
      <c r="EH25" s="79"/>
      <c r="EI25" s="80"/>
      <c r="EJ25" s="73"/>
      <c r="EK25" s="81"/>
      <c r="EL25" s="59"/>
      <c r="EM25" s="90">
        <f t="shared" ref="EM25:EN25" si="98">EM24</f>
        <v>0</v>
      </c>
      <c r="EN25" s="90" t="str">
        <f t="shared" si="98"/>
        <v/>
      </c>
      <c r="EO25" s="90">
        <f ca="1" xml:space="preserve">
IF(AND(EH25=data!$AR$5,EI25=data!$AT$87),data!$AU$87,
IF(AND(EH25=data!$AR$5,EI25=data!$AT$88),data!$AU$88,
IF(EH25=data!$AR$4,EF25/EJ25,
IF(EH25=data!$AR$5,EF25/OFFSET(data!$AT$3,MATCH(EI25,data!$AT$4:$AT$88,0),1),0))))</f>
        <v>0</v>
      </c>
      <c r="EP25" s="90">
        <f>MIN(IF(EL25=data!$AV$4,0.18,0.09),EF25*9)</f>
        <v>0</v>
      </c>
      <c r="EQ25" s="91">
        <f>IF(EE25=data!$AS$5,EP25,
IF(EE25=data!$AS$4,EO25,0))
*IF(AND(EG25=data!$AW$4,EE$4=data!$F$5),0.9,1)</f>
        <v>0</v>
      </c>
      <c r="ER25" s="91">
        <f t="shared" si="5"/>
        <v>0</v>
      </c>
      <c r="FB25" s="596"/>
      <c r="FC25" s="599"/>
      <c r="FD25" s="166" t="s">
        <v>145</v>
      </c>
      <c r="FE25" s="72"/>
      <c r="FF25" s="73"/>
      <c r="FG25" s="73"/>
      <c r="FH25" s="79"/>
      <c r="FI25" s="80"/>
      <c r="FJ25" s="73"/>
      <c r="FK25" s="81"/>
      <c r="FL25" s="59"/>
      <c r="FM25" s="90">
        <f t="shared" ref="FM25:FN25" si="99">FM24</f>
        <v>0</v>
      </c>
      <c r="FN25" s="90" t="str">
        <f t="shared" si="99"/>
        <v/>
      </c>
      <c r="FO25" s="90">
        <f ca="1" xml:space="preserve">
IF(AND(FH25=data!$AR$5,FI25=data!$AT$87),data!$AU$87,
IF(AND(FH25=data!$AR$5,FI25=data!$AT$88),data!$AU$88,
IF(FH25=data!$AR$4,FF25/FJ25,
IF(FH25=data!$AR$5,FF25/OFFSET(data!$AT$3,MATCH(FI25,data!$AT$4:$AT$88,0),1),0))))</f>
        <v>0</v>
      </c>
      <c r="FP25" s="90">
        <f>MIN(IF(FL25=data!$AV$4,0.18,0.09),FF25*9)</f>
        <v>0</v>
      </c>
      <c r="FQ25" s="91">
        <f>IF(FE25=data!$AS$5,FP25,
IF(FE25=data!$AS$4,FO25,0))
*IF(AND(FG25=data!$AW$4,FE$4=data!$F$5),0.9,1)</f>
        <v>0</v>
      </c>
      <c r="FR25" s="91">
        <f t="shared" si="6"/>
        <v>0</v>
      </c>
      <c r="GB25" s="596"/>
      <c r="GC25" s="599"/>
      <c r="GD25" s="166" t="s">
        <v>145</v>
      </c>
      <c r="GE25" s="72"/>
      <c r="GF25" s="73"/>
      <c r="GG25" s="73"/>
      <c r="GH25" s="79"/>
      <c r="GI25" s="80"/>
      <c r="GJ25" s="73"/>
      <c r="GK25" s="81"/>
      <c r="GL25" s="59"/>
      <c r="GM25" s="90">
        <f t="shared" ref="GM25:GN25" si="100">GM24</f>
        <v>0</v>
      </c>
      <c r="GN25" s="90" t="str">
        <f t="shared" si="100"/>
        <v/>
      </c>
      <c r="GO25" s="90">
        <f ca="1" xml:space="preserve">
IF(AND(GH25=data!$AR$5,GI25=data!$AT$87),data!$AU$87,
IF(AND(GH25=data!$AR$5,GI25=data!$AT$88),data!$AU$88,
IF(GH25=data!$AR$4,GF25/GJ25,
IF(GH25=data!$AR$5,GF25/OFFSET(data!$AT$3,MATCH(GI25,data!$AT$4:$AT$88,0),1),0))))</f>
        <v>0</v>
      </c>
      <c r="GP25" s="90">
        <f>MIN(IF(GL25=data!$AV$4,0.18,0.09),GF25*9)</f>
        <v>0</v>
      </c>
      <c r="GQ25" s="91">
        <f>IF(GE25=data!$AS$5,GP25,
IF(GE25=data!$AS$4,GO25,0))
*IF(AND(GG25=data!$AW$4,GE$4=data!$F$5),0.9,1)</f>
        <v>0</v>
      </c>
      <c r="GR25" s="91">
        <f t="shared" si="7"/>
        <v>0</v>
      </c>
      <c r="HB25" s="596"/>
      <c r="HC25" s="599"/>
      <c r="HD25" s="166" t="s">
        <v>145</v>
      </c>
      <c r="HE25" s="72"/>
      <c r="HF25" s="73"/>
      <c r="HG25" s="73"/>
      <c r="HH25" s="79"/>
      <c r="HI25" s="80"/>
      <c r="HJ25" s="73"/>
      <c r="HK25" s="81"/>
      <c r="HL25" s="59"/>
      <c r="HM25" s="90">
        <f t="shared" ref="HM25:HN25" si="101">HM24</f>
        <v>0</v>
      </c>
      <c r="HN25" s="90" t="str">
        <f t="shared" si="101"/>
        <v/>
      </c>
      <c r="HO25" s="90">
        <f ca="1" xml:space="preserve">
IF(AND(HH25=data!$AR$5,HI25=data!$AT$87),data!$AU$87,
IF(AND(HH25=data!$AR$5,HI25=data!$AT$88),data!$AU$88,
IF(HH25=data!$AR$4,HF25/HJ25,
IF(HH25=data!$AR$5,HF25/OFFSET(data!$AT$3,MATCH(HI25,data!$AT$4:$AT$88,0),1),0))))</f>
        <v>0</v>
      </c>
      <c r="HP25" s="90">
        <f>MIN(IF(HL25=data!$AV$4,0.18,0.09),HF25*9)</f>
        <v>0</v>
      </c>
      <c r="HQ25" s="91">
        <f>IF(HE25=data!$AS$5,HP25,
IF(HE25=data!$AS$4,HO25,0))
*IF(AND(HG25=data!$AW$4,HE$4=data!$F$5),0.9,1)</f>
        <v>0</v>
      </c>
      <c r="HR25" s="91">
        <f t="shared" si="8"/>
        <v>0</v>
      </c>
      <c r="IB25" s="596"/>
      <c r="IC25" s="599"/>
      <c r="ID25" s="166" t="s">
        <v>145</v>
      </c>
      <c r="IE25" s="72"/>
      <c r="IF25" s="73"/>
      <c r="IG25" s="73"/>
      <c r="IH25" s="79"/>
      <c r="II25" s="80"/>
      <c r="IJ25" s="73"/>
      <c r="IK25" s="81"/>
      <c r="IL25" s="59"/>
      <c r="IM25" s="90">
        <f t="shared" ref="IM25:IN25" si="102">IM24</f>
        <v>0</v>
      </c>
      <c r="IN25" s="90" t="str">
        <f t="shared" si="102"/>
        <v/>
      </c>
      <c r="IO25" s="90">
        <f ca="1" xml:space="preserve">
IF(AND(IH25=data!$AR$5,II25=data!$AT$87),data!$AU$87,
IF(AND(IH25=data!$AR$5,II25=data!$AT$88),data!$AU$88,
IF(IH25=data!$AR$4,IF25/IJ25,
IF(IH25=data!$AR$5,IF25/OFFSET(data!$AT$3,MATCH(II25,data!$AT$4:$AT$88,0),1),0))))</f>
        <v>0</v>
      </c>
      <c r="IP25" s="90">
        <f>MIN(IF(IL25=data!$AV$4,0.18,0.09),IF25*9)</f>
        <v>0</v>
      </c>
      <c r="IQ25" s="91">
        <f>IF(IE25=data!$AS$5,IP25,
IF(IE25=data!$AS$4,IO25,0))
*IF(AND(IG25=data!$AW$4,IE$4=data!$F$5),0.9,1)</f>
        <v>0</v>
      </c>
      <c r="IR25" s="91">
        <f t="shared" si="9"/>
        <v>0</v>
      </c>
      <c r="JB25" s="596"/>
      <c r="JC25" s="599"/>
      <c r="JD25" s="166" t="s">
        <v>145</v>
      </c>
      <c r="JE25" s="72"/>
      <c r="JF25" s="73"/>
      <c r="JG25" s="73"/>
      <c r="JH25" s="79"/>
      <c r="JI25" s="80"/>
      <c r="JJ25" s="73"/>
      <c r="JK25" s="81"/>
      <c r="JL25" s="59"/>
      <c r="JM25" s="90">
        <f t="shared" ref="JM25:JN25" si="103">JM24</f>
        <v>0</v>
      </c>
      <c r="JN25" s="90" t="str">
        <f t="shared" si="103"/>
        <v/>
      </c>
      <c r="JO25" s="90">
        <f ca="1" xml:space="preserve">
IF(AND(JH25=data!$AR$5,JI25=data!$AT$87),data!$AU$87,
IF(AND(JH25=data!$AR$5,JI25=data!$AT$88),data!$AU$88,
IF(JH25=data!$AR$4,JF25/JJ25,
IF(JH25=data!$AR$5,JF25/OFFSET(data!$AT$3,MATCH(JI25,data!$AT$4:$AT$88,0),1),0))))</f>
        <v>0</v>
      </c>
      <c r="JP25" s="90">
        <f>MIN(IF(JL25=data!$AV$4,0.18,0.09),JF25*9)</f>
        <v>0</v>
      </c>
      <c r="JQ25" s="91">
        <f>IF(JE25=data!$AS$5,JP25,
IF(JE25=data!$AS$4,JO25,0))
*IF(AND(JG25=data!$AW$4,JE$4=data!$F$5),0.9,1)</f>
        <v>0</v>
      </c>
      <c r="JR25" s="91">
        <f t="shared" si="10"/>
        <v>0</v>
      </c>
      <c r="KB25" s="596"/>
      <c r="KC25" s="599"/>
      <c r="KD25" s="166" t="s">
        <v>145</v>
      </c>
      <c r="KE25" s="72"/>
      <c r="KF25" s="73"/>
      <c r="KG25" s="73"/>
      <c r="KH25" s="79"/>
      <c r="KI25" s="80"/>
      <c r="KJ25" s="73"/>
      <c r="KK25" s="81"/>
      <c r="KL25" s="59"/>
      <c r="KM25" s="90">
        <f t="shared" ref="KM25:KN25" si="104">KM24</f>
        <v>0</v>
      </c>
      <c r="KN25" s="90" t="str">
        <f t="shared" si="104"/>
        <v/>
      </c>
      <c r="KO25" s="90">
        <f ca="1" xml:space="preserve">
IF(AND(KH25=data!$AR$5,KI25=data!$AT$87),data!$AU$87,
IF(AND(KH25=data!$AR$5,KI25=data!$AT$88),data!$AU$88,
IF(KH25=data!$AR$4,KF25/KJ25,
IF(KH25=data!$AR$5,KF25/OFFSET(data!$AT$3,MATCH(KI25,data!$AT$4:$AT$88,0),1),0))))</f>
        <v>0</v>
      </c>
      <c r="KP25" s="90">
        <f>MIN(IF(KL25=data!$AV$4,0.18,0.09),KF25*9)</f>
        <v>0</v>
      </c>
      <c r="KQ25" s="91">
        <f>IF(KE25=data!$AS$5,KP25,
IF(KE25=data!$AS$4,KO25,0))
*IF(AND(KG25=data!$AW$4,KE$4=data!$F$5),0.9,1)</f>
        <v>0</v>
      </c>
      <c r="KR25" s="91">
        <f t="shared" si="11"/>
        <v>0</v>
      </c>
      <c r="LB25" s="596"/>
      <c r="LC25" s="599"/>
      <c r="LD25" s="166" t="s">
        <v>145</v>
      </c>
      <c r="LE25" s="72"/>
      <c r="LF25" s="73"/>
      <c r="LG25" s="73"/>
      <c r="LH25" s="79"/>
      <c r="LI25" s="80"/>
      <c r="LJ25" s="73"/>
      <c r="LK25" s="81"/>
      <c r="LL25" s="59"/>
      <c r="LM25" s="90">
        <f t="shared" ref="LM25:LN25" si="105">LM24</f>
        <v>0</v>
      </c>
      <c r="LN25" s="90" t="str">
        <f t="shared" si="105"/>
        <v/>
      </c>
      <c r="LO25" s="90">
        <f ca="1" xml:space="preserve">
IF(AND(LH25=data!$AR$5,LI25=data!$AT$87),data!$AU$87,
IF(AND(LH25=data!$AR$5,LI25=data!$AT$88),data!$AU$88,
IF(LH25=data!$AR$4,LF25/LJ25,
IF(LH25=data!$AR$5,LF25/OFFSET(data!$AT$3,MATCH(LI25,data!$AT$4:$AT$88,0),1),0))))</f>
        <v>0</v>
      </c>
      <c r="LP25" s="90">
        <f>MIN(IF(LL25=data!$AV$4,0.18,0.09),LF25*9)</f>
        <v>0</v>
      </c>
      <c r="LQ25" s="91">
        <f>IF(LE25=data!$AS$5,LP25,
IF(LE25=data!$AS$4,LO25,0))
*IF(AND(LG25=data!$AW$4,LE$4=data!$F$5),0.9,1)</f>
        <v>0</v>
      </c>
      <c r="LR25" s="91">
        <f t="shared" si="12"/>
        <v>0</v>
      </c>
      <c r="MB25" s="596"/>
      <c r="MC25" s="599"/>
      <c r="MD25" s="166" t="s">
        <v>145</v>
      </c>
      <c r="ME25" s="72"/>
      <c r="MF25" s="73"/>
      <c r="MG25" s="73"/>
      <c r="MH25" s="79"/>
      <c r="MI25" s="80"/>
      <c r="MJ25" s="73"/>
      <c r="MK25" s="81"/>
      <c r="ML25" s="59"/>
      <c r="MM25" s="90">
        <f t="shared" ref="MM25:MN25" si="106">MM24</f>
        <v>0</v>
      </c>
      <c r="MN25" s="90" t="str">
        <f t="shared" si="106"/>
        <v/>
      </c>
      <c r="MO25" s="90">
        <f ca="1" xml:space="preserve">
IF(AND(MH25=data!$AR$5,MI25=data!$AT$87),data!$AU$87,
IF(AND(MH25=data!$AR$5,MI25=data!$AT$88),data!$AU$88,
IF(MH25=data!$AR$4,MF25/MJ25,
IF(MH25=data!$AR$5,MF25/OFFSET(data!$AT$3,MATCH(MI25,data!$AT$4:$AT$88,0),1),0))))</f>
        <v>0</v>
      </c>
      <c r="MP25" s="90">
        <f>MIN(IF(ML25=data!$AV$4,0.18,0.09),MF25*9)</f>
        <v>0</v>
      </c>
      <c r="MQ25" s="91">
        <f>IF(ME25=data!$AS$5,MP25,
IF(ME25=data!$AS$4,MO25,0))
*IF(AND(MG25=data!$AW$4,ME$4=data!$F$5),0.9,1)</f>
        <v>0</v>
      </c>
      <c r="MR25" s="91">
        <f t="shared" si="13"/>
        <v>0</v>
      </c>
      <c r="NB25" s="596"/>
      <c r="NC25" s="599"/>
      <c r="ND25" s="166" t="s">
        <v>145</v>
      </c>
      <c r="NE25" s="72"/>
      <c r="NF25" s="73"/>
      <c r="NG25" s="73"/>
      <c r="NH25" s="79"/>
      <c r="NI25" s="80"/>
      <c r="NJ25" s="73"/>
      <c r="NK25" s="81"/>
      <c r="NL25" s="59"/>
      <c r="NM25" s="90">
        <f t="shared" ref="NM25:NN25" si="107">NM24</f>
        <v>0</v>
      </c>
      <c r="NN25" s="90" t="str">
        <f t="shared" si="107"/>
        <v/>
      </c>
      <c r="NO25" s="90">
        <f ca="1" xml:space="preserve">
IF(AND(NH25=data!$AR$5,NI25=data!$AT$87),data!$AU$87,
IF(AND(NH25=data!$AR$5,NI25=data!$AT$88),data!$AU$88,
IF(NH25=data!$AR$4,NF25/NJ25,
IF(NH25=data!$AR$5,NF25/OFFSET(data!$AT$3,MATCH(NI25,data!$AT$4:$AT$88,0),1),0))))</f>
        <v>0</v>
      </c>
      <c r="NP25" s="90">
        <f>MIN(IF(NL25=data!$AV$4,0.18,0.09),NF25*9)</f>
        <v>0</v>
      </c>
      <c r="NQ25" s="91">
        <f>IF(NE25=data!$AS$5,NP25,
IF(NE25=data!$AS$4,NO25,0))
*IF(AND(NG25=data!$AW$4,NE$4=data!$F$5),0.9,1)</f>
        <v>0</v>
      </c>
      <c r="NR25" s="91">
        <f t="shared" si="14"/>
        <v>0</v>
      </c>
      <c r="OB25" s="596"/>
      <c r="OC25" s="599"/>
      <c r="OD25" s="166" t="s">
        <v>145</v>
      </c>
      <c r="OE25" s="72"/>
      <c r="OF25" s="73"/>
      <c r="OG25" s="73"/>
      <c r="OH25" s="79"/>
      <c r="OI25" s="80"/>
      <c r="OJ25" s="73"/>
      <c r="OK25" s="81"/>
      <c r="OL25" s="59"/>
      <c r="OM25" s="90">
        <f t="shared" ref="OM25:ON25" si="108">OM24</f>
        <v>0</v>
      </c>
      <c r="ON25" s="90" t="str">
        <f t="shared" si="108"/>
        <v/>
      </c>
      <c r="OO25" s="90">
        <f ca="1" xml:space="preserve">
IF(AND(OH25=data!$AR$5,OI25=data!$AT$87),data!$AU$87,
IF(AND(OH25=data!$AR$5,OI25=data!$AT$88),data!$AU$88,
IF(OH25=data!$AR$4,OF25/OJ25,
IF(OH25=data!$AR$5,OF25/OFFSET(data!$AT$3,MATCH(OI25,data!$AT$4:$AT$88,0),1),0))))</f>
        <v>0</v>
      </c>
      <c r="OP25" s="90">
        <f>MIN(IF(OL25=data!$AV$4,0.18,0.09),OF25*9)</f>
        <v>0</v>
      </c>
      <c r="OQ25" s="91">
        <f>IF(OE25=data!$AS$5,OP25,
IF(OE25=data!$AS$4,OO25,0))
*IF(AND(OG25=data!$AW$4,OE$4=data!$F$5),0.9,1)</f>
        <v>0</v>
      </c>
      <c r="OR25" s="91">
        <f t="shared" si="15"/>
        <v>0</v>
      </c>
      <c r="PB25" s="596"/>
      <c r="PC25" s="599"/>
      <c r="PD25" s="166" t="s">
        <v>145</v>
      </c>
      <c r="PE25" s="72"/>
      <c r="PF25" s="73"/>
      <c r="PG25" s="73"/>
      <c r="PH25" s="79"/>
      <c r="PI25" s="80"/>
      <c r="PJ25" s="73"/>
      <c r="PK25" s="81"/>
      <c r="PL25" s="59"/>
      <c r="PM25" s="90">
        <f t="shared" ref="PM25:PN25" si="109">PM24</f>
        <v>0</v>
      </c>
      <c r="PN25" s="90" t="str">
        <f t="shared" si="109"/>
        <v/>
      </c>
      <c r="PO25" s="90">
        <f ca="1" xml:space="preserve">
IF(AND(PH25=data!$AR$5,PI25=data!$AT$87),data!$AU$87,
IF(AND(PH25=data!$AR$5,PI25=data!$AT$88),data!$AU$88,
IF(PH25=data!$AR$4,PF25/PJ25,
IF(PH25=data!$AR$5,PF25/OFFSET(data!$AT$3,MATCH(PI25,data!$AT$4:$AT$88,0),1),0))))</f>
        <v>0</v>
      </c>
      <c r="PP25" s="90">
        <f>MIN(IF(PL25=data!$AV$4,0.18,0.09),PF25*9)</f>
        <v>0</v>
      </c>
      <c r="PQ25" s="91">
        <f>IF(PE25=data!$AS$5,PP25,
IF(PE25=data!$AS$4,PO25,0))
*IF(AND(PG25=data!$AW$4,PE$4=data!$F$5),0.9,1)</f>
        <v>0</v>
      </c>
      <c r="PR25" s="91">
        <f t="shared" si="16"/>
        <v>0</v>
      </c>
      <c r="QB25" s="596"/>
      <c r="QC25" s="599"/>
      <c r="QD25" s="166" t="s">
        <v>145</v>
      </c>
      <c r="QE25" s="72"/>
      <c r="QF25" s="73"/>
      <c r="QG25" s="73"/>
      <c r="QH25" s="79"/>
      <c r="QI25" s="80"/>
      <c r="QJ25" s="73"/>
      <c r="QK25" s="81"/>
      <c r="QL25" s="59"/>
      <c r="QM25" s="90">
        <f t="shared" ref="QM25:QN25" si="110">QM24</f>
        <v>0</v>
      </c>
      <c r="QN25" s="90" t="str">
        <f t="shared" si="110"/>
        <v/>
      </c>
      <c r="QO25" s="90">
        <f ca="1" xml:space="preserve">
IF(AND(QH25=data!$AR$5,QI25=data!$AT$87),data!$AU$87,
IF(AND(QH25=data!$AR$5,QI25=data!$AT$88),data!$AU$88,
IF(QH25=data!$AR$4,QF25/QJ25,
IF(QH25=data!$AR$5,QF25/OFFSET(data!$AT$3,MATCH(QI25,data!$AT$4:$AT$88,0),1),0))))</f>
        <v>0</v>
      </c>
      <c r="QP25" s="90">
        <f>MIN(IF(QL25=data!$AV$4,0.18,0.09),QF25*9)</f>
        <v>0</v>
      </c>
      <c r="QQ25" s="91">
        <f>IF(QE25=data!$AS$5,QP25,
IF(QE25=data!$AS$4,QO25,0))
*IF(AND(QG25=data!$AW$4,QE$4=data!$F$5),0.9,1)</f>
        <v>0</v>
      </c>
      <c r="QR25" s="91">
        <f t="shared" si="17"/>
        <v>0</v>
      </c>
      <c r="RB25" s="596"/>
      <c r="RC25" s="599"/>
      <c r="RD25" s="166" t="s">
        <v>145</v>
      </c>
      <c r="RE25" s="72"/>
      <c r="RF25" s="73"/>
      <c r="RG25" s="73"/>
      <c r="RH25" s="79"/>
      <c r="RI25" s="80"/>
      <c r="RJ25" s="73"/>
      <c r="RK25" s="81"/>
      <c r="RL25" s="59"/>
      <c r="RM25" s="90">
        <f t="shared" ref="RM25:RN25" si="111">RM24</f>
        <v>0</v>
      </c>
      <c r="RN25" s="90" t="str">
        <f t="shared" si="111"/>
        <v/>
      </c>
      <c r="RO25" s="90">
        <f ca="1" xml:space="preserve">
IF(AND(RH25=data!$AR$5,RI25=data!$AT$87),data!$AU$87,
IF(AND(RH25=data!$AR$5,RI25=data!$AT$88),data!$AU$88,
IF(RH25=data!$AR$4,RF25/RJ25,
IF(RH25=data!$AR$5,RF25/OFFSET(data!$AT$3,MATCH(RI25,data!$AT$4:$AT$88,0),1),0))))</f>
        <v>0</v>
      </c>
      <c r="RP25" s="90">
        <f>MIN(IF(RL25=data!$AV$4,0.18,0.09),RF25*9)</f>
        <v>0</v>
      </c>
      <c r="RQ25" s="91">
        <f>IF(RE25=data!$AS$5,RP25,
IF(RE25=data!$AS$4,RO25,0))
*IF(AND(RG25=data!$AW$4,RE$4=data!$F$5),0.9,1)</f>
        <v>0</v>
      </c>
      <c r="RR25" s="91">
        <f t="shared" si="18"/>
        <v>0</v>
      </c>
      <c r="SB25" s="596"/>
      <c r="SC25" s="599"/>
      <c r="SD25" s="166" t="s">
        <v>145</v>
      </c>
      <c r="SE25" s="72"/>
      <c r="SF25" s="73"/>
      <c r="SG25" s="73"/>
      <c r="SH25" s="79"/>
      <c r="SI25" s="80"/>
      <c r="SJ25" s="73"/>
      <c r="SK25" s="81"/>
      <c r="SL25" s="59"/>
      <c r="SM25" s="90">
        <f t="shared" ref="SM25:SN25" si="112">SM24</f>
        <v>0</v>
      </c>
      <c r="SN25" s="90" t="str">
        <f t="shared" si="112"/>
        <v/>
      </c>
      <c r="SO25" s="90">
        <f ca="1" xml:space="preserve">
IF(AND(SH25=data!$AR$5,SI25=data!$AT$87),data!$AU$87,
IF(AND(SH25=data!$AR$5,SI25=data!$AT$88),data!$AU$88,
IF(SH25=data!$AR$4,SF25/SJ25,
IF(SH25=data!$AR$5,SF25/OFFSET(data!$AT$3,MATCH(SI25,data!$AT$4:$AT$88,0),1),0))))</f>
        <v>0</v>
      </c>
      <c r="SP25" s="90">
        <f>MIN(IF(SL25=data!$AV$4,0.18,0.09),SF25*9)</f>
        <v>0</v>
      </c>
      <c r="SQ25" s="91">
        <f>IF(SE25=data!$AS$5,SP25,
IF(SE25=data!$AS$4,SO25,0))
*IF(AND(SG25=data!$AW$4,SE$4=data!$F$5),0.9,1)</f>
        <v>0</v>
      </c>
      <c r="SR25" s="91">
        <f t="shared" si="19"/>
        <v>0</v>
      </c>
    </row>
    <row r="26" spans="2:552" ht="22.5" customHeight="1" x14ac:dyDescent="0.15">
      <c r="B26" s="596"/>
      <c r="C26" s="599"/>
      <c r="D26" s="166" t="s">
        <v>146</v>
      </c>
      <c r="E26" s="72"/>
      <c r="F26" s="73"/>
      <c r="G26" s="73"/>
      <c r="H26" s="79"/>
      <c r="I26" s="80"/>
      <c r="J26" s="73"/>
      <c r="K26" s="81"/>
      <c r="L26" s="59"/>
      <c r="M26" s="90" t="str">
        <f t="shared" si="20"/>
        <v>簡略計算方法①</v>
      </c>
      <c r="N26" s="90" t="str">
        <f t="shared" si="21"/>
        <v>柱・間柱間</v>
      </c>
      <c r="O26" s="90">
        <f ca="1" xml:space="preserve">
IF(AND(H26=data!$AR$5,I26=data!$AT$87),data!$AU$87,
IF(AND(H26=data!$AR$5,I26=data!$AT$88),data!$AU$88,
IF(H26=data!$AR$4,F26/J26,
IF(H26=data!$AR$5,F26/OFFSET(data!$AT$3,MATCH(I26,data!$AT$4:$AT$88,0),1),0))))</f>
        <v>0</v>
      </c>
      <c r="P26" s="90">
        <f>MIN(IF(L26=data!$AV$4,0.18,0.09),F26*9)</f>
        <v>0</v>
      </c>
      <c r="Q26" s="91">
        <f>IF(E26=data!$AS$5,P26,
IF(E26=data!$AS$4,O26,0))
*IF(AND(G26=data!$AW$4,E$4=data!$F$5),0.9,1)</f>
        <v>0</v>
      </c>
      <c r="R26" s="91">
        <f t="shared" si="0"/>
        <v>0</v>
      </c>
      <c r="AB26" s="596"/>
      <c r="AC26" s="599"/>
      <c r="AD26" s="166" t="s">
        <v>146</v>
      </c>
      <c r="AE26" s="72"/>
      <c r="AF26" s="73"/>
      <c r="AG26" s="73"/>
      <c r="AH26" s="79"/>
      <c r="AI26" s="80"/>
      <c r="AJ26" s="73"/>
      <c r="AK26" s="81"/>
      <c r="AL26" s="59"/>
      <c r="AM26" s="90" t="str">
        <f t="shared" si="22"/>
        <v>詳細計算方法</v>
      </c>
      <c r="AN26" s="90" t="str">
        <f t="shared" si="22"/>
        <v/>
      </c>
      <c r="AO26" s="90">
        <f ca="1" xml:space="preserve">
IF(AND(AH26=data!$AR$5,AI26=data!$AT$87),data!$AU$87,
IF(AND(AH26=data!$AR$5,AI26=data!$AT$88),data!$AU$88,
IF(AH26=data!$AR$4,AF26/AJ26,
IF(AH26=data!$AR$5,AF26/OFFSET(data!$AT$3,MATCH(AI26,data!$AT$4:$AT$88,0),1),0))))</f>
        <v>0</v>
      </c>
      <c r="AP26" s="90">
        <f>MIN(IF(AL26=data!$AV$4,0.18,0.09),AF26*9)</f>
        <v>0</v>
      </c>
      <c r="AQ26" s="91">
        <f>IF(AE26=data!$AS$5,AP26,
IF(AE26=data!$AS$4,AO26,0))
*IF(AND(AG26=data!$AW$4,AE$4=data!$F$5),0.9,1)</f>
        <v>0</v>
      </c>
      <c r="AR26" s="91">
        <f t="shared" si="1"/>
        <v>0</v>
      </c>
      <c r="BB26" s="596"/>
      <c r="BC26" s="599"/>
      <c r="BD26" s="166" t="s">
        <v>146</v>
      </c>
      <c r="BE26" s="72"/>
      <c r="BF26" s="73"/>
      <c r="BG26" s="73"/>
      <c r="BH26" s="79"/>
      <c r="BI26" s="80"/>
      <c r="BJ26" s="73"/>
      <c r="BK26" s="81"/>
      <c r="BL26" s="59"/>
      <c r="BM26" s="90" t="str">
        <f t="shared" ref="BM26:BN26" si="113">BM25</f>
        <v>簡略計算方法①</v>
      </c>
      <c r="BN26" s="90" t="str">
        <f t="shared" si="113"/>
        <v>大引間</v>
      </c>
      <c r="BO26" s="90">
        <f ca="1" xml:space="preserve">
IF(AND(BH26=data!$AR$5,BI26=data!$AT$87),data!$AU$87,
IF(AND(BH26=data!$AR$5,BI26=data!$AT$88),data!$AU$88,
IF(BH26=data!$AR$4,BF26/BJ26,
IF(BH26=data!$AR$5,BF26/OFFSET(data!$AT$3,MATCH(BI26,data!$AT$4:$AT$88,0),1),0))))</f>
        <v>0</v>
      </c>
      <c r="BP26" s="90">
        <f>MIN(IF(BL26=data!$AV$4,0.18,0.09),BF26*9)</f>
        <v>0</v>
      </c>
      <c r="BQ26" s="91">
        <f>IF(BE26=data!$AS$5,BP26,
IF(BE26=data!$AS$4,BO26,0))
*IF(AND(BG26=data!$AW$4,BE$4=data!$F$5),0.9,1)</f>
        <v>0</v>
      </c>
      <c r="BR26" s="91">
        <f t="shared" si="2"/>
        <v>0</v>
      </c>
      <c r="CB26" s="596"/>
      <c r="CC26" s="599"/>
      <c r="CD26" s="166" t="s">
        <v>146</v>
      </c>
      <c r="CE26" s="72"/>
      <c r="CF26" s="73"/>
      <c r="CG26" s="73"/>
      <c r="CH26" s="79"/>
      <c r="CI26" s="80"/>
      <c r="CJ26" s="73"/>
      <c r="CK26" s="81"/>
      <c r="CL26" s="59"/>
      <c r="CM26" s="90">
        <f t="shared" ref="CM26:CN26" si="114">CM25</f>
        <v>0</v>
      </c>
      <c r="CN26" s="90" t="str">
        <f t="shared" si="114"/>
        <v/>
      </c>
      <c r="CO26" s="90">
        <f ca="1" xml:space="preserve">
IF(AND(CH26=data!$AR$5,CI26=data!$AT$87),data!$AU$87,
IF(AND(CH26=data!$AR$5,CI26=data!$AT$88),data!$AU$88,
IF(CH26=data!$AR$4,CF26/CJ26,
IF(CH26=data!$AR$5,CF26/OFFSET(data!$AT$3,MATCH(CI26,data!$AT$4:$AT$88,0),1),0))))</f>
        <v>0</v>
      </c>
      <c r="CP26" s="90">
        <f>MIN(IF(CL26=data!$AV$4,0.18,0.09),CF26*9)</f>
        <v>0</v>
      </c>
      <c r="CQ26" s="91">
        <f>IF(CE26=data!$AS$5,CP26,
IF(CE26=data!$AS$4,CO26,0))
*IF(AND(CG26=data!$AW$4,CE$4=data!$F$5),0.9,1)</f>
        <v>0</v>
      </c>
      <c r="CR26" s="91">
        <f t="shared" si="3"/>
        <v>0</v>
      </c>
      <c r="DB26" s="596"/>
      <c r="DC26" s="599"/>
      <c r="DD26" s="166" t="s">
        <v>146</v>
      </c>
      <c r="DE26" s="72"/>
      <c r="DF26" s="73"/>
      <c r="DG26" s="73"/>
      <c r="DH26" s="79"/>
      <c r="DI26" s="80"/>
      <c r="DJ26" s="73"/>
      <c r="DK26" s="81"/>
      <c r="DL26" s="59"/>
      <c r="DM26" s="90">
        <f t="shared" ref="DM26:DN26" si="115">DM25</f>
        <v>0</v>
      </c>
      <c r="DN26" s="90" t="str">
        <f t="shared" si="115"/>
        <v/>
      </c>
      <c r="DO26" s="90">
        <f ca="1" xml:space="preserve">
IF(AND(DH26=data!$AR$5,DI26=data!$AT$87),data!$AU$87,
IF(AND(DH26=data!$AR$5,DI26=data!$AT$88),data!$AU$88,
IF(DH26=data!$AR$4,DF26/DJ26,
IF(DH26=data!$AR$5,DF26/OFFSET(data!$AT$3,MATCH(DI26,data!$AT$4:$AT$88,0),1),0))))</f>
        <v>0</v>
      </c>
      <c r="DP26" s="90">
        <f>MIN(IF(DL26=data!$AV$4,0.18,0.09),DF26*9)</f>
        <v>0</v>
      </c>
      <c r="DQ26" s="91">
        <f>IF(DE26=data!$AS$5,DP26,
IF(DE26=data!$AS$4,DO26,0))
*IF(AND(DG26=data!$AW$4,DE$4=data!$F$5),0.9,1)</f>
        <v>0</v>
      </c>
      <c r="DR26" s="91">
        <f t="shared" si="4"/>
        <v>0</v>
      </c>
      <c r="EB26" s="596"/>
      <c r="EC26" s="599"/>
      <c r="ED26" s="166" t="s">
        <v>146</v>
      </c>
      <c r="EE26" s="72"/>
      <c r="EF26" s="73"/>
      <c r="EG26" s="73"/>
      <c r="EH26" s="79"/>
      <c r="EI26" s="80"/>
      <c r="EJ26" s="73"/>
      <c r="EK26" s="81"/>
      <c r="EL26" s="59"/>
      <c r="EM26" s="90">
        <f t="shared" ref="EM26:EN26" si="116">EM25</f>
        <v>0</v>
      </c>
      <c r="EN26" s="90" t="str">
        <f t="shared" si="116"/>
        <v/>
      </c>
      <c r="EO26" s="90">
        <f ca="1" xml:space="preserve">
IF(AND(EH26=data!$AR$5,EI26=data!$AT$87),data!$AU$87,
IF(AND(EH26=data!$AR$5,EI26=data!$AT$88),data!$AU$88,
IF(EH26=data!$AR$4,EF26/EJ26,
IF(EH26=data!$AR$5,EF26/OFFSET(data!$AT$3,MATCH(EI26,data!$AT$4:$AT$88,0),1),0))))</f>
        <v>0</v>
      </c>
      <c r="EP26" s="90">
        <f>MIN(IF(EL26=data!$AV$4,0.18,0.09),EF26*9)</f>
        <v>0</v>
      </c>
      <c r="EQ26" s="91">
        <f>IF(EE26=data!$AS$5,EP26,
IF(EE26=data!$AS$4,EO26,0))
*IF(AND(EG26=data!$AW$4,EE$4=data!$F$5),0.9,1)</f>
        <v>0</v>
      </c>
      <c r="ER26" s="91">
        <f t="shared" si="5"/>
        <v>0</v>
      </c>
      <c r="FB26" s="596"/>
      <c r="FC26" s="599"/>
      <c r="FD26" s="166" t="s">
        <v>146</v>
      </c>
      <c r="FE26" s="72"/>
      <c r="FF26" s="73"/>
      <c r="FG26" s="73"/>
      <c r="FH26" s="79"/>
      <c r="FI26" s="80"/>
      <c r="FJ26" s="73"/>
      <c r="FK26" s="81"/>
      <c r="FL26" s="59"/>
      <c r="FM26" s="90">
        <f t="shared" ref="FM26:FN26" si="117">FM25</f>
        <v>0</v>
      </c>
      <c r="FN26" s="90" t="str">
        <f t="shared" si="117"/>
        <v/>
      </c>
      <c r="FO26" s="90">
        <f ca="1" xml:space="preserve">
IF(AND(FH26=data!$AR$5,FI26=data!$AT$87),data!$AU$87,
IF(AND(FH26=data!$AR$5,FI26=data!$AT$88),data!$AU$88,
IF(FH26=data!$AR$4,FF26/FJ26,
IF(FH26=data!$AR$5,FF26/OFFSET(data!$AT$3,MATCH(FI26,data!$AT$4:$AT$88,0),1),0))))</f>
        <v>0</v>
      </c>
      <c r="FP26" s="90">
        <f>MIN(IF(FL26=data!$AV$4,0.18,0.09),FF26*9)</f>
        <v>0</v>
      </c>
      <c r="FQ26" s="91">
        <f>IF(FE26=data!$AS$5,FP26,
IF(FE26=data!$AS$4,FO26,0))
*IF(AND(FG26=data!$AW$4,FE$4=data!$F$5),0.9,1)</f>
        <v>0</v>
      </c>
      <c r="FR26" s="91">
        <f t="shared" si="6"/>
        <v>0</v>
      </c>
      <c r="GB26" s="596"/>
      <c r="GC26" s="599"/>
      <c r="GD26" s="166" t="s">
        <v>146</v>
      </c>
      <c r="GE26" s="72"/>
      <c r="GF26" s="73"/>
      <c r="GG26" s="73"/>
      <c r="GH26" s="79"/>
      <c r="GI26" s="80"/>
      <c r="GJ26" s="73"/>
      <c r="GK26" s="81"/>
      <c r="GL26" s="59"/>
      <c r="GM26" s="90">
        <f t="shared" ref="GM26:GN26" si="118">GM25</f>
        <v>0</v>
      </c>
      <c r="GN26" s="90" t="str">
        <f t="shared" si="118"/>
        <v/>
      </c>
      <c r="GO26" s="90">
        <f ca="1" xml:space="preserve">
IF(AND(GH26=data!$AR$5,GI26=data!$AT$87),data!$AU$87,
IF(AND(GH26=data!$AR$5,GI26=data!$AT$88),data!$AU$88,
IF(GH26=data!$AR$4,GF26/GJ26,
IF(GH26=data!$AR$5,GF26/OFFSET(data!$AT$3,MATCH(GI26,data!$AT$4:$AT$88,0),1),0))))</f>
        <v>0</v>
      </c>
      <c r="GP26" s="90">
        <f>MIN(IF(GL26=data!$AV$4,0.18,0.09),GF26*9)</f>
        <v>0</v>
      </c>
      <c r="GQ26" s="91">
        <f>IF(GE26=data!$AS$5,GP26,
IF(GE26=data!$AS$4,GO26,0))
*IF(AND(GG26=data!$AW$4,GE$4=data!$F$5),0.9,1)</f>
        <v>0</v>
      </c>
      <c r="GR26" s="91">
        <f t="shared" si="7"/>
        <v>0</v>
      </c>
      <c r="HB26" s="596"/>
      <c r="HC26" s="599"/>
      <c r="HD26" s="166" t="s">
        <v>146</v>
      </c>
      <c r="HE26" s="72"/>
      <c r="HF26" s="73"/>
      <c r="HG26" s="73"/>
      <c r="HH26" s="79"/>
      <c r="HI26" s="80"/>
      <c r="HJ26" s="73"/>
      <c r="HK26" s="81"/>
      <c r="HL26" s="59"/>
      <c r="HM26" s="90">
        <f t="shared" ref="HM26:HN26" si="119">HM25</f>
        <v>0</v>
      </c>
      <c r="HN26" s="90" t="str">
        <f t="shared" si="119"/>
        <v/>
      </c>
      <c r="HO26" s="90">
        <f ca="1" xml:space="preserve">
IF(AND(HH26=data!$AR$5,HI26=data!$AT$87),data!$AU$87,
IF(AND(HH26=data!$AR$5,HI26=data!$AT$88),data!$AU$88,
IF(HH26=data!$AR$4,HF26/HJ26,
IF(HH26=data!$AR$5,HF26/OFFSET(data!$AT$3,MATCH(HI26,data!$AT$4:$AT$88,0),1),0))))</f>
        <v>0</v>
      </c>
      <c r="HP26" s="90">
        <f>MIN(IF(HL26=data!$AV$4,0.18,0.09),HF26*9)</f>
        <v>0</v>
      </c>
      <c r="HQ26" s="91">
        <f>IF(HE26=data!$AS$5,HP26,
IF(HE26=data!$AS$4,HO26,0))
*IF(AND(HG26=data!$AW$4,HE$4=data!$F$5),0.9,1)</f>
        <v>0</v>
      </c>
      <c r="HR26" s="91">
        <f t="shared" si="8"/>
        <v>0</v>
      </c>
      <c r="IB26" s="596"/>
      <c r="IC26" s="599"/>
      <c r="ID26" s="166" t="s">
        <v>146</v>
      </c>
      <c r="IE26" s="72"/>
      <c r="IF26" s="73"/>
      <c r="IG26" s="73"/>
      <c r="IH26" s="79"/>
      <c r="II26" s="80"/>
      <c r="IJ26" s="73"/>
      <c r="IK26" s="81"/>
      <c r="IL26" s="59"/>
      <c r="IM26" s="90">
        <f t="shared" ref="IM26:IN26" si="120">IM25</f>
        <v>0</v>
      </c>
      <c r="IN26" s="90" t="str">
        <f t="shared" si="120"/>
        <v/>
      </c>
      <c r="IO26" s="90">
        <f ca="1" xml:space="preserve">
IF(AND(IH26=data!$AR$5,II26=data!$AT$87),data!$AU$87,
IF(AND(IH26=data!$AR$5,II26=data!$AT$88),data!$AU$88,
IF(IH26=data!$AR$4,IF26/IJ26,
IF(IH26=data!$AR$5,IF26/OFFSET(data!$AT$3,MATCH(II26,data!$AT$4:$AT$88,0),1),0))))</f>
        <v>0</v>
      </c>
      <c r="IP26" s="90">
        <f>MIN(IF(IL26=data!$AV$4,0.18,0.09),IF26*9)</f>
        <v>0</v>
      </c>
      <c r="IQ26" s="91">
        <f>IF(IE26=data!$AS$5,IP26,
IF(IE26=data!$AS$4,IO26,0))
*IF(AND(IG26=data!$AW$4,IE$4=data!$F$5),0.9,1)</f>
        <v>0</v>
      </c>
      <c r="IR26" s="91">
        <f t="shared" si="9"/>
        <v>0</v>
      </c>
      <c r="JB26" s="596"/>
      <c r="JC26" s="599"/>
      <c r="JD26" s="166" t="s">
        <v>146</v>
      </c>
      <c r="JE26" s="72"/>
      <c r="JF26" s="73"/>
      <c r="JG26" s="73"/>
      <c r="JH26" s="79"/>
      <c r="JI26" s="80"/>
      <c r="JJ26" s="73"/>
      <c r="JK26" s="81"/>
      <c r="JL26" s="59"/>
      <c r="JM26" s="90">
        <f t="shared" ref="JM26:JN26" si="121">JM25</f>
        <v>0</v>
      </c>
      <c r="JN26" s="90" t="str">
        <f t="shared" si="121"/>
        <v/>
      </c>
      <c r="JO26" s="90">
        <f ca="1" xml:space="preserve">
IF(AND(JH26=data!$AR$5,JI26=data!$AT$87),data!$AU$87,
IF(AND(JH26=data!$AR$5,JI26=data!$AT$88),data!$AU$88,
IF(JH26=data!$AR$4,JF26/JJ26,
IF(JH26=data!$AR$5,JF26/OFFSET(data!$AT$3,MATCH(JI26,data!$AT$4:$AT$88,0),1),0))))</f>
        <v>0</v>
      </c>
      <c r="JP26" s="90">
        <f>MIN(IF(JL26=data!$AV$4,0.18,0.09),JF26*9)</f>
        <v>0</v>
      </c>
      <c r="JQ26" s="91">
        <f>IF(JE26=data!$AS$5,JP26,
IF(JE26=data!$AS$4,JO26,0))
*IF(AND(JG26=data!$AW$4,JE$4=data!$F$5),0.9,1)</f>
        <v>0</v>
      </c>
      <c r="JR26" s="91">
        <f t="shared" si="10"/>
        <v>0</v>
      </c>
      <c r="KB26" s="596"/>
      <c r="KC26" s="599"/>
      <c r="KD26" s="166" t="s">
        <v>146</v>
      </c>
      <c r="KE26" s="72"/>
      <c r="KF26" s="73"/>
      <c r="KG26" s="73"/>
      <c r="KH26" s="79"/>
      <c r="KI26" s="80"/>
      <c r="KJ26" s="73"/>
      <c r="KK26" s="81"/>
      <c r="KL26" s="59"/>
      <c r="KM26" s="90">
        <f t="shared" ref="KM26:KN26" si="122">KM25</f>
        <v>0</v>
      </c>
      <c r="KN26" s="90" t="str">
        <f t="shared" si="122"/>
        <v/>
      </c>
      <c r="KO26" s="90">
        <f ca="1" xml:space="preserve">
IF(AND(KH26=data!$AR$5,KI26=data!$AT$87),data!$AU$87,
IF(AND(KH26=data!$AR$5,KI26=data!$AT$88),data!$AU$88,
IF(KH26=data!$AR$4,KF26/KJ26,
IF(KH26=data!$AR$5,KF26/OFFSET(data!$AT$3,MATCH(KI26,data!$AT$4:$AT$88,0),1),0))))</f>
        <v>0</v>
      </c>
      <c r="KP26" s="90">
        <f>MIN(IF(KL26=data!$AV$4,0.18,0.09),KF26*9)</f>
        <v>0</v>
      </c>
      <c r="KQ26" s="91">
        <f>IF(KE26=data!$AS$5,KP26,
IF(KE26=data!$AS$4,KO26,0))
*IF(AND(KG26=data!$AW$4,KE$4=data!$F$5),0.9,1)</f>
        <v>0</v>
      </c>
      <c r="KR26" s="91">
        <f t="shared" si="11"/>
        <v>0</v>
      </c>
      <c r="LB26" s="596"/>
      <c r="LC26" s="599"/>
      <c r="LD26" s="166" t="s">
        <v>146</v>
      </c>
      <c r="LE26" s="72"/>
      <c r="LF26" s="73"/>
      <c r="LG26" s="73"/>
      <c r="LH26" s="79"/>
      <c r="LI26" s="80"/>
      <c r="LJ26" s="73"/>
      <c r="LK26" s="81"/>
      <c r="LL26" s="59"/>
      <c r="LM26" s="90">
        <f t="shared" ref="LM26:LN26" si="123">LM25</f>
        <v>0</v>
      </c>
      <c r="LN26" s="90" t="str">
        <f t="shared" si="123"/>
        <v/>
      </c>
      <c r="LO26" s="90">
        <f ca="1" xml:space="preserve">
IF(AND(LH26=data!$AR$5,LI26=data!$AT$87),data!$AU$87,
IF(AND(LH26=data!$AR$5,LI26=data!$AT$88),data!$AU$88,
IF(LH26=data!$AR$4,LF26/LJ26,
IF(LH26=data!$AR$5,LF26/OFFSET(data!$AT$3,MATCH(LI26,data!$AT$4:$AT$88,0),1),0))))</f>
        <v>0</v>
      </c>
      <c r="LP26" s="90">
        <f>MIN(IF(LL26=data!$AV$4,0.18,0.09),LF26*9)</f>
        <v>0</v>
      </c>
      <c r="LQ26" s="91">
        <f>IF(LE26=data!$AS$5,LP26,
IF(LE26=data!$AS$4,LO26,0))
*IF(AND(LG26=data!$AW$4,LE$4=data!$F$5),0.9,1)</f>
        <v>0</v>
      </c>
      <c r="LR26" s="91">
        <f t="shared" si="12"/>
        <v>0</v>
      </c>
      <c r="MB26" s="596"/>
      <c r="MC26" s="599"/>
      <c r="MD26" s="166" t="s">
        <v>146</v>
      </c>
      <c r="ME26" s="72"/>
      <c r="MF26" s="73"/>
      <c r="MG26" s="73"/>
      <c r="MH26" s="79"/>
      <c r="MI26" s="80"/>
      <c r="MJ26" s="73"/>
      <c r="MK26" s="81"/>
      <c r="ML26" s="59"/>
      <c r="MM26" s="90">
        <f t="shared" ref="MM26:MN26" si="124">MM25</f>
        <v>0</v>
      </c>
      <c r="MN26" s="90" t="str">
        <f t="shared" si="124"/>
        <v/>
      </c>
      <c r="MO26" s="90">
        <f ca="1" xml:space="preserve">
IF(AND(MH26=data!$AR$5,MI26=data!$AT$87),data!$AU$87,
IF(AND(MH26=data!$AR$5,MI26=data!$AT$88),data!$AU$88,
IF(MH26=data!$AR$4,MF26/MJ26,
IF(MH26=data!$AR$5,MF26/OFFSET(data!$AT$3,MATCH(MI26,data!$AT$4:$AT$88,0),1),0))))</f>
        <v>0</v>
      </c>
      <c r="MP26" s="90">
        <f>MIN(IF(ML26=data!$AV$4,0.18,0.09),MF26*9)</f>
        <v>0</v>
      </c>
      <c r="MQ26" s="91">
        <f>IF(ME26=data!$AS$5,MP26,
IF(ME26=data!$AS$4,MO26,0))
*IF(AND(MG26=data!$AW$4,ME$4=data!$F$5),0.9,1)</f>
        <v>0</v>
      </c>
      <c r="MR26" s="91">
        <f t="shared" si="13"/>
        <v>0</v>
      </c>
      <c r="NB26" s="596"/>
      <c r="NC26" s="599"/>
      <c r="ND26" s="166" t="s">
        <v>146</v>
      </c>
      <c r="NE26" s="72"/>
      <c r="NF26" s="73"/>
      <c r="NG26" s="73"/>
      <c r="NH26" s="79"/>
      <c r="NI26" s="80"/>
      <c r="NJ26" s="73"/>
      <c r="NK26" s="81"/>
      <c r="NL26" s="59"/>
      <c r="NM26" s="90">
        <f t="shared" ref="NM26:NN26" si="125">NM25</f>
        <v>0</v>
      </c>
      <c r="NN26" s="90" t="str">
        <f t="shared" si="125"/>
        <v/>
      </c>
      <c r="NO26" s="90">
        <f ca="1" xml:space="preserve">
IF(AND(NH26=data!$AR$5,NI26=data!$AT$87),data!$AU$87,
IF(AND(NH26=data!$AR$5,NI26=data!$AT$88),data!$AU$88,
IF(NH26=data!$AR$4,NF26/NJ26,
IF(NH26=data!$AR$5,NF26/OFFSET(data!$AT$3,MATCH(NI26,data!$AT$4:$AT$88,0),1),0))))</f>
        <v>0</v>
      </c>
      <c r="NP26" s="90">
        <f>MIN(IF(NL26=data!$AV$4,0.18,0.09),NF26*9)</f>
        <v>0</v>
      </c>
      <c r="NQ26" s="91">
        <f>IF(NE26=data!$AS$5,NP26,
IF(NE26=data!$AS$4,NO26,0))
*IF(AND(NG26=data!$AW$4,NE$4=data!$F$5),0.9,1)</f>
        <v>0</v>
      </c>
      <c r="NR26" s="91">
        <f t="shared" si="14"/>
        <v>0</v>
      </c>
      <c r="OB26" s="596"/>
      <c r="OC26" s="599"/>
      <c r="OD26" s="166" t="s">
        <v>146</v>
      </c>
      <c r="OE26" s="72"/>
      <c r="OF26" s="73"/>
      <c r="OG26" s="73"/>
      <c r="OH26" s="79"/>
      <c r="OI26" s="80"/>
      <c r="OJ26" s="73"/>
      <c r="OK26" s="81"/>
      <c r="OL26" s="59"/>
      <c r="OM26" s="90">
        <f t="shared" ref="OM26:ON26" si="126">OM25</f>
        <v>0</v>
      </c>
      <c r="ON26" s="90" t="str">
        <f t="shared" si="126"/>
        <v/>
      </c>
      <c r="OO26" s="90">
        <f ca="1" xml:space="preserve">
IF(AND(OH26=data!$AR$5,OI26=data!$AT$87),data!$AU$87,
IF(AND(OH26=data!$AR$5,OI26=data!$AT$88),data!$AU$88,
IF(OH26=data!$AR$4,OF26/OJ26,
IF(OH26=data!$AR$5,OF26/OFFSET(data!$AT$3,MATCH(OI26,data!$AT$4:$AT$88,0),1),0))))</f>
        <v>0</v>
      </c>
      <c r="OP26" s="90">
        <f>MIN(IF(OL26=data!$AV$4,0.18,0.09),OF26*9)</f>
        <v>0</v>
      </c>
      <c r="OQ26" s="91">
        <f>IF(OE26=data!$AS$5,OP26,
IF(OE26=data!$AS$4,OO26,0))
*IF(AND(OG26=data!$AW$4,OE$4=data!$F$5),0.9,1)</f>
        <v>0</v>
      </c>
      <c r="OR26" s="91">
        <f t="shared" si="15"/>
        <v>0</v>
      </c>
      <c r="PB26" s="596"/>
      <c r="PC26" s="599"/>
      <c r="PD26" s="166" t="s">
        <v>146</v>
      </c>
      <c r="PE26" s="72"/>
      <c r="PF26" s="73"/>
      <c r="PG26" s="73"/>
      <c r="PH26" s="79"/>
      <c r="PI26" s="80"/>
      <c r="PJ26" s="73"/>
      <c r="PK26" s="81"/>
      <c r="PL26" s="59"/>
      <c r="PM26" s="90">
        <f t="shared" ref="PM26:PN26" si="127">PM25</f>
        <v>0</v>
      </c>
      <c r="PN26" s="90" t="str">
        <f t="shared" si="127"/>
        <v/>
      </c>
      <c r="PO26" s="90">
        <f ca="1" xml:space="preserve">
IF(AND(PH26=data!$AR$5,PI26=data!$AT$87),data!$AU$87,
IF(AND(PH26=data!$AR$5,PI26=data!$AT$88),data!$AU$88,
IF(PH26=data!$AR$4,PF26/PJ26,
IF(PH26=data!$AR$5,PF26/OFFSET(data!$AT$3,MATCH(PI26,data!$AT$4:$AT$88,0),1),0))))</f>
        <v>0</v>
      </c>
      <c r="PP26" s="90">
        <f>MIN(IF(PL26=data!$AV$4,0.18,0.09),PF26*9)</f>
        <v>0</v>
      </c>
      <c r="PQ26" s="91">
        <f>IF(PE26=data!$AS$5,PP26,
IF(PE26=data!$AS$4,PO26,0))
*IF(AND(PG26=data!$AW$4,PE$4=data!$F$5),0.9,1)</f>
        <v>0</v>
      </c>
      <c r="PR26" s="91">
        <f t="shared" si="16"/>
        <v>0</v>
      </c>
      <c r="QB26" s="596"/>
      <c r="QC26" s="599"/>
      <c r="QD26" s="166" t="s">
        <v>146</v>
      </c>
      <c r="QE26" s="72"/>
      <c r="QF26" s="73"/>
      <c r="QG26" s="73"/>
      <c r="QH26" s="79"/>
      <c r="QI26" s="80"/>
      <c r="QJ26" s="73"/>
      <c r="QK26" s="81"/>
      <c r="QL26" s="59"/>
      <c r="QM26" s="90">
        <f t="shared" ref="QM26:QN26" si="128">QM25</f>
        <v>0</v>
      </c>
      <c r="QN26" s="90" t="str">
        <f t="shared" si="128"/>
        <v/>
      </c>
      <c r="QO26" s="90">
        <f ca="1" xml:space="preserve">
IF(AND(QH26=data!$AR$5,QI26=data!$AT$87),data!$AU$87,
IF(AND(QH26=data!$AR$5,QI26=data!$AT$88),data!$AU$88,
IF(QH26=data!$AR$4,QF26/QJ26,
IF(QH26=data!$AR$5,QF26/OFFSET(data!$AT$3,MATCH(QI26,data!$AT$4:$AT$88,0),1),0))))</f>
        <v>0</v>
      </c>
      <c r="QP26" s="90">
        <f>MIN(IF(QL26=data!$AV$4,0.18,0.09),QF26*9)</f>
        <v>0</v>
      </c>
      <c r="QQ26" s="91">
        <f>IF(QE26=data!$AS$5,QP26,
IF(QE26=data!$AS$4,QO26,0))
*IF(AND(QG26=data!$AW$4,QE$4=data!$F$5),0.9,1)</f>
        <v>0</v>
      </c>
      <c r="QR26" s="91">
        <f t="shared" si="17"/>
        <v>0</v>
      </c>
      <c r="RB26" s="596"/>
      <c r="RC26" s="599"/>
      <c r="RD26" s="166" t="s">
        <v>146</v>
      </c>
      <c r="RE26" s="72"/>
      <c r="RF26" s="73"/>
      <c r="RG26" s="73"/>
      <c r="RH26" s="79"/>
      <c r="RI26" s="80"/>
      <c r="RJ26" s="73"/>
      <c r="RK26" s="81"/>
      <c r="RL26" s="59"/>
      <c r="RM26" s="90">
        <f t="shared" ref="RM26:RN26" si="129">RM25</f>
        <v>0</v>
      </c>
      <c r="RN26" s="90" t="str">
        <f t="shared" si="129"/>
        <v/>
      </c>
      <c r="RO26" s="90">
        <f ca="1" xml:space="preserve">
IF(AND(RH26=data!$AR$5,RI26=data!$AT$87),data!$AU$87,
IF(AND(RH26=data!$AR$5,RI26=data!$AT$88),data!$AU$88,
IF(RH26=data!$AR$4,RF26/RJ26,
IF(RH26=data!$AR$5,RF26/OFFSET(data!$AT$3,MATCH(RI26,data!$AT$4:$AT$88,0),1),0))))</f>
        <v>0</v>
      </c>
      <c r="RP26" s="90">
        <f>MIN(IF(RL26=data!$AV$4,0.18,0.09),RF26*9)</f>
        <v>0</v>
      </c>
      <c r="RQ26" s="91">
        <f>IF(RE26=data!$AS$5,RP26,
IF(RE26=data!$AS$4,RO26,0))
*IF(AND(RG26=data!$AW$4,RE$4=data!$F$5),0.9,1)</f>
        <v>0</v>
      </c>
      <c r="RR26" s="91">
        <f t="shared" si="18"/>
        <v>0</v>
      </c>
      <c r="SB26" s="596"/>
      <c r="SC26" s="599"/>
      <c r="SD26" s="166" t="s">
        <v>146</v>
      </c>
      <c r="SE26" s="72"/>
      <c r="SF26" s="73"/>
      <c r="SG26" s="73"/>
      <c r="SH26" s="79"/>
      <c r="SI26" s="80"/>
      <c r="SJ26" s="73"/>
      <c r="SK26" s="81"/>
      <c r="SL26" s="59"/>
      <c r="SM26" s="90">
        <f t="shared" ref="SM26:SN26" si="130">SM25</f>
        <v>0</v>
      </c>
      <c r="SN26" s="90" t="str">
        <f t="shared" si="130"/>
        <v/>
      </c>
      <c r="SO26" s="90">
        <f ca="1" xml:space="preserve">
IF(AND(SH26=data!$AR$5,SI26=data!$AT$87),data!$AU$87,
IF(AND(SH26=data!$AR$5,SI26=data!$AT$88),data!$AU$88,
IF(SH26=data!$AR$4,SF26/SJ26,
IF(SH26=data!$AR$5,SF26/OFFSET(data!$AT$3,MATCH(SI26,data!$AT$4:$AT$88,0),1),0))))</f>
        <v>0</v>
      </c>
      <c r="SP26" s="90">
        <f>MIN(IF(SL26=data!$AV$4,0.18,0.09),SF26*9)</f>
        <v>0</v>
      </c>
      <c r="SQ26" s="91">
        <f>IF(SE26=data!$AS$5,SP26,
IF(SE26=data!$AS$4,SO26,0))
*IF(AND(SG26=data!$AW$4,SE$4=data!$F$5),0.9,1)</f>
        <v>0</v>
      </c>
      <c r="SR26" s="91">
        <f t="shared" si="19"/>
        <v>0</v>
      </c>
    </row>
    <row r="27" spans="2:552" ht="22.5" customHeight="1" x14ac:dyDescent="0.15">
      <c r="B27" s="596"/>
      <c r="C27" s="599"/>
      <c r="D27" s="166" t="s">
        <v>147</v>
      </c>
      <c r="E27" s="72"/>
      <c r="F27" s="73"/>
      <c r="G27" s="73"/>
      <c r="H27" s="79"/>
      <c r="I27" s="80"/>
      <c r="J27" s="73"/>
      <c r="K27" s="81"/>
      <c r="L27" s="59"/>
      <c r="M27" s="90" t="str">
        <f t="shared" si="20"/>
        <v>簡略計算方法①</v>
      </c>
      <c r="N27" s="90" t="str">
        <f t="shared" si="21"/>
        <v>柱・間柱間</v>
      </c>
      <c r="O27" s="90">
        <f ca="1" xml:space="preserve">
IF(AND(H27=data!$AR$5,I27=data!$AT$87),data!$AU$87,
IF(AND(H27=data!$AR$5,I27=data!$AT$88),data!$AU$88,
IF(H27=data!$AR$4,F27/J27,
IF(H27=data!$AR$5,F27/OFFSET(data!$AT$3,MATCH(I27,data!$AT$4:$AT$88,0),1),0))))</f>
        <v>0</v>
      </c>
      <c r="P27" s="90">
        <f>MIN(IF(L27=data!$AV$4,0.18,0.09),F27*9)</f>
        <v>0</v>
      </c>
      <c r="Q27" s="91">
        <f>IF(E27=data!$AS$5,P27,
IF(E27=data!$AS$4,O27,0))
*IF(AND(G27=data!$AW$4,E$4=data!$F$5),0.9,1)</f>
        <v>0</v>
      </c>
      <c r="R27" s="91">
        <f t="shared" si="0"/>
        <v>0</v>
      </c>
      <c r="AB27" s="596"/>
      <c r="AC27" s="599"/>
      <c r="AD27" s="166" t="s">
        <v>147</v>
      </c>
      <c r="AE27" s="72"/>
      <c r="AF27" s="73"/>
      <c r="AG27" s="73"/>
      <c r="AH27" s="79"/>
      <c r="AI27" s="80"/>
      <c r="AJ27" s="73"/>
      <c r="AK27" s="81"/>
      <c r="AL27" s="59"/>
      <c r="AM27" s="90" t="str">
        <f t="shared" si="22"/>
        <v>詳細計算方法</v>
      </c>
      <c r="AN27" s="90" t="str">
        <f t="shared" si="22"/>
        <v/>
      </c>
      <c r="AO27" s="90">
        <f ca="1" xml:space="preserve">
IF(AND(AH27=data!$AR$5,AI27=data!$AT$87),data!$AU$87,
IF(AND(AH27=data!$AR$5,AI27=data!$AT$88),data!$AU$88,
IF(AH27=data!$AR$4,AF27/AJ27,
IF(AH27=data!$AR$5,AF27/OFFSET(data!$AT$3,MATCH(AI27,data!$AT$4:$AT$88,0),1),0))))</f>
        <v>0</v>
      </c>
      <c r="AP27" s="90">
        <f>MIN(IF(AL27=data!$AV$4,0.18,0.09),AF27*9)</f>
        <v>0</v>
      </c>
      <c r="AQ27" s="91">
        <f>IF(AE27=data!$AS$5,AP27,
IF(AE27=data!$AS$4,AO27,0))
*IF(AND(AG27=data!$AW$4,AE$4=data!$F$5),0.9,1)</f>
        <v>0</v>
      </c>
      <c r="AR27" s="91">
        <f t="shared" si="1"/>
        <v>0</v>
      </c>
      <c r="BB27" s="596"/>
      <c r="BC27" s="599"/>
      <c r="BD27" s="166" t="s">
        <v>147</v>
      </c>
      <c r="BE27" s="72"/>
      <c r="BF27" s="73"/>
      <c r="BG27" s="73"/>
      <c r="BH27" s="79"/>
      <c r="BI27" s="80"/>
      <c r="BJ27" s="73"/>
      <c r="BK27" s="81"/>
      <c r="BL27" s="59"/>
      <c r="BM27" s="90" t="str">
        <f t="shared" ref="BM27:BN27" si="131">BM26</f>
        <v>簡略計算方法①</v>
      </c>
      <c r="BN27" s="90" t="str">
        <f t="shared" si="131"/>
        <v>大引間</v>
      </c>
      <c r="BO27" s="90">
        <f ca="1" xml:space="preserve">
IF(AND(BH27=data!$AR$5,BI27=data!$AT$87),data!$AU$87,
IF(AND(BH27=data!$AR$5,BI27=data!$AT$88),data!$AU$88,
IF(BH27=data!$AR$4,BF27/BJ27,
IF(BH27=data!$AR$5,BF27/OFFSET(data!$AT$3,MATCH(BI27,data!$AT$4:$AT$88,0),1),0))))</f>
        <v>0</v>
      </c>
      <c r="BP27" s="90">
        <f>MIN(IF(BL27=data!$AV$4,0.18,0.09),BF27*9)</f>
        <v>0</v>
      </c>
      <c r="BQ27" s="91">
        <f>IF(BE27=data!$AS$5,BP27,
IF(BE27=data!$AS$4,BO27,0))
*IF(AND(BG27=data!$AW$4,BE$4=data!$F$5),0.9,1)</f>
        <v>0</v>
      </c>
      <c r="BR27" s="91">
        <f t="shared" si="2"/>
        <v>0</v>
      </c>
      <c r="CB27" s="596"/>
      <c r="CC27" s="599"/>
      <c r="CD27" s="166" t="s">
        <v>147</v>
      </c>
      <c r="CE27" s="72"/>
      <c r="CF27" s="73"/>
      <c r="CG27" s="73"/>
      <c r="CH27" s="79"/>
      <c r="CI27" s="80"/>
      <c r="CJ27" s="73"/>
      <c r="CK27" s="81"/>
      <c r="CL27" s="59"/>
      <c r="CM27" s="90">
        <f t="shared" ref="CM27:CN27" si="132">CM26</f>
        <v>0</v>
      </c>
      <c r="CN27" s="90" t="str">
        <f t="shared" si="132"/>
        <v/>
      </c>
      <c r="CO27" s="90">
        <f ca="1" xml:space="preserve">
IF(AND(CH27=data!$AR$5,CI27=data!$AT$87),data!$AU$87,
IF(AND(CH27=data!$AR$5,CI27=data!$AT$88),data!$AU$88,
IF(CH27=data!$AR$4,CF27/CJ27,
IF(CH27=data!$AR$5,CF27/OFFSET(data!$AT$3,MATCH(CI27,data!$AT$4:$AT$88,0),1),0))))</f>
        <v>0</v>
      </c>
      <c r="CP27" s="90">
        <f>MIN(IF(CL27=data!$AV$4,0.18,0.09),CF27*9)</f>
        <v>0</v>
      </c>
      <c r="CQ27" s="91">
        <f>IF(CE27=data!$AS$5,CP27,
IF(CE27=data!$AS$4,CO27,0))
*IF(AND(CG27=data!$AW$4,CE$4=data!$F$5),0.9,1)</f>
        <v>0</v>
      </c>
      <c r="CR27" s="91">
        <f t="shared" si="3"/>
        <v>0</v>
      </c>
      <c r="DB27" s="596"/>
      <c r="DC27" s="599"/>
      <c r="DD27" s="166" t="s">
        <v>147</v>
      </c>
      <c r="DE27" s="72"/>
      <c r="DF27" s="73"/>
      <c r="DG27" s="73"/>
      <c r="DH27" s="79"/>
      <c r="DI27" s="80"/>
      <c r="DJ27" s="73"/>
      <c r="DK27" s="81"/>
      <c r="DL27" s="59"/>
      <c r="DM27" s="90">
        <f t="shared" ref="DM27:DN27" si="133">DM26</f>
        <v>0</v>
      </c>
      <c r="DN27" s="90" t="str">
        <f t="shared" si="133"/>
        <v/>
      </c>
      <c r="DO27" s="90">
        <f ca="1" xml:space="preserve">
IF(AND(DH27=data!$AR$5,DI27=data!$AT$87),data!$AU$87,
IF(AND(DH27=data!$AR$5,DI27=data!$AT$88),data!$AU$88,
IF(DH27=data!$AR$4,DF27/DJ27,
IF(DH27=data!$AR$5,DF27/OFFSET(data!$AT$3,MATCH(DI27,data!$AT$4:$AT$88,0),1),0))))</f>
        <v>0</v>
      </c>
      <c r="DP27" s="90">
        <f>MIN(IF(DL27=data!$AV$4,0.18,0.09),DF27*9)</f>
        <v>0</v>
      </c>
      <c r="DQ27" s="91">
        <f>IF(DE27=data!$AS$5,DP27,
IF(DE27=data!$AS$4,DO27,0))
*IF(AND(DG27=data!$AW$4,DE$4=data!$F$5),0.9,1)</f>
        <v>0</v>
      </c>
      <c r="DR27" s="91">
        <f t="shared" si="4"/>
        <v>0</v>
      </c>
      <c r="EB27" s="596"/>
      <c r="EC27" s="599"/>
      <c r="ED27" s="166" t="s">
        <v>147</v>
      </c>
      <c r="EE27" s="72"/>
      <c r="EF27" s="73"/>
      <c r="EG27" s="73"/>
      <c r="EH27" s="79"/>
      <c r="EI27" s="80"/>
      <c r="EJ27" s="73"/>
      <c r="EK27" s="81"/>
      <c r="EL27" s="59"/>
      <c r="EM27" s="90">
        <f t="shared" ref="EM27:EN27" si="134">EM26</f>
        <v>0</v>
      </c>
      <c r="EN27" s="90" t="str">
        <f t="shared" si="134"/>
        <v/>
      </c>
      <c r="EO27" s="90">
        <f ca="1" xml:space="preserve">
IF(AND(EH27=data!$AR$5,EI27=data!$AT$87),data!$AU$87,
IF(AND(EH27=data!$AR$5,EI27=data!$AT$88),data!$AU$88,
IF(EH27=data!$AR$4,EF27/EJ27,
IF(EH27=data!$AR$5,EF27/OFFSET(data!$AT$3,MATCH(EI27,data!$AT$4:$AT$88,0),1),0))))</f>
        <v>0</v>
      </c>
      <c r="EP27" s="90">
        <f>MIN(IF(EL27=data!$AV$4,0.18,0.09),EF27*9)</f>
        <v>0</v>
      </c>
      <c r="EQ27" s="91">
        <f>IF(EE27=data!$AS$5,EP27,
IF(EE27=data!$AS$4,EO27,0))
*IF(AND(EG27=data!$AW$4,EE$4=data!$F$5),0.9,1)</f>
        <v>0</v>
      </c>
      <c r="ER27" s="91">
        <f t="shared" si="5"/>
        <v>0</v>
      </c>
      <c r="FB27" s="596"/>
      <c r="FC27" s="599"/>
      <c r="FD27" s="166" t="s">
        <v>147</v>
      </c>
      <c r="FE27" s="72"/>
      <c r="FF27" s="73"/>
      <c r="FG27" s="73"/>
      <c r="FH27" s="79"/>
      <c r="FI27" s="80"/>
      <c r="FJ27" s="73"/>
      <c r="FK27" s="81"/>
      <c r="FL27" s="59"/>
      <c r="FM27" s="90">
        <f t="shared" ref="FM27:FN27" si="135">FM26</f>
        <v>0</v>
      </c>
      <c r="FN27" s="90" t="str">
        <f t="shared" si="135"/>
        <v/>
      </c>
      <c r="FO27" s="90">
        <f ca="1" xml:space="preserve">
IF(AND(FH27=data!$AR$5,FI27=data!$AT$87),data!$AU$87,
IF(AND(FH27=data!$AR$5,FI27=data!$AT$88),data!$AU$88,
IF(FH27=data!$AR$4,FF27/FJ27,
IF(FH27=data!$AR$5,FF27/OFFSET(data!$AT$3,MATCH(FI27,data!$AT$4:$AT$88,0),1),0))))</f>
        <v>0</v>
      </c>
      <c r="FP27" s="90">
        <f>MIN(IF(FL27=data!$AV$4,0.18,0.09),FF27*9)</f>
        <v>0</v>
      </c>
      <c r="FQ27" s="91">
        <f>IF(FE27=data!$AS$5,FP27,
IF(FE27=data!$AS$4,FO27,0))
*IF(AND(FG27=data!$AW$4,FE$4=data!$F$5),0.9,1)</f>
        <v>0</v>
      </c>
      <c r="FR27" s="91">
        <f t="shared" si="6"/>
        <v>0</v>
      </c>
      <c r="GB27" s="596"/>
      <c r="GC27" s="599"/>
      <c r="GD27" s="166" t="s">
        <v>147</v>
      </c>
      <c r="GE27" s="72"/>
      <c r="GF27" s="73"/>
      <c r="GG27" s="73"/>
      <c r="GH27" s="79"/>
      <c r="GI27" s="80"/>
      <c r="GJ27" s="73"/>
      <c r="GK27" s="81"/>
      <c r="GL27" s="59"/>
      <c r="GM27" s="90">
        <f t="shared" ref="GM27:GN27" si="136">GM26</f>
        <v>0</v>
      </c>
      <c r="GN27" s="90" t="str">
        <f t="shared" si="136"/>
        <v/>
      </c>
      <c r="GO27" s="90">
        <f ca="1" xml:space="preserve">
IF(AND(GH27=data!$AR$5,GI27=data!$AT$87),data!$AU$87,
IF(AND(GH27=data!$AR$5,GI27=data!$AT$88),data!$AU$88,
IF(GH27=data!$AR$4,GF27/GJ27,
IF(GH27=data!$AR$5,GF27/OFFSET(data!$AT$3,MATCH(GI27,data!$AT$4:$AT$88,0),1),0))))</f>
        <v>0</v>
      </c>
      <c r="GP27" s="90">
        <f>MIN(IF(GL27=data!$AV$4,0.18,0.09),GF27*9)</f>
        <v>0</v>
      </c>
      <c r="GQ27" s="91">
        <f>IF(GE27=data!$AS$5,GP27,
IF(GE27=data!$AS$4,GO27,0))
*IF(AND(GG27=data!$AW$4,GE$4=data!$F$5),0.9,1)</f>
        <v>0</v>
      </c>
      <c r="GR27" s="91">
        <f t="shared" si="7"/>
        <v>0</v>
      </c>
      <c r="HB27" s="596"/>
      <c r="HC27" s="599"/>
      <c r="HD27" s="166" t="s">
        <v>147</v>
      </c>
      <c r="HE27" s="72"/>
      <c r="HF27" s="73"/>
      <c r="HG27" s="73"/>
      <c r="HH27" s="79"/>
      <c r="HI27" s="80"/>
      <c r="HJ27" s="73"/>
      <c r="HK27" s="81"/>
      <c r="HL27" s="59"/>
      <c r="HM27" s="90">
        <f t="shared" ref="HM27:HN27" si="137">HM26</f>
        <v>0</v>
      </c>
      <c r="HN27" s="90" t="str">
        <f t="shared" si="137"/>
        <v/>
      </c>
      <c r="HO27" s="90">
        <f ca="1" xml:space="preserve">
IF(AND(HH27=data!$AR$5,HI27=data!$AT$87),data!$AU$87,
IF(AND(HH27=data!$AR$5,HI27=data!$AT$88),data!$AU$88,
IF(HH27=data!$AR$4,HF27/HJ27,
IF(HH27=data!$AR$5,HF27/OFFSET(data!$AT$3,MATCH(HI27,data!$AT$4:$AT$88,0),1),0))))</f>
        <v>0</v>
      </c>
      <c r="HP27" s="90">
        <f>MIN(IF(HL27=data!$AV$4,0.18,0.09),HF27*9)</f>
        <v>0</v>
      </c>
      <c r="HQ27" s="91">
        <f>IF(HE27=data!$AS$5,HP27,
IF(HE27=data!$AS$4,HO27,0))
*IF(AND(HG27=data!$AW$4,HE$4=data!$F$5),0.9,1)</f>
        <v>0</v>
      </c>
      <c r="HR27" s="91">
        <f t="shared" si="8"/>
        <v>0</v>
      </c>
      <c r="IB27" s="596"/>
      <c r="IC27" s="599"/>
      <c r="ID27" s="166" t="s">
        <v>147</v>
      </c>
      <c r="IE27" s="72"/>
      <c r="IF27" s="73"/>
      <c r="IG27" s="73"/>
      <c r="IH27" s="79"/>
      <c r="II27" s="80"/>
      <c r="IJ27" s="73"/>
      <c r="IK27" s="81"/>
      <c r="IL27" s="59"/>
      <c r="IM27" s="90">
        <f t="shared" ref="IM27:IN27" si="138">IM26</f>
        <v>0</v>
      </c>
      <c r="IN27" s="90" t="str">
        <f t="shared" si="138"/>
        <v/>
      </c>
      <c r="IO27" s="90">
        <f ca="1" xml:space="preserve">
IF(AND(IH27=data!$AR$5,II27=data!$AT$87),data!$AU$87,
IF(AND(IH27=data!$AR$5,II27=data!$AT$88),data!$AU$88,
IF(IH27=data!$AR$4,IF27/IJ27,
IF(IH27=data!$AR$5,IF27/OFFSET(data!$AT$3,MATCH(II27,data!$AT$4:$AT$88,0),1),0))))</f>
        <v>0</v>
      </c>
      <c r="IP27" s="90">
        <f>MIN(IF(IL27=data!$AV$4,0.18,0.09),IF27*9)</f>
        <v>0</v>
      </c>
      <c r="IQ27" s="91">
        <f>IF(IE27=data!$AS$5,IP27,
IF(IE27=data!$AS$4,IO27,0))
*IF(AND(IG27=data!$AW$4,IE$4=data!$F$5),0.9,1)</f>
        <v>0</v>
      </c>
      <c r="IR27" s="91">
        <f t="shared" si="9"/>
        <v>0</v>
      </c>
      <c r="JB27" s="596"/>
      <c r="JC27" s="599"/>
      <c r="JD27" s="166" t="s">
        <v>147</v>
      </c>
      <c r="JE27" s="72"/>
      <c r="JF27" s="73"/>
      <c r="JG27" s="73"/>
      <c r="JH27" s="79"/>
      <c r="JI27" s="80"/>
      <c r="JJ27" s="73"/>
      <c r="JK27" s="81"/>
      <c r="JL27" s="59"/>
      <c r="JM27" s="90">
        <f t="shared" ref="JM27:JN27" si="139">JM26</f>
        <v>0</v>
      </c>
      <c r="JN27" s="90" t="str">
        <f t="shared" si="139"/>
        <v/>
      </c>
      <c r="JO27" s="90">
        <f ca="1" xml:space="preserve">
IF(AND(JH27=data!$AR$5,JI27=data!$AT$87),data!$AU$87,
IF(AND(JH27=data!$AR$5,JI27=data!$AT$88),data!$AU$88,
IF(JH27=data!$AR$4,JF27/JJ27,
IF(JH27=data!$AR$5,JF27/OFFSET(data!$AT$3,MATCH(JI27,data!$AT$4:$AT$88,0),1),0))))</f>
        <v>0</v>
      </c>
      <c r="JP27" s="90">
        <f>MIN(IF(JL27=data!$AV$4,0.18,0.09),JF27*9)</f>
        <v>0</v>
      </c>
      <c r="JQ27" s="91">
        <f>IF(JE27=data!$AS$5,JP27,
IF(JE27=data!$AS$4,JO27,0))
*IF(AND(JG27=data!$AW$4,JE$4=data!$F$5),0.9,1)</f>
        <v>0</v>
      </c>
      <c r="JR27" s="91">
        <f t="shared" si="10"/>
        <v>0</v>
      </c>
      <c r="KB27" s="596"/>
      <c r="KC27" s="599"/>
      <c r="KD27" s="166" t="s">
        <v>147</v>
      </c>
      <c r="KE27" s="72"/>
      <c r="KF27" s="73"/>
      <c r="KG27" s="73"/>
      <c r="KH27" s="79"/>
      <c r="KI27" s="80"/>
      <c r="KJ27" s="73"/>
      <c r="KK27" s="81"/>
      <c r="KL27" s="59"/>
      <c r="KM27" s="90">
        <f t="shared" ref="KM27:KN27" si="140">KM26</f>
        <v>0</v>
      </c>
      <c r="KN27" s="90" t="str">
        <f t="shared" si="140"/>
        <v/>
      </c>
      <c r="KO27" s="90">
        <f ca="1" xml:space="preserve">
IF(AND(KH27=data!$AR$5,KI27=data!$AT$87),data!$AU$87,
IF(AND(KH27=data!$AR$5,KI27=data!$AT$88),data!$AU$88,
IF(KH27=data!$AR$4,KF27/KJ27,
IF(KH27=data!$AR$5,KF27/OFFSET(data!$AT$3,MATCH(KI27,data!$AT$4:$AT$88,0),1),0))))</f>
        <v>0</v>
      </c>
      <c r="KP27" s="90">
        <f>MIN(IF(KL27=data!$AV$4,0.18,0.09),KF27*9)</f>
        <v>0</v>
      </c>
      <c r="KQ27" s="91">
        <f>IF(KE27=data!$AS$5,KP27,
IF(KE27=data!$AS$4,KO27,0))
*IF(AND(KG27=data!$AW$4,KE$4=data!$F$5),0.9,1)</f>
        <v>0</v>
      </c>
      <c r="KR27" s="91">
        <f t="shared" si="11"/>
        <v>0</v>
      </c>
      <c r="LB27" s="596"/>
      <c r="LC27" s="599"/>
      <c r="LD27" s="166" t="s">
        <v>147</v>
      </c>
      <c r="LE27" s="72"/>
      <c r="LF27" s="73"/>
      <c r="LG27" s="73"/>
      <c r="LH27" s="79"/>
      <c r="LI27" s="80"/>
      <c r="LJ27" s="73"/>
      <c r="LK27" s="81"/>
      <c r="LL27" s="59"/>
      <c r="LM27" s="90">
        <f t="shared" ref="LM27:LN27" si="141">LM26</f>
        <v>0</v>
      </c>
      <c r="LN27" s="90" t="str">
        <f t="shared" si="141"/>
        <v/>
      </c>
      <c r="LO27" s="90">
        <f ca="1" xml:space="preserve">
IF(AND(LH27=data!$AR$5,LI27=data!$AT$87),data!$AU$87,
IF(AND(LH27=data!$AR$5,LI27=data!$AT$88),data!$AU$88,
IF(LH27=data!$AR$4,LF27/LJ27,
IF(LH27=data!$AR$5,LF27/OFFSET(data!$AT$3,MATCH(LI27,data!$AT$4:$AT$88,0),1),0))))</f>
        <v>0</v>
      </c>
      <c r="LP27" s="90">
        <f>MIN(IF(LL27=data!$AV$4,0.18,0.09),LF27*9)</f>
        <v>0</v>
      </c>
      <c r="LQ27" s="91">
        <f>IF(LE27=data!$AS$5,LP27,
IF(LE27=data!$AS$4,LO27,0))
*IF(AND(LG27=data!$AW$4,LE$4=data!$F$5),0.9,1)</f>
        <v>0</v>
      </c>
      <c r="LR27" s="91">
        <f t="shared" si="12"/>
        <v>0</v>
      </c>
      <c r="MB27" s="596"/>
      <c r="MC27" s="599"/>
      <c r="MD27" s="166" t="s">
        <v>147</v>
      </c>
      <c r="ME27" s="72"/>
      <c r="MF27" s="73"/>
      <c r="MG27" s="73"/>
      <c r="MH27" s="79"/>
      <c r="MI27" s="80"/>
      <c r="MJ27" s="73"/>
      <c r="MK27" s="81"/>
      <c r="ML27" s="59"/>
      <c r="MM27" s="90">
        <f t="shared" ref="MM27:MN27" si="142">MM26</f>
        <v>0</v>
      </c>
      <c r="MN27" s="90" t="str">
        <f t="shared" si="142"/>
        <v/>
      </c>
      <c r="MO27" s="90">
        <f ca="1" xml:space="preserve">
IF(AND(MH27=data!$AR$5,MI27=data!$AT$87),data!$AU$87,
IF(AND(MH27=data!$AR$5,MI27=data!$AT$88),data!$AU$88,
IF(MH27=data!$AR$4,MF27/MJ27,
IF(MH27=data!$AR$5,MF27/OFFSET(data!$AT$3,MATCH(MI27,data!$AT$4:$AT$88,0),1),0))))</f>
        <v>0</v>
      </c>
      <c r="MP27" s="90">
        <f>MIN(IF(ML27=data!$AV$4,0.18,0.09),MF27*9)</f>
        <v>0</v>
      </c>
      <c r="MQ27" s="91">
        <f>IF(ME27=data!$AS$5,MP27,
IF(ME27=data!$AS$4,MO27,0))
*IF(AND(MG27=data!$AW$4,ME$4=data!$F$5),0.9,1)</f>
        <v>0</v>
      </c>
      <c r="MR27" s="91">
        <f t="shared" si="13"/>
        <v>0</v>
      </c>
      <c r="NB27" s="596"/>
      <c r="NC27" s="599"/>
      <c r="ND27" s="166" t="s">
        <v>147</v>
      </c>
      <c r="NE27" s="72"/>
      <c r="NF27" s="73"/>
      <c r="NG27" s="73"/>
      <c r="NH27" s="79"/>
      <c r="NI27" s="80"/>
      <c r="NJ27" s="73"/>
      <c r="NK27" s="81"/>
      <c r="NL27" s="59"/>
      <c r="NM27" s="90">
        <f t="shared" ref="NM27:NN27" si="143">NM26</f>
        <v>0</v>
      </c>
      <c r="NN27" s="90" t="str">
        <f t="shared" si="143"/>
        <v/>
      </c>
      <c r="NO27" s="90">
        <f ca="1" xml:space="preserve">
IF(AND(NH27=data!$AR$5,NI27=data!$AT$87),data!$AU$87,
IF(AND(NH27=data!$AR$5,NI27=data!$AT$88),data!$AU$88,
IF(NH27=data!$AR$4,NF27/NJ27,
IF(NH27=data!$AR$5,NF27/OFFSET(data!$AT$3,MATCH(NI27,data!$AT$4:$AT$88,0),1),0))))</f>
        <v>0</v>
      </c>
      <c r="NP27" s="90">
        <f>MIN(IF(NL27=data!$AV$4,0.18,0.09),NF27*9)</f>
        <v>0</v>
      </c>
      <c r="NQ27" s="91">
        <f>IF(NE27=data!$AS$5,NP27,
IF(NE27=data!$AS$4,NO27,0))
*IF(AND(NG27=data!$AW$4,NE$4=data!$F$5),0.9,1)</f>
        <v>0</v>
      </c>
      <c r="NR27" s="91">
        <f t="shared" si="14"/>
        <v>0</v>
      </c>
      <c r="OB27" s="596"/>
      <c r="OC27" s="599"/>
      <c r="OD27" s="166" t="s">
        <v>147</v>
      </c>
      <c r="OE27" s="72"/>
      <c r="OF27" s="73"/>
      <c r="OG27" s="73"/>
      <c r="OH27" s="79"/>
      <c r="OI27" s="80"/>
      <c r="OJ27" s="73"/>
      <c r="OK27" s="81"/>
      <c r="OL27" s="59"/>
      <c r="OM27" s="90">
        <f t="shared" ref="OM27:ON27" si="144">OM26</f>
        <v>0</v>
      </c>
      <c r="ON27" s="90" t="str">
        <f t="shared" si="144"/>
        <v/>
      </c>
      <c r="OO27" s="90">
        <f ca="1" xml:space="preserve">
IF(AND(OH27=data!$AR$5,OI27=data!$AT$87),data!$AU$87,
IF(AND(OH27=data!$AR$5,OI27=data!$AT$88),data!$AU$88,
IF(OH27=data!$AR$4,OF27/OJ27,
IF(OH27=data!$AR$5,OF27/OFFSET(data!$AT$3,MATCH(OI27,data!$AT$4:$AT$88,0),1),0))))</f>
        <v>0</v>
      </c>
      <c r="OP27" s="90">
        <f>MIN(IF(OL27=data!$AV$4,0.18,0.09),OF27*9)</f>
        <v>0</v>
      </c>
      <c r="OQ27" s="91">
        <f>IF(OE27=data!$AS$5,OP27,
IF(OE27=data!$AS$4,OO27,0))
*IF(AND(OG27=data!$AW$4,OE$4=data!$F$5),0.9,1)</f>
        <v>0</v>
      </c>
      <c r="OR27" s="91">
        <f t="shared" si="15"/>
        <v>0</v>
      </c>
      <c r="PB27" s="596"/>
      <c r="PC27" s="599"/>
      <c r="PD27" s="166" t="s">
        <v>147</v>
      </c>
      <c r="PE27" s="72"/>
      <c r="PF27" s="73"/>
      <c r="PG27" s="73"/>
      <c r="PH27" s="79"/>
      <c r="PI27" s="80"/>
      <c r="PJ27" s="73"/>
      <c r="PK27" s="81"/>
      <c r="PL27" s="59"/>
      <c r="PM27" s="90">
        <f t="shared" ref="PM27:PN27" si="145">PM26</f>
        <v>0</v>
      </c>
      <c r="PN27" s="90" t="str">
        <f t="shared" si="145"/>
        <v/>
      </c>
      <c r="PO27" s="90">
        <f ca="1" xml:space="preserve">
IF(AND(PH27=data!$AR$5,PI27=data!$AT$87),data!$AU$87,
IF(AND(PH27=data!$AR$5,PI27=data!$AT$88),data!$AU$88,
IF(PH27=data!$AR$4,PF27/PJ27,
IF(PH27=data!$AR$5,PF27/OFFSET(data!$AT$3,MATCH(PI27,data!$AT$4:$AT$88,0),1),0))))</f>
        <v>0</v>
      </c>
      <c r="PP27" s="90">
        <f>MIN(IF(PL27=data!$AV$4,0.18,0.09),PF27*9)</f>
        <v>0</v>
      </c>
      <c r="PQ27" s="91">
        <f>IF(PE27=data!$AS$5,PP27,
IF(PE27=data!$AS$4,PO27,0))
*IF(AND(PG27=data!$AW$4,PE$4=data!$F$5),0.9,1)</f>
        <v>0</v>
      </c>
      <c r="PR27" s="91">
        <f t="shared" si="16"/>
        <v>0</v>
      </c>
      <c r="QB27" s="596"/>
      <c r="QC27" s="599"/>
      <c r="QD27" s="166" t="s">
        <v>147</v>
      </c>
      <c r="QE27" s="72"/>
      <c r="QF27" s="73"/>
      <c r="QG27" s="73"/>
      <c r="QH27" s="79"/>
      <c r="QI27" s="80"/>
      <c r="QJ27" s="73"/>
      <c r="QK27" s="81"/>
      <c r="QL27" s="59"/>
      <c r="QM27" s="90">
        <f t="shared" ref="QM27:QN27" si="146">QM26</f>
        <v>0</v>
      </c>
      <c r="QN27" s="90" t="str">
        <f t="shared" si="146"/>
        <v/>
      </c>
      <c r="QO27" s="90">
        <f ca="1" xml:space="preserve">
IF(AND(QH27=data!$AR$5,QI27=data!$AT$87),data!$AU$87,
IF(AND(QH27=data!$AR$5,QI27=data!$AT$88),data!$AU$88,
IF(QH27=data!$AR$4,QF27/QJ27,
IF(QH27=data!$AR$5,QF27/OFFSET(data!$AT$3,MATCH(QI27,data!$AT$4:$AT$88,0),1),0))))</f>
        <v>0</v>
      </c>
      <c r="QP27" s="90">
        <f>MIN(IF(QL27=data!$AV$4,0.18,0.09),QF27*9)</f>
        <v>0</v>
      </c>
      <c r="QQ27" s="91">
        <f>IF(QE27=data!$AS$5,QP27,
IF(QE27=data!$AS$4,QO27,0))
*IF(AND(QG27=data!$AW$4,QE$4=data!$F$5),0.9,1)</f>
        <v>0</v>
      </c>
      <c r="QR27" s="91">
        <f t="shared" si="17"/>
        <v>0</v>
      </c>
      <c r="RB27" s="596"/>
      <c r="RC27" s="599"/>
      <c r="RD27" s="166" t="s">
        <v>147</v>
      </c>
      <c r="RE27" s="72"/>
      <c r="RF27" s="73"/>
      <c r="RG27" s="73"/>
      <c r="RH27" s="79"/>
      <c r="RI27" s="80"/>
      <c r="RJ27" s="73"/>
      <c r="RK27" s="81"/>
      <c r="RL27" s="59"/>
      <c r="RM27" s="90">
        <f t="shared" ref="RM27:RN27" si="147">RM26</f>
        <v>0</v>
      </c>
      <c r="RN27" s="90" t="str">
        <f t="shared" si="147"/>
        <v/>
      </c>
      <c r="RO27" s="90">
        <f ca="1" xml:space="preserve">
IF(AND(RH27=data!$AR$5,RI27=data!$AT$87),data!$AU$87,
IF(AND(RH27=data!$AR$5,RI27=data!$AT$88),data!$AU$88,
IF(RH27=data!$AR$4,RF27/RJ27,
IF(RH27=data!$AR$5,RF27/OFFSET(data!$AT$3,MATCH(RI27,data!$AT$4:$AT$88,0),1),0))))</f>
        <v>0</v>
      </c>
      <c r="RP27" s="90">
        <f>MIN(IF(RL27=data!$AV$4,0.18,0.09),RF27*9)</f>
        <v>0</v>
      </c>
      <c r="RQ27" s="91">
        <f>IF(RE27=data!$AS$5,RP27,
IF(RE27=data!$AS$4,RO27,0))
*IF(AND(RG27=data!$AW$4,RE$4=data!$F$5),0.9,1)</f>
        <v>0</v>
      </c>
      <c r="RR27" s="91">
        <f t="shared" si="18"/>
        <v>0</v>
      </c>
      <c r="SB27" s="596"/>
      <c r="SC27" s="599"/>
      <c r="SD27" s="166" t="s">
        <v>147</v>
      </c>
      <c r="SE27" s="72"/>
      <c r="SF27" s="73"/>
      <c r="SG27" s="73"/>
      <c r="SH27" s="79"/>
      <c r="SI27" s="80"/>
      <c r="SJ27" s="73"/>
      <c r="SK27" s="81"/>
      <c r="SL27" s="59"/>
      <c r="SM27" s="90">
        <f t="shared" ref="SM27:SN27" si="148">SM26</f>
        <v>0</v>
      </c>
      <c r="SN27" s="90" t="str">
        <f t="shared" si="148"/>
        <v/>
      </c>
      <c r="SO27" s="90">
        <f ca="1" xml:space="preserve">
IF(AND(SH27=data!$AR$5,SI27=data!$AT$87),data!$AU$87,
IF(AND(SH27=data!$AR$5,SI27=data!$AT$88),data!$AU$88,
IF(SH27=data!$AR$4,SF27/SJ27,
IF(SH27=data!$AR$5,SF27/OFFSET(data!$AT$3,MATCH(SI27,data!$AT$4:$AT$88,0),1),0))))</f>
        <v>0</v>
      </c>
      <c r="SP27" s="90">
        <f>MIN(IF(SL27=data!$AV$4,0.18,0.09),SF27*9)</f>
        <v>0</v>
      </c>
      <c r="SQ27" s="91">
        <f>IF(SE27=data!$AS$5,SP27,
IF(SE27=data!$AS$4,SO27,0))
*IF(AND(SG27=data!$AW$4,SE$4=data!$F$5),0.9,1)</f>
        <v>0</v>
      </c>
      <c r="SR27" s="91">
        <f t="shared" si="19"/>
        <v>0</v>
      </c>
      <c r="UB27" s="232"/>
    </row>
    <row r="28" spans="2:552" ht="22.5" customHeight="1" x14ac:dyDescent="0.15">
      <c r="B28" s="596"/>
      <c r="C28" s="599"/>
      <c r="D28" s="166" t="s">
        <v>148</v>
      </c>
      <c r="E28" s="72"/>
      <c r="F28" s="73"/>
      <c r="G28" s="73"/>
      <c r="H28" s="79"/>
      <c r="I28" s="80"/>
      <c r="J28" s="73"/>
      <c r="K28" s="81"/>
      <c r="L28" s="59"/>
      <c r="M28" s="90" t="str">
        <f t="shared" si="20"/>
        <v>簡略計算方法①</v>
      </c>
      <c r="N28" s="90" t="str">
        <f t="shared" si="21"/>
        <v>柱・間柱間</v>
      </c>
      <c r="O28" s="90">
        <f ca="1" xml:space="preserve">
IF(AND(H28=data!$AR$5,I28=data!$AT$87),data!$AU$87,
IF(AND(H28=data!$AR$5,I28=data!$AT$88),data!$AU$88,
IF(H28=data!$AR$4,F28/J28,
IF(H28=data!$AR$5,F28/OFFSET(data!$AT$3,MATCH(I28,data!$AT$4:$AT$88,0),1),0))))</f>
        <v>0</v>
      </c>
      <c r="P28" s="90">
        <f>MIN(IF(L28=data!$AV$4,0.18,0.09),F28*9)</f>
        <v>0</v>
      </c>
      <c r="Q28" s="91">
        <f>IF(E28=data!$AS$5,P28,
IF(E28=data!$AS$4,O28,0))
*IF(AND(G28=data!$AW$4,E$4=data!$F$5),0.9,1)</f>
        <v>0</v>
      </c>
      <c r="R28" s="91">
        <f t="shared" si="0"/>
        <v>0</v>
      </c>
      <c r="AB28" s="596"/>
      <c r="AC28" s="599"/>
      <c r="AD28" s="166" t="s">
        <v>148</v>
      </c>
      <c r="AE28" s="72"/>
      <c r="AF28" s="73"/>
      <c r="AG28" s="73"/>
      <c r="AH28" s="79"/>
      <c r="AI28" s="80"/>
      <c r="AJ28" s="73"/>
      <c r="AK28" s="81"/>
      <c r="AL28" s="59"/>
      <c r="AM28" s="90" t="str">
        <f t="shared" si="22"/>
        <v>詳細計算方法</v>
      </c>
      <c r="AN28" s="90" t="str">
        <f t="shared" si="22"/>
        <v/>
      </c>
      <c r="AO28" s="90">
        <f ca="1" xml:space="preserve">
IF(AND(AH28=data!$AR$5,AI28=data!$AT$87),data!$AU$87,
IF(AND(AH28=data!$AR$5,AI28=data!$AT$88),data!$AU$88,
IF(AH28=data!$AR$4,AF28/AJ28,
IF(AH28=data!$AR$5,AF28/OFFSET(data!$AT$3,MATCH(AI28,data!$AT$4:$AT$88,0),1),0))))</f>
        <v>0</v>
      </c>
      <c r="AP28" s="90">
        <f>MIN(IF(AL28=data!$AV$4,0.18,0.09),AF28*9)</f>
        <v>0</v>
      </c>
      <c r="AQ28" s="91">
        <f>IF(AE28=data!$AS$5,AP28,
IF(AE28=data!$AS$4,AO28,0))
*IF(AND(AG28=data!$AW$4,AE$4=data!$F$5),0.9,1)</f>
        <v>0</v>
      </c>
      <c r="AR28" s="91">
        <f t="shared" si="1"/>
        <v>0</v>
      </c>
      <c r="BB28" s="596"/>
      <c r="BC28" s="599"/>
      <c r="BD28" s="166" t="s">
        <v>148</v>
      </c>
      <c r="BE28" s="72"/>
      <c r="BF28" s="73"/>
      <c r="BG28" s="73"/>
      <c r="BH28" s="79"/>
      <c r="BI28" s="80"/>
      <c r="BJ28" s="73"/>
      <c r="BK28" s="81"/>
      <c r="BL28" s="59"/>
      <c r="BM28" s="90" t="str">
        <f t="shared" ref="BM28:BN28" si="149">BM27</f>
        <v>簡略計算方法①</v>
      </c>
      <c r="BN28" s="90" t="str">
        <f t="shared" si="149"/>
        <v>大引間</v>
      </c>
      <c r="BO28" s="90">
        <f ca="1" xml:space="preserve">
IF(AND(BH28=data!$AR$5,BI28=data!$AT$87),data!$AU$87,
IF(AND(BH28=data!$AR$5,BI28=data!$AT$88),data!$AU$88,
IF(BH28=data!$AR$4,BF28/BJ28,
IF(BH28=data!$AR$5,BF28/OFFSET(data!$AT$3,MATCH(BI28,data!$AT$4:$AT$88,0),1),0))))</f>
        <v>0</v>
      </c>
      <c r="BP28" s="90">
        <f>MIN(IF(BL28=data!$AV$4,0.18,0.09),BF28*9)</f>
        <v>0</v>
      </c>
      <c r="BQ28" s="91">
        <f>IF(BE28=data!$AS$5,BP28,
IF(BE28=data!$AS$4,BO28,0))
*IF(AND(BG28=data!$AW$4,BE$4=data!$F$5),0.9,1)</f>
        <v>0</v>
      </c>
      <c r="BR28" s="91">
        <f t="shared" si="2"/>
        <v>0</v>
      </c>
      <c r="CB28" s="596"/>
      <c r="CC28" s="599"/>
      <c r="CD28" s="166" t="s">
        <v>148</v>
      </c>
      <c r="CE28" s="72"/>
      <c r="CF28" s="73"/>
      <c r="CG28" s="73"/>
      <c r="CH28" s="79"/>
      <c r="CI28" s="80"/>
      <c r="CJ28" s="73"/>
      <c r="CK28" s="81"/>
      <c r="CL28" s="59"/>
      <c r="CM28" s="90">
        <f t="shared" ref="CM28:CN28" si="150">CM27</f>
        <v>0</v>
      </c>
      <c r="CN28" s="90" t="str">
        <f t="shared" si="150"/>
        <v/>
      </c>
      <c r="CO28" s="90">
        <f ca="1" xml:space="preserve">
IF(AND(CH28=data!$AR$5,CI28=data!$AT$87),data!$AU$87,
IF(AND(CH28=data!$AR$5,CI28=data!$AT$88),data!$AU$88,
IF(CH28=data!$AR$4,CF28/CJ28,
IF(CH28=data!$AR$5,CF28/OFFSET(data!$AT$3,MATCH(CI28,data!$AT$4:$AT$88,0),1),0))))</f>
        <v>0</v>
      </c>
      <c r="CP28" s="90">
        <f>MIN(IF(CL28=data!$AV$4,0.18,0.09),CF28*9)</f>
        <v>0</v>
      </c>
      <c r="CQ28" s="91">
        <f>IF(CE28=data!$AS$5,CP28,
IF(CE28=data!$AS$4,CO28,0))
*IF(AND(CG28=data!$AW$4,CE$4=data!$F$5),0.9,1)</f>
        <v>0</v>
      </c>
      <c r="CR28" s="91">
        <f t="shared" si="3"/>
        <v>0</v>
      </c>
      <c r="DB28" s="596"/>
      <c r="DC28" s="599"/>
      <c r="DD28" s="166" t="s">
        <v>148</v>
      </c>
      <c r="DE28" s="72"/>
      <c r="DF28" s="73"/>
      <c r="DG28" s="73"/>
      <c r="DH28" s="79"/>
      <c r="DI28" s="80"/>
      <c r="DJ28" s="73"/>
      <c r="DK28" s="81"/>
      <c r="DL28" s="59"/>
      <c r="DM28" s="90">
        <f t="shared" ref="DM28:DN28" si="151">DM27</f>
        <v>0</v>
      </c>
      <c r="DN28" s="90" t="str">
        <f t="shared" si="151"/>
        <v/>
      </c>
      <c r="DO28" s="90">
        <f ca="1" xml:space="preserve">
IF(AND(DH28=data!$AR$5,DI28=data!$AT$87),data!$AU$87,
IF(AND(DH28=data!$AR$5,DI28=data!$AT$88),data!$AU$88,
IF(DH28=data!$AR$4,DF28/DJ28,
IF(DH28=data!$AR$5,DF28/OFFSET(data!$AT$3,MATCH(DI28,data!$AT$4:$AT$88,0),1),0))))</f>
        <v>0</v>
      </c>
      <c r="DP28" s="90">
        <f>MIN(IF(DL28=data!$AV$4,0.18,0.09),DF28*9)</f>
        <v>0</v>
      </c>
      <c r="DQ28" s="91">
        <f>IF(DE28=data!$AS$5,DP28,
IF(DE28=data!$AS$4,DO28,0))
*IF(AND(DG28=data!$AW$4,DE$4=data!$F$5),0.9,1)</f>
        <v>0</v>
      </c>
      <c r="DR28" s="91">
        <f t="shared" si="4"/>
        <v>0</v>
      </c>
      <c r="EB28" s="596"/>
      <c r="EC28" s="599"/>
      <c r="ED28" s="166" t="s">
        <v>148</v>
      </c>
      <c r="EE28" s="72"/>
      <c r="EF28" s="73"/>
      <c r="EG28" s="73"/>
      <c r="EH28" s="79"/>
      <c r="EI28" s="80"/>
      <c r="EJ28" s="73"/>
      <c r="EK28" s="81"/>
      <c r="EL28" s="59"/>
      <c r="EM28" s="90">
        <f t="shared" ref="EM28:EN28" si="152">EM27</f>
        <v>0</v>
      </c>
      <c r="EN28" s="90" t="str">
        <f t="shared" si="152"/>
        <v/>
      </c>
      <c r="EO28" s="90">
        <f ca="1" xml:space="preserve">
IF(AND(EH28=data!$AR$5,EI28=data!$AT$87),data!$AU$87,
IF(AND(EH28=data!$AR$5,EI28=data!$AT$88),data!$AU$88,
IF(EH28=data!$AR$4,EF28/EJ28,
IF(EH28=data!$AR$5,EF28/OFFSET(data!$AT$3,MATCH(EI28,data!$AT$4:$AT$88,0),1),0))))</f>
        <v>0</v>
      </c>
      <c r="EP28" s="90">
        <f>MIN(IF(EL28=data!$AV$4,0.18,0.09),EF28*9)</f>
        <v>0</v>
      </c>
      <c r="EQ28" s="91">
        <f>IF(EE28=data!$AS$5,EP28,
IF(EE28=data!$AS$4,EO28,0))
*IF(AND(EG28=data!$AW$4,EE$4=data!$F$5),0.9,1)</f>
        <v>0</v>
      </c>
      <c r="ER28" s="91">
        <f t="shared" si="5"/>
        <v>0</v>
      </c>
      <c r="FB28" s="596"/>
      <c r="FC28" s="599"/>
      <c r="FD28" s="166" t="s">
        <v>148</v>
      </c>
      <c r="FE28" s="72"/>
      <c r="FF28" s="73"/>
      <c r="FG28" s="73"/>
      <c r="FH28" s="79"/>
      <c r="FI28" s="80"/>
      <c r="FJ28" s="73"/>
      <c r="FK28" s="81"/>
      <c r="FL28" s="59"/>
      <c r="FM28" s="90">
        <f t="shared" ref="FM28:FN28" si="153">FM27</f>
        <v>0</v>
      </c>
      <c r="FN28" s="90" t="str">
        <f t="shared" si="153"/>
        <v/>
      </c>
      <c r="FO28" s="90">
        <f ca="1" xml:space="preserve">
IF(AND(FH28=data!$AR$5,FI28=data!$AT$87),data!$AU$87,
IF(AND(FH28=data!$AR$5,FI28=data!$AT$88),data!$AU$88,
IF(FH28=data!$AR$4,FF28/FJ28,
IF(FH28=data!$AR$5,FF28/OFFSET(data!$AT$3,MATCH(FI28,data!$AT$4:$AT$88,0),1),0))))</f>
        <v>0</v>
      </c>
      <c r="FP28" s="90">
        <f>MIN(IF(FL28=data!$AV$4,0.18,0.09),FF28*9)</f>
        <v>0</v>
      </c>
      <c r="FQ28" s="91">
        <f>IF(FE28=data!$AS$5,FP28,
IF(FE28=data!$AS$4,FO28,0))
*IF(AND(FG28=data!$AW$4,FE$4=data!$F$5),0.9,1)</f>
        <v>0</v>
      </c>
      <c r="FR28" s="91">
        <f t="shared" si="6"/>
        <v>0</v>
      </c>
      <c r="GB28" s="596"/>
      <c r="GC28" s="599"/>
      <c r="GD28" s="166" t="s">
        <v>148</v>
      </c>
      <c r="GE28" s="72"/>
      <c r="GF28" s="73"/>
      <c r="GG28" s="73"/>
      <c r="GH28" s="79"/>
      <c r="GI28" s="80"/>
      <c r="GJ28" s="73"/>
      <c r="GK28" s="81"/>
      <c r="GL28" s="59"/>
      <c r="GM28" s="90">
        <f t="shared" ref="GM28:GN28" si="154">GM27</f>
        <v>0</v>
      </c>
      <c r="GN28" s="90" t="str">
        <f t="shared" si="154"/>
        <v/>
      </c>
      <c r="GO28" s="90">
        <f ca="1" xml:space="preserve">
IF(AND(GH28=data!$AR$5,GI28=data!$AT$87),data!$AU$87,
IF(AND(GH28=data!$AR$5,GI28=data!$AT$88),data!$AU$88,
IF(GH28=data!$AR$4,GF28/GJ28,
IF(GH28=data!$AR$5,GF28/OFFSET(data!$AT$3,MATCH(GI28,data!$AT$4:$AT$88,0),1),0))))</f>
        <v>0</v>
      </c>
      <c r="GP28" s="90">
        <f>MIN(IF(GL28=data!$AV$4,0.18,0.09),GF28*9)</f>
        <v>0</v>
      </c>
      <c r="GQ28" s="91">
        <f>IF(GE28=data!$AS$5,GP28,
IF(GE28=data!$AS$4,GO28,0))
*IF(AND(GG28=data!$AW$4,GE$4=data!$F$5),0.9,1)</f>
        <v>0</v>
      </c>
      <c r="GR28" s="91">
        <f t="shared" si="7"/>
        <v>0</v>
      </c>
      <c r="HB28" s="596"/>
      <c r="HC28" s="599"/>
      <c r="HD28" s="166" t="s">
        <v>148</v>
      </c>
      <c r="HE28" s="72"/>
      <c r="HF28" s="73"/>
      <c r="HG28" s="73"/>
      <c r="HH28" s="79"/>
      <c r="HI28" s="80"/>
      <c r="HJ28" s="73"/>
      <c r="HK28" s="81"/>
      <c r="HL28" s="59"/>
      <c r="HM28" s="90">
        <f t="shared" ref="HM28:HN28" si="155">HM27</f>
        <v>0</v>
      </c>
      <c r="HN28" s="90" t="str">
        <f t="shared" si="155"/>
        <v/>
      </c>
      <c r="HO28" s="90">
        <f ca="1" xml:space="preserve">
IF(AND(HH28=data!$AR$5,HI28=data!$AT$87),data!$AU$87,
IF(AND(HH28=data!$AR$5,HI28=data!$AT$88),data!$AU$88,
IF(HH28=data!$AR$4,HF28/HJ28,
IF(HH28=data!$AR$5,HF28/OFFSET(data!$AT$3,MATCH(HI28,data!$AT$4:$AT$88,0),1),0))))</f>
        <v>0</v>
      </c>
      <c r="HP28" s="90">
        <f>MIN(IF(HL28=data!$AV$4,0.18,0.09),HF28*9)</f>
        <v>0</v>
      </c>
      <c r="HQ28" s="91">
        <f>IF(HE28=data!$AS$5,HP28,
IF(HE28=data!$AS$4,HO28,0))
*IF(AND(HG28=data!$AW$4,HE$4=data!$F$5),0.9,1)</f>
        <v>0</v>
      </c>
      <c r="HR28" s="91">
        <f t="shared" si="8"/>
        <v>0</v>
      </c>
      <c r="IB28" s="596"/>
      <c r="IC28" s="599"/>
      <c r="ID28" s="166" t="s">
        <v>148</v>
      </c>
      <c r="IE28" s="72"/>
      <c r="IF28" s="73"/>
      <c r="IG28" s="73"/>
      <c r="IH28" s="79"/>
      <c r="II28" s="80"/>
      <c r="IJ28" s="73"/>
      <c r="IK28" s="81"/>
      <c r="IL28" s="59"/>
      <c r="IM28" s="90">
        <f t="shared" ref="IM28:IN28" si="156">IM27</f>
        <v>0</v>
      </c>
      <c r="IN28" s="90" t="str">
        <f t="shared" si="156"/>
        <v/>
      </c>
      <c r="IO28" s="90">
        <f ca="1" xml:space="preserve">
IF(AND(IH28=data!$AR$5,II28=data!$AT$87),data!$AU$87,
IF(AND(IH28=data!$AR$5,II28=data!$AT$88),data!$AU$88,
IF(IH28=data!$AR$4,IF28/IJ28,
IF(IH28=data!$AR$5,IF28/OFFSET(data!$AT$3,MATCH(II28,data!$AT$4:$AT$88,0),1),0))))</f>
        <v>0</v>
      </c>
      <c r="IP28" s="90">
        <f>MIN(IF(IL28=data!$AV$4,0.18,0.09),IF28*9)</f>
        <v>0</v>
      </c>
      <c r="IQ28" s="91">
        <f>IF(IE28=data!$AS$5,IP28,
IF(IE28=data!$AS$4,IO28,0))
*IF(AND(IG28=data!$AW$4,IE$4=data!$F$5),0.9,1)</f>
        <v>0</v>
      </c>
      <c r="IR28" s="91">
        <f t="shared" si="9"/>
        <v>0</v>
      </c>
      <c r="JB28" s="596"/>
      <c r="JC28" s="599"/>
      <c r="JD28" s="166" t="s">
        <v>148</v>
      </c>
      <c r="JE28" s="72"/>
      <c r="JF28" s="73"/>
      <c r="JG28" s="73"/>
      <c r="JH28" s="79"/>
      <c r="JI28" s="80"/>
      <c r="JJ28" s="73"/>
      <c r="JK28" s="81"/>
      <c r="JL28" s="59"/>
      <c r="JM28" s="90">
        <f t="shared" ref="JM28:JN28" si="157">JM27</f>
        <v>0</v>
      </c>
      <c r="JN28" s="90" t="str">
        <f t="shared" si="157"/>
        <v/>
      </c>
      <c r="JO28" s="90">
        <f ca="1" xml:space="preserve">
IF(AND(JH28=data!$AR$5,JI28=data!$AT$87),data!$AU$87,
IF(AND(JH28=data!$AR$5,JI28=data!$AT$88),data!$AU$88,
IF(JH28=data!$AR$4,JF28/JJ28,
IF(JH28=data!$AR$5,JF28/OFFSET(data!$AT$3,MATCH(JI28,data!$AT$4:$AT$88,0),1),0))))</f>
        <v>0</v>
      </c>
      <c r="JP28" s="90">
        <f>MIN(IF(JL28=data!$AV$4,0.18,0.09),JF28*9)</f>
        <v>0</v>
      </c>
      <c r="JQ28" s="91">
        <f>IF(JE28=data!$AS$5,JP28,
IF(JE28=data!$AS$4,JO28,0))
*IF(AND(JG28=data!$AW$4,JE$4=data!$F$5),0.9,1)</f>
        <v>0</v>
      </c>
      <c r="JR28" s="91">
        <f t="shared" si="10"/>
        <v>0</v>
      </c>
      <c r="KB28" s="596"/>
      <c r="KC28" s="599"/>
      <c r="KD28" s="166" t="s">
        <v>148</v>
      </c>
      <c r="KE28" s="72"/>
      <c r="KF28" s="73"/>
      <c r="KG28" s="73"/>
      <c r="KH28" s="79"/>
      <c r="KI28" s="80"/>
      <c r="KJ28" s="73"/>
      <c r="KK28" s="81"/>
      <c r="KL28" s="59"/>
      <c r="KM28" s="90">
        <f t="shared" ref="KM28:KN28" si="158">KM27</f>
        <v>0</v>
      </c>
      <c r="KN28" s="90" t="str">
        <f t="shared" si="158"/>
        <v/>
      </c>
      <c r="KO28" s="90">
        <f ca="1" xml:space="preserve">
IF(AND(KH28=data!$AR$5,KI28=data!$AT$87),data!$AU$87,
IF(AND(KH28=data!$AR$5,KI28=data!$AT$88),data!$AU$88,
IF(KH28=data!$AR$4,KF28/KJ28,
IF(KH28=data!$AR$5,KF28/OFFSET(data!$AT$3,MATCH(KI28,data!$AT$4:$AT$88,0),1),0))))</f>
        <v>0</v>
      </c>
      <c r="KP28" s="90">
        <f>MIN(IF(KL28=data!$AV$4,0.18,0.09),KF28*9)</f>
        <v>0</v>
      </c>
      <c r="KQ28" s="91">
        <f>IF(KE28=data!$AS$5,KP28,
IF(KE28=data!$AS$4,KO28,0))
*IF(AND(KG28=data!$AW$4,KE$4=data!$F$5),0.9,1)</f>
        <v>0</v>
      </c>
      <c r="KR28" s="91">
        <f t="shared" si="11"/>
        <v>0</v>
      </c>
      <c r="LB28" s="596"/>
      <c r="LC28" s="599"/>
      <c r="LD28" s="166" t="s">
        <v>148</v>
      </c>
      <c r="LE28" s="72"/>
      <c r="LF28" s="73"/>
      <c r="LG28" s="73"/>
      <c r="LH28" s="79"/>
      <c r="LI28" s="80"/>
      <c r="LJ28" s="73"/>
      <c r="LK28" s="81"/>
      <c r="LL28" s="59"/>
      <c r="LM28" s="90">
        <f t="shared" ref="LM28:LN28" si="159">LM27</f>
        <v>0</v>
      </c>
      <c r="LN28" s="90" t="str">
        <f t="shared" si="159"/>
        <v/>
      </c>
      <c r="LO28" s="90">
        <f ca="1" xml:space="preserve">
IF(AND(LH28=data!$AR$5,LI28=data!$AT$87),data!$AU$87,
IF(AND(LH28=data!$AR$5,LI28=data!$AT$88),data!$AU$88,
IF(LH28=data!$AR$4,LF28/LJ28,
IF(LH28=data!$AR$5,LF28/OFFSET(data!$AT$3,MATCH(LI28,data!$AT$4:$AT$88,0),1),0))))</f>
        <v>0</v>
      </c>
      <c r="LP28" s="90">
        <f>MIN(IF(LL28=data!$AV$4,0.18,0.09),LF28*9)</f>
        <v>0</v>
      </c>
      <c r="LQ28" s="91">
        <f>IF(LE28=data!$AS$5,LP28,
IF(LE28=data!$AS$4,LO28,0))
*IF(AND(LG28=data!$AW$4,LE$4=data!$F$5),0.9,1)</f>
        <v>0</v>
      </c>
      <c r="LR28" s="91">
        <f t="shared" si="12"/>
        <v>0</v>
      </c>
      <c r="MB28" s="596"/>
      <c r="MC28" s="599"/>
      <c r="MD28" s="166" t="s">
        <v>148</v>
      </c>
      <c r="ME28" s="72"/>
      <c r="MF28" s="73"/>
      <c r="MG28" s="73"/>
      <c r="MH28" s="79"/>
      <c r="MI28" s="80"/>
      <c r="MJ28" s="73"/>
      <c r="MK28" s="81"/>
      <c r="ML28" s="59"/>
      <c r="MM28" s="90">
        <f t="shared" ref="MM28:MN28" si="160">MM27</f>
        <v>0</v>
      </c>
      <c r="MN28" s="90" t="str">
        <f t="shared" si="160"/>
        <v/>
      </c>
      <c r="MO28" s="90">
        <f ca="1" xml:space="preserve">
IF(AND(MH28=data!$AR$5,MI28=data!$AT$87),data!$AU$87,
IF(AND(MH28=data!$AR$5,MI28=data!$AT$88),data!$AU$88,
IF(MH28=data!$AR$4,MF28/MJ28,
IF(MH28=data!$AR$5,MF28/OFFSET(data!$AT$3,MATCH(MI28,data!$AT$4:$AT$88,0),1),0))))</f>
        <v>0</v>
      </c>
      <c r="MP28" s="90">
        <f>MIN(IF(ML28=data!$AV$4,0.18,0.09),MF28*9)</f>
        <v>0</v>
      </c>
      <c r="MQ28" s="91">
        <f>IF(ME28=data!$AS$5,MP28,
IF(ME28=data!$AS$4,MO28,0))
*IF(AND(MG28=data!$AW$4,ME$4=data!$F$5),0.9,1)</f>
        <v>0</v>
      </c>
      <c r="MR28" s="91">
        <f t="shared" si="13"/>
        <v>0</v>
      </c>
      <c r="NB28" s="596"/>
      <c r="NC28" s="599"/>
      <c r="ND28" s="166" t="s">
        <v>148</v>
      </c>
      <c r="NE28" s="72"/>
      <c r="NF28" s="73"/>
      <c r="NG28" s="73"/>
      <c r="NH28" s="79"/>
      <c r="NI28" s="80"/>
      <c r="NJ28" s="73"/>
      <c r="NK28" s="81"/>
      <c r="NL28" s="59"/>
      <c r="NM28" s="90">
        <f t="shared" ref="NM28:NN28" si="161">NM27</f>
        <v>0</v>
      </c>
      <c r="NN28" s="90" t="str">
        <f t="shared" si="161"/>
        <v/>
      </c>
      <c r="NO28" s="90">
        <f ca="1" xml:space="preserve">
IF(AND(NH28=data!$AR$5,NI28=data!$AT$87),data!$AU$87,
IF(AND(NH28=data!$AR$5,NI28=data!$AT$88),data!$AU$88,
IF(NH28=data!$AR$4,NF28/NJ28,
IF(NH28=data!$AR$5,NF28/OFFSET(data!$AT$3,MATCH(NI28,data!$AT$4:$AT$88,0),1),0))))</f>
        <v>0</v>
      </c>
      <c r="NP28" s="90">
        <f>MIN(IF(NL28=data!$AV$4,0.18,0.09),NF28*9)</f>
        <v>0</v>
      </c>
      <c r="NQ28" s="91">
        <f>IF(NE28=data!$AS$5,NP28,
IF(NE28=data!$AS$4,NO28,0))
*IF(AND(NG28=data!$AW$4,NE$4=data!$F$5),0.9,1)</f>
        <v>0</v>
      </c>
      <c r="NR28" s="91">
        <f t="shared" si="14"/>
        <v>0</v>
      </c>
      <c r="OB28" s="596"/>
      <c r="OC28" s="599"/>
      <c r="OD28" s="166" t="s">
        <v>148</v>
      </c>
      <c r="OE28" s="72"/>
      <c r="OF28" s="73"/>
      <c r="OG28" s="73"/>
      <c r="OH28" s="79"/>
      <c r="OI28" s="80"/>
      <c r="OJ28" s="73"/>
      <c r="OK28" s="81"/>
      <c r="OL28" s="59"/>
      <c r="OM28" s="90">
        <f t="shared" ref="OM28:ON28" si="162">OM27</f>
        <v>0</v>
      </c>
      <c r="ON28" s="90" t="str">
        <f t="shared" si="162"/>
        <v/>
      </c>
      <c r="OO28" s="90">
        <f ca="1" xml:space="preserve">
IF(AND(OH28=data!$AR$5,OI28=data!$AT$87),data!$AU$87,
IF(AND(OH28=data!$AR$5,OI28=data!$AT$88),data!$AU$88,
IF(OH28=data!$AR$4,OF28/OJ28,
IF(OH28=data!$AR$5,OF28/OFFSET(data!$AT$3,MATCH(OI28,data!$AT$4:$AT$88,0),1),0))))</f>
        <v>0</v>
      </c>
      <c r="OP28" s="90">
        <f>MIN(IF(OL28=data!$AV$4,0.18,0.09),OF28*9)</f>
        <v>0</v>
      </c>
      <c r="OQ28" s="91">
        <f>IF(OE28=data!$AS$5,OP28,
IF(OE28=data!$AS$4,OO28,0))
*IF(AND(OG28=data!$AW$4,OE$4=data!$F$5),0.9,1)</f>
        <v>0</v>
      </c>
      <c r="OR28" s="91">
        <f t="shared" si="15"/>
        <v>0</v>
      </c>
      <c r="PB28" s="596"/>
      <c r="PC28" s="599"/>
      <c r="PD28" s="166" t="s">
        <v>148</v>
      </c>
      <c r="PE28" s="72"/>
      <c r="PF28" s="73"/>
      <c r="PG28" s="73"/>
      <c r="PH28" s="79"/>
      <c r="PI28" s="80"/>
      <c r="PJ28" s="73"/>
      <c r="PK28" s="81"/>
      <c r="PL28" s="59"/>
      <c r="PM28" s="90">
        <f t="shared" ref="PM28:PN28" si="163">PM27</f>
        <v>0</v>
      </c>
      <c r="PN28" s="90" t="str">
        <f t="shared" si="163"/>
        <v/>
      </c>
      <c r="PO28" s="90">
        <f ca="1" xml:space="preserve">
IF(AND(PH28=data!$AR$5,PI28=data!$AT$87),data!$AU$87,
IF(AND(PH28=data!$AR$5,PI28=data!$AT$88),data!$AU$88,
IF(PH28=data!$AR$4,PF28/PJ28,
IF(PH28=data!$AR$5,PF28/OFFSET(data!$AT$3,MATCH(PI28,data!$AT$4:$AT$88,0),1),0))))</f>
        <v>0</v>
      </c>
      <c r="PP28" s="90">
        <f>MIN(IF(PL28=data!$AV$4,0.18,0.09),PF28*9)</f>
        <v>0</v>
      </c>
      <c r="PQ28" s="91">
        <f>IF(PE28=data!$AS$5,PP28,
IF(PE28=data!$AS$4,PO28,0))
*IF(AND(PG28=data!$AW$4,PE$4=data!$F$5),0.9,1)</f>
        <v>0</v>
      </c>
      <c r="PR28" s="91">
        <f t="shared" si="16"/>
        <v>0</v>
      </c>
      <c r="QB28" s="596"/>
      <c r="QC28" s="599"/>
      <c r="QD28" s="166" t="s">
        <v>148</v>
      </c>
      <c r="QE28" s="72"/>
      <c r="QF28" s="73"/>
      <c r="QG28" s="73"/>
      <c r="QH28" s="79"/>
      <c r="QI28" s="80"/>
      <c r="QJ28" s="73"/>
      <c r="QK28" s="81"/>
      <c r="QL28" s="59"/>
      <c r="QM28" s="90">
        <f t="shared" ref="QM28:QN28" si="164">QM27</f>
        <v>0</v>
      </c>
      <c r="QN28" s="90" t="str">
        <f t="shared" si="164"/>
        <v/>
      </c>
      <c r="QO28" s="90">
        <f ca="1" xml:space="preserve">
IF(AND(QH28=data!$AR$5,QI28=data!$AT$87),data!$AU$87,
IF(AND(QH28=data!$AR$5,QI28=data!$AT$88),data!$AU$88,
IF(QH28=data!$AR$4,QF28/QJ28,
IF(QH28=data!$AR$5,QF28/OFFSET(data!$AT$3,MATCH(QI28,data!$AT$4:$AT$88,0),1),0))))</f>
        <v>0</v>
      </c>
      <c r="QP28" s="90">
        <f>MIN(IF(QL28=data!$AV$4,0.18,0.09),QF28*9)</f>
        <v>0</v>
      </c>
      <c r="QQ28" s="91">
        <f>IF(QE28=data!$AS$5,QP28,
IF(QE28=data!$AS$4,QO28,0))
*IF(AND(QG28=data!$AW$4,QE$4=data!$F$5),0.9,1)</f>
        <v>0</v>
      </c>
      <c r="QR28" s="91">
        <f t="shared" si="17"/>
        <v>0</v>
      </c>
      <c r="RB28" s="596"/>
      <c r="RC28" s="599"/>
      <c r="RD28" s="166" t="s">
        <v>148</v>
      </c>
      <c r="RE28" s="72"/>
      <c r="RF28" s="73"/>
      <c r="RG28" s="73"/>
      <c r="RH28" s="79"/>
      <c r="RI28" s="80"/>
      <c r="RJ28" s="73"/>
      <c r="RK28" s="81"/>
      <c r="RL28" s="59"/>
      <c r="RM28" s="90">
        <f t="shared" ref="RM28:RN28" si="165">RM27</f>
        <v>0</v>
      </c>
      <c r="RN28" s="90" t="str">
        <f t="shared" si="165"/>
        <v/>
      </c>
      <c r="RO28" s="90">
        <f ca="1" xml:space="preserve">
IF(AND(RH28=data!$AR$5,RI28=data!$AT$87),data!$AU$87,
IF(AND(RH28=data!$AR$5,RI28=data!$AT$88),data!$AU$88,
IF(RH28=data!$AR$4,RF28/RJ28,
IF(RH28=data!$AR$5,RF28/OFFSET(data!$AT$3,MATCH(RI28,data!$AT$4:$AT$88,0),1),0))))</f>
        <v>0</v>
      </c>
      <c r="RP28" s="90">
        <f>MIN(IF(RL28=data!$AV$4,0.18,0.09),RF28*9)</f>
        <v>0</v>
      </c>
      <c r="RQ28" s="91">
        <f>IF(RE28=data!$AS$5,RP28,
IF(RE28=data!$AS$4,RO28,0))
*IF(AND(RG28=data!$AW$4,RE$4=data!$F$5),0.9,1)</f>
        <v>0</v>
      </c>
      <c r="RR28" s="91">
        <f t="shared" si="18"/>
        <v>0</v>
      </c>
      <c r="SB28" s="596"/>
      <c r="SC28" s="599"/>
      <c r="SD28" s="166" t="s">
        <v>148</v>
      </c>
      <c r="SE28" s="72"/>
      <c r="SF28" s="73"/>
      <c r="SG28" s="73"/>
      <c r="SH28" s="79"/>
      <c r="SI28" s="80"/>
      <c r="SJ28" s="73"/>
      <c r="SK28" s="81"/>
      <c r="SL28" s="59"/>
      <c r="SM28" s="90">
        <f t="shared" ref="SM28:SN28" si="166">SM27</f>
        <v>0</v>
      </c>
      <c r="SN28" s="90" t="str">
        <f t="shared" si="166"/>
        <v/>
      </c>
      <c r="SO28" s="90">
        <f ca="1" xml:space="preserve">
IF(AND(SH28=data!$AR$5,SI28=data!$AT$87),data!$AU$87,
IF(AND(SH28=data!$AR$5,SI28=data!$AT$88),data!$AU$88,
IF(SH28=data!$AR$4,SF28/SJ28,
IF(SH28=data!$AR$5,SF28/OFFSET(data!$AT$3,MATCH(SI28,data!$AT$4:$AT$88,0),1),0))))</f>
        <v>0</v>
      </c>
      <c r="SP28" s="90">
        <f>MIN(IF(SL28=data!$AV$4,0.18,0.09),SF28*9)</f>
        <v>0</v>
      </c>
      <c r="SQ28" s="91">
        <f>IF(SE28=data!$AS$5,SP28,
IF(SE28=data!$AS$4,SO28,0))
*IF(AND(SG28=data!$AW$4,SE$4=data!$F$5),0.9,1)</f>
        <v>0</v>
      </c>
      <c r="SR28" s="91">
        <f t="shared" si="19"/>
        <v>0</v>
      </c>
      <c r="UB28" s="233"/>
    </row>
    <row r="29" spans="2:552" ht="22.5" customHeight="1" thickBot="1" x14ac:dyDescent="0.2">
      <c r="B29" s="597"/>
      <c r="C29" s="600"/>
      <c r="D29" s="167" t="s">
        <v>149</v>
      </c>
      <c r="E29" s="74"/>
      <c r="F29" s="75"/>
      <c r="G29" s="75"/>
      <c r="H29" s="82"/>
      <c r="I29" s="83"/>
      <c r="J29" s="75"/>
      <c r="K29" s="84"/>
      <c r="L29" s="60"/>
      <c r="M29" s="90" t="str">
        <f t="shared" si="20"/>
        <v>簡略計算方法①</v>
      </c>
      <c r="N29" s="90" t="str">
        <f t="shared" si="21"/>
        <v>柱・間柱間</v>
      </c>
      <c r="O29" s="90">
        <f ca="1" xml:space="preserve">
IF(AND(H29=data!$AR$5,I29=data!$AT$87),data!$AU$87,
IF(AND(H29=data!$AR$5,I29=data!$AT$88),data!$AU$88,
IF(H29=data!$AR$4,F29/J29,
IF(H29=data!$AR$5,F29/OFFSET(data!$AT$3,MATCH(I29,data!$AT$4:$AT$88,0),1),0))))</f>
        <v>0</v>
      </c>
      <c r="P29" s="90">
        <f>MIN(IF(L29=data!$AV$4,0.18,0.09),F29*9)</f>
        <v>0</v>
      </c>
      <c r="Q29" s="91">
        <f>IF(E29=data!$AS$5,P29,
IF(E29=data!$AS$4,O29,0))
*IF(AND(G29=data!$AW$4,E$4=data!$F$5),0.9,1)</f>
        <v>0</v>
      </c>
      <c r="R29" s="91">
        <f t="shared" si="0"/>
        <v>0</v>
      </c>
      <c r="AB29" s="597"/>
      <c r="AC29" s="600"/>
      <c r="AD29" s="167" t="s">
        <v>149</v>
      </c>
      <c r="AE29" s="74"/>
      <c r="AF29" s="75"/>
      <c r="AG29" s="75"/>
      <c r="AH29" s="82"/>
      <c r="AI29" s="83"/>
      <c r="AJ29" s="75"/>
      <c r="AK29" s="84"/>
      <c r="AL29" s="60"/>
      <c r="AM29" s="90" t="str">
        <f t="shared" si="22"/>
        <v>詳細計算方法</v>
      </c>
      <c r="AN29" s="90" t="str">
        <f t="shared" si="22"/>
        <v/>
      </c>
      <c r="AO29" s="90">
        <f ca="1" xml:space="preserve">
IF(AND(AH29=data!$AR$5,AI29=data!$AT$87),data!$AU$87,
IF(AND(AH29=data!$AR$5,AI29=data!$AT$88),data!$AU$88,
IF(AH29=data!$AR$4,AF29/AJ29,
IF(AH29=data!$AR$5,AF29/OFFSET(data!$AT$3,MATCH(AI29,data!$AT$4:$AT$88,0),1),0))))</f>
        <v>0</v>
      </c>
      <c r="AP29" s="90">
        <f>MIN(IF(AL29=data!$AV$4,0.18,0.09),AF29*9)</f>
        <v>0</v>
      </c>
      <c r="AQ29" s="91">
        <f>IF(AE29=data!$AS$5,AP29,
IF(AE29=data!$AS$4,AO29,0))
*IF(AND(AG29=data!$AW$4,AE$4=data!$F$5),0.9,1)</f>
        <v>0</v>
      </c>
      <c r="AR29" s="91">
        <f t="shared" si="1"/>
        <v>0</v>
      </c>
      <c r="BB29" s="597"/>
      <c r="BC29" s="600"/>
      <c r="BD29" s="167" t="s">
        <v>149</v>
      </c>
      <c r="BE29" s="74"/>
      <c r="BF29" s="75"/>
      <c r="BG29" s="75"/>
      <c r="BH29" s="82"/>
      <c r="BI29" s="83"/>
      <c r="BJ29" s="75"/>
      <c r="BK29" s="84"/>
      <c r="BL29" s="60"/>
      <c r="BM29" s="90" t="str">
        <f t="shared" ref="BM29:BN29" si="167">BM28</f>
        <v>簡略計算方法①</v>
      </c>
      <c r="BN29" s="90" t="str">
        <f t="shared" si="167"/>
        <v>大引間</v>
      </c>
      <c r="BO29" s="90">
        <f ca="1" xml:space="preserve">
IF(AND(BH29=data!$AR$5,BI29=data!$AT$87),data!$AU$87,
IF(AND(BH29=data!$AR$5,BI29=data!$AT$88),data!$AU$88,
IF(BH29=data!$AR$4,BF29/BJ29,
IF(BH29=data!$AR$5,BF29/OFFSET(data!$AT$3,MATCH(BI29,data!$AT$4:$AT$88,0),1),0))))</f>
        <v>0</v>
      </c>
      <c r="BP29" s="90">
        <f>MIN(IF(BL29=data!$AV$4,0.18,0.09),BF29*9)</f>
        <v>0</v>
      </c>
      <c r="BQ29" s="91">
        <f>IF(BE29=data!$AS$5,BP29,
IF(BE29=data!$AS$4,BO29,0))
*IF(AND(BG29=data!$AW$4,BE$4=data!$F$5),0.9,1)</f>
        <v>0</v>
      </c>
      <c r="BR29" s="91">
        <f t="shared" si="2"/>
        <v>0</v>
      </c>
      <c r="CB29" s="597"/>
      <c r="CC29" s="600"/>
      <c r="CD29" s="167" t="s">
        <v>149</v>
      </c>
      <c r="CE29" s="74"/>
      <c r="CF29" s="75"/>
      <c r="CG29" s="75"/>
      <c r="CH29" s="82"/>
      <c r="CI29" s="83"/>
      <c r="CJ29" s="75"/>
      <c r="CK29" s="84"/>
      <c r="CL29" s="60"/>
      <c r="CM29" s="90">
        <f t="shared" ref="CM29:CN29" si="168">CM28</f>
        <v>0</v>
      </c>
      <c r="CN29" s="90" t="str">
        <f t="shared" si="168"/>
        <v/>
      </c>
      <c r="CO29" s="90">
        <f ca="1" xml:space="preserve">
IF(AND(CH29=data!$AR$5,CI29=data!$AT$87),data!$AU$87,
IF(AND(CH29=data!$AR$5,CI29=data!$AT$88),data!$AU$88,
IF(CH29=data!$AR$4,CF29/CJ29,
IF(CH29=data!$AR$5,CF29/OFFSET(data!$AT$3,MATCH(CI29,data!$AT$4:$AT$88,0),1),0))))</f>
        <v>0</v>
      </c>
      <c r="CP29" s="90">
        <f>MIN(IF(CL29=data!$AV$4,0.18,0.09),CF29*9)</f>
        <v>0</v>
      </c>
      <c r="CQ29" s="91">
        <f>IF(CE29=data!$AS$5,CP29,
IF(CE29=data!$AS$4,CO29,0))
*IF(AND(CG29=data!$AW$4,CE$4=data!$F$5),0.9,1)</f>
        <v>0</v>
      </c>
      <c r="CR29" s="91">
        <f t="shared" si="3"/>
        <v>0</v>
      </c>
      <c r="DB29" s="597"/>
      <c r="DC29" s="600"/>
      <c r="DD29" s="167" t="s">
        <v>149</v>
      </c>
      <c r="DE29" s="74"/>
      <c r="DF29" s="75"/>
      <c r="DG29" s="75"/>
      <c r="DH29" s="82"/>
      <c r="DI29" s="83"/>
      <c r="DJ29" s="75"/>
      <c r="DK29" s="84"/>
      <c r="DL29" s="60"/>
      <c r="DM29" s="90">
        <f t="shared" ref="DM29:DN29" si="169">DM28</f>
        <v>0</v>
      </c>
      <c r="DN29" s="90" t="str">
        <f t="shared" si="169"/>
        <v/>
      </c>
      <c r="DO29" s="90">
        <f ca="1" xml:space="preserve">
IF(AND(DH29=data!$AR$5,DI29=data!$AT$87),data!$AU$87,
IF(AND(DH29=data!$AR$5,DI29=data!$AT$88),data!$AU$88,
IF(DH29=data!$AR$4,DF29/DJ29,
IF(DH29=data!$AR$5,DF29/OFFSET(data!$AT$3,MATCH(DI29,data!$AT$4:$AT$88,0),1),0))))</f>
        <v>0</v>
      </c>
      <c r="DP29" s="90">
        <f>MIN(IF(DL29=data!$AV$4,0.18,0.09),DF29*9)</f>
        <v>0</v>
      </c>
      <c r="DQ29" s="91">
        <f>IF(DE29=data!$AS$5,DP29,
IF(DE29=data!$AS$4,DO29,0))
*IF(AND(DG29=data!$AW$4,DE$4=data!$F$5),0.9,1)</f>
        <v>0</v>
      </c>
      <c r="DR29" s="91">
        <f t="shared" si="4"/>
        <v>0</v>
      </c>
      <c r="EB29" s="597"/>
      <c r="EC29" s="600"/>
      <c r="ED29" s="167" t="s">
        <v>149</v>
      </c>
      <c r="EE29" s="74"/>
      <c r="EF29" s="75"/>
      <c r="EG29" s="75"/>
      <c r="EH29" s="82"/>
      <c r="EI29" s="83"/>
      <c r="EJ29" s="75"/>
      <c r="EK29" s="84"/>
      <c r="EL29" s="60"/>
      <c r="EM29" s="90">
        <f t="shared" ref="EM29:EN29" si="170">EM28</f>
        <v>0</v>
      </c>
      <c r="EN29" s="90" t="str">
        <f t="shared" si="170"/>
        <v/>
      </c>
      <c r="EO29" s="90">
        <f ca="1" xml:space="preserve">
IF(AND(EH29=data!$AR$5,EI29=data!$AT$87),data!$AU$87,
IF(AND(EH29=data!$AR$5,EI29=data!$AT$88),data!$AU$88,
IF(EH29=data!$AR$4,EF29/EJ29,
IF(EH29=data!$AR$5,EF29/OFFSET(data!$AT$3,MATCH(EI29,data!$AT$4:$AT$88,0),1),0))))</f>
        <v>0</v>
      </c>
      <c r="EP29" s="90">
        <f>MIN(IF(EL29=data!$AV$4,0.18,0.09),EF29*9)</f>
        <v>0</v>
      </c>
      <c r="EQ29" s="91">
        <f>IF(EE29=data!$AS$5,EP29,
IF(EE29=data!$AS$4,EO29,0))
*IF(AND(EG29=data!$AW$4,EE$4=data!$F$5),0.9,1)</f>
        <v>0</v>
      </c>
      <c r="ER29" s="91">
        <f t="shared" si="5"/>
        <v>0</v>
      </c>
      <c r="FB29" s="597"/>
      <c r="FC29" s="600"/>
      <c r="FD29" s="167" t="s">
        <v>149</v>
      </c>
      <c r="FE29" s="74"/>
      <c r="FF29" s="75"/>
      <c r="FG29" s="75"/>
      <c r="FH29" s="82"/>
      <c r="FI29" s="83"/>
      <c r="FJ29" s="75"/>
      <c r="FK29" s="84"/>
      <c r="FL29" s="60"/>
      <c r="FM29" s="90">
        <f t="shared" ref="FM29:FN29" si="171">FM28</f>
        <v>0</v>
      </c>
      <c r="FN29" s="90" t="str">
        <f t="shared" si="171"/>
        <v/>
      </c>
      <c r="FO29" s="90">
        <f ca="1" xml:space="preserve">
IF(AND(FH29=data!$AR$5,FI29=data!$AT$87),data!$AU$87,
IF(AND(FH29=data!$AR$5,FI29=data!$AT$88),data!$AU$88,
IF(FH29=data!$AR$4,FF29/FJ29,
IF(FH29=data!$AR$5,FF29/OFFSET(data!$AT$3,MATCH(FI29,data!$AT$4:$AT$88,0),1),0))))</f>
        <v>0</v>
      </c>
      <c r="FP29" s="90">
        <f>MIN(IF(FL29=data!$AV$4,0.18,0.09),FF29*9)</f>
        <v>0</v>
      </c>
      <c r="FQ29" s="91">
        <f>IF(FE29=data!$AS$5,FP29,
IF(FE29=data!$AS$4,FO29,0))
*IF(AND(FG29=data!$AW$4,FE$4=data!$F$5),0.9,1)</f>
        <v>0</v>
      </c>
      <c r="FR29" s="91">
        <f t="shared" si="6"/>
        <v>0</v>
      </c>
      <c r="GB29" s="597"/>
      <c r="GC29" s="600"/>
      <c r="GD29" s="167" t="s">
        <v>149</v>
      </c>
      <c r="GE29" s="74"/>
      <c r="GF29" s="75"/>
      <c r="GG29" s="75"/>
      <c r="GH29" s="82"/>
      <c r="GI29" s="83"/>
      <c r="GJ29" s="75"/>
      <c r="GK29" s="84"/>
      <c r="GL29" s="60"/>
      <c r="GM29" s="90">
        <f t="shared" ref="GM29:GN29" si="172">GM28</f>
        <v>0</v>
      </c>
      <c r="GN29" s="90" t="str">
        <f t="shared" si="172"/>
        <v/>
      </c>
      <c r="GO29" s="90">
        <f ca="1" xml:space="preserve">
IF(AND(GH29=data!$AR$5,GI29=data!$AT$87),data!$AU$87,
IF(AND(GH29=data!$AR$5,GI29=data!$AT$88),data!$AU$88,
IF(GH29=data!$AR$4,GF29/GJ29,
IF(GH29=data!$AR$5,GF29/OFFSET(data!$AT$3,MATCH(GI29,data!$AT$4:$AT$88,0),1),0))))</f>
        <v>0</v>
      </c>
      <c r="GP29" s="90">
        <f>MIN(IF(GL29=data!$AV$4,0.18,0.09),GF29*9)</f>
        <v>0</v>
      </c>
      <c r="GQ29" s="91">
        <f>IF(GE29=data!$AS$5,GP29,
IF(GE29=data!$AS$4,GO29,0))
*IF(AND(GG29=data!$AW$4,GE$4=data!$F$5),0.9,1)</f>
        <v>0</v>
      </c>
      <c r="GR29" s="91">
        <f t="shared" si="7"/>
        <v>0</v>
      </c>
      <c r="HB29" s="597"/>
      <c r="HC29" s="600"/>
      <c r="HD29" s="167" t="s">
        <v>149</v>
      </c>
      <c r="HE29" s="74"/>
      <c r="HF29" s="75"/>
      <c r="HG29" s="75"/>
      <c r="HH29" s="82"/>
      <c r="HI29" s="83"/>
      <c r="HJ29" s="75"/>
      <c r="HK29" s="84"/>
      <c r="HL29" s="60"/>
      <c r="HM29" s="90">
        <f t="shared" ref="HM29:HN29" si="173">HM28</f>
        <v>0</v>
      </c>
      <c r="HN29" s="90" t="str">
        <f t="shared" si="173"/>
        <v/>
      </c>
      <c r="HO29" s="90">
        <f ca="1" xml:space="preserve">
IF(AND(HH29=data!$AR$5,HI29=data!$AT$87),data!$AU$87,
IF(AND(HH29=data!$AR$5,HI29=data!$AT$88),data!$AU$88,
IF(HH29=data!$AR$4,HF29/HJ29,
IF(HH29=data!$AR$5,HF29/OFFSET(data!$AT$3,MATCH(HI29,data!$AT$4:$AT$88,0),1),0))))</f>
        <v>0</v>
      </c>
      <c r="HP29" s="90">
        <f>MIN(IF(HL29=data!$AV$4,0.18,0.09),HF29*9)</f>
        <v>0</v>
      </c>
      <c r="HQ29" s="91">
        <f>IF(HE29=data!$AS$5,HP29,
IF(HE29=data!$AS$4,HO29,0))
*IF(AND(HG29=data!$AW$4,HE$4=data!$F$5),0.9,1)</f>
        <v>0</v>
      </c>
      <c r="HR29" s="91">
        <f t="shared" si="8"/>
        <v>0</v>
      </c>
      <c r="IB29" s="597"/>
      <c r="IC29" s="600"/>
      <c r="ID29" s="167" t="s">
        <v>149</v>
      </c>
      <c r="IE29" s="74"/>
      <c r="IF29" s="75"/>
      <c r="IG29" s="75"/>
      <c r="IH29" s="82"/>
      <c r="II29" s="83"/>
      <c r="IJ29" s="75"/>
      <c r="IK29" s="84"/>
      <c r="IL29" s="60"/>
      <c r="IM29" s="90">
        <f t="shared" ref="IM29:IN29" si="174">IM28</f>
        <v>0</v>
      </c>
      <c r="IN29" s="90" t="str">
        <f t="shared" si="174"/>
        <v/>
      </c>
      <c r="IO29" s="90">
        <f ca="1" xml:space="preserve">
IF(AND(IH29=data!$AR$5,II29=data!$AT$87),data!$AU$87,
IF(AND(IH29=data!$AR$5,II29=data!$AT$88),data!$AU$88,
IF(IH29=data!$AR$4,IF29/IJ29,
IF(IH29=data!$AR$5,IF29/OFFSET(data!$AT$3,MATCH(II29,data!$AT$4:$AT$88,0),1),0))))</f>
        <v>0</v>
      </c>
      <c r="IP29" s="90">
        <f>MIN(IF(IL29=data!$AV$4,0.18,0.09),IF29*9)</f>
        <v>0</v>
      </c>
      <c r="IQ29" s="91">
        <f>IF(IE29=data!$AS$5,IP29,
IF(IE29=data!$AS$4,IO29,0))
*IF(AND(IG29=data!$AW$4,IE$4=data!$F$5),0.9,1)</f>
        <v>0</v>
      </c>
      <c r="IR29" s="91">
        <f t="shared" si="9"/>
        <v>0</v>
      </c>
      <c r="JB29" s="597"/>
      <c r="JC29" s="600"/>
      <c r="JD29" s="167" t="s">
        <v>149</v>
      </c>
      <c r="JE29" s="74"/>
      <c r="JF29" s="75"/>
      <c r="JG29" s="75"/>
      <c r="JH29" s="82"/>
      <c r="JI29" s="83"/>
      <c r="JJ29" s="75"/>
      <c r="JK29" s="84"/>
      <c r="JL29" s="60"/>
      <c r="JM29" s="90">
        <f t="shared" ref="JM29:JN29" si="175">JM28</f>
        <v>0</v>
      </c>
      <c r="JN29" s="90" t="str">
        <f t="shared" si="175"/>
        <v/>
      </c>
      <c r="JO29" s="90">
        <f ca="1" xml:space="preserve">
IF(AND(JH29=data!$AR$5,JI29=data!$AT$87),data!$AU$87,
IF(AND(JH29=data!$AR$5,JI29=data!$AT$88),data!$AU$88,
IF(JH29=data!$AR$4,JF29/JJ29,
IF(JH29=data!$AR$5,JF29/OFFSET(data!$AT$3,MATCH(JI29,data!$AT$4:$AT$88,0),1),0))))</f>
        <v>0</v>
      </c>
      <c r="JP29" s="90">
        <f>MIN(IF(JL29=data!$AV$4,0.18,0.09),JF29*9)</f>
        <v>0</v>
      </c>
      <c r="JQ29" s="91">
        <f>IF(JE29=data!$AS$5,JP29,
IF(JE29=data!$AS$4,JO29,0))
*IF(AND(JG29=data!$AW$4,JE$4=data!$F$5),0.9,1)</f>
        <v>0</v>
      </c>
      <c r="JR29" s="91">
        <f t="shared" si="10"/>
        <v>0</v>
      </c>
      <c r="KB29" s="597"/>
      <c r="KC29" s="600"/>
      <c r="KD29" s="167" t="s">
        <v>149</v>
      </c>
      <c r="KE29" s="74"/>
      <c r="KF29" s="75"/>
      <c r="KG29" s="75"/>
      <c r="KH29" s="82"/>
      <c r="KI29" s="83"/>
      <c r="KJ29" s="75"/>
      <c r="KK29" s="84"/>
      <c r="KL29" s="60"/>
      <c r="KM29" s="90">
        <f t="shared" ref="KM29:KN29" si="176">KM28</f>
        <v>0</v>
      </c>
      <c r="KN29" s="90" t="str">
        <f t="shared" si="176"/>
        <v/>
      </c>
      <c r="KO29" s="90">
        <f ca="1" xml:space="preserve">
IF(AND(KH29=data!$AR$5,KI29=data!$AT$87),data!$AU$87,
IF(AND(KH29=data!$AR$5,KI29=data!$AT$88),data!$AU$88,
IF(KH29=data!$AR$4,KF29/KJ29,
IF(KH29=data!$AR$5,KF29/OFFSET(data!$AT$3,MATCH(KI29,data!$AT$4:$AT$88,0),1),0))))</f>
        <v>0</v>
      </c>
      <c r="KP29" s="90">
        <f>MIN(IF(KL29=data!$AV$4,0.18,0.09),KF29*9)</f>
        <v>0</v>
      </c>
      <c r="KQ29" s="91">
        <f>IF(KE29=data!$AS$5,KP29,
IF(KE29=data!$AS$4,KO29,0))
*IF(AND(KG29=data!$AW$4,KE$4=data!$F$5),0.9,1)</f>
        <v>0</v>
      </c>
      <c r="KR29" s="91">
        <f t="shared" si="11"/>
        <v>0</v>
      </c>
      <c r="LB29" s="597"/>
      <c r="LC29" s="600"/>
      <c r="LD29" s="167" t="s">
        <v>149</v>
      </c>
      <c r="LE29" s="74"/>
      <c r="LF29" s="75"/>
      <c r="LG29" s="75"/>
      <c r="LH29" s="82"/>
      <c r="LI29" s="83"/>
      <c r="LJ29" s="75"/>
      <c r="LK29" s="84"/>
      <c r="LL29" s="60"/>
      <c r="LM29" s="90">
        <f t="shared" ref="LM29:LN29" si="177">LM28</f>
        <v>0</v>
      </c>
      <c r="LN29" s="90" t="str">
        <f t="shared" si="177"/>
        <v/>
      </c>
      <c r="LO29" s="90">
        <f ca="1" xml:space="preserve">
IF(AND(LH29=data!$AR$5,LI29=data!$AT$87),data!$AU$87,
IF(AND(LH29=data!$AR$5,LI29=data!$AT$88),data!$AU$88,
IF(LH29=data!$AR$4,LF29/LJ29,
IF(LH29=data!$AR$5,LF29/OFFSET(data!$AT$3,MATCH(LI29,data!$AT$4:$AT$88,0),1),0))))</f>
        <v>0</v>
      </c>
      <c r="LP29" s="90">
        <f>MIN(IF(LL29=data!$AV$4,0.18,0.09),LF29*9)</f>
        <v>0</v>
      </c>
      <c r="LQ29" s="91">
        <f>IF(LE29=data!$AS$5,LP29,
IF(LE29=data!$AS$4,LO29,0))
*IF(AND(LG29=data!$AW$4,LE$4=data!$F$5),0.9,1)</f>
        <v>0</v>
      </c>
      <c r="LR29" s="91">
        <f t="shared" si="12"/>
        <v>0</v>
      </c>
      <c r="MB29" s="597"/>
      <c r="MC29" s="600"/>
      <c r="MD29" s="167" t="s">
        <v>149</v>
      </c>
      <c r="ME29" s="74"/>
      <c r="MF29" s="75"/>
      <c r="MG29" s="75"/>
      <c r="MH29" s="82"/>
      <c r="MI29" s="83"/>
      <c r="MJ29" s="75"/>
      <c r="MK29" s="84"/>
      <c r="ML29" s="60"/>
      <c r="MM29" s="90">
        <f t="shared" ref="MM29:MN29" si="178">MM28</f>
        <v>0</v>
      </c>
      <c r="MN29" s="90" t="str">
        <f t="shared" si="178"/>
        <v/>
      </c>
      <c r="MO29" s="90">
        <f ca="1" xml:space="preserve">
IF(AND(MH29=data!$AR$5,MI29=data!$AT$87),data!$AU$87,
IF(AND(MH29=data!$AR$5,MI29=data!$AT$88),data!$AU$88,
IF(MH29=data!$AR$4,MF29/MJ29,
IF(MH29=data!$AR$5,MF29/OFFSET(data!$AT$3,MATCH(MI29,data!$AT$4:$AT$88,0),1),0))))</f>
        <v>0</v>
      </c>
      <c r="MP29" s="90">
        <f>MIN(IF(ML29=data!$AV$4,0.18,0.09),MF29*9)</f>
        <v>0</v>
      </c>
      <c r="MQ29" s="91">
        <f>IF(ME29=data!$AS$5,MP29,
IF(ME29=data!$AS$4,MO29,0))
*IF(AND(MG29=data!$AW$4,ME$4=data!$F$5),0.9,1)</f>
        <v>0</v>
      </c>
      <c r="MR29" s="91">
        <f t="shared" si="13"/>
        <v>0</v>
      </c>
      <c r="NB29" s="597"/>
      <c r="NC29" s="600"/>
      <c r="ND29" s="167" t="s">
        <v>149</v>
      </c>
      <c r="NE29" s="74"/>
      <c r="NF29" s="75"/>
      <c r="NG29" s="75"/>
      <c r="NH29" s="82"/>
      <c r="NI29" s="83"/>
      <c r="NJ29" s="75"/>
      <c r="NK29" s="84"/>
      <c r="NL29" s="60"/>
      <c r="NM29" s="90">
        <f t="shared" ref="NM29:NN29" si="179">NM28</f>
        <v>0</v>
      </c>
      <c r="NN29" s="90" t="str">
        <f t="shared" si="179"/>
        <v/>
      </c>
      <c r="NO29" s="90">
        <f ca="1" xml:space="preserve">
IF(AND(NH29=data!$AR$5,NI29=data!$AT$87),data!$AU$87,
IF(AND(NH29=data!$AR$5,NI29=data!$AT$88),data!$AU$88,
IF(NH29=data!$AR$4,NF29/NJ29,
IF(NH29=data!$AR$5,NF29/OFFSET(data!$AT$3,MATCH(NI29,data!$AT$4:$AT$88,0),1),0))))</f>
        <v>0</v>
      </c>
      <c r="NP29" s="90">
        <f>MIN(IF(NL29=data!$AV$4,0.18,0.09),NF29*9)</f>
        <v>0</v>
      </c>
      <c r="NQ29" s="91">
        <f>IF(NE29=data!$AS$5,NP29,
IF(NE29=data!$AS$4,NO29,0))
*IF(AND(NG29=data!$AW$4,NE$4=data!$F$5),0.9,1)</f>
        <v>0</v>
      </c>
      <c r="NR29" s="91">
        <f t="shared" si="14"/>
        <v>0</v>
      </c>
      <c r="OB29" s="597"/>
      <c r="OC29" s="600"/>
      <c r="OD29" s="167" t="s">
        <v>149</v>
      </c>
      <c r="OE29" s="74"/>
      <c r="OF29" s="75"/>
      <c r="OG29" s="75"/>
      <c r="OH29" s="82"/>
      <c r="OI29" s="83"/>
      <c r="OJ29" s="75"/>
      <c r="OK29" s="84"/>
      <c r="OL29" s="60"/>
      <c r="OM29" s="90">
        <f t="shared" ref="OM29:ON29" si="180">OM28</f>
        <v>0</v>
      </c>
      <c r="ON29" s="90" t="str">
        <f t="shared" si="180"/>
        <v/>
      </c>
      <c r="OO29" s="90">
        <f ca="1" xml:space="preserve">
IF(AND(OH29=data!$AR$5,OI29=data!$AT$87),data!$AU$87,
IF(AND(OH29=data!$AR$5,OI29=data!$AT$88),data!$AU$88,
IF(OH29=data!$AR$4,OF29/OJ29,
IF(OH29=data!$AR$5,OF29/OFFSET(data!$AT$3,MATCH(OI29,data!$AT$4:$AT$88,0),1),0))))</f>
        <v>0</v>
      </c>
      <c r="OP29" s="90">
        <f>MIN(IF(OL29=data!$AV$4,0.18,0.09),OF29*9)</f>
        <v>0</v>
      </c>
      <c r="OQ29" s="91">
        <f>IF(OE29=data!$AS$5,OP29,
IF(OE29=data!$AS$4,OO29,0))
*IF(AND(OG29=data!$AW$4,OE$4=data!$F$5),0.9,1)</f>
        <v>0</v>
      </c>
      <c r="OR29" s="91">
        <f t="shared" si="15"/>
        <v>0</v>
      </c>
      <c r="PB29" s="597"/>
      <c r="PC29" s="600"/>
      <c r="PD29" s="167" t="s">
        <v>149</v>
      </c>
      <c r="PE29" s="74"/>
      <c r="PF29" s="75"/>
      <c r="PG29" s="75"/>
      <c r="PH29" s="82"/>
      <c r="PI29" s="83"/>
      <c r="PJ29" s="75"/>
      <c r="PK29" s="84"/>
      <c r="PL29" s="60"/>
      <c r="PM29" s="90">
        <f t="shared" ref="PM29:PN29" si="181">PM28</f>
        <v>0</v>
      </c>
      <c r="PN29" s="90" t="str">
        <f t="shared" si="181"/>
        <v/>
      </c>
      <c r="PO29" s="90">
        <f ca="1" xml:space="preserve">
IF(AND(PH29=data!$AR$5,PI29=data!$AT$87),data!$AU$87,
IF(AND(PH29=data!$AR$5,PI29=data!$AT$88),data!$AU$88,
IF(PH29=data!$AR$4,PF29/PJ29,
IF(PH29=data!$AR$5,PF29/OFFSET(data!$AT$3,MATCH(PI29,data!$AT$4:$AT$88,0),1),0))))</f>
        <v>0</v>
      </c>
      <c r="PP29" s="90">
        <f>MIN(IF(PL29=data!$AV$4,0.18,0.09),PF29*9)</f>
        <v>0</v>
      </c>
      <c r="PQ29" s="91">
        <f>IF(PE29=data!$AS$5,PP29,
IF(PE29=data!$AS$4,PO29,0))
*IF(AND(PG29=data!$AW$4,PE$4=data!$F$5),0.9,1)</f>
        <v>0</v>
      </c>
      <c r="PR29" s="91">
        <f t="shared" si="16"/>
        <v>0</v>
      </c>
      <c r="QB29" s="597"/>
      <c r="QC29" s="600"/>
      <c r="QD29" s="167" t="s">
        <v>149</v>
      </c>
      <c r="QE29" s="74"/>
      <c r="QF29" s="75"/>
      <c r="QG29" s="75"/>
      <c r="QH29" s="82"/>
      <c r="QI29" s="83"/>
      <c r="QJ29" s="75"/>
      <c r="QK29" s="84"/>
      <c r="QL29" s="60"/>
      <c r="QM29" s="90">
        <f t="shared" ref="QM29:QN29" si="182">QM28</f>
        <v>0</v>
      </c>
      <c r="QN29" s="90" t="str">
        <f t="shared" si="182"/>
        <v/>
      </c>
      <c r="QO29" s="90">
        <f ca="1" xml:space="preserve">
IF(AND(QH29=data!$AR$5,QI29=data!$AT$87),data!$AU$87,
IF(AND(QH29=data!$AR$5,QI29=data!$AT$88),data!$AU$88,
IF(QH29=data!$AR$4,QF29/QJ29,
IF(QH29=data!$AR$5,QF29/OFFSET(data!$AT$3,MATCH(QI29,data!$AT$4:$AT$88,0),1),0))))</f>
        <v>0</v>
      </c>
      <c r="QP29" s="90">
        <f>MIN(IF(QL29=data!$AV$4,0.18,0.09),QF29*9)</f>
        <v>0</v>
      </c>
      <c r="QQ29" s="91">
        <f>IF(QE29=data!$AS$5,QP29,
IF(QE29=data!$AS$4,QO29,0))
*IF(AND(QG29=data!$AW$4,QE$4=data!$F$5),0.9,1)</f>
        <v>0</v>
      </c>
      <c r="QR29" s="91">
        <f t="shared" si="17"/>
        <v>0</v>
      </c>
      <c r="RB29" s="597"/>
      <c r="RC29" s="600"/>
      <c r="RD29" s="167" t="s">
        <v>149</v>
      </c>
      <c r="RE29" s="74"/>
      <c r="RF29" s="75"/>
      <c r="RG29" s="75"/>
      <c r="RH29" s="82"/>
      <c r="RI29" s="83"/>
      <c r="RJ29" s="75"/>
      <c r="RK29" s="84"/>
      <c r="RL29" s="60"/>
      <c r="RM29" s="90">
        <f t="shared" ref="RM29:RN29" si="183">RM28</f>
        <v>0</v>
      </c>
      <c r="RN29" s="90" t="str">
        <f t="shared" si="183"/>
        <v/>
      </c>
      <c r="RO29" s="90">
        <f ca="1" xml:space="preserve">
IF(AND(RH29=data!$AR$5,RI29=data!$AT$87),data!$AU$87,
IF(AND(RH29=data!$AR$5,RI29=data!$AT$88),data!$AU$88,
IF(RH29=data!$AR$4,RF29/RJ29,
IF(RH29=data!$AR$5,RF29/OFFSET(data!$AT$3,MATCH(RI29,data!$AT$4:$AT$88,0),1),0))))</f>
        <v>0</v>
      </c>
      <c r="RP29" s="90">
        <f>MIN(IF(RL29=data!$AV$4,0.18,0.09),RF29*9)</f>
        <v>0</v>
      </c>
      <c r="RQ29" s="91">
        <f>IF(RE29=data!$AS$5,RP29,
IF(RE29=data!$AS$4,RO29,0))
*IF(AND(RG29=data!$AW$4,RE$4=data!$F$5),0.9,1)</f>
        <v>0</v>
      </c>
      <c r="RR29" s="91">
        <f t="shared" si="18"/>
        <v>0</v>
      </c>
      <c r="SB29" s="597"/>
      <c r="SC29" s="600"/>
      <c r="SD29" s="167" t="s">
        <v>149</v>
      </c>
      <c r="SE29" s="74"/>
      <c r="SF29" s="75"/>
      <c r="SG29" s="75"/>
      <c r="SH29" s="82"/>
      <c r="SI29" s="83"/>
      <c r="SJ29" s="75"/>
      <c r="SK29" s="84"/>
      <c r="SL29" s="60"/>
      <c r="SM29" s="90">
        <f t="shared" ref="SM29:SN29" si="184">SM28</f>
        <v>0</v>
      </c>
      <c r="SN29" s="90" t="str">
        <f t="shared" si="184"/>
        <v/>
      </c>
      <c r="SO29" s="90">
        <f ca="1" xml:space="preserve">
IF(AND(SH29=data!$AR$5,SI29=data!$AT$87),data!$AU$87,
IF(AND(SH29=data!$AR$5,SI29=data!$AT$88),data!$AU$88,
IF(SH29=data!$AR$4,SF29/SJ29,
IF(SH29=data!$AR$5,SF29/OFFSET(data!$AT$3,MATCH(SI29,data!$AT$4:$AT$88,0),1),0))))</f>
        <v>0</v>
      </c>
      <c r="SP29" s="90">
        <f>MIN(IF(SL29=data!$AV$4,0.18,0.09),SF29*9)</f>
        <v>0</v>
      </c>
      <c r="SQ29" s="91">
        <f>IF(SE29=data!$AS$5,SP29,
IF(SE29=data!$AS$4,SO29,0))
*IF(AND(SG29=data!$AW$4,SE$4=data!$F$5),0.9,1)</f>
        <v>0</v>
      </c>
      <c r="SR29" s="91">
        <f t="shared" si="19"/>
        <v>0</v>
      </c>
      <c r="UB29" s="234"/>
    </row>
    <row r="30" spans="2:552" ht="22.5" customHeight="1" x14ac:dyDescent="0.15">
      <c r="B30" s="595" t="str">
        <f>IF(AND(E4=data!$F$5,OR(J6=data!$P$4,J6=data!$P$5,J6=data!$P$7,J6=data!$P$10,J6=data!$P$13,J6=data!$P$14,E6=data!$Q$8)),"",
IF(AND(E4=data!$F$5,J6=data!$P$6),data!$X$5,
IF(AND(E4=data!$F$5,J6=data!$P$8),data!$X$7,
IF(AND(E4=data!$F$5,J6=data!$P$9),data!$X$7,
IF(AND(E4=data!$F$5,J6=data!$P$11),data!$X$7,
IF(AND(E4=data!$F$5,J6=data!$P$12),data!$X$7,
IF(AND(E4=data!$F$5,J6=data!$P$15),data!$X$7,
"")))))))</f>
        <v/>
      </c>
      <c r="C30" s="599"/>
      <c r="D30" s="166" t="s">
        <v>595</v>
      </c>
      <c r="E30" s="69"/>
      <c r="F30" s="70"/>
      <c r="G30" s="71"/>
      <c r="H30" s="76"/>
      <c r="I30" s="77"/>
      <c r="J30" s="70"/>
      <c r="K30" s="78"/>
      <c r="L30" s="58"/>
      <c r="M30" s="90" t="str">
        <f t="shared" si="20"/>
        <v>簡略計算方法①</v>
      </c>
      <c r="N30" s="90" t="str">
        <f t="shared" si="21"/>
        <v>柱・間柱間</v>
      </c>
      <c r="O30" s="90">
        <f ca="1" xml:space="preserve">
IF(AND(H30=data!$AR$5,I30=data!$AT$87),data!$AU$87,
IF(AND(H30=data!$AR$5,I30=data!$AT$88),data!$AU$88,
IF(H30=data!$AR$4,F30/J30,
IF(H30=data!$AR$5,F30/OFFSET(data!$AT$3,MATCH(I30,data!$AT$4:$AT$88,0),1),0))))</f>
        <v>0</v>
      </c>
      <c r="P30" s="90">
        <f>MIN(IF(L30=data!$AV$4,0.18,0.09),F30*9)</f>
        <v>0</v>
      </c>
      <c r="Q30" s="91">
        <f>IF(E30=data!$AS$5,P30,
IF(E30=data!$AS$4,O30,0))
*IF(AND(G30=data!$AW$4,E$4=data!$F$5),0.9,1)</f>
        <v>0</v>
      </c>
      <c r="R30" s="91">
        <f t="shared" si="0"/>
        <v>0</v>
      </c>
      <c r="S30" s="91">
        <f>SUM(R30:R39)</f>
        <v>0</v>
      </c>
      <c r="T30" s="165">
        <f ca="1">SUM(S30:S32)</f>
        <v>0.22</v>
      </c>
      <c r="U30" s="91">
        <f>IF(C30=0,0,C30/SUM(C10,C20,C30,C40,C50,C60))</f>
        <v>0</v>
      </c>
      <c r="V30" s="91">
        <f ca="1">T31*U33</f>
        <v>0</v>
      </c>
      <c r="AB30" s="595" t="str">
        <f>IF(AND(AE4=data!$F$5,OR(AJ6=data!$P$4,AJ6=data!$P$5,AJ6=data!$P$7,AJ6=data!$P$10,AJ6=data!$P$13,AJ6=data!$P$14,AE6=data!$Q$8)),"",
IF(AND(AE4=data!$F$5,AJ6=data!$P$6),data!$X$5,
IF(AND(AE4=data!$F$5,AJ6=data!$P$8),data!$X$7,
IF(AND(AE4=data!$F$5,AJ6=data!$P$9),data!$X$7,
IF(AND(AE4=data!$F$5,AJ6=data!$P$11),data!$X$7,
IF(AND(AE4=data!$F$5,AJ6=data!$P$12),data!$X$7,
IF(AND(AE4=data!$F$5,AJ6=data!$P$15),data!$X$7,
"")))))))</f>
        <v/>
      </c>
      <c r="AC30" s="599"/>
      <c r="AD30" s="166" t="s">
        <v>140</v>
      </c>
      <c r="AE30" s="69"/>
      <c r="AF30" s="70"/>
      <c r="AG30" s="71"/>
      <c r="AH30" s="76"/>
      <c r="AI30" s="77"/>
      <c r="AJ30" s="70"/>
      <c r="AK30" s="78"/>
      <c r="AL30" s="58"/>
      <c r="AM30" s="90" t="str">
        <f t="shared" si="22"/>
        <v>詳細計算方法</v>
      </c>
      <c r="AN30" s="90" t="str">
        <f t="shared" si="22"/>
        <v/>
      </c>
      <c r="AO30" s="90">
        <f ca="1" xml:space="preserve">
IF(AND(AH30=data!$AR$5,AI30=data!$AT$87),data!$AU$87,
IF(AND(AH30=data!$AR$5,AI30=data!$AT$88),data!$AU$88,
IF(AH30=data!$AR$4,AF30/AJ30,
IF(AH30=data!$AR$5,AF30/OFFSET(data!$AT$3,MATCH(AI30,data!$AT$4:$AT$88,0),1),0))))</f>
        <v>0</v>
      </c>
      <c r="AP30" s="90">
        <f>MIN(IF(AL30=data!$AV$4,0.18,0.09),AF30*9)</f>
        <v>0</v>
      </c>
      <c r="AQ30" s="91">
        <f>IF(AE30=data!$AS$5,AP30,
IF(AE30=data!$AS$4,AO30,0))
*IF(AND(AG30=data!$AW$4,AE$4=data!$F$5),0.9,1)</f>
        <v>0</v>
      </c>
      <c r="AR30" s="91">
        <f t="shared" si="1"/>
        <v>0</v>
      </c>
      <c r="AS30" s="91">
        <f>SUM(AR30:AR39)</f>
        <v>0</v>
      </c>
      <c r="AT30" s="165">
        <f ca="1">SUM(AS30:AS32)</f>
        <v>0.18</v>
      </c>
      <c r="AU30" s="91">
        <f>IF(AC30=0,0,AC30/SUM(AC10,AC20,AC30,AC40,AC50,AC60))</f>
        <v>0</v>
      </c>
      <c r="AV30" s="91">
        <f ca="1">AT31*AU33</f>
        <v>0</v>
      </c>
      <c r="BB30" s="595" t="str">
        <f>IF(AND(BE4=data!$F$5,OR(BJ6=data!$P$4,BJ6=data!$P$5,BJ6=data!$P$7,BJ6=data!$P$10,BJ6=data!$P$13,BJ6=data!$P$14,BE6=data!$Q$8)),"",
IF(AND(BE4=data!$F$5,BJ6=data!$P$6),data!$X$5,
IF(AND(BE4=data!$F$5,BJ6=data!$P$8),data!$X$7,
IF(AND(BE4=data!$F$5,BJ6=data!$P$9),data!$X$7,
IF(AND(BE4=data!$F$5,BJ6=data!$P$11),data!$X$7,
IF(AND(BE4=data!$F$5,BJ6=data!$P$12),data!$X$7,
IF(AND(BE4=data!$F$5,BJ6=data!$P$15),data!$X$7,
"")))))))</f>
        <v/>
      </c>
      <c r="BC30" s="599"/>
      <c r="BD30" s="166" t="s">
        <v>140</v>
      </c>
      <c r="BE30" s="69"/>
      <c r="BF30" s="70"/>
      <c r="BG30" s="71"/>
      <c r="BH30" s="76"/>
      <c r="BI30" s="77"/>
      <c r="BJ30" s="70"/>
      <c r="BK30" s="78"/>
      <c r="BL30" s="58"/>
      <c r="BM30" s="90" t="str">
        <f t="shared" ref="BM30:BN30" si="185">BM29</f>
        <v>簡略計算方法①</v>
      </c>
      <c r="BN30" s="90" t="str">
        <f t="shared" si="185"/>
        <v>大引間</v>
      </c>
      <c r="BO30" s="90">
        <f ca="1" xml:space="preserve">
IF(AND(BH30=data!$AR$5,BI30=data!$AT$87),data!$AU$87,
IF(AND(BH30=data!$AR$5,BI30=data!$AT$88),data!$AU$88,
IF(BH30=data!$AR$4,BF30/BJ30,
IF(BH30=data!$AR$5,BF30/OFFSET(data!$AT$3,MATCH(BI30,data!$AT$4:$AT$88,0),1),0))))</f>
        <v>0</v>
      </c>
      <c r="BP30" s="90">
        <f>MIN(IF(BL30=data!$AV$4,0.18,0.09),BF30*9)</f>
        <v>0</v>
      </c>
      <c r="BQ30" s="91">
        <f>IF(BE30=data!$AS$5,BP30,
IF(BE30=data!$AS$4,BO30,0))
*IF(AND(BG30=data!$AW$4,BE$4=data!$F$5),0.9,1)</f>
        <v>0</v>
      </c>
      <c r="BR30" s="91">
        <f t="shared" si="2"/>
        <v>0</v>
      </c>
      <c r="BS30" s="91">
        <f>SUM(BR30:BR39)</f>
        <v>0</v>
      </c>
      <c r="BT30" s="165">
        <f ca="1">SUM(BS30:BS32)</f>
        <v>0.3</v>
      </c>
      <c r="BU30" s="91">
        <f>IF(BC30=0,0,BC30/SUM(BC10,BC20,BC30,BC40,BC50,BC60))</f>
        <v>0</v>
      </c>
      <c r="BV30" s="91">
        <f ca="1">BT31*BU33</f>
        <v>0</v>
      </c>
      <c r="CB30" s="595" t="str">
        <f>IF(AND(CE4=data!$F$5,OR(CJ6=data!$P$4,CJ6=data!$P$5,CJ6=data!$P$7,CJ6=data!$P$10,CJ6=data!$P$13,CJ6=data!$P$14,CE6=data!$Q$8)),"",
IF(AND(CE4=data!$F$5,CJ6=data!$P$6),data!$X$5,
IF(AND(CE4=data!$F$5,CJ6=data!$P$8),data!$X$7,
IF(AND(CE4=data!$F$5,CJ6=data!$P$9),data!$X$7,
IF(AND(CE4=data!$F$5,CJ6=data!$P$11),data!$X$7,
IF(AND(CE4=data!$F$5,CJ6=data!$P$12),data!$X$7,
IF(AND(CE4=data!$F$5,CJ6=data!$P$15),data!$X$7,
"")))))))</f>
        <v/>
      </c>
      <c r="CC30" s="599"/>
      <c r="CD30" s="166" t="s">
        <v>140</v>
      </c>
      <c r="CE30" s="69"/>
      <c r="CF30" s="70"/>
      <c r="CG30" s="71"/>
      <c r="CH30" s="76"/>
      <c r="CI30" s="77"/>
      <c r="CJ30" s="70"/>
      <c r="CK30" s="78"/>
      <c r="CL30" s="58"/>
      <c r="CM30" s="90">
        <f t="shared" ref="CM30:CN30" si="186">CM29</f>
        <v>0</v>
      </c>
      <c r="CN30" s="90" t="str">
        <f t="shared" si="186"/>
        <v/>
      </c>
      <c r="CO30" s="90">
        <f ca="1" xml:space="preserve">
IF(AND(CH30=data!$AR$5,CI30=data!$AT$87),data!$AU$87,
IF(AND(CH30=data!$AR$5,CI30=data!$AT$88),data!$AU$88,
IF(CH30=data!$AR$4,CF30/CJ30,
IF(CH30=data!$AR$5,CF30/OFFSET(data!$AT$3,MATCH(CI30,data!$AT$4:$AT$88,0),1),0))))</f>
        <v>0</v>
      </c>
      <c r="CP30" s="90">
        <f>MIN(IF(CL30=data!$AV$4,0.18,0.09),CF30*9)</f>
        <v>0</v>
      </c>
      <c r="CQ30" s="91">
        <f>IF(CE30=data!$AS$5,CP30,
IF(CE30=data!$AS$4,CO30,0))
*IF(AND(CG30=data!$AW$4,CE$4=data!$F$5),0.9,1)</f>
        <v>0</v>
      </c>
      <c r="CR30" s="91">
        <f t="shared" si="3"/>
        <v>0</v>
      </c>
      <c r="CS30" s="91">
        <f>SUM(CR30:CR39)</f>
        <v>0</v>
      </c>
      <c r="CT30" s="165" t="e">
        <f ca="1">SUM(CS30:CS32)</f>
        <v>#N/A</v>
      </c>
      <c r="CU30" s="91">
        <f>IF(CC30=0,0,CC30/SUM(CC10,CC20,CC30,CC40,CC50,CC60))</f>
        <v>0</v>
      </c>
      <c r="CV30" s="91" t="e">
        <f ca="1">CT31*CU33</f>
        <v>#N/A</v>
      </c>
      <c r="DB30" s="595" t="str">
        <f>IF(AND(DE4=data!$F$5,OR(DJ6=data!$P$4,DJ6=data!$P$5,DJ6=data!$P$7,DJ6=data!$P$10,DJ6=data!$P$13,DJ6=data!$P$14,DE6=data!$Q$8)),"",
IF(AND(DE4=data!$F$5,DJ6=data!$P$6),data!$X$5,
IF(AND(DE4=data!$F$5,DJ6=data!$P$8),data!$X$7,
IF(AND(DE4=data!$F$5,DJ6=data!$P$9),data!$X$7,
IF(AND(DE4=data!$F$5,DJ6=data!$P$11),data!$X$7,
IF(AND(DE4=data!$F$5,DJ6=data!$P$12),data!$X$7,
IF(AND(DE4=data!$F$5,DJ6=data!$P$15),data!$X$7,
"")))))))</f>
        <v/>
      </c>
      <c r="DC30" s="599"/>
      <c r="DD30" s="166" t="s">
        <v>140</v>
      </c>
      <c r="DE30" s="69"/>
      <c r="DF30" s="70"/>
      <c r="DG30" s="71"/>
      <c r="DH30" s="76"/>
      <c r="DI30" s="77"/>
      <c r="DJ30" s="70"/>
      <c r="DK30" s="78"/>
      <c r="DL30" s="58"/>
      <c r="DM30" s="90">
        <f t="shared" ref="DM30:DN30" si="187">DM29</f>
        <v>0</v>
      </c>
      <c r="DN30" s="90" t="str">
        <f t="shared" si="187"/>
        <v/>
      </c>
      <c r="DO30" s="90">
        <f ca="1" xml:space="preserve">
IF(AND(DH30=data!$AR$5,DI30=data!$AT$87),data!$AU$87,
IF(AND(DH30=data!$AR$5,DI30=data!$AT$88),data!$AU$88,
IF(DH30=data!$AR$4,DF30/DJ30,
IF(DH30=data!$AR$5,DF30/OFFSET(data!$AT$3,MATCH(DI30,data!$AT$4:$AT$88,0),1),0))))</f>
        <v>0</v>
      </c>
      <c r="DP30" s="90">
        <f>MIN(IF(DL30=data!$AV$4,0.18,0.09),DF30*9)</f>
        <v>0</v>
      </c>
      <c r="DQ30" s="91">
        <f>IF(DE30=data!$AS$5,DP30,
IF(DE30=data!$AS$4,DO30,0))
*IF(AND(DG30=data!$AW$4,DE$4=data!$F$5),0.9,1)</f>
        <v>0</v>
      </c>
      <c r="DR30" s="91">
        <f t="shared" si="4"/>
        <v>0</v>
      </c>
      <c r="DS30" s="91">
        <f>SUM(DR30:DR39)</f>
        <v>0</v>
      </c>
      <c r="DT30" s="165" t="e">
        <f ca="1">SUM(DS30:DS32)</f>
        <v>#N/A</v>
      </c>
      <c r="DU30" s="91">
        <f>IF(DC30=0,0,DC30/SUM(DC10,DC20,DC30,DC40,DC50,DC60))</f>
        <v>0</v>
      </c>
      <c r="DV30" s="91" t="e">
        <f ca="1">DT31*DU33</f>
        <v>#N/A</v>
      </c>
      <c r="EB30" s="595" t="str">
        <f>IF(AND(EE4=data!$F$5,OR(EJ6=data!$P$4,EJ6=data!$P$5,EJ6=data!$P$7,EJ6=data!$P$10,EJ6=data!$P$13,EJ6=data!$P$14,EE6=data!$Q$8)),"",
IF(AND(EE4=data!$F$5,EJ6=data!$P$6),data!$X$5,
IF(AND(EE4=data!$F$5,EJ6=data!$P$8),data!$X$7,
IF(AND(EE4=data!$F$5,EJ6=data!$P$9),data!$X$7,
IF(AND(EE4=data!$F$5,EJ6=data!$P$11),data!$X$7,
IF(AND(EE4=data!$F$5,EJ6=data!$P$12),data!$X$7,
IF(AND(EE4=data!$F$5,EJ6=data!$P$15),data!$X$7,
"")))))))</f>
        <v/>
      </c>
      <c r="EC30" s="599"/>
      <c r="ED30" s="166" t="s">
        <v>140</v>
      </c>
      <c r="EE30" s="69"/>
      <c r="EF30" s="70"/>
      <c r="EG30" s="71"/>
      <c r="EH30" s="76"/>
      <c r="EI30" s="77"/>
      <c r="EJ30" s="70"/>
      <c r="EK30" s="78"/>
      <c r="EL30" s="58"/>
      <c r="EM30" s="90">
        <f t="shared" ref="EM30:EN30" si="188">EM29</f>
        <v>0</v>
      </c>
      <c r="EN30" s="90" t="str">
        <f t="shared" si="188"/>
        <v/>
      </c>
      <c r="EO30" s="90">
        <f ca="1" xml:space="preserve">
IF(AND(EH30=data!$AR$5,EI30=data!$AT$87),data!$AU$87,
IF(AND(EH30=data!$AR$5,EI30=data!$AT$88),data!$AU$88,
IF(EH30=data!$AR$4,EF30/EJ30,
IF(EH30=data!$AR$5,EF30/OFFSET(data!$AT$3,MATCH(EI30,data!$AT$4:$AT$88,0),1),0))))</f>
        <v>0</v>
      </c>
      <c r="EP30" s="90">
        <f>MIN(IF(EL30=data!$AV$4,0.18,0.09),EF30*9)</f>
        <v>0</v>
      </c>
      <c r="EQ30" s="91">
        <f>IF(EE30=data!$AS$5,EP30,
IF(EE30=data!$AS$4,EO30,0))
*IF(AND(EG30=data!$AW$4,EE$4=data!$F$5),0.9,1)</f>
        <v>0</v>
      </c>
      <c r="ER30" s="91">
        <f t="shared" si="5"/>
        <v>0</v>
      </c>
      <c r="ES30" s="91">
        <f>SUM(ER30:ER39)</f>
        <v>0</v>
      </c>
      <c r="ET30" s="165" t="e">
        <f ca="1">SUM(ES30:ES32)</f>
        <v>#N/A</v>
      </c>
      <c r="EU30" s="91">
        <f>IF(EC30=0,0,EC30/SUM(EC10,EC20,EC30,EC40,EC50,EC60))</f>
        <v>0</v>
      </c>
      <c r="EV30" s="91" t="e">
        <f ca="1">ET31*EU33</f>
        <v>#N/A</v>
      </c>
      <c r="FB30" s="595" t="str">
        <f>IF(AND(FE4=data!$F$5,OR(FJ6=data!$P$4,FJ6=data!$P$5,FJ6=data!$P$7,FJ6=data!$P$10,FJ6=data!$P$13,FJ6=data!$P$14,FE6=data!$Q$8)),"",
IF(AND(FE4=data!$F$5,FJ6=data!$P$6),data!$X$5,
IF(AND(FE4=data!$F$5,FJ6=data!$P$8),data!$X$7,
IF(AND(FE4=data!$F$5,FJ6=data!$P$9),data!$X$7,
IF(AND(FE4=data!$F$5,FJ6=data!$P$11),data!$X$7,
IF(AND(FE4=data!$F$5,FJ6=data!$P$12),data!$X$7,
IF(AND(FE4=data!$F$5,FJ6=data!$P$15),data!$X$7,
"")))))))</f>
        <v/>
      </c>
      <c r="FC30" s="599"/>
      <c r="FD30" s="166" t="s">
        <v>140</v>
      </c>
      <c r="FE30" s="69"/>
      <c r="FF30" s="70"/>
      <c r="FG30" s="71"/>
      <c r="FH30" s="76"/>
      <c r="FI30" s="77"/>
      <c r="FJ30" s="70"/>
      <c r="FK30" s="78"/>
      <c r="FL30" s="58"/>
      <c r="FM30" s="90">
        <f t="shared" ref="FM30:FN30" si="189">FM29</f>
        <v>0</v>
      </c>
      <c r="FN30" s="90" t="str">
        <f t="shared" si="189"/>
        <v/>
      </c>
      <c r="FO30" s="90">
        <f ca="1" xml:space="preserve">
IF(AND(FH30=data!$AR$5,FI30=data!$AT$87),data!$AU$87,
IF(AND(FH30=data!$AR$5,FI30=data!$AT$88),data!$AU$88,
IF(FH30=data!$AR$4,FF30/FJ30,
IF(FH30=data!$AR$5,FF30/OFFSET(data!$AT$3,MATCH(FI30,data!$AT$4:$AT$88,0),1),0))))</f>
        <v>0</v>
      </c>
      <c r="FP30" s="90">
        <f>MIN(IF(FL30=data!$AV$4,0.18,0.09),FF30*9)</f>
        <v>0</v>
      </c>
      <c r="FQ30" s="91">
        <f>IF(FE30=data!$AS$5,FP30,
IF(FE30=data!$AS$4,FO30,0))
*IF(AND(FG30=data!$AW$4,FE$4=data!$F$5),0.9,1)</f>
        <v>0</v>
      </c>
      <c r="FR30" s="91">
        <f t="shared" si="6"/>
        <v>0</v>
      </c>
      <c r="FS30" s="91">
        <f>SUM(FR30:FR39)</f>
        <v>0</v>
      </c>
      <c r="FT30" s="165" t="e">
        <f ca="1">SUM(FS30:FS32)</f>
        <v>#N/A</v>
      </c>
      <c r="FU30" s="91">
        <f>IF(FC30=0,0,FC30/SUM(FC10,FC20,FC30,FC40,FC50,FC60))</f>
        <v>0</v>
      </c>
      <c r="FV30" s="91" t="e">
        <f ca="1">FT31*FU33</f>
        <v>#N/A</v>
      </c>
      <c r="GB30" s="595" t="str">
        <f>IF(AND(GE4=data!$F$5,OR(GJ6=data!$P$4,GJ6=data!$P$5,GJ6=data!$P$7,GJ6=data!$P$10,GJ6=data!$P$13,GJ6=data!$P$14,GE6=data!$Q$8)),"",
IF(AND(GE4=data!$F$5,GJ6=data!$P$6),data!$X$5,
IF(AND(GE4=data!$F$5,GJ6=data!$P$8),data!$X$7,
IF(AND(GE4=data!$F$5,GJ6=data!$P$9),data!$X$7,
IF(AND(GE4=data!$F$5,GJ6=data!$P$11),data!$X$7,
IF(AND(GE4=data!$F$5,GJ6=data!$P$12),data!$X$7,
IF(AND(GE4=data!$F$5,GJ6=data!$P$15),data!$X$7,
"")))))))</f>
        <v/>
      </c>
      <c r="GC30" s="599"/>
      <c r="GD30" s="166" t="s">
        <v>140</v>
      </c>
      <c r="GE30" s="69"/>
      <c r="GF30" s="70"/>
      <c r="GG30" s="71"/>
      <c r="GH30" s="76"/>
      <c r="GI30" s="77"/>
      <c r="GJ30" s="70"/>
      <c r="GK30" s="78"/>
      <c r="GL30" s="58"/>
      <c r="GM30" s="90">
        <f t="shared" ref="GM30:GN30" si="190">GM29</f>
        <v>0</v>
      </c>
      <c r="GN30" s="90" t="str">
        <f t="shared" si="190"/>
        <v/>
      </c>
      <c r="GO30" s="90">
        <f ca="1" xml:space="preserve">
IF(AND(GH30=data!$AR$5,GI30=data!$AT$87),data!$AU$87,
IF(AND(GH30=data!$AR$5,GI30=data!$AT$88),data!$AU$88,
IF(GH30=data!$AR$4,GF30/GJ30,
IF(GH30=data!$AR$5,GF30/OFFSET(data!$AT$3,MATCH(GI30,data!$AT$4:$AT$88,0),1),0))))</f>
        <v>0</v>
      </c>
      <c r="GP30" s="90">
        <f>MIN(IF(GL30=data!$AV$4,0.18,0.09),GF30*9)</f>
        <v>0</v>
      </c>
      <c r="GQ30" s="91">
        <f>IF(GE30=data!$AS$5,GP30,
IF(GE30=data!$AS$4,GO30,0))
*IF(AND(GG30=data!$AW$4,GE$4=data!$F$5),0.9,1)</f>
        <v>0</v>
      </c>
      <c r="GR30" s="91">
        <f t="shared" si="7"/>
        <v>0</v>
      </c>
      <c r="GS30" s="91">
        <f>SUM(GR30:GR39)</f>
        <v>0</v>
      </c>
      <c r="GT30" s="165" t="e">
        <f ca="1">SUM(GS30:GS32)</f>
        <v>#N/A</v>
      </c>
      <c r="GU30" s="91">
        <f>IF(GC30=0,0,GC30/SUM(GC10,GC20,GC30,GC40,GC50,GC60))</f>
        <v>0</v>
      </c>
      <c r="GV30" s="91" t="e">
        <f ca="1">GT31*GU33</f>
        <v>#N/A</v>
      </c>
      <c r="HB30" s="595" t="str">
        <f>IF(AND(HE4=data!$F$5,OR(HJ6=data!$P$4,HJ6=data!$P$5,HJ6=data!$P$7,HJ6=data!$P$10,HJ6=data!$P$13,HJ6=data!$P$14,HE6=data!$Q$8)),"",
IF(AND(HE4=data!$F$5,HJ6=data!$P$6),data!$X$5,
IF(AND(HE4=data!$F$5,HJ6=data!$P$8),data!$X$7,
IF(AND(HE4=data!$F$5,HJ6=data!$P$9),data!$X$7,
IF(AND(HE4=data!$F$5,HJ6=data!$P$11),data!$X$7,
IF(AND(HE4=data!$F$5,HJ6=data!$P$12),data!$X$7,
IF(AND(HE4=data!$F$5,HJ6=data!$P$15),data!$X$7,
"")))))))</f>
        <v/>
      </c>
      <c r="HC30" s="599"/>
      <c r="HD30" s="166" t="s">
        <v>140</v>
      </c>
      <c r="HE30" s="69"/>
      <c r="HF30" s="70"/>
      <c r="HG30" s="71"/>
      <c r="HH30" s="76"/>
      <c r="HI30" s="77"/>
      <c r="HJ30" s="70"/>
      <c r="HK30" s="78"/>
      <c r="HL30" s="58"/>
      <c r="HM30" s="90">
        <f t="shared" ref="HM30:HN30" si="191">HM29</f>
        <v>0</v>
      </c>
      <c r="HN30" s="90" t="str">
        <f t="shared" si="191"/>
        <v/>
      </c>
      <c r="HO30" s="90">
        <f ca="1" xml:space="preserve">
IF(AND(HH30=data!$AR$5,HI30=data!$AT$87),data!$AU$87,
IF(AND(HH30=data!$AR$5,HI30=data!$AT$88),data!$AU$88,
IF(HH30=data!$AR$4,HF30/HJ30,
IF(HH30=data!$AR$5,HF30/OFFSET(data!$AT$3,MATCH(HI30,data!$AT$4:$AT$88,0),1),0))))</f>
        <v>0</v>
      </c>
      <c r="HP30" s="90">
        <f>MIN(IF(HL30=data!$AV$4,0.18,0.09),HF30*9)</f>
        <v>0</v>
      </c>
      <c r="HQ30" s="91">
        <f>IF(HE30=data!$AS$5,HP30,
IF(HE30=data!$AS$4,HO30,0))
*IF(AND(HG30=data!$AW$4,HE$4=data!$F$5),0.9,1)</f>
        <v>0</v>
      </c>
      <c r="HR30" s="91">
        <f t="shared" si="8"/>
        <v>0</v>
      </c>
      <c r="HS30" s="91">
        <f>SUM(HR30:HR39)</f>
        <v>0</v>
      </c>
      <c r="HT30" s="165" t="e">
        <f ca="1">SUM(HS30:HS32)</f>
        <v>#N/A</v>
      </c>
      <c r="HU30" s="91">
        <f>IF(HC30=0,0,HC30/SUM(HC10,HC20,HC30,HC40,HC50,HC60))</f>
        <v>0</v>
      </c>
      <c r="HV30" s="91" t="e">
        <f ca="1">HT31*HU33</f>
        <v>#N/A</v>
      </c>
      <c r="IB30" s="595" t="str">
        <f>IF(AND(IE4=data!$F$5,OR(IJ6=data!$P$4,IJ6=data!$P$5,IJ6=data!$P$7,IJ6=data!$P$10,IJ6=data!$P$13,IJ6=data!$P$14,IE6=data!$Q$8)),"",
IF(AND(IE4=data!$F$5,IJ6=data!$P$6),data!$X$5,
IF(AND(IE4=data!$F$5,IJ6=data!$P$8),data!$X$7,
IF(AND(IE4=data!$F$5,IJ6=data!$P$9),data!$X$7,
IF(AND(IE4=data!$F$5,IJ6=data!$P$11),data!$X$7,
IF(AND(IE4=data!$F$5,IJ6=data!$P$12),data!$X$7,
IF(AND(IE4=data!$F$5,IJ6=data!$P$15),data!$X$7,
"")))))))</f>
        <v/>
      </c>
      <c r="IC30" s="599"/>
      <c r="ID30" s="166" t="s">
        <v>140</v>
      </c>
      <c r="IE30" s="69"/>
      <c r="IF30" s="70"/>
      <c r="IG30" s="71"/>
      <c r="IH30" s="76"/>
      <c r="II30" s="77"/>
      <c r="IJ30" s="70"/>
      <c r="IK30" s="78"/>
      <c r="IL30" s="58"/>
      <c r="IM30" s="90">
        <f t="shared" ref="IM30:IN30" si="192">IM29</f>
        <v>0</v>
      </c>
      <c r="IN30" s="90" t="str">
        <f t="shared" si="192"/>
        <v/>
      </c>
      <c r="IO30" s="90">
        <f ca="1" xml:space="preserve">
IF(AND(IH30=data!$AR$5,II30=data!$AT$87),data!$AU$87,
IF(AND(IH30=data!$AR$5,II30=data!$AT$88),data!$AU$88,
IF(IH30=data!$AR$4,IF30/IJ30,
IF(IH30=data!$AR$5,IF30/OFFSET(data!$AT$3,MATCH(II30,data!$AT$4:$AT$88,0),1),0))))</f>
        <v>0</v>
      </c>
      <c r="IP30" s="90">
        <f>MIN(IF(IL30=data!$AV$4,0.18,0.09),IF30*9)</f>
        <v>0</v>
      </c>
      <c r="IQ30" s="91">
        <f>IF(IE30=data!$AS$5,IP30,
IF(IE30=data!$AS$4,IO30,0))
*IF(AND(IG30=data!$AW$4,IE$4=data!$F$5),0.9,1)</f>
        <v>0</v>
      </c>
      <c r="IR30" s="91">
        <f t="shared" si="9"/>
        <v>0</v>
      </c>
      <c r="IS30" s="91">
        <f>SUM(IR30:IR39)</f>
        <v>0</v>
      </c>
      <c r="IT30" s="165" t="e">
        <f ca="1">SUM(IS30:IS32)</f>
        <v>#N/A</v>
      </c>
      <c r="IU30" s="91">
        <f>IF(IC30=0,0,IC30/SUM(IC10,IC20,IC30,IC40,IC50,IC60))</f>
        <v>0</v>
      </c>
      <c r="IV30" s="91" t="e">
        <f ca="1">IT31*IU33</f>
        <v>#N/A</v>
      </c>
      <c r="JB30" s="595" t="str">
        <f>IF(AND(JE4=data!$F$5,OR(JJ6=data!$P$4,JJ6=data!$P$5,JJ6=data!$P$7,JJ6=data!$P$10,JJ6=data!$P$13,JJ6=data!$P$14,JE6=data!$Q$8)),"",
IF(AND(JE4=data!$F$5,JJ6=data!$P$6),data!$X$5,
IF(AND(JE4=data!$F$5,JJ6=data!$P$8),data!$X$7,
IF(AND(JE4=data!$F$5,JJ6=data!$P$9),data!$X$7,
IF(AND(JE4=data!$F$5,JJ6=data!$P$11),data!$X$7,
IF(AND(JE4=data!$F$5,JJ6=data!$P$12),data!$X$7,
IF(AND(JE4=data!$F$5,JJ6=data!$P$15),data!$X$7,
"")))))))</f>
        <v/>
      </c>
      <c r="JC30" s="599"/>
      <c r="JD30" s="166" t="s">
        <v>140</v>
      </c>
      <c r="JE30" s="69"/>
      <c r="JF30" s="70"/>
      <c r="JG30" s="71"/>
      <c r="JH30" s="76"/>
      <c r="JI30" s="77"/>
      <c r="JJ30" s="70"/>
      <c r="JK30" s="78"/>
      <c r="JL30" s="58"/>
      <c r="JM30" s="90">
        <f t="shared" ref="JM30:JN30" si="193">JM29</f>
        <v>0</v>
      </c>
      <c r="JN30" s="90" t="str">
        <f t="shared" si="193"/>
        <v/>
      </c>
      <c r="JO30" s="90">
        <f ca="1" xml:space="preserve">
IF(AND(JH30=data!$AR$5,JI30=data!$AT$87),data!$AU$87,
IF(AND(JH30=data!$AR$5,JI30=data!$AT$88),data!$AU$88,
IF(JH30=data!$AR$4,JF30/JJ30,
IF(JH30=data!$AR$5,JF30/OFFSET(data!$AT$3,MATCH(JI30,data!$AT$4:$AT$88,0),1),0))))</f>
        <v>0</v>
      </c>
      <c r="JP30" s="90">
        <f>MIN(IF(JL30=data!$AV$4,0.18,0.09),JF30*9)</f>
        <v>0</v>
      </c>
      <c r="JQ30" s="91">
        <f>IF(JE30=data!$AS$5,JP30,
IF(JE30=data!$AS$4,JO30,0))
*IF(AND(JG30=data!$AW$4,JE$4=data!$F$5),0.9,1)</f>
        <v>0</v>
      </c>
      <c r="JR30" s="91">
        <f t="shared" si="10"/>
        <v>0</v>
      </c>
      <c r="JS30" s="91">
        <f>SUM(JR30:JR39)</f>
        <v>0</v>
      </c>
      <c r="JT30" s="165" t="e">
        <f ca="1">SUM(JS30:JS32)</f>
        <v>#N/A</v>
      </c>
      <c r="JU30" s="91">
        <f>IF(JC30=0,0,JC30/SUM(JC10,JC20,JC30,JC40,JC50,JC60))</f>
        <v>0</v>
      </c>
      <c r="JV30" s="91" t="e">
        <f ca="1">JT31*JU33</f>
        <v>#N/A</v>
      </c>
      <c r="KB30" s="595" t="str">
        <f>IF(AND(KE4=data!$F$5,OR(KJ6=data!$P$4,KJ6=data!$P$5,KJ6=data!$P$7,KJ6=data!$P$10,KJ6=data!$P$13,KJ6=data!$P$14,KE6=data!$Q$8)),"",
IF(AND(KE4=data!$F$5,KJ6=data!$P$6),data!$X$5,
IF(AND(KE4=data!$F$5,KJ6=data!$P$8),data!$X$7,
IF(AND(KE4=data!$F$5,KJ6=data!$P$9),data!$X$7,
IF(AND(KE4=data!$F$5,KJ6=data!$P$11),data!$X$7,
IF(AND(KE4=data!$F$5,KJ6=data!$P$12),data!$X$7,
IF(AND(KE4=data!$F$5,KJ6=data!$P$15),data!$X$7,
"")))))))</f>
        <v/>
      </c>
      <c r="KC30" s="599"/>
      <c r="KD30" s="166" t="s">
        <v>140</v>
      </c>
      <c r="KE30" s="69"/>
      <c r="KF30" s="70"/>
      <c r="KG30" s="71"/>
      <c r="KH30" s="76"/>
      <c r="KI30" s="77"/>
      <c r="KJ30" s="70"/>
      <c r="KK30" s="78"/>
      <c r="KL30" s="58"/>
      <c r="KM30" s="90">
        <f t="shared" ref="KM30:KN30" si="194">KM29</f>
        <v>0</v>
      </c>
      <c r="KN30" s="90" t="str">
        <f t="shared" si="194"/>
        <v/>
      </c>
      <c r="KO30" s="90">
        <f ca="1" xml:space="preserve">
IF(AND(KH30=data!$AR$5,KI30=data!$AT$87),data!$AU$87,
IF(AND(KH30=data!$AR$5,KI30=data!$AT$88),data!$AU$88,
IF(KH30=data!$AR$4,KF30/KJ30,
IF(KH30=data!$AR$5,KF30/OFFSET(data!$AT$3,MATCH(KI30,data!$AT$4:$AT$88,0),1),0))))</f>
        <v>0</v>
      </c>
      <c r="KP30" s="90">
        <f>MIN(IF(KL30=data!$AV$4,0.18,0.09),KF30*9)</f>
        <v>0</v>
      </c>
      <c r="KQ30" s="91">
        <f>IF(KE30=data!$AS$5,KP30,
IF(KE30=data!$AS$4,KO30,0))
*IF(AND(KG30=data!$AW$4,KE$4=data!$F$5),0.9,1)</f>
        <v>0</v>
      </c>
      <c r="KR30" s="91">
        <f t="shared" si="11"/>
        <v>0</v>
      </c>
      <c r="KS30" s="91">
        <f>SUM(KR30:KR39)</f>
        <v>0</v>
      </c>
      <c r="KT30" s="165" t="e">
        <f ca="1">SUM(KS30:KS32)</f>
        <v>#N/A</v>
      </c>
      <c r="KU30" s="91">
        <f>IF(KC30=0,0,KC30/SUM(KC10,KC20,KC30,KC40,KC50,KC60))</f>
        <v>0</v>
      </c>
      <c r="KV30" s="91" t="e">
        <f ca="1">KT31*KU33</f>
        <v>#N/A</v>
      </c>
      <c r="LB30" s="595" t="str">
        <f>IF(AND(LE4=data!$F$5,OR(LJ6=data!$P$4,LJ6=data!$P$5,LJ6=data!$P$7,LJ6=data!$P$10,LJ6=data!$P$13,LJ6=data!$P$14,LE6=data!$Q$8)),"",
IF(AND(LE4=data!$F$5,LJ6=data!$P$6),data!$X$5,
IF(AND(LE4=data!$F$5,LJ6=data!$P$8),data!$X$7,
IF(AND(LE4=data!$F$5,LJ6=data!$P$9),data!$X$7,
IF(AND(LE4=data!$F$5,LJ6=data!$P$11),data!$X$7,
IF(AND(LE4=data!$F$5,LJ6=data!$P$12),data!$X$7,
IF(AND(LE4=data!$F$5,LJ6=data!$P$15),data!$X$7,
"")))))))</f>
        <v/>
      </c>
      <c r="LC30" s="599"/>
      <c r="LD30" s="166" t="s">
        <v>140</v>
      </c>
      <c r="LE30" s="69"/>
      <c r="LF30" s="70"/>
      <c r="LG30" s="71"/>
      <c r="LH30" s="76"/>
      <c r="LI30" s="77"/>
      <c r="LJ30" s="70"/>
      <c r="LK30" s="78"/>
      <c r="LL30" s="58"/>
      <c r="LM30" s="90">
        <f t="shared" ref="LM30:LN30" si="195">LM29</f>
        <v>0</v>
      </c>
      <c r="LN30" s="90" t="str">
        <f t="shared" si="195"/>
        <v/>
      </c>
      <c r="LO30" s="90">
        <f ca="1" xml:space="preserve">
IF(AND(LH30=data!$AR$5,LI30=data!$AT$87),data!$AU$87,
IF(AND(LH30=data!$AR$5,LI30=data!$AT$88),data!$AU$88,
IF(LH30=data!$AR$4,LF30/LJ30,
IF(LH30=data!$AR$5,LF30/OFFSET(data!$AT$3,MATCH(LI30,data!$AT$4:$AT$88,0),1),0))))</f>
        <v>0</v>
      </c>
      <c r="LP30" s="90">
        <f>MIN(IF(LL30=data!$AV$4,0.18,0.09),LF30*9)</f>
        <v>0</v>
      </c>
      <c r="LQ30" s="91">
        <f>IF(LE30=data!$AS$5,LP30,
IF(LE30=data!$AS$4,LO30,0))
*IF(AND(LG30=data!$AW$4,LE$4=data!$F$5),0.9,1)</f>
        <v>0</v>
      </c>
      <c r="LR30" s="91">
        <f t="shared" si="12"/>
        <v>0</v>
      </c>
      <c r="LS30" s="91">
        <f>SUM(LR30:LR39)</f>
        <v>0</v>
      </c>
      <c r="LT30" s="165" t="e">
        <f ca="1">SUM(LS30:LS32)</f>
        <v>#N/A</v>
      </c>
      <c r="LU30" s="91">
        <f>IF(LC30=0,0,LC30/SUM(LC10,LC20,LC30,LC40,LC50,LC60))</f>
        <v>0</v>
      </c>
      <c r="LV30" s="91" t="e">
        <f ca="1">LT31*LU33</f>
        <v>#N/A</v>
      </c>
      <c r="MB30" s="595" t="str">
        <f>IF(AND(ME4=data!$F$5,OR(MJ6=data!$P$4,MJ6=data!$P$5,MJ6=data!$P$7,MJ6=data!$P$10,MJ6=data!$P$13,MJ6=data!$P$14,ME6=data!$Q$8)),"",
IF(AND(ME4=data!$F$5,MJ6=data!$P$6),data!$X$5,
IF(AND(ME4=data!$F$5,MJ6=data!$P$8),data!$X$7,
IF(AND(ME4=data!$F$5,MJ6=data!$P$9),data!$X$7,
IF(AND(ME4=data!$F$5,MJ6=data!$P$11),data!$X$7,
IF(AND(ME4=data!$F$5,MJ6=data!$P$12),data!$X$7,
IF(AND(ME4=data!$F$5,MJ6=data!$P$15),data!$X$7,
"")))))))</f>
        <v/>
      </c>
      <c r="MC30" s="599"/>
      <c r="MD30" s="166" t="s">
        <v>140</v>
      </c>
      <c r="ME30" s="69"/>
      <c r="MF30" s="70"/>
      <c r="MG30" s="71"/>
      <c r="MH30" s="76"/>
      <c r="MI30" s="77"/>
      <c r="MJ30" s="70"/>
      <c r="MK30" s="78"/>
      <c r="ML30" s="58"/>
      <c r="MM30" s="90">
        <f t="shared" ref="MM30:MN30" si="196">MM29</f>
        <v>0</v>
      </c>
      <c r="MN30" s="90" t="str">
        <f t="shared" si="196"/>
        <v/>
      </c>
      <c r="MO30" s="90">
        <f ca="1" xml:space="preserve">
IF(AND(MH30=data!$AR$5,MI30=data!$AT$87),data!$AU$87,
IF(AND(MH30=data!$AR$5,MI30=data!$AT$88),data!$AU$88,
IF(MH30=data!$AR$4,MF30/MJ30,
IF(MH30=data!$AR$5,MF30/OFFSET(data!$AT$3,MATCH(MI30,data!$AT$4:$AT$88,0),1),0))))</f>
        <v>0</v>
      </c>
      <c r="MP30" s="90">
        <f>MIN(IF(ML30=data!$AV$4,0.18,0.09),MF30*9)</f>
        <v>0</v>
      </c>
      <c r="MQ30" s="91">
        <f>IF(ME30=data!$AS$5,MP30,
IF(ME30=data!$AS$4,MO30,0))
*IF(AND(MG30=data!$AW$4,ME$4=data!$F$5),0.9,1)</f>
        <v>0</v>
      </c>
      <c r="MR30" s="91">
        <f t="shared" si="13"/>
        <v>0</v>
      </c>
      <c r="MS30" s="91">
        <f>SUM(MR30:MR39)</f>
        <v>0</v>
      </c>
      <c r="MT30" s="165" t="e">
        <f ca="1">SUM(MS30:MS32)</f>
        <v>#N/A</v>
      </c>
      <c r="MU30" s="91">
        <f>IF(MC30=0,0,MC30/SUM(MC10,MC20,MC30,MC40,MC50,MC60))</f>
        <v>0</v>
      </c>
      <c r="MV30" s="91" t="e">
        <f ca="1">MT31*MU33</f>
        <v>#N/A</v>
      </c>
      <c r="NB30" s="595" t="str">
        <f>IF(AND(NE4=data!$F$5,OR(NJ6=data!$P$4,NJ6=data!$P$5,NJ6=data!$P$7,NJ6=data!$P$10,NJ6=data!$P$13,NJ6=data!$P$14,NE6=data!$Q$8)),"",
IF(AND(NE4=data!$F$5,NJ6=data!$P$6),data!$X$5,
IF(AND(NE4=data!$F$5,NJ6=data!$P$8),data!$X$7,
IF(AND(NE4=data!$F$5,NJ6=data!$P$9),data!$X$7,
IF(AND(NE4=data!$F$5,NJ6=data!$P$11),data!$X$7,
IF(AND(NE4=data!$F$5,NJ6=data!$P$12),data!$X$7,
IF(AND(NE4=data!$F$5,NJ6=data!$P$15),data!$X$7,
"")))))))</f>
        <v/>
      </c>
      <c r="NC30" s="599"/>
      <c r="ND30" s="166" t="s">
        <v>140</v>
      </c>
      <c r="NE30" s="69"/>
      <c r="NF30" s="70"/>
      <c r="NG30" s="71"/>
      <c r="NH30" s="76"/>
      <c r="NI30" s="77"/>
      <c r="NJ30" s="70"/>
      <c r="NK30" s="78"/>
      <c r="NL30" s="58"/>
      <c r="NM30" s="90">
        <f t="shared" ref="NM30:NN30" si="197">NM29</f>
        <v>0</v>
      </c>
      <c r="NN30" s="90" t="str">
        <f t="shared" si="197"/>
        <v/>
      </c>
      <c r="NO30" s="90">
        <f ca="1" xml:space="preserve">
IF(AND(NH30=data!$AR$5,NI30=data!$AT$87),data!$AU$87,
IF(AND(NH30=data!$AR$5,NI30=data!$AT$88),data!$AU$88,
IF(NH30=data!$AR$4,NF30/NJ30,
IF(NH30=data!$AR$5,NF30/OFFSET(data!$AT$3,MATCH(NI30,data!$AT$4:$AT$88,0),1),0))))</f>
        <v>0</v>
      </c>
      <c r="NP30" s="90">
        <f>MIN(IF(NL30=data!$AV$4,0.18,0.09),NF30*9)</f>
        <v>0</v>
      </c>
      <c r="NQ30" s="91">
        <f>IF(NE30=data!$AS$5,NP30,
IF(NE30=data!$AS$4,NO30,0))
*IF(AND(NG30=data!$AW$4,NE$4=data!$F$5),0.9,1)</f>
        <v>0</v>
      </c>
      <c r="NR30" s="91">
        <f t="shared" si="14"/>
        <v>0</v>
      </c>
      <c r="NS30" s="91">
        <f>SUM(NR30:NR39)</f>
        <v>0</v>
      </c>
      <c r="NT30" s="165" t="e">
        <f ca="1">SUM(NS30:NS32)</f>
        <v>#N/A</v>
      </c>
      <c r="NU30" s="91">
        <f>IF(NC30=0,0,NC30/SUM(NC10,NC20,NC30,NC40,NC50,NC60))</f>
        <v>0</v>
      </c>
      <c r="NV30" s="91" t="e">
        <f ca="1">NT31*NU33</f>
        <v>#N/A</v>
      </c>
      <c r="OB30" s="595" t="str">
        <f>IF(AND(OE4=data!$F$5,OR(OJ6=data!$P$4,OJ6=data!$P$5,OJ6=data!$P$7,OJ6=data!$P$10,OJ6=data!$P$13,OJ6=data!$P$14,OE6=data!$Q$8)),"",
IF(AND(OE4=data!$F$5,OJ6=data!$P$6),data!$X$5,
IF(AND(OE4=data!$F$5,OJ6=data!$P$8),data!$X$7,
IF(AND(OE4=data!$F$5,OJ6=data!$P$9),data!$X$7,
IF(AND(OE4=data!$F$5,OJ6=data!$P$11),data!$X$7,
IF(AND(OE4=data!$F$5,OJ6=data!$P$12),data!$X$7,
IF(AND(OE4=data!$F$5,OJ6=data!$P$15),data!$X$7,
"")))))))</f>
        <v/>
      </c>
      <c r="OC30" s="599"/>
      <c r="OD30" s="166" t="s">
        <v>140</v>
      </c>
      <c r="OE30" s="69"/>
      <c r="OF30" s="70"/>
      <c r="OG30" s="71"/>
      <c r="OH30" s="76"/>
      <c r="OI30" s="77"/>
      <c r="OJ30" s="70"/>
      <c r="OK30" s="78"/>
      <c r="OL30" s="58"/>
      <c r="OM30" s="90">
        <f t="shared" ref="OM30:ON30" si="198">OM29</f>
        <v>0</v>
      </c>
      <c r="ON30" s="90" t="str">
        <f t="shared" si="198"/>
        <v/>
      </c>
      <c r="OO30" s="90">
        <f ca="1" xml:space="preserve">
IF(AND(OH30=data!$AR$5,OI30=data!$AT$87),data!$AU$87,
IF(AND(OH30=data!$AR$5,OI30=data!$AT$88),data!$AU$88,
IF(OH30=data!$AR$4,OF30/OJ30,
IF(OH30=data!$AR$5,OF30/OFFSET(data!$AT$3,MATCH(OI30,data!$AT$4:$AT$88,0),1),0))))</f>
        <v>0</v>
      </c>
      <c r="OP30" s="90">
        <f>MIN(IF(OL30=data!$AV$4,0.18,0.09),OF30*9)</f>
        <v>0</v>
      </c>
      <c r="OQ30" s="91">
        <f>IF(OE30=data!$AS$5,OP30,
IF(OE30=data!$AS$4,OO30,0))
*IF(AND(OG30=data!$AW$4,OE$4=data!$F$5),0.9,1)</f>
        <v>0</v>
      </c>
      <c r="OR30" s="91">
        <f t="shared" si="15"/>
        <v>0</v>
      </c>
      <c r="OS30" s="91">
        <f>SUM(OR30:OR39)</f>
        <v>0</v>
      </c>
      <c r="OT30" s="165" t="e">
        <f ca="1">SUM(OS30:OS32)</f>
        <v>#N/A</v>
      </c>
      <c r="OU30" s="91">
        <f>IF(OC30=0,0,OC30/SUM(OC10,OC20,OC30,OC40,OC50,OC60))</f>
        <v>0</v>
      </c>
      <c r="OV30" s="91" t="e">
        <f ca="1">OT31*OU33</f>
        <v>#N/A</v>
      </c>
      <c r="PB30" s="595" t="str">
        <f>IF(AND(PE4=data!$F$5,OR(PJ6=data!$P$4,PJ6=data!$P$5,PJ6=data!$P$7,PJ6=data!$P$10,PJ6=data!$P$13,PJ6=data!$P$14,PE6=data!$Q$8)),"",
IF(AND(PE4=data!$F$5,PJ6=data!$P$6),data!$X$5,
IF(AND(PE4=data!$F$5,PJ6=data!$P$8),data!$X$7,
IF(AND(PE4=data!$F$5,PJ6=data!$P$9),data!$X$7,
IF(AND(PE4=data!$F$5,PJ6=data!$P$11),data!$X$7,
IF(AND(PE4=data!$F$5,PJ6=data!$P$12),data!$X$7,
IF(AND(PE4=data!$F$5,PJ6=data!$P$15),data!$X$7,
"")))))))</f>
        <v/>
      </c>
      <c r="PC30" s="599"/>
      <c r="PD30" s="166" t="s">
        <v>140</v>
      </c>
      <c r="PE30" s="69"/>
      <c r="PF30" s="70"/>
      <c r="PG30" s="71"/>
      <c r="PH30" s="76"/>
      <c r="PI30" s="77"/>
      <c r="PJ30" s="70"/>
      <c r="PK30" s="78"/>
      <c r="PL30" s="58"/>
      <c r="PM30" s="90">
        <f t="shared" ref="PM30:PN30" si="199">PM29</f>
        <v>0</v>
      </c>
      <c r="PN30" s="90" t="str">
        <f t="shared" si="199"/>
        <v/>
      </c>
      <c r="PO30" s="90">
        <f ca="1" xml:space="preserve">
IF(AND(PH30=data!$AR$5,PI30=data!$AT$87),data!$AU$87,
IF(AND(PH30=data!$AR$5,PI30=data!$AT$88),data!$AU$88,
IF(PH30=data!$AR$4,PF30/PJ30,
IF(PH30=data!$AR$5,PF30/OFFSET(data!$AT$3,MATCH(PI30,data!$AT$4:$AT$88,0),1),0))))</f>
        <v>0</v>
      </c>
      <c r="PP30" s="90">
        <f>MIN(IF(PL30=data!$AV$4,0.18,0.09),PF30*9)</f>
        <v>0</v>
      </c>
      <c r="PQ30" s="91">
        <f>IF(PE30=data!$AS$5,PP30,
IF(PE30=data!$AS$4,PO30,0))
*IF(AND(PG30=data!$AW$4,PE$4=data!$F$5),0.9,1)</f>
        <v>0</v>
      </c>
      <c r="PR30" s="91">
        <f t="shared" si="16"/>
        <v>0</v>
      </c>
      <c r="PS30" s="91">
        <f>SUM(PR30:PR39)</f>
        <v>0</v>
      </c>
      <c r="PT30" s="165" t="e">
        <f ca="1">SUM(PS30:PS32)</f>
        <v>#N/A</v>
      </c>
      <c r="PU30" s="91">
        <f>IF(PC30=0,0,PC30/SUM(PC10,PC20,PC30,PC40,PC50,PC60))</f>
        <v>0</v>
      </c>
      <c r="PV30" s="91" t="e">
        <f ca="1">PT31*PU33</f>
        <v>#N/A</v>
      </c>
      <c r="QB30" s="595" t="str">
        <f>IF(AND(QE4=data!$F$5,OR(QJ6=data!$P$4,QJ6=data!$P$5,QJ6=data!$P$7,QJ6=data!$P$10,QJ6=data!$P$13,QJ6=data!$P$14,QE6=data!$Q$8)),"",
IF(AND(QE4=data!$F$5,QJ6=data!$P$6),data!$X$5,
IF(AND(QE4=data!$F$5,QJ6=data!$P$8),data!$X$7,
IF(AND(QE4=data!$F$5,QJ6=data!$P$9),data!$X$7,
IF(AND(QE4=data!$F$5,QJ6=data!$P$11),data!$X$7,
IF(AND(QE4=data!$F$5,QJ6=data!$P$12),data!$X$7,
IF(AND(QE4=data!$F$5,QJ6=data!$P$15),data!$X$7,
"")))))))</f>
        <v/>
      </c>
      <c r="QC30" s="599"/>
      <c r="QD30" s="166" t="s">
        <v>140</v>
      </c>
      <c r="QE30" s="69"/>
      <c r="QF30" s="70"/>
      <c r="QG30" s="71"/>
      <c r="QH30" s="76"/>
      <c r="QI30" s="77"/>
      <c r="QJ30" s="70"/>
      <c r="QK30" s="78"/>
      <c r="QL30" s="58"/>
      <c r="QM30" s="90">
        <f t="shared" ref="QM30:QN30" si="200">QM29</f>
        <v>0</v>
      </c>
      <c r="QN30" s="90" t="str">
        <f t="shared" si="200"/>
        <v/>
      </c>
      <c r="QO30" s="90">
        <f ca="1" xml:space="preserve">
IF(AND(QH30=data!$AR$5,QI30=data!$AT$87),data!$AU$87,
IF(AND(QH30=data!$AR$5,QI30=data!$AT$88),data!$AU$88,
IF(QH30=data!$AR$4,QF30/QJ30,
IF(QH30=data!$AR$5,QF30/OFFSET(data!$AT$3,MATCH(QI30,data!$AT$4:$AT$88,0),1),0))))</f>
        <v>0</v>
      </c>
      <c r="QP30" s="90">
        <f>MIN(IF(QL30=data!$AV$4,0.18,0.09),QF30*9)</f>
        <v>0</v>
      </c>
      <c r="QQ30" s="91">
        <f>IF(QE30=data!$AS$5,QP30,
IF(QE30=data!$AS$4,QO30,0))
*IF(AND(QG30=data!$AW$4,QE$4=data!$F$5),0.9,1)</f>
        <v>0</v>
      </c>
      <c r="QR30" s="91">
        <f t="shared" si="17"/>
        <v>0</v>
      </c>
      <c r="QS30" s="91">
        <f>SUM(QR30:QR39)</f>
        <v>0</v>
      </c>
      <c r="QT30" s="165" t="e">
        <f ca="1">SUM(QS30:QS32)</f>
        <v>#N/A</v>
      </c>
      <c r="QU30" s="91">
        <f>IF(QC30=0,0,QC30/SUM(QC10,QC20,QC30,QC40,QC50,QC60))</f>
        <v>0</v>
      </c>
      <c r="QV30" s="91" t="e">
        <f ca="1">QT31*QU33</f>
        <v>#N/A</v>
      </c>
      <c r="RB30" s="595" t="str">
        <f>IF(AND(RE4=data!$F$5,OR(RJ6=data!$P$4,RJ6=data!$P$5,RJ6=data!$P$7,RJ6=data!$P$10,RJ6=data!$P$13,RJ6=data!$P$14,RE6=data!$Q$8)),"",
IF(AND(RE4=data!$F$5,RJ6=data!$P$6),data!$X$5,
IF(AND(RE4=data!$F$5,RJ6=data!$P$8),data!$X$7,
IF(AND(RE4=data!$F$5,RJ6=data!$P$9),data!$X$7,
IF(AND(RE4=data!$F$5,RJ6=data!$P$11),data!$X$7,
IF(AND(RE4=data!$F$5,RJ6=data!$P$12),data!$X$7,
IF(AND(RE4=data!$F$5,RJ6=data!$P$15),data!$X$7,
"")))))))</f>
        <v/>
      </c>
      <c r="RC30" s="599"/>
      <c r="RD30" s="166" t="s">
        <v>140</v>
      </c>
      <c r="RE30" s="69"/>
      <c r="RF30" s="70"/>
      <c r="RG30" s="71"/>
      <c r="RH30" s="76"/>
      <c r="RI30" s="77"/>
      <c r="RJ30" s="70"/>
      <c r="RK30" s="78"/>
      <c r="RL30" s="58"/>
      <c r="RM30" s="90">
        <f t="shared" ref="RM30:RN30" si="201">RM29</f>
        <v>0</v>
      </c>
      <c r="RN30" s="90" t="str">
        <f t="shared" si="201"/>
        <v/>
      </c>
      <c r="RO30" s="90">
        <f ca="1" xml:space="preserve">
IF(AND(RH30=data!$AR$5,RI30=data!$AT$87),data!$AU$87,
IF(AND(RH30=data!$AR$5,RI30=data!$AT$88),data!$AU$88,
IF(RH30=data!$AR$4,RF30/RJ30,
IF(RH30=data!$AR$5,RF30/OFFSET(data!$AT$3,MATCH(RI30,data!$AT$4:$AT$88,0),1),0))))</f>
        <v>0</v>
      </c>
      <c r="RP30" s="90">
        <f>MIN(IF(RL30=data!$AV$4,0.18,0.09),RF30*9)</f>
        <v>0</v>
      </c>
      <c r="RQ30" s="91">
        <f>IF(RE30=data!$AS$5,RP30,
IF(RE30=data!$AS$4,RO30,0))
*IF(AND(RG30=data!$AW$4,RE$4=data!$F$5),0.9,1)</f>
        <v>0</v>
      </c>
      <c r="RR30" s="91">
        <f t="shared" si="18"/>
        <v>0</v>
      </c>
      <c r="RS30" s="91">
        <f>SUM(RR30:RR39)</f>
        <v>0</v>
      </c>
      <c r="RT30" s="165" t="e">
        <f ca="1">SUM(RS30:RS32)</f>
        <v>#N/A</v>
      </c>
      <c r="RU30" s="91">
        <f>IF(RC30=0,0,RC30/SUM(RC10,RC20,RC30,RC40,RC50,RC60))</f>
        <v>0</v>
      </c>
      <c r="RV30" s="91" t="e">
        <f ca="1">RT31*RU33</f>
        <v>#N/A</v>
      </c>
      <c r="SB30" s="595" t="str">
        <f>IF(AND(SE4=data!$F$5,OR(SJ6=data!$P$4,SJ6=data!$P$5,SJ6=data!$P$7,SJ6=data!$P$10,SJ6=data!$P$13,SJ6=data!$P$14,SE6=data!$Q$8)),"",
IF(AND(SE4=data!$F$5,SJ6=data!$P$6),data!$X$5,
IF(AND(SE4=data!$F$5,SJ6=data!$P$8),data!$X$7,
IF(AND(SE4=data!$F$5,SJ6=data!$P$9),data!$X$7,
IF(AND(SE4=data!$F$5,SJ6=data!$P$11),data!$X$7,
IF(AND(SE4=data!$F$5,SJ6=data!$P$12),data!$X$7,
IF(AND(SE4=data!$F$5,SJ6=data!$P$15),data!$X$7,
"")))))))</f>
        <v/>
      </c>
      <c r="SC30" s="599"/>
      <c r="SD30" s="166" t="s">
        <v>140</v>
      </c>
      <c r="SE30" s="69"/>
      <c r="SF30" s="70"/>
      <c r="SG30" s="71"/>
      <c r="SH30" s="76"/>
      <c r="SI30" s="77"/>
      <c r="SJ30" s="70"/>
      <c r="SK30" s="78"/>
      <c r="SL30" s="58"/>
      <c r="SM30" s="90">
        <f t="shared" ref="SM30:SN30" si="202">SM29</f>
        <v>0</v>
      </c>
      <c r="SN30" s="90" t="str">
        <f t="shared" si="202"/>
        <v/>
      </c>
      <c r="SO30" s="90">
        <f ca="1" xml:space="preserve">
IF(AND(SH30=data!$AR$5,SI30=data!$AT$87),data!$AU$87,
IF(AND(SH30=data!$AR$5,SI30=data!$AT$88),data!$AU$88,
IF(SH30=data!$AR$4,SF30/SJ30,
IF(SH30=data!$AR$5,SF30/OFFSET(data!$AT$3,MATCH(SI30,data!$AT$4:$AT$88,0),1),0))))</f>
        <v>0</v>
      </c>
      <c r="SP30" s="90">
        <f>MIN(IF(SL30=data!$AV$4,0.18,0.09),SF30*9)</f>
        <v>0</v>
      </c>
      <c r="SQ30" s="91">
        <f>IF(SE30=data!$AS$5,SP30,
IF(SE30=data!$AS$4,SO30,0))
*IF(AND(SG30=data!$AW$4,SE$4=data!$F$5),0.9,1)</f>
        <v>0</v>
      </c>
      <c r="SR30" s="91">
        <f t="shared" si="19"/>
        <v>0</v>
      </c>
      <c r="SS30" s="91">
        <f>SUM(SR30:SR39)</f>
        <v>0</v>
      </c>
      <c r="ST30" s="165" t="e">
        <f ca="1">SUM(SS30:SS32)</f>
        <v>#N/A</v>
      </c>
      <c r="SU30" s="91">
        <f>IF(SC30=0,0,SC30/SUM(SC10,SC20,SC30,SC40,SC50,SC60))</f>
        <v>0</v>
      </c>
      <c r="SV30" s="91" t="e">
        <f ca="1">ST31*SU33</f>
        <v>#N/A</v>
      </c>
      <c r="UB30" s="234"/>
    </row>
    <row r="31" spans="2:552" ht="22.5" customHeight="1" x14ac:dyDescent="0.15">
      <c r="B31" s="596"/>
      <c r="C31" s="599"/>
      <c r="D31" s="166" t="s">
        <v>141</v>
      </c>
      <c r="E31" s="72"/>
      <c r="F31" s="73"/>
      <c r="G31" s="73"/>
      <c r="H31" s="79"/>
      <c r="I31" s="80"/>
      <c r="J31" s="73"/>
      <c r="K31" s="81"/>
      <c r="L31" s="59"/>
      <c r="M31" s="90" t="str">
        <f t="shared" si="20"/>
        <v>簡略計算方法①</v>
      </c>
      <c r="N31" s="90" t="str">
        <f t="shared" si="21"/>
        <v>柱・間柱間</v>
      </c>
      <c r="O31" s="90">
        <f ca="1" xml:space="preserve">
IF(AND(H31=data!$AR$5,I31=data!$AT$87),data!$AU$87,
IF(AND(H31=data!$AR$5,I31=data!$AT$88),data!$AU$88,
IF(H31=data!$AR$4,F31/J31,
IF(H31=data!$AR$5,F31/OFFSET(data!$AT$3,MATCH(I31,data!$AT$4:$AT$88,0),1),0))))</f>
        <v>0</v>
      </c>
      <c r="P31" s="90">
        <f>MIN(IF(L31=data!$AV$4,0.18,0.09),F31*9)</f>
        <v>0</v>
      </c>
      <c r="Q31" s="91">
        <f>IF(E31=data!$AS$5,P31,
IF(E31=data!$AS$4,O31,0))
*IF(AND(G31=data!$AW$4,E$4=data!$F$5),0.9,1)</f>
        <v>0</v>
      </c>
      <c r="R31" s="91">
        <f t="shared" si="0"/>
        <v>0</v>
      </c>
      <c r="S31" s="91">
        <f ca="1">S21</f>
        <v>0.11</v>
      </c>
      <c r="T31" s="91">
        <f ca="1">IF(T30=0,0,1/T30)</f>
        <v>4.5454545454545459</v>
      </c>
      <c r="U31" s="91">
        <v>3</v>
      </c>
      <c r="AB31" s="596"/>
      <c r="AC31" s="599"/>
      <c r="AD31" s="166" t="s">
        <v>141</v>
      </c>
      <c r="AE31" s="72"/>
      <c r="AF31" s="73"/>
      <c r="AG31" s="73"/>
      <c r="AH31" s="79"/>
      <c r="AI31" s="80"/>
      <c r="AJ31" s="73"/>
      <c r="AK31" s="81"/>
      <c r="AL31" s="59"/>
      <c r="AM31" s="90" t="str">
        <f t="shared" si="22"/>
        <v>詳細計算方法</v>
      </c>
      <c r="AN31" s="90" t="str">
        <f t="shared" si="22"/>
        <v/>
      </c>
      <c r="AO31" s="90">
        <f ca="1" xml:space="preserve">
IF(AND(AH31=data!$AR$5,AI31=data!$AT$87),data!$AU$87,
IF(AND(AH31=data!$AR$5,AI31=data!$AT$88),data!$AU$88,
IF(AH31=data!$AR$4,AF31/AJ31,
IF(AH31=data!$AR$5,AF31/OFFSET(data!$AT$3,MATCH(AI31,data!$AT$4:$AT$88,0),1),0))))</f>
        <v>0</v>
      </c>
      <c r="AP31" s="90">
        <f>MIN(IF(AL31=data!$AV$4,0.18,0.09),AF31*9)</f>
        <v>0</v>
      </c>
      <c r="AQ31" s="91">
        <f>IF(AE31=data!$AS$5,AP31,
IF(AE31=data!$AS$4,AO31,0))
*IF(AND(AG31=data!$AW$4,AE$4=data!$F$5),0.9,1)</f>
        <v>0</v>
      </c>
      <c r="AR31" s="91">
        <f t="shared" si="1"/>
        <v>0</v>
      </c>
      <c r="AS31" s="91">
        <f ca="1">AS21</f>
        <v>0.09</v>
      </c>
      <c r="AT31" s="91">
        <f ca="1">IF(AT30=0,0,1/AT30)</f>
        <v>5.5555555555555554</v>
      </c>
      <c r="AU31" s="91">
        <v>3</v>
      </c>
      <c r="BB31" s="596"/>
      <c r="BC31" s="599"/>
      <c r="BD31" s="166" t="s">
        <v>141</v>
      </c>
      <c r="BE31" s="72"/>
      <c r="BF31" s="73"/>
      <c r="BG31" s="73"/>
      <c r="BH31" s="79"/>
      <c r="BI31" s="80"/>
      <c r="BJ31" s="73"/>
      <c r="BK31" s="81"/>
      <c r="BL31" s="59"/>
      <c r="BM31" s="90" t="str">
        <f t="shared" ref="BM31:BN31" si="203">BM30</f>
        <v>簡略計算方法①</v>
      </c>
      <c r="BN31" s="90" t="str">
        <f t="shared" si="203"/>
        <v>大引間</v>
      </c>
      <c r="BO31" s="90">
        <f ca="1" xml:space="preserve">
IF(AND(BH31=data!$AR$5,BI31=data!$AT$87),data!$AU$87,
IF(AND(BH31=data!$AR$5,BI31=data!$AT$88),data!$AU$88,
IF(BH31=data!$AR$4,BF31/BJ31,
IF(BH31=data!$AR$5,BF31/OFFSET(data!$AT$3,MATCH(BI31,data!$AT$4:$AT$88,0),1),0))))</f>
        <v>0</v>
      </c>
      <c r="BP31" s="90">
        <f>MIN(IF(BL31=data!$AV$4,0.18,0.09),BF31*9)</f>
        <v>0</v>
      </c>
      <c r="BQ31" s="91">
        <f>IF(BE31=data!$AS$5,BP31,
IF(BE31=data!$AS$4,BO31,0))
*IF(AND(BG31=data!$AW$4,BE$4=data!$F$5),0.9,1)</f>
        <v>0</v>
      </c>
      <c r="BR31" s="91">
        <f t="shared" si="2"/>
        <v>0</v>
      </c>
      <c r="BS31" s="91">
        <f ca="1">BS21</f>
        <v>0.15</v>
      </c>
      <c r="BT31" s="91">
        <f ca="1">IF(BT30=0,0,1/BT30)</f>
        <v>3.3333333333333335</v>
      </c>
      <c r="BU31" s="91">
        <v>3</v>
      </c>
      <c r="CB31" s="596"/>
      <c r="CC31" s="599"/>
      <c r="CD31" s="166" t="s">
        <v>141</v>
      </c>
      <c r="CE31" s="72"/>
      <c r="CF31" s="73"/>
      <c r="CG31" s="73"/>
      <c r="CH31" s="79"/>
      <c r="CI31" s="80"/>
      <c r="CJ31" s="73"/>
      <c r="CK31" s="81"/>
      <c r="CL31" s="59"/>
      <c r="CM31" s="90">
        <f t="shared" ref="CM31:CN31" si="204">CM30</f>
        <v>0</v>
      </c>
      <c r="CN31" s="90" t="str">
        <f t="shared" si="204"/>
        <v/>
      </c>
      <c r="CO31" s="90">
        <f ca="1" xml:space="preserve">
IF(AND(CH31=data!$AR$5,CI31=data!$AT$87),data!$AU$87,
IF(AND(CH31=data!$AR$5,CI31=data!$AT$88),data!$AU$88,
IF(CH31=data!$AR$4,CF31/CJ31,
IF(CH31=data!$AR$5,CF31/OFFSET(data!$AT$3,MATCH(CI31,data!$AT$4:$AT$88,0),1),0))))</f>
        <v>0</v>
      </c>
      <c r="CP31" s="90">
        <f>MIN(IF(CL31=data!$AV$4,0.18,0.09),CF31*9)</f>
        <v>0</v>
      </c>
      <c r="CQ31" s="91">
        <f>IF(CE31=data!$AS$5,CP31,
IF(CE31=data!$AS$4,CO31,0))
*IF(AND(CG31=data!$AW$4,CE$4=data!$F$5),0.9,1)</f>
        <v>0</v>
      </c>
      <c r="CR31" s="91">
        <f t="shared" si="3"/>
        <v>0</v>
      </c>
      <c r="CS31" s="91" t="e">
        <f ca="1">CS21</f>
        <v>#N/A</v>
      </c>
      <c r="CT31" s="91" t="e">
        <f ca="1">IF(CT30=0,0,1/CT30)</f>
        <v>#N/A</v>
      </c>
      <c r="CU31" s="91">
        <v>3</v>
      </c>
      <c r="DB31" s="596"/>
      <c r="DC31" s="599"/>
      <c r="DD31" s="166" t="s">
        <v>141</v>
      </c>
      <c r="DE31" s="72"/>
      <c r="DF31" s="73"/>
      <c r="DG31" s="73"/>
      <c r="DH31" s="79"/>
      <c r="DI31" s="80"/>
      <c r="DJ31" s="73"/>
      <c r="DK31" s="81"/>
      <c r="DL31" s="59"/>
      <c r="DM31" s="90">
        <f t="shared" ref="DM31:DN31" si="205">DM30</f>
        <v>0</v>
      </c>
      <c r="DN31" s="90" t="str">
        <f t="shared" si="205"/>
        <v/>
      </c>
      <c r="DO31" s="90">
        <f ca="1" xml:space="preserve">
IF(AND(DH31=data!$AR$5,DI31=data!$AT$87),data!$AU$87,
IF(AND(DH31=data!$AR$5,DI31=data!$AT$88),data!$AU$88,
IF(DH31=data!$AR$4,DF31/DJ31,
IF(DH31=data!$AR$5,DF31/OFFSET(data!$AT$3,MATCH(DI31,data!$AT$4:$AT$88,0),1),0))))</f>
        <v>0</v>
      </c>
      <c r="DP31" s="90">
        <f>MIN(IF(DL31=data!$AV$4,0.18,0.09),DF31*9)</f>
        <v>0</v>
      </c>
      <c r="DQ31" s="91">
        <f>IF(DE31=data!$AS$5,DP31,
IF(DE31=data!$AS$4,DO31,0))
*IF(AND(DG31=data!$AW$4,DE$4=data!$F$5),0.9,1)</f>
        <v>0</v>
      </c>
      <c r="DR31" s="91">
        <f t="shared" si="4"/>
        <v>0</v>
      </c>
      <c r="DS31" s="91" t="e">
        <f ca="1">DS21</f>
        <v>#N/A</v>
      </c>
      <c r="DT31" s="91" t="e">
        <f ca="1">IF(DT30=0,0,1/DT30)</f>
        <v>#N/A</v>
      </c>
      <c r="DU31" s="91">
        <v>3</v>
      </c>
      <c r="EB31" s="596"/>
      <c r="EC31" s="599"/>
      <c r="ED31" s="166" t="s">
        <v>141</v>
      </c>
      <c r="EE31" s="72"/>
      <c r="EF31" s="73"/>
      <c r="EG31" s="73"/>
      <c r="EH31" s="79"/>
      <c r="EI31" s="80"/>
      <c r="EJ31" s="73"/>
      <c r="EK31" s="81"/>
      <c r="EL31" s="59"/>
      <c r="EM31" s="90">
        <f t="shared" ref="EM31:EN31" si="206">EM30</f>
        <v>0</v>
      </c>
      <c r="EN31" s="90" t="str">
        <f t="shared" si="206"/>
        <v/>
      </c>
      <c r="EO31" s="90">
        <f ca="1" xml:space="preserve">
IF(AND(EH31=data!$AR$5,EI31=data!$AT$87),data!$AU$87,
IF(AND(EH31=data!$AR$5,EI31=data!$AT$88),data!$AU$88,
IF(EH31=data!$AR$4,EF31/EJ31,
IF(EH31=data!$AR$5,EF31/OFFSET(data!$AT$3,MATCH(EI31,data!$AT$4:$AT$88,0),1),0))))</f>
        <v>0</v>
      </c>
      <c r="EP31" s="90">
        <f>MIN(IF(EL31=data!$AV$4,0.18,0.09),EF31*9)</f>
        <v>0</v>
      </c>
      <c r="EQ31" s="91">
        <f>IF(EE31=data!$AS$5,EP31,
IF(EE31=data!$AS$4,EO31,0))
*IF(AND(EG31=data!$AW$4,EE$4=data!$F$5),0.9,1)</f>
        <v>0</v>
      </c>
      <c r="ER31" s="91">
        <f t="shared" si="5"/>
        <v>0</v>
      </c>
      <c r="ES31" s="91" t="e">
        <f ca="1">ES21</f>
        <v>#N/A</v>
      </c>
      <c r="ET31" s="91" t="e">
        <f ca="1">IF(ET30=0,0,1/ET30)</f>
        <v>#N/A</v>
      </c>
      <c r="EU31" s="91">
        <v>3</v>
      </c>
      <c r="FB31" s="596"/>
      <c r="FC31" s="599"/>
      <c r="FD31" s="166" t="s">
        <v>141</v>
      </c>
      <c r="FE31" s="72"/>
      <c r="FF31" s="73"/>
      <c r="FG31" s="73"/>
      <c r="FH31" s="79"/>
      <c r="FI31" s="80"/>
      <c r="FJ31" s="73"/>
      <c r="FK31" s="81"/>
      <c r="FL31" s="59"/>
      <c r="FM31" s="90">
        <f t="shared" ref="FM31:FN31" si="207">FM30</f>
        <v>0</v>
      </c>
      <c r="FN31" s="90" t="str">
        <f t="shared" si="207"/>
        <v/>
      </c>
      <c r="FO31" s="90">
        <f ca="1" xml:space="preserve">
IF(AND(FH31=data!$AR$5,FI31=data!$AT$87),data!$AU$87,
IF(AND(FH31=data!$AR$5,FI31=data!$AT$88),data!$AU$88,
IF(FH31=data!$AR$4,FF31/FJ31,
IF(FH31=data!$AR$5,FF31/OFFSET(data!$AT$3,MATCH(FI31,data!$AT$4:$AT$88,0),1),0))))</f>
        <v>0</v>
      </c>
      <c r="FP31" s="90">
        <f>MIN(IF(FL31=data!$AV$4,0.18,0.09),FF31*9)</f>
        <v>0</v>
      </c>
      <c r="FQ31" s="91">
        <f>IF(FE31=data!$AS$5,FP31,
IF(FE31=data!$AS$4,FO31,0))
*IF(AND(FG31=data!$AW$4,FE$4=data!$F$5),0.9,1)</f>
        <v>0</v>
      </c>
      <c r="FR31" s="91">
        <f t="shared" si="6"/>
        <v>0</v>
      </c>
      <c r="FS31" s="91" t="e">
        <f ca="1">FS21</f>
        <v>#N/A</v>
      </c>
      <c r="FT31" s="91" t="e">
        <f ca="1">IF(FT30=0,0,1/FT30)</f>
        <v>#N/A</v>
      </c>
      <c r="FU31" s="91">
        <v>3</v>
      </c>
      <c r="GB31" s="596"/>
      <c r="GC31" s="599"/>
      <c r="GD31" s="166" t="s">
        <v>141</v>
      </c>
      <c r="GE31" s="72"/>
      <c r="GF31" s="73"/>
      <c r="GG31" s="73"/>
      <c r="GH31" s="79"/>
      <c r="GI31" s="80"/>
      <c r="GJ31" s="73"/>
      <c r="GK31" s="81"/>
      <c r="GL31" s="59"/>
      <c r="GM31" s="90">
        <f t="shared" ref="GM31:GN31" si="208">GM30</f>
        <v>0</v>
      </c>
      <c r="GN31" s="90" t="str">
        <f t="shared" si="208"/>
        <v/>
      </c>
      <c r="GO31" s="90">
        <f ca="1" xml:space="preserve">
IF(AND(GH31=data!$AR$5,GI31=data!$AT$87),data!$AU$87,
IF(AND(GH31=data!$AR$5,GI31=data!$AT$88),data!$AU$88,
IF(GH31=data!$AR$4,GF31/GJ31,
IF(GH31=data!$AR$5,GF31/OFFSET(data!$AT$3,MATCH(GI31,data!$AT$4:$AT$88,0),1),0))))</f>
        <v>0</v>
      </c>
      <c r="GP31" s="90">
        <f>MIN(IF(GL31=data!$AV$4,0.18,0.09),GF31*9)</f>
        <v>0</v>
      </c>
      <c r="GQ31" s="91">
        <f>IF(GE31=data!$AS$5,GP31,
IF(GE31=data!$AS$4,GO31,0))
*IF(AND(GG31=data!$AW$4,GE$4=data!$F$5),0.9,1)</f>
        <v>0</v>
      </c>
      <c r="GR31" s="91">
        <f t="shared" si="7"/>
        <v>0</v>
      </c>
      <c r="GS31" s="91" t="e">
        <f ca="1">GS21</f>
        <v>#N/A</v>
      </c>
      <c r="GT31" s="91" t="e">
        <f ca="1">IF(GT30=0,0,1/GT30)</f>
        <v>#N/A</v>
      </c>
      <c r="GU31" s="91">
        <v>3</v>
      </c>
      <c r="HB31" s="596"/>
      <c r="HC31" s="599"/>
      <c r="HD31" s="166" t="s">
        <v>141</v>
      </c>
      <c r="HE31" s="72"/>
      <c r="HF31" s="73"/>
      <c r="HG31" s="73"/>
      <c r="HH31" s="79"/>
      <c r="HI31" s="80"/>
      <c r="HJ31" s="73"/>
      <c r="HK31" s="81"/>
      <c r="HL31" s="59"/>
      <c r="HM31" s="90">
        <f t="shared" ref="HM31:HN31" si="209">HM30</f>
        <v>0</v>
      </c>
      <c r="HN31" s="90" t="str">
        <f t="shared" si="209"/>
        <v/>
      </c>
      <c r="HO31" s="90">
        <f ca="1" xml:space="preserve">
IF(AND(HH31=data!$AR$5,HI31=data!$AT$87),data!$AU$87,
IF(AND(HH31=data!$AR$5,HI31=data!$AT$88),data!$AU$88,
IF(HH31=data!$AR$4,HF31/HJ31,
IF(HH31=data!$AR$5,HF31/OFFSET(data!$AT$3,MATCH(HI31,data!$AT$4:$AT$88,0),1),0))))</f>
        <v>0</v>
      </c>
      <c r="HP31" s="90">
        <f>MIN(IF(HL31=data!$AV$4,0.18,0.09),HF31*9)</f>
        <v>0</v>
      </c>
      <c r="HQ31" s="91">
        <f>IF(HE31=data!$AS$5,HP31,
IF(HE31=data!$AS$4,HO31,0))
*IF(AND(HG31=data!$AW$4,HE$4=data!$F$5),0.9,1)</f>
        <v>0</v>
      </c>
      <c r="HR31" s="91">
        <f t="shared" si="8"/>
        <v>0</v>
      </c>
      <c r="HS31" s="91" t="e">
        <f ca="1">HS21</f>
        <v>#N/A</v>
      </c>
      <c r="HT31" s="91" t="e">
        <f ca="1">IF(HT30=0,0,1/HT30)</f>
        <v>#N/A</v>
      </c>
      <c r="HU31" s="91">
        <v>3</v>
      </c>
      <c r="IB31" s="596"/>
      <c r="IC31" s="599"/>
      <c r="ID31" s="166" t="s">
        <v>141</v>
      </c>
      <c r="IE31" s="72"/>
      <c r="IF31" s="73"/>
      <c r="IG31" s="73"/>
      <c r="IH31" s="79"/>
      <c r="II31" s="80"/>
      <c r="IJ31" s="73"/>
      <c r="IK31" s="81"/>
      <c r="IL31" s="59"/>
      <c r="IM31" s="90">
        <f t="shared" ref="IM31:IN31" si="210">IM30</f>
        <v>0</v>
      </c>
      <c r="IN31" s="90" t="str">
        <f t="shared" si="210"/>
        <v/>
      </c>
      <c r="IO31" s="90">
        <f ca="1" xml:space="preserve">
IF(AND(IH31=data!$AR$5,II31=data!$AT$87),data!$AU$87,
IF(AND(IH31=data!$AR$5,II31=data!$AT$88),data!$AU$88,
IF(IH31=data!$AR$4,IF31/IJ31,
IF(IH31=data!$AR$5,IF31/OFFSET(data!$AT$3,MATCH(II31,data!$AT$4:$AT$88,0),1),0))))</f>
        <v>0</v>
      </c>
      <c r="IP31" s="90">
        <f>MIN(IF(IL31=data!$AV$4,0.18,0.09),IF31*9)</f>
        <v>0</v>
      </c>
      <c r="IQ31" s="91">
        <f>IF(IE31=data!$AS$5,IP31,
IF(IE31=data!$AS$4,IO31,0))
*IF(AND(IG31=data!$AW$4,IE$4=data!$F$5),0.9,1)</f>
        <v>0</v>
      </c>
      <c r="IR31" s="91">
        <f t="shared" si="9"/>
        <v>0</v>
      </c>
      <c r="IS31" s="91" t="e">
        <f ca="1">IS21</f>
        <v>#N/A</v>
      </c>
      <c r="IT31" s="91" t="e">
        <f ca="1">IF(IT30=0,0,1/IT30)</f>
        <v>#N/A</v>
      </c>
      <c r="IU31" s="91">
        <v>3</v>
      </c>
      <c r="JB31" s="596"/>
      <c r="JC31" s="599"/>
      <c r="JD31" s="166" t="s">
        <v>141</v>
      </c>
      <c r="JE31" s="72"/>
      <c r="JF31" s="73"/>
      <c r="JG31" s="73"/>
      <c r="JH31" s="79"/>
      <c r="JI31" s="80"/>
      <c r="JJ31" s="73"/>
      <c r="JK31" s="81"/>
      <c r="JL31" s="59"/>
      <c r="JM31" s="90">
        <f t="shared" ref="JM31:JN31" si="211">JM30</f>
        <v>0</v>
      </c>
      <c r="JN31" s="90" t="str">
        <f t="shared" si="211"/>
        <v/>
      </c>
      <c r="JO31" s="90">
        <f ca="1" xml:space="preserve">
IF(AND(JH31=data!$AR$5,JI31=data!$AT$87),data!$AU$87,
IF(AND(JH31=data!$AR$5,JI31=data!$AT$88),data!$AU$88,
IF(JH31=data!$AR$4,JF31/JJ31,
IF(JH31=data!$AR$5,JF31/OFFSET(data!$AT$3,MATCH(JI31,data!$AT$4:$AT$88,0),1),0))))</f>
        <v>0</v>
      </c>
      <c r="JP31" s="90">
        <f>MIN(IF(JL31=data!$AV$4,0.18,0.09),JF31*9)</f>
        <v>0</v>
      </c>
      <c r="JQ31" s="91">
        <f>IF(JE31=data!$AS$5,JP31,
IF(JE31=data!$AS$4,JO31,0))
*IF(AND(JG31=data!$AW$4,JE$4=data!$F$5),0.9,1)</f>
        <v>0</v>
      </c>
      <c r="JR31" s="91">
        <f t="shared" si="10"/>
        <v>0</v>
      </c>
      <c r="JS31" s="91" t="e">
        <f ca="1">JS21</f>
        <v>#N/A</v>
      </c>
      <c r="JT31" s="91" t="e">
        <f ca="1">IF(JT30=0,0,1/JT30)</f>
        <v>#N/A</v>
      </c>
      <c r="JU31" s="91">
        <v>3</v>
      </c>
      <c r="KB31" s="596"/>
      <c r="KC31" s="599"/>
      <c r="KD31" s="166" t="s">
        <v>141</v>
      </c>
      <c r="KE31" s="72"/>
      <c r="KF31" s="73"/>
      <c r="KG31" s="73"/>
      <c r="KH31" s="79"/>
      <c r="KI31" s="80"/>
      <c r="KJ31" s="73"/>
      <c r="KK31" s="81"/>
      <c r="KL31" s="59"/>
      <c r="KM31" s="90">
        <f t="shared" ref="KM31:KN31" si="212">KM30</f>
        <v>0</v>
      </c>
      <c r="KN31" s="90" t="str">
        <f t="shared" si="212"/>
        <v/>
      </c>
      <c r="KO31" s="90">
        <f ca="1" xml:space="preserve">
IF(AND(KH31=data!$AR$5,KI31=data!$AT$87),data!$AU$87,
IF(AND(KH31=data!$AR$5,KI31=data!$AT$88),data!$AU$88,
IF(KH31=data!$AR$4,KF31/KJ31,
IF(KH31=data!$AR$5,KF31/OFFSET(data!$AT$3,MATCH(KI31,data!$AT$4:$AT$88,0),1),0))))</f>
        <v>0</v>
      </c>
      <c r="KP31" s="90">
        <f>MIN(IF(KL31=data!$AV$4,0.18,0.09),KF31*9)</f>
        <v>0</v>
      </c>
      <c r="KQ31" s="91">
        <f>IF(KE31=data!$AS$5,KP31,
IF(KE31=data!$AS$4,KO31,0))
*IF(AND(KG31=data!$AW$4,KE$4=data!$F$5),0.9,1)</f>
        <v>0</v>
      </c>
      <c r="KR31" s="91">
        <f t="shared" si="11"/>
        <v>0</v>
      </c>
      <c r="KS31" s="91" t="e">
        <f ca="1">KS21</f>
        <v>#N/A</v>
      </c>
      <c r="KT31" s="91" t="e">
        <f ca="1">IF(KT30=0,0,1/KT30)</f>
        <v>#N/A</v>
      </c>
      <c r="KU31" s="91">
        <v>3</v>
      </c>
      <c r="LB31" s="596"/>
      <c r="LC31" s="599"/>
      <c r="LD31" s="166" t="s">
        <v>141</v>
      </c>
      <c r="LE31" s="72"/>
      <c r="LF31" s="73"/>
      <c r="LG31" s="73"/>
      <c r="LH31" s="79"/>
      <c r="LI31" s="80"/>
      <c r="LJ31" s="73"/>
      <c r="LK31" s="81"/>
      <c r="LL31" s="59"/>
      <c r="LM31" s="90">
        <f t="shared" ref="LM31:LN31" si="213">LM30</f>
        <v>0</v>
      </c>
      <c r="LN31" s="90" t="str">
        <f t="shared" si="213"/>
        <v/>
      </c>
      <c r="LO31" s="90">
        <f ca="1" xml:space="preserve">
IF(AND(LH31=data!$AR$5,LI31=data!$AT$87),data!$AU$87,
IF(AND(LH31=data!$AR$5,LI31=data!$AT$88),data!$AU$88,
IF(LH31=data!$AR$4,LF31/LJ31,
IF(LH31=data!$AR$5,LF31/OFFSET(data!$AT$3,MATCH(LI31,data!$AT$4:$AT$88,0),1),0))))</f>
        <v>0</v>
      </c>
      <c r="LP31" s="90">
        <f>MIN(IF(LL31=data!$AV$4,0.18,0.09),LF31*9)</f>
        <v>0</v>
      </c>
      <c r="LQ31" s="91">
        <f>IF(LE31=data!$AS$5,LP31,
IF(LE31=data!$AS$4,LO31,0))
*IF(AND(LG31=data!$AW$4,LE$4=data!$F$5),0.9,1)</f>
        <v>0</v>
      </c>
      <c r="LR31" s="91">
        <f t="shared" si="12"/>
        <v>0</v>
      </c>
      <c r="LS31" s="91" t="e">
        <f ca="1">LS21</f>
        <v>#N/A</v>
      </c>
      <c r="LT31" s="91" t="e">
        <f ca="1">IF(LT30=0,0,1/LT30)</f>
        <v>#N/A</v>
      </c>
      <c r="LU31" s="91">
        <v>3</v>
      </c>
      <c r="MB31" s="596"/>
      <c r="MC31" s="599"/>
      <c r="MD31" s="166" t="s">
        <v>141</v>
      </c>
      <c r="ME31" s="72"/>
      <c r="MF31" s="73"/>
      <c r="MG31" s="73"/>
      <c r="MH31" s="79"/>
      <c r="MI31" s="80"/>
      <c r="MJ31" s="73"/>
      <c r="MK31" s="81"/>
      <c r="ML31" s="59"/>
      <c r="MM31" s="90">
        <f t="shared" ref="MM31:MN31" si="214">MM30</f>
        <v>0</v>
      </c>
      <c r="MN31" s="90" t="str">
        <f t="shared" si="214"/>
        <v/>
      </c>
      <c r="MO31" s="90">
        <f ca="1" xml:space="preserve">
IF(AND(MH31=data!$AR$5,MI31=data!$AT$87),data!$AU$87,
IF(AND(MH31=data!$AR$5,MI31=data!$AT$88),data!$AU$88,
IF(MH31=data!$AR$4,MF31/MJ31,
IF(MH31=data!$AR$5,MF31/OFFSET(data!$AT$3,MATCH(MI31,data!$AT$4:$AT$88,0),1),0))))</f>
        <v>0</v>
      </c>
      <c r="MP31" s="90">
        <f>MIN(IF(ML31=data!$AV$4,0.18,0.09),MF31*9)</f>
        <v>0</v>
      </c>
      <c r="MQ31" s="91">
        <f>IF(ME31=data!$AS$5,MP31,
IF(ME31=data!$AS$4,MO31,0))
*IF(AND(MG31=data!$AW$4,ME$4=data!$F$5),0.9,1)</f>
        <v>0</v>
      </c>
      <c r="MR31" s="91">
        <f t="shared" si="13"/>
        <v>0</v>
      </c>
      <c r="MS31" s="91" t="e">
        <f ca="1">MS21</f>
        <v>#N/A</v>
      </c>
      <c r="MT31" s="91" t="e">
        <f ca="1">IF(MT30=0,0,1/MT30)</f>
        <v>#N/A</v>
      </c>
      <c r="MU31" s="91">
        <v>3</v>
      </c>
      <c r="NB31" s="596"/>
      <c r="NC31" s="599"/>
      <c r="ND31" s="166" t="s">
        <v>141</v>
      </c>
      <c r="NE31" s="72"/>
      <c r="NF31" s="73"/>
      <c r="NG31" s="73"/>
      <c r="NH31" s="79"/>
      <c r="NI31" s="80"/>
      <c r="NJ31" s="73"/>
      <c r="NK31" s="81"/>
      <c r="NL31" s="59"/>
      <c r="NM31" s="90">
        <f t="shared" ref="NM31:NN31" si="215">NM30</f>
        <v>0</v>
      </c>
      <c r="NN31" s="90" t="str">
        <f t="shared" si="215"/>
        <v/>
      </c>
      <c r="NO31" s="90">
        <f ca="1" xml:space="preserve">
IF(AND(NH31=data!$AR$5,NI31=data!$AT$87),data!$AU$87,
IF(AND(NH31=data!$AR$5,NI31=data!$AT$88),data!$AU$88,
IF(NH31=data!$AR$4,NF31/NJ31,
IF(NH31=data!$AR$5,NF31/OFFSET(data!$AT$3,MATCH(NI31,data!$AT$4:$AT$88,0),1),0))))</f>
        <v>0</v>
      </c>
      <c r="NP31" s="90">
        <f>MIN(IF(NL31=data!$AV$4,0.18,0.09),NF31*9)</f>
        <v>0</v>
      </c>
      <c r="NQ31" s="91">
        <f>IF(NE31=data!$AS$5,NP31,
IF(NE31=data!$AS$4,NO31,0))
*IF(AND(NG31=data!$AW$4,NE$4=data!$F$5),0.9,1)</f>
        <v>0</v>
      </c>
      <c r="NR31" s="91">
        <f t="shared" si="14"/>
        <v>0</v>
      </c>
      <c r="NS31" s="91" t="e">
        <f ca="1">NS21</f>
        <v>#N/A</v>
      </c>
      <c r="NT31" s="91" t="e">
        <f ca="1">IF(NT30=0,0,1/NT30)</f>
        <v>#N/A</v>
      </c>
      <c r="NU31" s="91">
        <v>3</v>
      </c>
      <c r="OB31" s="596"/>
      <c r="OC31" s="599"/>
      <c r="OD31" s="166" t="s">
        <v>141</v>
      </c>
      <c r="OE31" s="72"/>
      <c r="OF31" s="73"/>
      <c r="OG31" s="73"/>
      <c r="OH31" s="79"/>
      <c r="OI31" s="80"/>
      <c r="OJ31" s="73"/>
      <c r="OK31" s="81"/>
      <c r="OL31" s="59"/>
      <c r="OM31" s="90">
        <f t="shared" ref="OM31:ON31" si="216">OM30</f>
        <v>0</v>
      </c>
      <c r="ON31" s="90" t="str">
        <f t="shared" si="216"/>
        <v/>
      </c>
      <c r="OO31" s="90">
        <f ca="1" xml:space="preserve">
IF(AND(OH31=data!$AR$5,OI31=data!$AT$87),data!$AU$87,
IF(AND(OH31=data!$AR$5,OI31=data!$AT$88),data!$AU$88,
IF(OH31=data!$AR$4,OF31/OJ31,
IF(OH31=data!$AR$5,OF31/OFFSET(data!$AT$3,MATCH(OI31,data!$AT$4:$AT$88,0),1),0))))</f>
        <v>0</v>
      </c>
      <c r="OP31" s="90">
        <f>MIN(IF(OL31=data!$AV$4,0.18,0.09),OF31*9)</f>
        <v>0</v>
      </c>
      <c r="OQ31" s="91">
        <f>IF(OE31=data!$AS$5,OP31,
IF(OE31=data!$AS$4,OO31,0))
*IF(AND(OG31=data!$AW$4,OE$4=data!$F$5),0.9,1)</f>
        <v>0</v>
      </c>
      <c r="OR31" s="91">
        <f t="shared" si="15"/>
        <v>0</v>
      </c>
      <c r="OS31" s="91" t="e">
        <f ca="1">OS21</f>
        <v>#N/A</v>
      </c>
      <c r="OT31" s="91" t="e">
        <f ca="1">IF(OT30=0,0,1/OT30)</f>
        <v>#N/A</v>
      </c>
      <c r="OU31" s="91">
        <v>3</v>
      </c>
      <c r="PB31" s="596"/>
      <c r="PC31" s="599"/>
      <c r="PD31" s="166" t="s">
        <v>141</v>
      </c>
      <c r="PE31" s="72"/>
      <c r="PF31" s="73"/>
      <c r="PG31" s="73"/>
      <c r="PH31" s="79"/>
      <c r="PI31" s="80"/>
      <c r="PJ31" s="73"/>
      <c r="PK31" s="81"/>
      <c r="PL31" s="59"/>
      <c r="PM31" s="90">
        <f t="shared" ref="PM31:PN31" si="217">PM30</f>
        <v>0</v>
      </c>
      <c r="PN31" s="90" t="str">
        <f t="shared" si="217"/>
        <v/>
      </c>
      <c r="PO31" s="90">
        <f ca="1" xml:space="preserve">
IF(AND(PH31=data!$AR$5,PI31=data!$AT$87),data!$AU$87,
IF(AND(PH31=data!$AR$5,PI31=data!$AT$88),data!$AU$88,
IF(PH31=data!$AR$4,PF31/PJ31,
IF(PH31=data!$AR$5,PF31/OFFSET(data!$AT$3,MATCH(PI31,data!$AT$4:$AT$88,0),1),0))))</f>
        <v>0</v>
      </c>
      <c r="PP31" s="90">
        <f>MIN(IF(PL31=data!$AV$4,0.18,0.09),PF31*9)</f>
        <v>0</v>
      </c>
      <c r="PQ31" s="91">
        <f>IF(PE31=data!$AS$5,PP31,
IF(PE31=data!$AS$4,PO31,0))
*IF(AND(PG31=data!$AW$4,PE$4=data!$F$5),0.9,1)</f>
        <v>0</v>
      </c>
      <c r="PR31" s="91">
        <f t="shared" si="16"/>
        <v>0</v>
      </c>
      <c r="PS31" s="91" t="e">
        <f ca="1">PS21</f>
        <v>#N/A</v>
      </c>
      <c r="PT31" s="91" t="e">
        <f ca="1">IF(PT30=0,0,1/PT30)</f>
        <v>#N/A</v>
      </c>
      <c r="PU31" s="91">
        <v>3</v>
      </c>
      <c r="QB31" s="596"/>
      <c r="QC31" s="599"/>
      <c r="QD31" s="166" t="s">
        <v>141</v>
      </c>
      <c r="QE31" s="72"/>
      <c r="QF31" s="73"/>
      <c r="QG31" s="73"/>
      <c r="QH31" s="79"/>
      <c r="QI31" s="80"/>
      <c r="QJ31" s="73"/>
      <c r="QK31" s="81"/>
      <c r="QL31" s="59"/>
      <c r="QM31" s="90">
        <f t="shared" ref="QM31:QN31" si="218">QM30</f>
        <v>0</v>
      </c>
      <c r="QN31" s="90" t="str">
        <f t="shared" si="218"/>
        <v/>
      </c>
      <c r="QO31" s="90">
        <f ca="1" xml:space="preserve">
IF(AND(QH31=data!$AR$5,QI31=data!$AT$87),data!$AU$87,
IF(AND(QH31=data!$AR$5,QI31=data!$AT$88),data!$AU$88,
IF(QH31=data!$AR$4,QF31/QJ31,
IF(QH31=data!$AR$5,QF31/OFFSET(data!$AT$3,MATCH(QI31,data!$AT$4:$AT$88,0),1),0))))</f>
        <v>0</v>
      </c>
      <c r="QP31" s="90">
        <f>MIN(IF(QL31=data!$AV$4,0.18,0.09),QF31*9)</f>
        <v>0</v>
      </c>
      <c r="QQ31" s="91">
        <f>IF(QE31=data!$AS$5,QP31,
IF(QE31=data!$AS$4,QO31,0))
*IF(AND(QG31=data!$AW$4,QE$4=data!$F$5),0.9,1)</f>
        <v>0</v>
      </c>
      <c r="QR31" s="91">
        <f t="shared" si="17"/>
        <v>0</v>
      </c>
      <c r="QS31" s="91" t="e">
        <f ca="1">QS21</f>
        <v>#N/A</v>
      </c>
      <c r="QT31" s="91" t="e">
        <f ca="1">IF(QT30=0,0,1/QT30)</f>
        <v>#N/A</v>
      </c>
      <c r="QU31" s="91">
        <v>3</v>
      </c>
      <c r="RB31" s="596"/>
      <c r="RC31" s="599"/>
      <c r="RD31" s="166" t="s">
        <v>141</v>
      </c>
      <c r="RE31" s="72"/>
      <c r="RF31" s="73"/>
      <c r="RG31" s="73"/>
      <c r="RH31" s="79"/>
      <c r="RI31" s="80"/>
      <c r="RJ31" s="73"/>
      <c r="RK31" s="81"/>
      <c r="RL31" s="59"/>
      <c r="RM31" s="90">
        <f t="shared" ref="RM31:RN31" si="219">RM30</f>
        <v>0</v>
      </c>
      <c r="RN31" s="90" t="str">
        <f t="shared" si="219"/>
        <v/>
      </c>
      <c r="RO31" s="90">
        <f ca="1" xml:space="preserve">
IF(AND(RH31=data!$AR$5,RI31=data!$AT$87),data!$AU$87,
IF(AND(RH31=data!$AR$5,RI31=data!$AT$88),data!$AU$88,
IF(RH31=data!$AR$4,RF31/RJ31,
IF(RH31=data!$AR$5,RF31/OFFSET(data!$AT$3,MATCH(RI31,data!$AT$4:$AT$88,0),1),0))))</f>
        <v>0</v>
      </c>
      <c r="RP31" s="90">
        <f>MIN(IF(RL31=data!$AV$4,0.18,0.09),RF31*9)</f>
        <v>0</v>
      </c>
      <c r="RQ31" s="91">
        <f>IF(RE31=data!$AS$5,RP31,
IF(RE31=data!$AS$4,RO31,0))
*IF(AND(RG31=data!$AW$4,RE$4=data!$F$5),0.9,1)</f>
        <v>0</v>
      </c>
      <c r="RR31" s="91">
        <f t="shared" si="18"/>
        <v>0</v>
      </c>
      <c r="RS31" s="91" t="e">
        <f ca="1">RS21</f>
        <v>#N/A</v>
      </c>
      <c r="RT31" s="91" t="e">
        <f ca="1">IF(RT30=0,0,1/RT30)</f>
        <v>#N/A</v>
      </c>
      <c r="RU31" s="91">
        <v>3</v>
      </c>
      <c r="SB31" s="596"/>
      <c r="SC31" s="599"/>
      <c r="SD31" s="166" t="s">
        <v>141</v>
      </c>
      <c r="SE31" s="72"/>
      <c r="SF31" s="73"/>
      <c r="SG31" s="73"/>
      <c r="SH31" s="79"/>
      <c r="SI31" s="80"/>
      <c r="SJ31" s="73"/>
      <c r="SK31" s="81"/>
      <c r="SL31" s="59"/>
      <c r="SM31" s="90">
        <f t="shared" ref="SM31:SN31" si="220">SM30</f>
        <v>0</v>
      </c>
      <c r="SN31" s="90" t="str">
        <f t="shared" si="220"/>
        <v/>
      </c>
      <c r="SO31" s="90">
        <f ca="1" xml:space="preserve">
IF(AND(SH31=data!$AR$5,SI31=data!$AT$87),data!$AU$87,
IF(AND(SH31=data!$AR$5,SI31=data!$AT$88),data!$AU$88,
IF(SH31=data!$AR$4,SF31/SJ31,
IF(SH31=data!$AR$5,SF31/OFFSET(data!$AT$3,MATCH(SI31,data!$AT$4:$AT$88,0),1),0))))</f>
        <v>0</v>
      </c>
      <c r="SP31" s="90">
        <f>MIN(IF(SL31=data!$AV$4,0.18,0.09),SF31*9)</f>
        <v>0</v>
      </c>
      <c r="SQ31" s="91">
        <f>IF(SE31=data!$AS$5,SP31,
IF(SE31=data!$AS$4,SO31,0))
*IF(AND(SG31=data!$AW$4,SE$4=data!$F$5),0.9,1)</f>
        <v>0</v>
      </c>
      <c r="SR31" s="91">
        <f t="shared" si="19"/>
        <v>0</v>
      </c>
      <c r="SS31" s="91" t="e">
        <f ca="1">SS21</f>
        <v>#N/A</v>
      </c>
      <c r="ST31" s="91" t="e">
        <f ca="1">IF(ST30=0,0,1/ST30)</f>
        <v>#N/A</v>
      </c>
      <c r="SU31" s="91">
        <v>3</v>
      </c>
      <c r="UB31" s="234"/>
    </row>
    <row r="32" spans="2:552" ht="22.5" customHeight="1" x14ac:dyDescent="0.15">
      <c r="B32" s="596"/>
      <c r="C32" s="599"/>
      <c r="D32" s="166" t="s">
        <v>142</v>
      </c>
      <c r="E32" s="72"/>
      <c r="F32" s="73"/>
      <c r="G32" s="73"/>
      <c r="H32" s="79"/>
      <c r="I32" s="80"/>
      <c r="J32" s="73"/>
      <c r="K32" s="81"/>
      <c r="L32" s="59"/>
      <c r="M32" s="90" t="str">
        <f t="shared" si="20"/>
        <v>簡略計算方法①</v>
      </c>
      <c r="N32" s="90" t="str">
        <f t="shared" si="21"/>
        <v>柱・間柱間</v>
      </c>
      <c r="O32" s="90">
        <f ca="1" xml:space="preserve">
IF(AND(H32=data!$AR$5,I32=data!$AT$87),data!$AU$87,
IF(AND(H32=data!$AR$5,I32=data!$AT$88),data!$AU$88,
IF(H32=data!$AR$4,F32/J32,
IF(H32=data!$AR$5,F32/OFFSET(data!$AT$3,MATCH(I32,data!$AT$4:$AT$88,0),1),0))))</f>
        <v>0</v>
      </c>
      <c r="P32" s="90">
        <f>MIN(IF(L32=data!$AV$4,0.18,0.09),F32*9)</f>
        <v>0</v>
      </c>
      <c r="Q32" s="91">
        <f>IF(E32=data!$AS$5,P32,
IF(E32=data!$AS$4,O32,0))
*IF(AND(G32=data!$AW$4,E$4=data!$F$5),0.9,1)</f>
        <v>0</v>
      </c>
      <c r="R32" s="91">
        <f t="shared" si="0"/>
        <v>0</v>
      </c>
      <c r="S32" s="91">
        <f ca="1">S22</f>
        <v>0.11</v>
      </c>
      <c r="U32" s="91">
        <f ca="1">OFFSET(data!$Q$3,U$7,U31)</f>
        <v>0</v>
      </c>
      <c r="AB32" s="596"/>
      <c r="AC32" s="599"/>
      <c r="AD32" s="166" t="s">
        <v>142</v>
      </c>
      <c r="AE32" s="72"/>
      <c r="AF32" s="73"/>
      <c r="AG32" s="73"/>
      <c r="AH32" s="79"/>
      <c r="AI32" s="80"/>
      <c r="AJ32" s="73"/>
      <c r="AK32" s="81"/>
      <c r="AL32" s="59"/>
      <c r="AM32" s="90" t="str">
        <f t="shared" si="22"/>
        <v>詳細計算方法</v>
      </c>
      <c r="AN32" s="90" t="str">
        <f t="shared" si="22"/>
        <v/>
      </c>
      <c r="AO32" s="90">
        <f ca="1" xml:space="preserve">
IF(AND(AH32=data!$AR$5,AI32=data!$AT$87),data!$AU$87,
IF(AND(AH32=data!$AR$5,AI32=data!$AT$88),data!$AU$88,
IF(AH32=data!$AR$4,AF32/AJ32,
IF(AH32=data!$AR$5,AF32/OFFSET(data!$AT$3,MATCH(AI32,data!$AT$4:$AT$88,0),1),0))))</f>
        <v>0</v>
      </c>
      <c r="AP32" s="90">
        <f>MIN(IF(AL32=data!$AV$4,0.18,0.09),AF32*9)</f>
        <v>0</v>
      </c>
      <c r="AQ32" s="91">
        <f>IF(AE32=data!$AS$5,AP32,
IF(AE32=data!$AS$4,AO32,0))
*IF(AND(AG32=data!$AW$4,AE$4=data!$F$5),0.9,1)</f>
        <v>0</v>
      </c>
      <c r="AR32" s="91">
        <f t="shared" si="1"/>
        <v>0</v>
      </c>
      <c r="AS32" s="91">
        <f ca="1">AS22</f>
        <v>0.09</v>
      </c>
      <c r="AU32" s="91" t="e">
        <f ca="1">OFFSET(data!$Q$3,AU$7,AU31)</f>
        <v>#N/A</v>
      </c>
      <c r="BB32" s="596"/>
      <c r="BC32" s="599"/>
      <c r="BD32" s="166" t="s">
        <v>142</v>
      </c>
      <c r="BE32" s="72"/>
      <c r="BF32" s="73"/>
      <c r="BG32" s="73"/>
      <c r="BH32" s="79"/>
      <c r="BI32" s="80"/>
      <c r="BJ32" s="73"/>
      <c r="BK32" s="81"/>
      <c r="BL32" s="59"/>
      <c r="BM32" s="90" t="str">
        <f t="shared" ref="BM32:BN32" si="221">BM31</f>
        <v>簡略計算方法①</v>
      </c>
      <c r="BN32" s="90" t="str">
        <f t="shared" si="221"/>
        <v>大引間</v>
      </c>
      <c r="BO32" s="90">
        <f ca="1" xml:space="preserve">
IF(AND(BH32=data!$AR$5,BI32=data!$AT$87),data!$AU$87,
IF(AND(BH32=data!$AR$5,BI32=data!$AT$88),data!$AU$88,
IF(BH32=data!$AR$4,BF32/BJ32,
IF(BH32=data!$AR$5,BF32/OFFSET(data!$AT$3,MATCH(BI32,data!$AT$4:$AT$88,0),1),0))))</f>
        <v>0</v>
      </c>
      <c r="BP32" s="90">
        <f>MIN(IF(BL32=data!$AV$4,0.18,0.09),BF32*9)</f>
        <v>0</v>
      </c>
      <c r="BQ32" s="91">
        <f>IF(BE32=data!$AS$5,BP32,
IF(BE32=data!$AS$4,BO32,0))
*IF(AND(BG32=data!$AW$4,BE$4=data!$F$5),0.9,1)</f>
        <v>0</v>
      </c>
      <c r="BR32" s="91">
        <f t="shared" si="2"/>
        <v>0</v>
      </c>
      <c r="BS32" s="91">
        <f ca="1">BS22</f>
        <v>0.15</v>
      </c>
      <c r="BU32" s="91">
        <f ca="1">OFFSET(data!$Q$3,BU$7,BU31)</f>
        <v>0</v>
      </c>
      <c r="CB32" s="596"/>
      <c r="CC32" s="599"/>
      <c r="CD32" s="166" t="s">
        <v>142</v>
      </c>
      <c r="CE32" s="72"/>
      <c r="CF32" s="73"/>
      <c r="CG32" s="73"/>
      <c r="CH32" s="79"/>
      <c r="CI32" s="80"/>
      <c r="CJ32" s="73"/>
      <c r="CK32" s="81"/>
      <c r="CL32" s="59"/>
      <c r="CM32" s="90">
        <f t="shared" ref="CM32:CN32" si="222">CM31</f>
        <v>0</v>
      </c>
      <c r="CN32" s="90" t="str">
        <f t="shared" si="222"/>
        <v/>
      </c>
      <c r="CO32" s="90">
        <f ca="1" xml:space="preserve">
IF(AND(CH32=data!$AR$5,CI32=data!$AT$87),data!$AU$87,
IF(AND(CH32=data!$AR$5,CI32=data!$AT$88),data!$AU$88,
IF(CH32=data!$AR$4,CF32/CJ32,
IF(CH32=data!$AR$5,CF32/OFFSET(data!$AT$3,MATCH(CI32,data!$AT$4:$AT$88,0),1),0))))</f>
        <v>0</v>
      </c>
      <c r="CP32" s="90">
        <f>MIN(IF(CL32=data!$AV$4,0.18,0.09),CF32*9)</f>
        <v>0</v>
      </c>
      <c r="CQ32" s="91">
        <f>IF(CE32=data!$AS$5,CP32,
IF(CE32=data!$AS$4,CO32,0))
*IF(AND(CG32=data!$AW$4,CE$4=data!$F$5),0.9,1)</f>
        <v>0</v>
      </c>
      <c r="CR32" s="91">
        <f t="shared" si="3"/>
        <v>0</v>
      </c>
      <c r="CS32" s="91" t="e">
        <f ca="1">CS22</f>
        <v>#N/A</v>
      </c>
      <c r="CU32" s="91" t="e">
        <f ca="1">OFFSET(data!$Q$3,CU$7,CU31)</f>
        <v>#N/A</v>
      </c>
      <c r="DB32" s="596"/>
      <c r="DC32" s="599"/>
      <c r="DD32" s="166" t="s">
        <v>142</v>
      </c>
      <c r="DE32" s="72"/>
      <c r="DF32" s="73"/>
      <c r="DG32" s="73"/>
      <c r="DH32" s="79"/>
      <c r="DI32" s="80"/>
      <c r="DJ32" s="73"/>
      <c r="DK32" s="81"/>
      <c r="DL32" s="59"/>
      <c r="DM32" s="90">
        <f t="shared" ref="DM32:DN32" si="223">DM31</f>
        <v>0</v>
      </c>
      <c r="DN32" s="90" t="str">
        <f t="shared" si="223"/>
        <v/>
      </c>
      <c r="DO32" s="90">
        <f ca="1" xml:space="preserve">
IF(AND(DH32=data!$AR$5,DI32=data!$AT$87),data!$AU$87,
IF(AND(DH32=data!$AR$5,DI32=data!$AT$88),data!$AU$88,
IF(DH32=data!$AR$4,DF32/DJ32,
IF(DH32=data!$AR$5,DF32/OFFSET(data!$AT$3,MATCH(DI32,data!$AT$4:$AT$88,0),1),0))))</f>
        <v>0</v>
      </c>
      <c r="DP32" s="90">
        <f>MIN(IF(DL32=data!$AV$4,0.18,0.09),DF32*9)</f>
        <v>0</v>
      </c>
      <c r="DQ32" s="91">
        <f>IF(DE32=data!$AS$5,DP32,
IF(DE32=data!$AS$4,DO32,0))
*IF(AND(DG32=data!$AW$4,DE$4=data!$F$5),0.9,1)</f>
        <v>0</v>
      </c>
      <c r="DR32" s="91">
        <f t="shared" si="4"/>
        <v>0</v>
      </c>
      <c r="DS32" s="91" t="e">
        <f ca="1">DS22</f>
        <v>#N/A</v>
      </c>
      <c r="DU32" s="91" t="e">
        <f ca="1">OFFSET(data!$Q$3,DU$7,DU31)</f>
        <v>#N/A</v>
      </c>
      <c r="EB32" s="596"/>
      <c r="EC32" s="599"/>
      <c r="ED32" s="166" t="s">
        <v>142</v>
      </c>
      <c r="EE32" s="72"/>
      <c r="EF32" s="73"/>
      <c r="EG32" s="73"/>
      <c r="EH32" s="79"/>
      <c r="EI32" s="80"/>
      <c r="EJ32" s="73"/>
      <c r="EK32" s="81"/>
      <c r="EL32" s="59"/>
      <c r="EM32" s="90">
        <f t="shared" ref="EM32:EN32" si="224">EM31</f>
        <v>0</v>
      </c>
      <c r="EN32" s="90" t="str">
        <f t="shared" si="224"/>
        <v/>
      </c>
      <c r="EO32" s="90">
        <f ca="1" xml:space="preserve">
IF(AND(EH32=data!$AR$5,EI32=data!$AT$87),data!$AU$87,
IF(AND(EH32=data!$AR$5,EI32=data!$AT$88),data!$AU$88,
IF(EH32=data!$AR$4,EF32/EJ32,
IF(EH32=data!$AR$5,EF32/OFFSET(data!$AT$3,MATCH(EI32,data!$AT$4:$AT$88,0),1),0))))</f>
        <v>0</v>
      </c>
      <c r="EP32" s="90">
        <f>MIN(IF(EL32=data!$AV$4,0.18,0.09),EF32*9)</f>
        <v>0</v>
      </c>
      <c r="EQ32" s="91">
        <f>IF(EE32=data!$AS$5,EP32,
IF(EE32=data!$AS$4,EO32,0))
*IF(AND(EG32=data!$AW$4,EE$4=data!$F$5),0.9,1)</f>
        <v>0</v>
      </c>
      <c r="ER32" s="91">
        <f t="shared" si="5"/>
        <v>0</v>
      </c>
      <c r="ES32" s="91" t="e">
        <f ca="1">ES22</f>
        <v>#N/A</v>
      </c>
      <c r="EU32" s="91" t="e">
        <f ca="1">OFFSET(data!$Q$3,EU$7,EU31)</f>
        <v>#N/A</v>
      </c>
      <c r="FB32" s="596"/>
      <c r="FC32" s="599"/>
      <c r="FD32" s="166" t="s">
        <v>142</v>
      </c>
      <c r="FE32" s="72"/>
      <c r="FF32" s="73"/>
      <c r="FG32" s="73"/>
      <c r="FH32" s="79"/>
      <c r="FI32" s="80"/>
      <c r="FJ32" s="73"/>
      <c r="FK32" s="81"/>
      <c r="FL32" s="59"/>
      <c r="FM32" s="90">
        <f t="shared" ref="FM32:FN32" si="225">FM31</f>
        <v>0</v>
      </c>
      <c r="FN32" s="90" t="str">
        <f t="shared" si="225"/>
        <v/>
      </c>
      <c r="FO32" s="90">
        <f ca="1" xml:space="preserve">
IF(AND(FH32=data!$AR$5,FI32=data!$AT$87),data!$AU$87,
IF(AND(FH32=data!$AR$5,FI32=data!$AT$88),data!$AU$88,
IF(FH32=data!$AR$4,FF32/FJ32,
IF(FH32=data!$AR$5,FF32/OFFSET(data!$AT$3,MATCH(FI32,data!$AT$4:$AT$88,0),1),0))))</f>
        <v>0</v>
      </c>
      <c r="FP32" s="90">
        <f>MIN(IF(FL32=data!$AV$4,0.18,0.09),FF32*9)</f>
        <v>0</v>
      </c>
      <c r="FQ32" s="91">
        <f>IF(FE32=data!$AS$5,FP32,
IF(FE32=data!$AS$4,FO32,0))
*IF(AND(FG32=data!$AW$4,FE$4=data!$F$5),0.9,1)</f>
        <v>0</v>
      </c>
      <c r="FR32" s="91">
        <f t="shared" si="6"/>
        <v>0</v>
      </c>
      <c r="FS32" s="91" t="e">
        <f ca="1">FS22</f>
        <v>#N/A</v>
      </c>
      <c r="FU32" s="91" t="e">
        <f ca="1">OFFSET(data!$Q$3,FU$7,FU31)</f>
        <v>#N/A</v>
      </c>
      <c r="GB32" s="596"/>
      <c r="GC32" s="599"/>
      <c r="GD32" s="166" t="s">
        <v>142</v>
      </c>
      <c r="GE32" s="72"/>
      <c r="GF32" s="73"/>
      <c r="GG32" s="73"/>
      <c r="GH32" s="79"/>
      <c r="GI32" s="80"/>
      <c r="GJ32" s="73"/>
      <c r="GK32" s="81"/>
      <c r="GL32" s="59"/>
      <c r="GM32" s="90">
        <f t="shared" ref="GM32:GN32" si="226">GM31</f>
        <v>0</v>
      </c>
      <c r="GN32" s="90" t="str">
        <f t="shared" si="226"/>
        <v/>
      </c>
      <c r="GO32" s="90">
        <f ca="1" xml:space="preserve">
IF(AND(GH32=data!$AR$5,GI32=data!$AT$87),data!$AU$87,
IF(AND(GH32=data!$AR$5,GI32=data!$AT$88),data!$AU$88,
IF(GH32=data!$AR$4,GF32/GJ32,
IF(GH32=data!$AR$5,GF32/OFFSET(data!$AT$3,MATCH(GI32,data!$AT$4:$AT$88,0),1),0))))</f>
        <v>0</v>
      </c>
      <c r="GP32" s="90">
        <f>MIN(IF(GL32=data!$AV$4,0.18,0.09),GF32*9)</f>
        <v>0</v>
      </c>
      <c r="GQ32" s="91">
        <f>IF(GE32=data!$AS$5,GP32,
IF(GE32=data!$AS$4,GO32,0))
*IF(AND(GG32=data!$AW$4,GE$4=data!$F$5),0.9,1)</f>
        <v>0</v>
      </c>
      <c r="GR32" s="91">
        <f t="shared" si="7"/>
        <v>0</v>
      </c>
      <c r="GS32" s="91" t="e">
        <f ca="1">GS22</f>
        <v>#N/A</v>
      </c>
      <c r="GU32" s="91" t="e">
        <f ca="1">OFFSET(data!$Q$3,GU$7,GU31)</f>
        <v>#N/A</v>
      </c>
      <c r="HB32" s="596"/>
      <c r="HC32" s="599"/>
      <c r="HD32" s="166" t="s">
        <v>142</v>
      </c>
      <c r="HE32" s="72"/>
      <c r="HF32" s="73"/>
      <c r="HG32" s="73"/>
      <c r="HH32" s="79"/>
      <c r="HI32" s="80"/>
      <c r="HJ32" s="73"/>
      <c r="HK32" s="81"/>
      <c r="HL32" s="59"/>
      <c r="HM32" s="90">
        <f t="shared" ref="HM32:HN32" si="227">HM31</f>
        <v>0</v>
      </c>
      <c r="HN32" s="90" t="str">
        <f t="shared" si="227"/>
        <v/>
      </c>
      <c r="HO32" s="90">
        <f ca="1" xml:space="preserve">
IF(AND(HH32=data!$AR$5,HI32=data!$AT$87),data!$AU$87,
IF(AND(HH32=data!$AR$5,HI32=data!$AT$88),data!$AU$88,
IF(HH32=data!$AR$4,HF32/HJ32,
IF(HH32=data!$AR$5,HF32/OFFSET(data!$AT$3,MATCH(HI32,data!$AT$4:$AT$88,0),1),0))))</f>
        <v>0</v>
      </c>
      <c r="HP32" s="90">
        <f>MIN(IF(HL32=data!$AV$4,0.18,0.09),HF32*9)</f>
        <v>0</v>
      </c>
      <c r="HQ32" s="91">
        <f>IF(HE32=data!$AS$5,HP32,
IF(HE32=data!$AS$4,HO32,0))
*IF(AND(HG32=data!$AW$4,HE$4=data!$F$5),0.9,1)</f>
        <v>0</v>
      </c>
      <c r="HR32" s="91">
        <f t="shared" si="8"/>
        <v>0</v>
      </c>
      <c r="HS32" s="91" t="e">
        <f ca="1">HS22</f>
        <v>#N/A</v>
      </c>
      <c r="HU32" s="91" t="e">
        <f ca="1">OFFSET(data!$Q$3,HU$7,HU31)</f>
        <v>#N/A</v>
      </c>
      <c r="IB32" s="596"/>
      <c r="IC32" s="599"/>
      <c r="ID32" s="166" t="s">
        <v>142</v>
      </c>
      <c r="IE32" s="72"/>
      <c r="IF32" s="73"/>
      <c r="IG32" s="73"/>
      <c r="IH32" s="79"/>
      <c r="II32" s="80"/>
      <c r="IJ32" s="73"/>
      <c r="IK32" s="81"/>
      <c r="IL32" s="59"/>
      <c r="IM32" s="90">
        <f t="shared" ref="IM32:IN32" si="228">IM31</f>
        <v>0</v>
      </c>
      <c r="IN32" s="90" t="str">
        <f t="shared" si="228"/>
        <v/>
      </c>
      <c r="IO32" s="90">
        <f ca="1" xml:space="preserve">
IF(AND(IH32=data!$AR$5,II32=data!$AT$87),data!$AU$87,
IF(AND(IH32=data!$AR$5,II32=data!$AT$88),data!$AU$88,
IF(IH32=data!$AR$4,IF32/IJ32,
IF(IH32=data!$AR$5,IF32/OFFSET(data!$AT$3,MATCH(II32,data!$AT$4:$AT$88,0),1),0))))</f>
        <v>0</v>
      </c>
      <c r="IP32" s="90">
        <f>MIN(IF(IL32=data!$AV$4,0.18,0.09),IF32*9)</f>
        <v>0</v>
      </c>
      <c r="IQ32" s="91">
        <f>IF(IE32=data!$AS$5,IP32,
IF(IE32=data!$AS$4,IO32,0))
*IF(AND(IG32=data!$AW$4,IE$4=data!$F$5),0.9,1)</f>
        <v>0</v>
      </c>
      <c r="IR32" s="91">
        <f t="shared" si="9"/>
        <v>0</v>
      </c>
      <c r="IS32" s="91" t="e">
        <f ca="1">IS22</f>
        <v>#N/A</v>
      </c>
      <c r="IU32" s="91" t="e">
        <f ca="1">OFFSET(data!$Q$3,IU$7,IU31)</f>
        <v>#N/A</v>
      </c>
      <c r="JB32" s="596"/>
      <c r="JC32" s="599"/>
      <c r="JD32" s="166" t="s">
        <v>142</v>
      </c>
      <c r="JE32" s="72"/>
      <c r="JF32" s="73"/>
      <c r="JG32" s="73"/>
      <c r="JH32" s="79"/>
      <c r="JI32" s="80"/>
      <c r="JJ32" s="73"/>
      <c r="JK32" s="81"/>
      <c r="JL32" s="59"/>
      <c r="JM32" s="90">
        <f t="shared" ref="JM32:JN32" si="229">JM31</f>
        <v>0</v>
      </c>
      <c r="JN32" s="90" t="str">
        <f t="shared" si="229"/>
        <v/>
      </c>
      <c r="JO32" s="90">
        <f ca="1" xml:space="preserve">
IF(AND(JH32=data!$AR$5,JI32=data!$AT$87),data!$AU$87,
IF(AND(JH32=data!$AR$5,JI32=data!$AT$88),data!$AU$88,
IF(JH32=data!$AR$4,JF32/JJ32,
IF(JH32=data!$AR$5,JF32/OFFSET(data!$AT$3,MATCH(JI32,data!$AT$4:$AT$88,0),1),0))))</f>
        <v>0</v>
      </c>
      <c r="JP32" s="90">
        <f>MIN(IF(JL32=data!$AV$4,0.18,0.09),JF32*9)</f>
        <v>0</v>
      </c>
      <c r="JQ32" s="91">
        <f>IF(JE32=data!$AS$5,JP32,
IF(JE32=data!$AS$4,JO32,0))
*IF(AND(JG32=data!$AW$4,JE$4=data!$F$5),0.9,1)</f>
        <v>0</v>
      </c>
      <c r="JR32" s="91">
        <f t="shared" si="10"/>
        <v>0</v>
      </c>
      <c r="JS32" s="91" t="e">
        <f ca="1">JS22</f>
        <v>#N/A</v>
      </c>
      <c r="JU32" s="91" t="e">
        <f ca="1">OFFSET(data!$Q$3,JU$7,JU31)</f>
        <v>#N/A</v>
      </c>
      <c r="KB32" s="596"/>
      <c r="KC32" s="599"/>
      <c r="KD32" s="166" t="s">
        <v>142</v>
      </c>
      <c r="KE32" s="72"/>
      <c r="KF32" s="73"/>
      <c r="KG32" s="73"/>
      <c r="KH32" s="79"/>
      <c r="KI32" s="80"/>
      <c r="KJ32" s="73"/>
      <c r="KK32" s="81"/>
      <c r="KL32" s="59"/>
      <c r="KM32" s="90">
        <f t="shared" ref="KM32:KN32" si="230">KM31</f>
        <v>0</v>
      </c>
      <c r="KN32" s="90" t="str">
        <f t="shared" si="230"/>
        <v/>
      </c>
      <c r="KO32" s="90">
        <f ca="1" xml:space="preserve">
IF(AND(KH32=data!$AR$5,KI32=data!$AT$87),data!$AU$87,
IF(AND(KH32=data!$AR$5,KI32=data!$AT$88),data!$AU$88,
IF(KH32=data!$AR$4,KF32/KJ32,
IF(KH32=data!$AR$5,KF32/OFFSET(data!$AT$3,MATCH(KI32,data!$AT$4:$AT$88,0),1),0))))</f>
        <v>0</v>
      </c>
      <c r="KP32" s="90">
        <f>MIN(IF(KL32=data!$AV$4,0.18,0.09),KF32*9)</f>
        <v>0</v>
      </c>
      <c r="KQ32" s="91">
        <f>IF(KE32=data!$AS$5,KP32,
IF(KE32=data!$AS$4,KO32,0))
*IF(AND(KG32=data!$AW$4,KE$4=data!$F$5),0.9,1)</f>
        <v>0</v>
      </c>
      <c r="KR32" s="91">
        <f t="shared" si="11"/>
        <v>0</v>
      </c>
      <c r="KS32" s="91" t="e">
        <f ca="1">KS22</f>
        <v>#N/A</v>
      </c>
      <c r="KU32" s="91" t="e">
        <f ca="1">OFFSET(data!$Q$3,KU$7,KU31)</f>
        <v>#N/A</v>
      </c>
      <c r="LB32" s="596"/>
      <c r="LC32" s="599"/>
      <c r="LD32" s="166" t="s">
        <v>142</v>
      </c>
      <c r="LE32" s="72"/>
      <c r="LF32" s="73"/>
      <c r="LG32" s="73"/>
      <c r="LH32" s="79"/>
      <c r="LI32" s="80"/>
      <c r="LJ32" s="73"/>
      <c r="LK32" s="81"/>
      <c r="LL32" s="59"/>
      <c r="LM32" s="90">
        <f t="shared" ref="LM32:LN32" si="231">LM31</f>
        <v>0</v>
      </c>
      <c r="LN32" s="90" t="str">
        <f t="shared" si="231"/>
        <v/>
      </c>
      <c r="LO32" s="90">
        <f ca="1" xml:space="preserve">
IF(AND(LH32=data!$AR$5,LI32=data!$AT$87),data!$AU$87,
IF(AND(LH32=data!$AR$5,LI32=data!$AT$88),data!$AU$88,
IF(LH32=data!$AR$4,LF32/LJ32,
IF(LH32=data!$AR$5,LF32/OFFSET(data!$AT$3,MATCH(LI32,data!$AT$4:$AT$88,0),1),0))))</f>
        <v>0</v>
      </c>
      <c r="LP32" s="90">
        <f>MIN(IF(LL32=data!$AV$4,0.18,0.09),LF32*9)</f>
        <v>0</v>
      </c>
      <c r="LQ32" s="91">
        <f>IF(LE32=data!$AS$5,LP32,
IF(LE32=data!$AS$4,LO32,0))
*IF(AND(LG32=data!$AW$4,LE$4=data!$F$5),0.9,1)</f>
        <v>0</v>
      </c>
      <c r="LR32" s="91">
        <f t="shared" si="12"/>
        <v>0</v>
      </c>
      <c r="LS32" s="91" t="e">
        <f ca="1">LS22</f>
        <v>#N/A</v>
      </c>
      <c r="LU32" s="91" t="e">
        <f ca="1">OFFSET(data!$Q$3,LU$7,LU31)</f>
        <v>#N/A</v>
      </c>
      <c r="MB32" s="596"/>
      <c r="MC32" s="599"/>
      <c r="MD32" s="166" t="s">
        <v>142</v>
      </c>
      <c r="ME32" s="72"/>
      <c r="MF32" s="73"/>
      <c r="MG32" s="73"/>
      <c r="MH32" s="79"/>
      <c r="MI32" s="80"/>
      <c r="MJ32" s="73"/>
      <c r="MK32" s="81"/>
      <c r="ML32" s="59"/>
      <c r="MM32" s="90">
        <f t="shared" ref="MM32:MN32" si="232">MM31</f>
        <v>0</v>
      </c>
      <c r="MN32" s="90" t="str">
        <f t="shared" si="232"/>
        <v/>
      </c>
      <c r="MO32" s="90">
        <f ca="1" xml:space="preserve">
IF(AND(MH32=data!$AR$5,MI32=data!$AT$87),data!$AU$87,
IF(AND(MH32=data!$AR$5,MI32=data!$AT$88),data!$AU$88,
IF(MH32=data!$AR$4,MF32/MJ32,
IF(MH32=data!$AR$5,MF32/OFFSET(data!$AT$3,MATCH(MI32,data!$AT$4:$AT$88,0),1),0))))</f>
        <v>0</v>
      </c>
      <c r="MP32" s="90">
        <f>MIN(IF(ML32=data!$AV$4,0.18,0.09),MF32*9)</f>
        <v>0</v>
      </c>
      <c r="MQ32" s="91">
        <f>IF(ME32=data!$AS$5,MP32,
IF(ME32=data!$AS$4,MO32,0))
*IF(AND(MG32=data!$AW$4,ME$4=data!$F$5),0.9,1)</f>
        <v>0</v>
      </c>
      <c r="MR32" s="91">
        <f t="shared" si="13"/>
        <v>0</v>
      </c>
      <c r="MS32" s="91" t="e">
        <f ca="1">MS22</f>
        <v>#N/A</v>
      </c>
      <c r="MU32" s="91" t="e">
        <f ca="1">OFFSET(data!$Q$3,MU$7,MU31)</f>
        <v>#N/A</v>
      </c>
      <c r="NB32" s="596"/>
      <c r="NC32" s="599"/>
      <c r="ND32" s="166" t="s">
        <v>142</v>
      </c>
      <c r="NE32" s="72"/>
      <c r="NF32" s="73"/>
      <c r="NG32" s="73"/>
      <c r="NH32" s="79"/>
      <c r="NI32" s="80"/>
      <c r="NJ32" s="73"/>
      <c r="NK32" s="81"/>
      <c r="NL32" s="59"/>
      <c r="NM32" s="90">
        <f t="shared" ref="NM32:NN32" si="233">NM31</f>
        <v>0</v>
      </c>
      <c r="NN32" s="90" t="str">
        <f t="shared" si="233"/>
        <v/>
      </c>
      <c r="NO32" s="90">
        <f ca="1" xml:space="preserve">
IF(AND(NH32=data!$AR$5,NI32=data!$AT$87),data!$AU$87,
IF(AND(NH32=data!$AR$5,NI32=data!$AT$88),data!$AU$88,
IF(NH32=data!$AR$4,NF32/NJ32,
IF(NH32=data!$AR$5,NF32/OFFSET(data!$AT$3,MATCH(NI32,data!$AT$4:$AT$88,0),1),0))))</f>
        <v>0</v>
      </c>
      <c r="NP32" s="90">
        <f>MIN(IF(NL32=data!$AV$4,0.18,0.09),NF32*9)</f>
        <v>0</v>
      </c>
      <c r="NQ32" s="91">
        <f>IF(NE32=data!$AS$5,NP32,
IF(NE32=data!$AS$4,NO32,0))
*IF(AND(NG32=data!$AW$4,NE$4=data!$F$5),0.9,1)</f>
        <v>0</v>
      </c>
      <c r="NR32" s="91">
        <f t="shared" si="14"/>
        <v>0</v>
      </c>
      <c r="NS32" s="91" t="e">
        <f ca="1">NS22</f>
        <v>#N/A</v>
      </c>
      <c r="NU32" s="91" t="e">
        <f ca="1">OFFSET(data!$Q$3,NU$7,NU31)</f>
        <v>#N/A</v>
      </c>
      <c r="OB32" s="596"/>
      <c r="OC32" s="599"/>
      <c r="OD32" s="166" t="s">
        <v>142</v>
      </c>
      <c r="OE32" s="72"/>
      <c r="OF32" s="73"/>
      <c r="OG32" s="73"/>
      <c r="OH32" s="79"/>
      <c r="OI32" s="80"/>
      <c r="OJ32" s="73"/>
      <c r="OK32" s="81"/>
      <c r="OL32" s="59"/>
      <c r="OM32" s="90">
        <f t="shared" ref="OM32:ON32" si="234">OM31</f>
        <v>0</v>
      </c>
      <c r="ON32" s="90" t="str">
        <f t="shared" si="234"/>
        <v/>
      </c>
      <c r="OO32" s="90">
        <f ca="1" xml:space="preserve">
IF(AND(OH32=data!$AR$5,OI32=data!$AT$87),data!$AU$87,
IF(AND(OH32=data!$AR$5,OI32=data!$AT$88),data!$AU$88,
IF(OH32=data!$AR$4,OF32/OJ32,
IF(OH32=data!$AR$5,OF32/OFFSET(data!$AT$3,MATCH(OI32,data!$AT$4:$AT$88,0),1),0))))</f>
        <v>0</v>
      </c>
      <c r="OP32" s="90">
        <f>MIN(IF(OL32=data!$AV$4,0.18,0.09),OF32*9)</f>
        <v>0</v>
      </c>
      <c r="OQ32" s="91">
        <f>IF(OE32=data!$AS$5,OP32,
IF(OE32=data!$AS$4,OO32,0))
*IF(AND(OG32=data!$AW$4,OE$4=data!$F$5),0.9,1)</f>
        <v>0</v>
      </c>
      <c r="OR32" s="91">
        <f t="shared" si="15"/>
        <v>0</v>
      </c>
      <c r="OS32" s="91" t="e">
        <f ca="1">OS22</f>
        <v>#N/A</v>
      </c>
      <c r="OU32" s="91" t="e">
        <f ca="1">OFFSET(data!$Q$3,OU$7,OU31)</f>
        <v>#N/A</v>
      </c>
      <c r="PB32" s="596"/>
      <c r="PC32" s="599"/>
      <c r="PD32" s="166" t="s">
        <v>142</v>
      </c>
      <c r="PE32" s="72"/>
      <c r="PF32" s="73"/>
      <c r="PG32" s="73"/>
      <c r="PH32" s="79"/>
      <c r="PI32" s="80"/>
      <c r="PJ32" s="73"/>
      <c r="PK32" s="81"/>
      <c r="PL32" s="59"/>
      <c r="PM32" s="90">
        <f t="shared" ref="PM32:PN32" si="235">PM31</f>
        <v>0</v>
      </c>
      <c r="PN32" s="90" t="str">
        <f t="shared" si="235"/>
        <v/>
      </c>
      <c r="PO32" s="90">
        <f ca="1" xml:space="preserve">
IF(AND(PH32=data!$AR$5,PI32=data!$AT$87),data!$AU$87,
IF(AND(PH32=data!$AR$5,PI32=data!$AT$88),data!$AU$88,
IF(PH32=data!$AR$4,PF32/PJ32,
IF(PH32=data!$AR$5,PF32/OFFSET(data!$AT$3,MATCH(PI32,data!$AT$4:$AT$88,0),1),0))))</f>
        <v>0</v>
      </c>
      <c r="PP32" s="90">
        <f>MIN(IF(PL32=data!$AV$4,0.18,0.09),PF32*9)</f>
        <v>0</v>
      </c>
      <c r="PQ32" s="91">
        <f>IF(PE32=data!$AS$5,PP32,
IF(PE32=data!$AS$4,PO32,0))
*IF(AND(PG32=data!$AW$4,PE$4=data!$F$5),0.9,1)</f>
        <v>0</v>
      </c>
      <c r="PR32" s="91">
        <f t="shared" si="16"/>
        <v>0</v>
      </c>
      <c r="PS32" s="91" t="e">
        <f ca="1">PS22</f>
        <v>#N/A</v>
      </c>
      <c r="PU32" s="91" t="e">
        <f ca="1">OFFSET(data!$Q$3,PU$7,PU31)</f>
        <v>#N/A</v>
      </c>
      <c r="QB32" s="596"/>
      <c r="QC32" s="599"/>
      <c r="QD32" s="166" t="s">
        <v>142</v>
      </c>
      <c r="QE32" s="72"/>
      <c r="QF32" s="73"/>
      <c r="QG32" s="73"/>
      <c r="QH32" s="79"/>
      <c r="QI32" s="80"/>
      <c r="QJ32" s="73"/>
      <c r="QK32" s="81"/>
      <c r="QL32" s="59"/>
      <c r="QM32" s="90">
        <f t="shared" ref="QM32:QN32" si="236">QM31</f>
        <v>0</v>
      </c>
      <c r="QN32" s="90" t="str">
        <f t="shared" si="236"/>
        <v/>
      </c>
      <c r="QO32" s="90">
        <f ca="1" xml:space="preserve">
IF(AND(QH32=data!$AR$5,QI32=data!$AT$87),data!$AU$87,
IF(AND(QH32=data!$AR$5,QI32=data!$AT$88),data!$AU$88,
IF(QH32=data!$AR$4,QF32/QJ32,
IF(QH32=data!$AR$5,QF32/OFFSET(data!$AT$3,MATCH(QI32,data!$AT$4:$AT$88,0),1),0))))</f>
        <v>0</v>
      </c>
      <c r="QP32" s="90">
        <f>MIN(IF(QL32=data!$AV$4,0.18,0.09),QF32*9)</f>
        <v>0</v>
      </c>
      <c r="QQ32" s="91">
        <f>IF(QE32=data!$AS$5,QP32,
IF(QE32=data!$AS$4,QO32,0))
*IF(AND(QG32=data!$AW$4,QE$4=data!$F$5),0.9,1)</f>
        <v>0</v>
      </c>
      <c r="QR32" s="91">
        <f t="shared" si="17"/>
        <v>0</v>
      </c>
      <c r="QS32" s="91" t="e">
        <f ca="1">QS22</f>
        <v>#N/A</v>
      </c>
      <c r="QU32" s="91" t="e">
        <f ca="1">OFFSET(data!$Q$3,QU$7,QU31)</f>
        <v>#N/A</v>
      </c>
      <c r="RB32" s="596"/>
      <c r="RC32" s="599"/>
      <c r="RD32" s="166" t="s">
        <v>142</v>
      </c>
      <c r="RE32" s="72"/>
      <c r="RF32" s="73"/>
      <c r="RG32" s="73"/>
      <c r="RH32" s="79"/>
      <c r="RI32" s="80"/>
      <c r="RJ32" s="73"/>
      <c r="RK32" s="81"/>
      <c r="RL32" s="59"/>
      <c r="RM32" s="90">
        <f t="shared" ref="RM32:RN32" si="237">RM31</f>
        <v>0</v>
      </c>
      <c r="RN32" s="90" t="str">
        <f t="shared" si="237"/>
        <v/>
      </c>
      <c r="RO32" s="90">
        <f ca="1" xml:space="preserve">
IF(AND(RH32=data!$AR$5,RI32=data!$AT$87),data!$AU$87,
IF(AND(RH32=data!$AR$5,RI32=data!$AT$88),data!$AU$88,
IF(RH32=data!$AR$4,RF32/RJ32,
IF(RH32=data!$AR$5,RF32/OFFSET(data!$AT$3,MATCH(RI32,data!$AT$4:$AT$88,0),1),0))))</f>
        <v>0</v>
      </c>
      <c r="RP32" s="90">
        <f>MIN(IF(RL32=data!$AV$4,0.18,0.09),RF32*9)</f>
        <v>0</v>
      </c>
      <c r="RQ32" s="91">
        <f>IF(RE32=data!$AS$5,RP32,
IF(RE32=data!$AS$4,RO32,0))
*IF(AND(RG32=data!$AW$4,RE$4=data!$F$5),0.9,1)</f>
        <v>0</v>
      </c>
      <c r="RR32" s="91">
        <f t="shared" si="18"/>
        <v>0</v>
      </c>
      <c r="RS32" s="91" t="e">
        <f ca="1">RS22</f>
        <v>#N/A</v>
      </c>
      <c r="RU32" s="91" t="e">
        <f ca="1">OFFSET(data!$Q$3,RU$7,RU31)</f>
        <v>#N/A</v>
      </c>
      <c r="SB32" s="596"/>
      <c r="SC32" s="599"/>
      <c r="SD32" s="166" t="s">
        <v>142</v>
      </c>
      <c r="SE32" s="72"/>
      <c r="SF32" s="73"/>
      <c r="SG32" s="73"/>
      <c r="SH32" s="79"/>
      <c r="SI32" s="80"/>
      <c r="SJ32" s="73"/>
      <c r="SK32" s="81"/>
      <c r="SL32" s="59"/>
      <c r="SM32" s="90">
        <f t="shared" ref="SM32:SN32" si="238">SM31</f>
        <v>0</v>
      </c>
      <c r="SN32" s="90" t="str">
        <f t="shared" si="238"/>
        <v/>
      </c>
      <c r="SO32" s="90">
        <f ca="1" xml:space="preserve">
IF(AND(SH32=data!$AR$5,SI32=data!$AT$87),data!$AU$87,
IF(AND(SH32=data!$AR$5,SI32=data!$AT$88),data!$AU$88,
IF(SH32=data!$AR$4,SF32/SJ32,
IF(SH32=data!$AR$5,SF32/OFFSET(data!$AT$3,MATCH(SI32,data!$AT$4:$AT$88,0),1),0))))</f>
        <v>0</v>
      </c>
      <c r="SP32" s="90">
        <f>MIN(IF(SL32=data!$AV$4,0.18,0.09),SF32*9)</f>
        <v>0</v>
      </c>
      <c r="SQ32" s="91">
        <f>IF(SE32=data!$AS$5,SP32,
IF(SE32=data!$AS$4,SO32,0))
*IF(AND(SG32=data!$AW$4,SE$4=data!$F$5),0.9,1)</f>
        <v>0</v>
      </c>
      <c r="SR32" s="91">
        <f t="shared" si="19"/>
        <v>0</v>
      </c>
      <c r="SS32" s="91" t="e">
        <f ca="1">SS22</f>
        <v>#N/A</v>
      </c>
      <c r="SU32" s="91" t="e">
        <f ca="1">OFFSET(data!$Q$3,SU$7,SU31)</f>
        <v>#N/A</v>
      </c>
      <c r="UB32" s="234"/>
      <c r="UC32" s="234"/>
    </row>
    <row r="33" spans="2:516" ht="22.5" customHeight="1" x14ac:dyDescent="0.15">
      <c r="B33" s="596"/>
      <c r="C33" s="599"/>
      <c r="D33" s="166" t="s">
        <v>143</v>
      </c>
      <c r="E33" s="72"/>
      <c r="F33" s="73"/>
      <c r="G33" s="73"/>
      <c r="H33" s="79"/>
      <c r="I33" s="80"/>
      <c r="J33" s="73"/>
      <c r="K33" s="81"/>
      <c r="L33" s="59"/>
      <c r="M33" s="90" t="str">
        <f t="shared" si="20"/>
        <v>簡略計算方法①</v>
      </c>
      <c r="N33" s="90" t="str">
        <f t="shared" si="21"/>
        <v>柱・間柱間</v>
      </c>
      <c r="O33" s="90">
        <f ca="1" xml:space="preserve">
IF(AND(H33=data!$AR$5,I33=data!$AT$87),data!$AU$87,
IF(AND(H33=data!$AR$5,I33=data!$AT$88),data!$AU$88,
IF(H33=data!$AR$4,F33/J33,
IF(H33=data!$AR$5,F33/OFFSET(data!$AT$3,MATCH(I33,data!$AT$4:$AT$88,0),1),0))))</f>
        <v>0</v>
      </c>
      <c r="P33" s="90">
        <f>MIN(IF(L33=data!$AV$4,0.18,0.09),F33*9)</f>
        <v>0</v>
      </c>
      <c r="Q33" s="91">
        <f>IF(E33=data!$AS$5,P33,
IF(E33=data!$AS$4,O33,0))
*IF(AND(G33=data!$AW$4,E$4=data!$F$5),0.9,1)</f>
        <v>0</v>
      </c>
      <c r="R33" s="91">
        <f t="shared" si="0"/>
        <v>0</v>
      </c>
      <c r="U33" s="91">
        <f ca="1">IF(E4=data!$F$4,U30,
IF(E4=data!$F$5,U32,
IF(E4=data!$F$6,0,0)))</f>
        <v>0</v>
      </c>
      <c r="AB33" s="596"/>
      <c r="AC33" s="599"/>
      <c r="AD33" s="166" t="s">
        <v>143</v>
      </c>
      <c r="AE33" s="72"/>
      <c r="AF33" s="73"/>
      <c r="AG33" s="73"/>
      <c r="AH33" s="79"/>
      <c r="AI33" s="80"/>
      <c r="AJ33" s="73"/>
      <c r="AK33" s="81"/>
      <c r="AL33" s="59"/>
      <c r="AM33" s="90" t="str">
        <f t="shared" si="22"/>
        <v>詳細計算方法</v>
      </c>
      <c r="AN33" s="90" t="str">
        <f t="shared" si="22"/>
        <v/>
      </c>
      <c r="AO33" s="90">
        <f ca="1" xml:space="preserve">
IF(AND(AH33=data!$AR$5,AI33=data!$AT$87),data!$AU$87,
IF(AND(AH33=data!$AR$5,AI33=data!$AT$88),data!$AU$88,
IF(AH33=data!$AR$4,AF33/AJ33,
IF(AH33=data!$AR$5,AF33/OFFSET(data!$AT$3,MATCH(AI33,data!$AT$4:$AT$88,0),1),0))))</f>
        <v>0</v>
      </c>
      <c r="AP33" s="90">
        <f>MIN(IF(AL33=data!$AV$4,0.18,0.09),AF33*9)</f>
        <v>0</v>
      </c>
      <c r="AQ33" s="91">
        <f>IF(AE33=data!$AS$5,AP33,
IF(AE33=data!$AS$4,AO33,0))
*IF(AND(AG33=data!$AW$4,AE$4=data!$F$5),0.9,1)</f>
        <v>0</v>
      </c>
      <c r="AR33" s="91">
        <f t="shared" si="1"/>
        <v>0</v>
      </c>
      <c r="AU33" s="91">
        <f>IF(AE4=data!$F$4,AU30,
IF(AE4=data!$F$5,AU32,
IF(AE4=data!$F$6,0,0)))</f>
        <v>0</v>
      </c>
      <c r="BB33" s="596"/>
      <c r="BC33" s="599"/>
      <c r="BD33" s="166" t="s">
        <v>143</v>
      </c>
      <c r="BE33" s="72"/>
      <c r="BF33" s="73"/>
      <c r="BG33" s="73"/>
      <c r="BH33" s="79"/>
      <c r="BI33" s="80"/>
      <c r="BJ33" s="73"/>
      <c r="BK33" s="81"/>
      <c r="BL33" s="59"/>
      <c r="BM33" s="90" t="str">
        <f t="shared" ref="BM33:BN33" si="239">BM32</f>
        <v>簡略計算方法①</v>
      </c>
      <c r="BN33" s="90" t="str">
        <f t="shared" si="239"/>
        <v>大引間</v>
      </c>
      <c r="BO33" s="90">
        <f ca="1" xml:space="preserve">
IF(AND(BH33=data!$AR$5,BI33=data!$AT$87),data!$AU$87,
IF(AND(BH33=data!$AR$5,BI33=data!$AT$88),data!$AU$88,
IF(BH33=data!$AR$4,BF33/BJ33,
IF(BH33=data!$AR$5,BF33/OFFSET(data!$AT$3,MATCH(BI33,data!$AT$4:$AT$88,0),1),0))))</f>
        <v>0</v>
      </c>
      <c r="BP33" s="90">
        <f>MIN(IF(BL33=data!$AV$4,0.18,0.09),BF33*9)</f>
        <v>0</v>
      </c>
      <c r="BQ33" s="91">
        <f>IF(BE33=data!$AS$5,BP33,
IF(BE33=data!$AS$4,BO33,0))
*IF(AND(BG33=data!$AW$4,BE$4=data!$F$5),0.9,1)</f>
        <v>0</v>
      </c>
      <c r="BR33" s="91">
        <f t="shared" si="2"/>
        <v>0</v>
      </c>
      <c r="BU33" s="91">
        <f ca="1">IF(BE4=data!$F$4,BU30,
IF(BE4=data!$F$5,BU32,
IF(BE4=data!$F$6,0,0)))</f>
        <v>0</v>
      </c>
      <c r="CB33" s="596"/>
      <c r="CC33" s="599"/>
      <c r="CD33" s="166" t="s">
        <v>143</v>
      </c>
      <c r="CE33" s="72"/>
      <c r="CF33" s="73"/>
      <c r="CG33" s="73"/>
      <c r="CH33" s="79"/>
      <c r="CI33" s="80"/>
      <c r="CJ33" s="73"/>
      <c r="CK33" s="81"/>
      <c r="CL33" s="59"/>
      <c r="CM33" s="90">
        <f t="shared" ref="CM33:CN33" si="240">CM32</f>
        <v>0</v>
      </c>
      <c r="CN33" s="90" t="str">
        <f t="shared" si="240"/>
        <v/>
      </c>
      <c r="CO33" s="90">
        <f ca="1" xml:space="preserve">
IF(AND(CH33=data!$AR$5,CI33=data!$AT$87),data!$AU$87,
IF(AND(CH33=data!$AR$5,CI33=data!$AT$88),data!$AU$88,
IF(CH33=data!$AR$4,CF33/CJ33,
IF(CH33=data!$AR$5,CF33/OFFSET(data!$AT$3,MATCH(CI33,data!$AT$4:$AT$88,0),1),0))))</f>
        <v>0</v>
      </c>
      <c r="CP33" s="90">
        <f>MIN(IF(CL33=data!$AV$4,0.18,0.09),CF33*9)</f>
        <v>0</v>
      </c>
      <c r="CQ33" s="91">
        <f>IF(CE33=data!$AS$5,CP33,
IF(CE33=data!$AS$4,CO33,0))
*IF(AND(CG33=data!$AW$4,CE$4=data!$F$5),0.9,1)</f>
        <v>0</v>
      </c>
      <c r="CR33" s="91">
        <f t="shared" si="3"/>
        <v>0</v>
      </c>
      <c r="CU33" s="91">
        <f>IF(CE4=data!$F$4,CU30,
IF(CE4=data!$F$5,CU32,
IF(CE4=data!$F$6,0,0)))</f>
        <v>0</v>
      </c>
      <c r="DB33" s="596"/>
      <c r="DC33" s="599"/>
      <c r="DD33" s="166" t="s">
        <v>143</v>
      </c>
      <c r="DE33" s="72"/>
      <c r="DF33" s="73"/>
      <c r="DG33" s="73"/>
      <c r="DH33" s="79"/>
      <c r="DI33" s="80"/>
      <c r="DJ33" s="73"/>
      <c r="DK33" s="81"/>
      <c r="DL33" s="59"/>
      <c r="DM33" s="90">
        <f t="shared" ref="DM33:DN33" si="241">DM32</f>
        <v>0</v>
      </c>
      <c r="DN33" s="90" t="str">
        <f t="shared" si="241"/>
        <v/>
      </c>
      <c r="DO33" s="90">
        <f ca="1" xml:space="preserve">
IF(AND(DH33=data!$AR$5,DI33=data!$AT$87),data!$AU$87,
IF(AND(DH33=data!$AR$5,DI33=data!$AT$88),data!$AU$88,
IF(DH33=data!$AR$4,DF33/DJ33,
IF(DH33=data!$AR$5,DF33/OFFSET(data!$AT$3,MATCH(DI33,data!$AT$4:$AT$88,0),1),0))))</f>
        <v>0</v>
      </c>
      <c r="DP33" s="90">
        <f>MIN(IF(DL33=data!$AV$4,0.18,0.09),DF33*9)</f>
        <v>0</v>
      </c>
      <c r="DQ33" s="91">
        <f>IF(DE33=data!$AS$5,DP33,
IF(DE33=data!$AS$4,DO33,0))
*IF(AND(DG33=data!$AW$4,DE$4=data!$F$5),0.9,1)</f>
        <v>0</v>
      </c>
      <c r="DR33" s="91">
        <f t="shared" si="4"/>
        <v>0</v>
      </c>
      <c r="DU33" s="91">
        <f>IF(DE4=data!$F$4,DU30,
IF(DE4=data!$F$5,DU32,
IF(DE4=data!$F$6,0,0)))</f>
        <v>0</v>
      </c>
      <c r="EB33" s="596"/>
      <c r="EC33" s="599"/>
      <c r="ED33" s="166" t="s">
        <v>143</v>
      </c>
      <c r="EE33" s="72"/>
      <c r="EF33" s="73"/>
      <c r="EG33" s="73"/>
      <c r="EH33" s="79"/>
      <c r="EI33" s="80"/>
      <c r="EJ33" s="73"/>
      <c r="EK33" s="81"/>
      <c r="EL33" s="59"/>
      <c r="EM33" s="90">
        <f t="shared" ref="EM33:EN33" si="242">EM32</f>
        <v>0</v>
      </c>
      <c r="EN33" s="90" t="str">
        <f t="shared" si="242"/>
        <v/>
      </c>
      <c r="EO33" s="90">
        <f ca="1" xml:space="preserve">
IF(AND(EH33=data!$AR$5,EI33=data!$AT$87),data!$AU$87,
IF(AND(EH33=data!$AR$5,EI33=data!$AT$88),data!$AU$88,
IF(EH33=data!$AR$4,EF33/EJ33,
IF(EH33=data!$AR$5,EF33/OFFSET(data!$AT$3,MATCH(EI33,data!$AT$4:$AT$88,0),1),0))))</f>
        <v>0</v>
      </c>
      <c r="EP33" s="90">
        <f>MIN(IF(EL33=data!$AV$4,0.18,0.09),EF33*9)</f>
        <v>0</v>
      </c>
      <c r="EQ33" s="91">
        <f>IF(EE33=data!$AS$5,EP33,
IF(EE33=data!$AS$4,EO33,0))
*IF(AND(EG33=data!$AW$4,EE$4=data!$F$5),0.9,1)</f>
        <v>0</v>
      </c>
      <c r="ER33" s="91">
        <f t="shared" si="5"/>
        <v>0</v>
      </c>
      <c r="EU33" s="91">
        <f>IF(EE4=data!$F$4,EU30,
IF(EE4=data!$F$5,EU32,
IF(EE4=data!$F$6,0,0)))</f>
        <v>0</v>
      </c>
      <c r="FB33" s="596"/>
      <c r="FC33" s="599"/>
      <c r="FD33" s="166" t="s">
        <v>143</v>
      </c>
      <c r="FE33" s="72"/>
      <c r="FF33" s="73"/>
      <c r="FG33" s="73"/>
      <c r="FH33" s="79"/>
      <c r="FI33" s="80"/>
      <c r="FJ33" s="73"/>
      <c r="FK33" s="81"/>
      <c r="FL33" s="59"/>
      <c r="FM33" s="90">
        <f t="shared" ref="FM33:FN33" si="243">FM32</f>
        <v>0</v>
      </c>
      <c r="FN33" s="90" t="str">
        <f t="shared" si="243"/>
        <v/>
      </c>
      <c r="FO33" s="90">
        <f ca="1" xml:space="preserve">
IF(AND(FH33=data!$AR$5,FI33=data!$AT$87),data!$AU$87,
IF(AND(FH33=data!$AR$5,FI33=data!$AT$88),data!$AU$88,
IF(FH33=data!$AR$4,FF33/FJ33,
IF(FH33=data!$AR$5,FF33/OFFSET(data!$AT$3,MATCH(FI33,data!$AT$4:$AT$88,0),1),0))))</f>
        <v>0</v>
      </c>
      <c r="FP33" s="90">
        <f>MIN(IF(FL33=data!$AV$4,0.18,0.09),FF33*9)</f>
        <v>0</v>
      </c>
      <c r="FQ33" s="91">
        <f>IF(FE33=data!$AS$5,FP33,
IF(FE33=data!$AS$4,FO33,0))
*IF(AND(FG33=data!$AW$4,FE$4=data!$F$5),0.9,1)</f>
        <v>0</v>
      </c>
      <c r="FR33" s="91">
        <f t="shared" si="6"/>
        <v>0</v>
      </c>
      <c r="FU33" s="91">
        <f>IF(FE4=data!$F$4,FU30,
IF(FE4=data!$F$5,FU32,
IF(FE4=data!$F$6,0,0)))</f>
        <v>0</v>
      </c>
      <c r="GB33" s="596"/>
      <c r="GC33" s="599"/>
      <c r="GD33" s="166" t="s">
        <v>143</v>
      </c>
      <c r="GE33" s="72"/>
      <c r="GF33" s="73"/>
      <c r="GG33" s="73"/>
      <c r="GH33" s="79"/>
      <c r="GI33" s="80"/>
      <c r="GJ33" s="73"/>
      <c r="GK33" s="81"/>
      <c r="GL33" s="59"/>
      <c r="GM33" s="90">
        <f t="shared" ref="GM33:GN33" si="244">GM32</f>
        <v>0</v>
      </c>
      <c r="GN33" s="90" t="str">
        <f t="shared" si="244"/>
        <v/>
      </c>
      <c r="GO33" s="90">
        <f ca="1" xml:space="preserve">
IF(AND(GH33=data!$AR$5,GI33=data!$AT$87),data!$AU$87,
IF(AND(GH33=data!$AR$5,GI33=data!$AT$88),data!$AU$88,
IF(GH33=data!$AR$4,GF33/GJ33,
IF(GH33=data!$AR$5,GF33/OFFSET(data!$AT$3,MATCH(GI33,data!$AT$4:$AT$88,0),1),0))))</f>
        <v>0</v>
      </c>
      <c r="GP33" s="90">
        <f>MIN(IF(GL33=data!$AV$4,0.18,0.09),GF33*9)</f>
        <v>0</v>
      </c>
      <c r="GQ33" s="91">
        <f>IF(GE33=data!$AS$5,GP33,
IF(GE33=data!$AS$4,GO33,0))
*IF(AND(GG33=data!$AW$4,GE$4=data!$F$5),0.9,1)</f>
        <v>0</v>
      </c>
      <c r="GR33" s="91">
        <f t="shared" si="7"/>
        <v>0</v>
      </c>
      <c r="GU33" s="91">
        <f>IF(GE4=data!$F$4,GU30,
IF(GE4=data!$F$5,GU32,
IF(GE4=data!$F$6,0,0)))</f>
        <v>0</v>
      </c>
      <c r="HB33" s="596"/>
      <c r="HC33" s="599"/>
      <c r="HD33" s="166" t="s">
        <v>143</v>
      </c>
      <c r="HE33" s="72"/>
      <c r="HF33" s="73"/>
      <c r="HG33" s="73"/>
      <c r="HH33" s="79"/>
      <c r="HI33" s="80"/>
      <c r="HJ33" s="73"/>
      <c r="HK33" s="81"/>
      <c r="HL33" s="59"/>
      <c r="HM33" s="90">
        <f t="shared" ref="HM33:HN33" si="245">HM32</f>
        <v>0</v>
      </c>
      <c r="HN33" s="90" t="str">
        <f t="shared" si="245"/>
        <v/>
      </c>
      <c r="HO33" s="90">
        <f ca="1" xml:space="preserve">
IF(AND(HH33=data!$AR$5,HI33=data!$AT$87),data!$AU$87,
IF(AND(HH33=data!$AR$5,HI33=data!$AT$88),data!$AU$88,
IF(HH33=data!$AR$4,HF33/HJ33,
IF(HH33=data!$AR$5,HF33/OFFSET(data!$AT$3,MATCH(HI33,data!$AT$4:$AT$88,0),1),0))))</f>
        <v>0</v>
      </c>
      <c r="HP33" s="90">
        <f>MIN(IF(HL33=data!$AV$4,0.18,0.09),HF33*9)</f>
        <v>0</v>
      </c>
      <c r="HQ33" s="91">
        <f>IF(HE33=data!$AS$5,HP33,
IF(HE33=data!$AS$4,HO33,0))
*IF(AND(HG33=data!$AW$4,HE$4=data!$F$5),0.9,1)</f>
        <v>0</v>
      </c>
      <c r="HR33" s="91">
        <f t="shared" si="8"/>
        <v>0</v>
      </c>
      <c r="HU33" s="91">
        <f>IF(HE4=data!$F$4,HU30,
IF(HE4=data!$F$5,HU32,
IF(HE4=data!$F$6,0,0)))</f>
        <v>0</v>
      </c>
      <c r="IB33" s="596"/>
      <c r="IC33" s="599"/>
      <c r="ID33" s="166" t="s">
        <v>143</v>
      </c>
      <c r="IE33" s="72"/>
      <c r="IF33" s="73"/>
      <c r="IG33" s="73"/>
      <c r="IH33" s="79"/>
      <c r="II33" s="80"/>
      <c r="IJ33" s="73"/>
      <c r="IK33" s="81"/>
      <c r="IL33" s="59"/>
      <c r="IM33" s="90">
        <f t="shared" ref="IM33:IN33" si="246">IM32</f>
        <v>0</v>
      </c>
      <c r="IN33" s="90" t="str">
        <f t="shared" si="246"/>
        <v/>
      </c>
      <c r="IO33" s="90">
        <f ca="1" xml:space="preserve">
IF(AND(IH33=data!$AR$5,II33=data!$AT$87),data!$AU$87,
IF(AND(IH33=data!$AR$5,II33=data!$AT$88),data!$AU$88,
IF(IH33=data!$AR$4,IF33/IJ33,
IF(IH33=data!$AR$5,IF33/OFFSET(data!$AT$3,MATCH(II33,data!$AT$4:$AT$88,0),1),0))))</f>
        <v>0</v>
      </c>
      <c r="IP33" s="90">
        <f>MIN(IF(IL33=data!$AV$4,0.18,0.09),IF33*9)</f>
        <v>0</v>
      </c>
      <c r="IQ33" s="91">
        <f>IF(IE33=data!$AS$5,IP33,
IF(IE33=data!$AS$4,IO33,0))
*IF(AND(IG33=data!$AW$4,IE$4=data!$F$5),0.9,1)</f>
        <v>0</v>
      </c>
      <c r="IR33" s="91">
        <f t="shared" si="9"/>
        <v>0</v>
      </c>
      <c r="IU33" s="91">
        <f>IF(IE4=data!$F$4,IU30,
IF(IE4=data!$F$5,IU32,
IF(IE4=data!$F$6,0,0)))</f>
        <v>0</v>
      </c>
      <c r="JB33" s="596"/>
      <c r="JC33" s="599"/>
      <c r="JD33" s="166" t="s">
        <v>143</v>
      </c>
      <c r="JE33" s="72"/>
      <c r="JF33" s="73"/>
      <c r="JG33" s="73"/>
      <c r="JH33" s="79"/>
      <c r="JI33" s="80"/>
      <c r="JJ33" s="73"/>
      <c r="JK33" s="81"/>
      <c r="JL33" s="59"/>
      <c r="JM33" s="90">
        <f t="shared" ref="JM33:JN33" si="247">JM32</f>
        <v>0</v>
      </c>
      <c r="JN33" s="90" t="str">
        <f t="shared" si="247"/>
        <v/>
      </c>
      <c r="JO33" s="90">
        <f ca="1" xml:space="preserve">
IF(AND(JH33=data!$AR$5,JI33=data!$AT$87),data!$AU$87,
IF(AND(JH33=data!$AR$5,JI33=data!$AT$88),data!$AU$88,
IF(JH33=data!$AR$4,JF33/JJ33,
IF(JH33=data!$AR$5,JF33/OFFSET(data!$AT$3,MATCH(JI33,data!$AT$4:$AT$88,0),1),0))))</f>
        <v>0</v>
      </c>
      <c r="JP33" s="90">
        <f>MIN(IF(JL33=data!$AV$4,0.18,0.09),JF33*9)</f>
        <v>0</v>
      </c>
      <c r="JQ33" s="91">
        <f>IF(JE33=data!$AS$5,JP33,
IF(JE33=data!$AS$4,JO33,0))
*IF(AND(JG33=data!$AW$4,JE$4=data!$F$5),0.9,1)</f>
        <v>0</v>
      </c>
      <c r="JR33" s="91">
        <f t="shared" si="10"/>
        <v>0</v>
      </c>
      <c r="JU33" s="91">
        <f>IF(JE4=data!$F$4,JU30,
IF(JE4=data!$F$5,JU32,
IF(JE4=data!$F$6,0,0)))</f>
        <v>0</v>
      </c>
      <c r="KB33" s="596"/>
      <c r="KC33" s="599"/>
      <c r="KD33" s="166" t="s">
        <v>143</v>
      </c>
      <c r="KE33" s="72"/>
      <c r="KF33" s="73"/>
      <c r="KG33" s="73"/>
      <c r="KH33" s="79"/>
      <c r="KI33" s="80"/>
      <c r="KJ33" s="73"/>
      <c r="KK33" s="81"/>
      <c r="KL33" s="59"/>
      <c r="KM33" s="90">
        <f t="shared" ref="KM33:KN33" si="248">KM32</f>
        <v>0</v>
      </c>
      <c r="KN33" s="90" t="str">
        <f t="shared" si="248"/>
        <v/>
      </c>
      <c r="KO33" s="90">
        <f ca="1" xml:space="preserve">
IF(AND(KH33=data!$AR$5,KI33=data!$AT$87),data!$AU$87,
IF(AND(KH33=data!$AR$5,KI33=data!$AT$88),data!$AU$88,
IF(KH33=data!$AR$4,KF33/KJ33,
IF(KH33=data!$AR$5,KF33/OFFSET(data!$AT$3,MATCH(KI33,data!$AT$4:$AT$88,0),1),0))))</f>
        <v>0</v>
      </c>
      <c r="KP33" s="90">
        <f>MIN(IF(KL33=data!$AV$4,0.18,0.09),KF33*9)</f>
        <v>0</v>
      </c>
      <c r="KQ33" s="91">
        <f>IF(KE33=data!$AS$5,KP33,
IF(KE33=data!$AS$4,KO33,0))
*IF(AND(KG33=data!$AW$4,KE$4=data!$F$5),0.9,1)</f>
        <v>0</v>
      </c>
      <c r="KR33" s="91">
        <f t="shared" si="11"/>
        <v>0</v>
      </c>
      <c r="KU33" s="91">
        <f>IF(KE4=data!$F$4,KU30,
IF(KE4=data!$F$5,KU32,
IF(KE4=data!$F$6,0,0)))</f>
        <v>0</v>
      </c>
      <c r="LB33" s="596"/>
      <c r="LC33" s="599"/>
      <c r="LD33" s="166" t="s">
        <v>143</v>
      </c>
      <c r="LE33" s="72"/>
      <c r="LF33" s="73"/>
      <c r="LG33" s="73"/>
      <c r="LH33" s="79"/>
      <c r="LI33" s="80"/>
      <c r="LJ33" s="73"/>
      <c r="LK33" s="81"/>
      <c r="LL33" s="59"/>
      <c r="LM33" s="90">
        <f t="shared" ref="LM33:LN33" si="249">LM32</f>
        <v>0</v>
      </c>
      <c r="LN33" s="90" t="str">
        <f t="shared" si="249"/>
        <v/>
      </c>
      <c r="LO33" s="90">
        <f ca="1" xml:space="preserve">
IF(AND(LH33=data!$AR$5,LI33=data!$AT$87),data!$AU$87,
IF(AND(LH33=data!$AR$5,LI33=data!$AT$88),data!$AU$88,
IF(LH33=data!$AR$4,LF33/LJ33,
IF(LH33=data!$AR$5,LF33/OFFSET(data!$AT$3,MATCH(LI33,data!$AT$4:$AT$88,0),1),0))))</f>
        <v>0</v>
      </c>
      <c r="LP33" s="90">
        <f>MIN(IF(LL33=data!$AV$4,0.18,0.09),LF33*9)</f>
        <v>0</v>
      </c>
      <c r="LQ33" s="91">
        <f>IF(LE33=data!$AS$5,LP33,
IF(LE33=data!$AS$4,LO33,0))
*IF(AND(LG33=data!$AW$4,LE$4=data!$F$5),0.9,1)</f>
        <v>0</v>
      </c>
      <c r="LR33" s="91">
        <f t="shared" si="12"/>
        <v>0</v>
      </c>
      <c r="LU33" s="91">
        <f>IF(LE4=data!$F$4,LU30,
IF(LE4=data!$F$5,LU32,
IF(LE4=data!$F$6,0,0)))</f>
        <v>0</v>
      </c>
      <c r="MB33" s="596"/>
      <c r="MC33" s="599"/>
      <c r="MD33" s="166" t="s">
        <v>143</v>
      </c>
      <c r="ME33" s="72"/>
      <c r="MF33" s="73"/>
      <c r="MG33" s="73"/>
      <c r="MH33" s="79"/>
      <c r="MI33" s="80"/>
      <c r="MJ33" s="73"/>
      <c r="MK33" s="81"/>
      <c r="ML33" s="59"/>
      <c r="MM33" s="90">
        <f t="shared" ref="MM33:MN33" si="250">MM32</f>
        <v>0</v>
      </c>
      <c r="MN33" s="90" t="str">
        <f t="shared" si="250"/>
        <v/>
      </c>
      <c r="MO33" s="90">
        <f ca="1" xml:space="preserve">
IF(AND(MH33=data!$AR$5,MI33=data!$AT$87),data!$AU$87,
IF(AND(MH33=data!$AR$5,MI33=data!$AT$88),data!$AU$88,
IF(MH33=data!$AR$4,MF33/MJ33,
IF(MH33=data!$AR$5,MF33/OFFSET(data!$AT$3,MATCH(MI33,data!$AT$4:$AT$88,0),1),0))))</f>
        <v>0</v>
      </c>
      <c r="MP33" s="90">
        <f>MIN(IF(ML33=data!$AV$4,0.18,0.09),MF33*9)</f>
        <v>0</v>
      </c>
      <c r="MQ33" s="91">
        <f>IF(ME33=data!$AS$5,MP33,
IF(ME33=data!$AS$4,MO33,0))
*IF(AND(MG33=data!$AW$4,ME$4=data!$F$5),0.9,1)</f>
        <v>0</v>
      </c>
      <c r="MR33" s="91">
        <f t="shared" si="13"/>
        <v>0</v>
      </c>
      <c r="MU33" s="91">
        <f>IF(ME4=data!$F$4,MU30,
IF(ME4=data!$F$5,MU32,
IF(ME4=data!$F$6,0,0)))</f>
        <v>0</v>
      </c>
      <c r="NB33" s="596"/>
      <c r="NC33" s="599"/>
      <c r="ND33" s="166" t="s">
        <v>143</v>
      </c>
      <c r="NE33" s="72"/>
      <c r="NF33" s="73"/>
      <c r="NG33" s="73"/>
      <c r="NH33" s="79"/>
      <c r="NI33" s="80"/>
      <c r="NJ33" s="73"/>
      <c r="NK33" s="81"/>
      <c r="NL33" s="59"/>
      <c r="NM33" s="90">
        <f t="shared" ref="NM33:NN33" si="251">NM32</f>
        <v>0</v>
      </c>
      <c r="NN33" s="90" t="str">
        <f t="shared" si="251"/>
        <v/>
      </c>
      <c r="NO33" s="90">
        <f ca="1" xml:space="preserve">
IF(AND(NH33=data!$AR$5,NI33=data!$AT$87),data!$AU$87,
IF(AND(NH33=data!$AR$5,NI33=data!$AT$88),data!$AU$88,
IF(NH33=data!$AR$4,NF33/NJ33,
IF(NH33=data!$AR$5,NF33/OFFSET(data!$AT$3,MATCH(NI33,data!$AT$4:$AT$88,0),1),0))))</f>
        <v>0</v>
      </c>
      <c r="NP33" s="90">
        <f>MIN(IF(NL33=data!$AV$4,0.18,0.09),NF33*9)</f>
        <v>0</v>
      </c>
      <c r="NQ33" s="91">
        <f>IF(NE33=data!$AS$5,NP33,
IF(NE33=data!$AS$4,NO33,0))
*IF(AND(NG33=data!$AW$4,NE$4=data!$F$5),0.9,1)</f>
        <v>0</v>
      </c>
      <c r="NR33" s="91">
        <f t="shared" si="14"/>
        <v>0</v>
      </c>
      <c r="NU33" s="91">
        <f>IF(NE4=data!$F$4,NU30,
IF(NE4=data!$F$5,NU32,
IF(NE4=data!$F$6,0,0)))</f>
        <v>0</v>
      </c>
      <c r="OB33" s="596"/>
      <c r="OC33" s="599"/>
      <c r="OD33" s="166" t="s">
        <v>143</v>
      </c>
      <c r="OE33" s="72"/>
      <c r="OF33" s="73"/>
      <c r="OG33" s="73"/>
      <c r="OH33" s="79"/>
      <c r="OI33" s="80"/>
      <c r="OJ33" s="73"/>
      <c r="OK33" s="81"/>
      <c r="OL33" s="59"/>
      <c r="OM33" s="90">
        <f t="shared" ref="OM33:ON33" si="252">OM32</f>
        <v>0</v>
      </c>
      <c r="ON33" s="90" t="str">
        <f t="shared" si="252"/>
        <v/>
      </c>
      <c r="OO33" s="90">
        <f ca="1" xml:space="preserve">
IF(AND(OH33=data!$AR$5,OI33=data!$AT$87),data!$AU$87,
IF(AND(OH33=data!$AR$5,OI33=data!$AT$88),data!$AU$88,
IF(OH33=data!$AR$4,OF33/OJ33,
IF(OH33=data!$AR$5,OF33/OFFSET(data!$AT$3,MATCH(OI33,data!$AT$4:$AT$88,0),1),0))))</f>
        <v>0</v>
      </c>
      <c r="OP33" s="90">
        <f>MIN(IF(OL33=data!$AV$4,0.18,0.09),OF33*9)</f>
        <v>0</v>
      </c>
      <c r="OQ33" s="91">
        <f>IF(OE33=data!$AS$5,OP33,
IF(OE33=data!$AS$4,OO33,0))
*IF(AND(OG33=data!$AW$4,OE$4=data!$F$5),0.9,1)</f>
        <v>0</v>
      </c>
      <c r="OR33" s="91">
        <f t="shared" si="15"/>
        <v>0</v>
      </c>
      <c r="OU33" s="91">
        <f>IF(OE4=data!$F$4,OU30,
IF(OE4=data!$F$5,OU32,
IF(OE4=data!$F$6,0,0)))</f>
        <v>0</v>
      </c>
      <c r="PB33" s="596"/>
      <c r="PC33" s="599"/>
      <c r="PD33" s="166" t="s">
        <v>143</v>
      </c>
      <c r="PE33" s="72"/>
      <c r="PF33" s="73"/>
      <c r="PG33" s="73"/>
      <c r="PH33" s="79"/>
      <c r="PI33" s="80"/>
      <c r="PJ33" s="73"/>
      <c r="PK33" s="81"/>
      <c r="PL33" s="59"/>
      <c r="PM33" s="90">
        <f t="shared" ref="PM33:PN33" si="253">PM32</f>
        <v>0</v>
      </c>
      <c r="PN33" s="90" t="str">
        <f t="shared" si="253"/>
        <v/>
      </c>
      <c r="PO33" s="90">
        <f ca="1" xml:space="preserve">
IF(AND(PH33=data!$AR$5,PI33=data!$AT$87),data!$AU$87,
IF(AND(PH33=data!$AR$5,PI33=data!$AT$88),data!$AU$88,
IF(PH33=data!$AR$4,PF33/PJ33,
IF(PH33=data!$AR$5,PF33/OFFSET(data!$AT$3,MATCH(PI33,data!$AT$4:$AT$88,0),1),0))))</f>
        <v>0</v>
      </c>
      <c r="PP33" s="90">
        <f>MIN(IF(PL33=data!$AV$4,0.18,0.09),PF33*9)</f>
        <v>0</v>
      </c>
      <c r="PQ33" s="91">
        <f>IF(PE33=data!$AS$5,PP33,
IF(PE33=data!$AS$4,PO33,0))
*IF(AND(PG33=data!$AW$4,PE$4=data!$F$5),0.9,1)</f>
        <v>0</v>
      </c>
      <c r="PR33" s="91">
        <f t="shared" si="16"/>
        <v>0</v>
      </c>
      <c r="PU33" s="91">
        <f>IF(PE4=data!$F$4,PU30,
IF(PE4=data!$F$5,PU32,
IF(PE4=data!$F$6,0,0)))</f>
        <v>0</v>
      </c>
      <c r="QB33" s="596"/>
      <c r="QC33" s="599"/>
      <c r="QD33" s="166" t="s">
        <v>143</v>
      </c>
      <c r="QE33" s="72"/>
      <c r="QF33" s="73"/>
      <c r="QG33" s="73"/>
      <c r="QH33" s="79"/>
      <c r="QI33" s="80"/>
      <c r="QJ33" s="73"/>
      <c r="QK33" s="81"/>
      <c r="QL33" s="59"/>
      <c r="QM33" s="90">
        <f t="shared" ref="QM33:QN33" si="254">QM32</f>
        <v>0</v>
      </c>
      <c r="QN33" s="90" t="str">
        <f t="shared" si="254"/>
        <v/>
      </c>
      <c r="QO33" s="90">
        <f ca="1" xml:space="preserve">
IF(AND(QH33=data!$AR$5,QI33=data!$AT$87),data!$AU$87,
IF(AND(QH33=data!$AR$5,QI33=data!$AT$88),data!$AU$88,
IF(QH33=data!$AR$4,QF33/QJ33,
IF(QH33=data!$AR$5,QF33/OFFSET(data!$AT$3,MATCH(QI33,data!$AT$4:$AT$88,0),1),0))))</f>
        <v>0</v>
      </c>
      <c r="QP33" s="90">
        <f>MIN(IF(QL33=data!$AV$4,0.18,0.09),QF33*9)</f>
        <v>0</v>
      </c>
      <c r="QQ33" s="91">
        <f>IF(QE33=data!$AS$5,QP33,
IF(QE33=data!$AS$4,QO33,0))
*IF(AND(QG33=data!$AW$4,QE$4=data!$F$5),0.9,1)</f>
        <v>0</v>
      </c>
      <c r="QR33" s="91">
        <f t="shared" si="17"/>
        <v>0</v>
      </c>
      <c r="QU33" s="91">
        <f>IF(QE4=data!$F$4,QU30,
IF(QE4=data!$F$5,QU32,
IF(QE4=data!$F$6,0,0)))</f>
        <v>0</v>
      </c>
      <c r="RB33" s="596"/>
      <c r="RC33" s="599"/>
      <c r="RD33" s="166" t="s">
        <v>143</v>
      </c>
      <c r="RE33" s="72"/>
      <c r="RF33" s="73"/>
      <c r="RG33" s="73"/>
      <c r="RH33" s="79"/>
      <c r="RI33" s="80"/>
      <c r="RJ33" s="73"/>
      <c r="RK33" s="81"/>
      <c r="RL33" s="59"/>
      <c r="RM33" s="90">
        <f t="shared" ref="RM33:RN33" si="255">RM32</f>
        <v>0</v>
      </c>
      <c r="RN33" s="90" t="str">
        <f t="shared" si="255"/>
        <v/>
      </c>
      <c r="RO33" s="90">
        <f ca="1" xml:space="preserve">
IF(AND(RH33=data!$AR$5,RI33=data!$AT$87),data!$AU$87,
IF(AND(RH33=data!$AR$5,RI33=data!$AT$88),data!$AU$88,
IF(RH33=data!$AR$4,RF33/RJ33,
IF(RH33=data!$AR$5,RF33/OFFSET(data!$AT$3,MATCH(RI33,data!$AT$4:$AT$88,0),1),0))))</f>
        <v>0</v>
      </c>
      <c r="RP33" s="90">
        <f>MIN(IF(RL33=data!$AV$4,0.18,0.09),RF33*9)</f>
        <v>0</v>
      </c>
      <c r="RQ33" s="91">
        <f>IF(RE33=data!$AS$5,RP33,
IF(RE33=data!$AS$4,RO33,0))
*IF(AND(RG33=data!$AW$4,RE$4=data!$F$5),0.9,1)</f>
        <v>0</v>
      </c>
      <c r="RR33" s="91">
        <f t="shared" si="18"/>
        <v>0</v>
      </c>
      <c r="RU33" s="91">
        <f>IF(RE4=data!$F$4,RU30,
IF(RE4=data!$F$5,RU32,
IF(RE4=data!$F$6,0,0)))</f>
        <v>0</v>
      </c>
      <c r="SB33" s="596"/>
      <c r="SC33" s="599"/>
      <c r="SD33" s="166" t="s">
        <v>143</v>
      </c>
      <c r="SE33" s="72"/>
      <c r="SF33" s="73"/>
      <c r="SG33" s="73"/>
      <c r="SH33" s="79"/>
      <c r="SI33" s="80"/>
      <c r="SJ33" s="73"/>
      <c r="SK33" s="81"/>
      <c r="SL33" s="59"/>
      <c r="SM33" s="90">
        <f t="shared" ref="SM33:SN33" si="256">SM32</f>
        <v>0</v>
      </c>
      <c r="SN33" s="90" t="str">
        <f t="shared" si="256"/>
        <v/>
      </c>
      <c r="SO33" s="90">
        <f ca="1" xml:space="preserve">
IF(AND(SH33=data!$AR$5,SI33=data!$AT$87),data!$AU$87,
IF(AND(SH33=data!$AR$5,SI33=data!$AT$88),data!$AU$88,
IF(SH33=data!$AR$4,SF33/SJ33,
IF(SH33=data!$AR$5,SF33/OFFSET(data!$AT$3,MATCH(SI33,data!$AT$4:$AT$88,0),1),0))))</f>
        <v>0</v>
      </c>
      <c r="SP33" s="90">
        <f>MIN(IF(SL33=data!$AV$4,0.18,0.09),SF33*9)</f>
        <v>0</v>
      </c>
      <c r="SQ33" s="91">
        <f>IF(SE33=data!$AS$5,SP33,
IF(SE33=data!$AS$4,SO33,0))
*IF(AND(SG33=data!$AW$4,SE$4=data!$F$5),0.9,1)</f>
        <v>0</v>
      </c>
      <c r="SR33" s="91">
        <f t="shared" si="19"/>
        <v>0</v>
      </c>
      <c r="SU33" s="91">
        <f>IF(SE4=data!$F$4,SU30,
IF(SE4=data!$F$5,SU32,
IF(SE4=data!$F$6,0,0)))</f>
        <v>0</v>
      </c>
    </row>
    <row r="34" spans="2:516" ht="22.5" customHeight="1" x14ac:dyDescent="0.15">
      <c r="B34" s="596"/>
      <c r="C34" s="599"/>
      <c r="D34" s="166" t="s">
        <v>144</v>
      </c>
      <c r="E34" s="72"/>
      <c r="F34" s="73"/>
      <c r="G34" s="73"/>
      <c r="H34" s="79"/>
      <c r="I34" s="80"/>
      <c r="J34" s="73"/>
      <c r="K34" s="81"/>
      <c r="L34" s="59"/>
      <c r="M34" s="90" t="str">
        <f t="shared" si="20"/>
        <v>簡略計算方法①</v>
      </c>
      <c r="N34" s="90" t="str">
        <f t="shared" si="21"/>
        <v>柱・間柱間</v>
      </c>
      <c r="O34" s="90">
        <f ca="1" xml:space="preserve">
IF(AND(H34=data!$AR$5,I34=data!$AT$87),data!$AU$87,
IF(AND(H34=data!$AR$5,I34=data!$AT$88),data!$AU$88,
IF(H34=data!$AR$4,F34/J34,
IF(H34=data!$AR$5,F34/OFFSET(data!$AT$3,MATCH(I34,data!$AT$4:$AT$88,0),1),0))))</f>
        <v>0</v>
      </c>
      <c r="P34" s="90">
        <f>MIN(IF(L34=data!$AV$4,0.18,0.09),F34*9)</f>
        <v>0</v>
      </c>
      <c r="Q34" s="91">
        <f>IF(E34=data!$AS$5,P34,
IF(E34=data!$AS$4,O34,0))
*IF(AND(G34=data!$AW$4,E$4=data!$F$5),0.9,1)</f>
        <v>0</v>
      </c>
      <c r="R34" s="91">
        <f t="shared" si="0"/>
        <v>0</v>
      </c>
      <c r="AB34" s="596"/>
      <c r="AC34" s="599"/>
      <c r="AD34" s="166" t="s">
        <v>144</v>
      </c>
      <c r="AE34" s="72"/>
      <c r="AF34" s="73"/>
      <c r="AG34" s="73"/>
      <c r="AH34" s="79"/>
      <c r="AI34" s="80"/>
      <c r="AJ34" s="73"/>
      <c r="AK34" s="81"/>
      <c r="AL34" s="59"/>
      <c r="AM34" s="90" t="str">
        <f t="shared" si="22"/>
        <v>詳細計算方法</v>
      </c>
      <c r="AN34" s="90" t="str">
        <f t="shared" si="22"/>
        <v/>
      </c>
      <c r="AO34" s="90">
        <f ca="1" xml:space="preserve">
IF(AND(AH34=data!$AR$5,AI34=data!$AT$87),data!$AU$87,
IF(AND(AH34=data!$AR$5,AI34=data!$AT$88),data!$AU$88,
IF(AH34=data!$AR$4,AF34/AJ34,
IF(AH34=data!$AR$5,AF34/OFFSET(data!$AT$3,MATCH(AI34,data!$AT$4:$AT$88,0),1),0))))</f>
        <v>0</v>
      </c>
      <c r="AP34" s="90">
        <f>MIN(IF(AL34=data!$AV$4,0.18,0.09),AF34*9)</f>
        <v>0</v>
      </c>
      <c r="AQ34" s="91">
        <f>IF(AE34=data!$AS$5,AP34,
IF(AE34=data!$AS$4,AO34,0))
*IF(AND(AG34=data!$AW$4,AE$4=data!$F$5),0.9,1)</f>
        <v>0</v>
      </c>
      <c r="AR34" s="91">
        <f t="shared" si="1"/>
        <v>0</v>
      </c>
      <c r="BB34" s="596"/>
      <c r="BC34" s="599"/>
      <c r="BD34" s="166" t="s">
        <v>144</v>
      </c>
      <c r="BE34" s="72"/>
      <c r="BF34" s="73"/>
      <c r="BG34" s="73"/>
      <c r="BH34" s="79"/>
      <c r="BI34" s="80"/>
      <c r="BJ34" s="73"/>
      <c r="BK34" s="81"/>
      <c r="BL34" s="59"/>
      <c r="BM34" s="90" t="str">
        <f t="shared" ref="BM34:BN34" si="257">BM33</f>
        <v>簡略計算方法①</v>
      </c>
      <c r="BN34" s="90" t="str">
        <f t="shared" si="257"/>
        <v>大引間</v>
      </c>
      <c r="BO34" s="90">
        <f ca="1" xml:space="preserve">
IF(AND(BH34=data!$AR$5,BI34=data!$AT$87),data!$AU$87,
IF(AND(BH34=data!$AR$5,BI34=data!$AT$88),data!$AU$88,
IF(BH34=data!$AR$4,BF34/BJ34,
IF(BH34=data!$AR$5,BF34/OFFSET(data!$AT$3,MATCH(BI34,data!$AT$4:$AT$88,0),1),0))))</f>
        <v>0</v>
      </c>
      <c r="BP34" s="90">
        <f>MIN(IF(BL34=data!$AV$4,0.18,0.09),BF34*9)</f>
        <v>0</v>
      </c>
      <c r="BQ34" s="91">
        <f>IF(BE34=data!$AS$5,BP34,
IF(BE34=data!$AS$4,BO34,0))
*IF(AND(BG34=data!$AW$4,BE$4=data!$F$5),0.9,1)</f>
        <v>0</v>
      </c>
      <c r="BR34" s="91">
        <f t="shared" si="2"/>
        <v>0</v>
      </c>
      <c r="CB34" s="596"/>
      <c r="CC34" s="599"/>
      <c r="CD34" s="166" t="s">
        <v>144</v>
      </c>
      <c r="CE34" s="72"/>
      <c r="CF34" s="73"/>
      <c r="CG34" s="73"/>
      <c r="CH34" s="79"/>
      <c r="CI34" s="80"/>
      <c r="CJ34" s="73"/>
      <c r="CK34" s="81"/>
      <c r="CL34" s="59"/>
      <c r="CM34" s="90">
        <f t="shared" ref="CM34:CN34" si="258">CM33</f>
        <v>0</v>
      </c>
      <c r="CN34" s="90" t="str">
        <f t="shared" si="258"/>
        <v/>
      </c>
      <c r="CO34" s="90">
        <f ca="1" xml:space="preserve">
IF(AND(CH34=data!$AR$5,CI34=data!$AT$87),data!$AU$87,
IF(AND(CH34=data!$AR$5,CI34=data!$AT$88),data!$AU$88,
IF(CH34=data!$AR$4,CF34/CJ34,
IF(CH34=data!$AR$5,CF34/OFFSET(data!$AT$3,MATCH(CI34,data!$AT$4:$AT$88,0),1),0))))</f>
        <v>0</v>
      </c>
      <c r="CP34" s="90">
        <f>MIN(IF(CL34=data!$AV$4,0.18,0.09),CF34*9)</f>
        <v>0</v>
      </c>
      <c r="CQ34" s="91">
        <f>IF(CE34=data!$AS$5,CP34,
IF(CE34=data!$AS$4,CO34,0))
*IF(AND(CG34=data!$AW$4,CE$4=data!$F$5),0.9,1)</f>
        <v>0</v>
      </c>
      <c r="CR34" s="91">
        <f t="shared" si="3"/>
        <v>0</v>
      </c>
      <c r="DB34" s="596"/>
      <c r="DC34" s="599"/>
      <c r="DD34" s="166" t="s">
        <v>144</v>
      </c>
      <c r="DE34" s="72"/>
      <c r="DF34" s="73"/>
      <c r="DG34" s="73"/>
      <c r="DH34" s="79"/>
      <c r="DI34" s="80"/>
      <c r="DJ34" s="73"/>
      <c r="DK34" s="81"/>
      <c r="DL34" s="59"/>
      <c r="DM34" s="90">
        <f t="shared" ref="DM34:DN34" si="259">DM33</f>
        <v>0</v>
      </c>
      <c r="DN34" s="90" t="str">
        <f t="shared" si="259"/>
        <v/>
      </c>
      <c r="DO34" s="90">
        <f ca="1" xml:space="preserve">
IF(AND(DH34=data!$AR$5,DI34=data!$AT$87),data!$AU$87,
IF(AND(DH34=data!$AR$5,DI34=data!$AT$88),data!$AU$88,
IF(DH34=data!$AR$4,DF34/DJ34,
IF(DH34=data!$AR$5,DF34/OFFSET(data!$AT$3,MATCH(DI34,data!$AT$4:$AT$88,0),1),0))))</f>
        <v>0</v>
      </c>
      <c r="DP34" s="90">
        <f>MIN(IF(DL34=data!$AV$4,0.18,0.09),DF34*9)</f>
        <v>0</v>
      </c>
      <c r="DQ34" s="91">
        <f>IF(DE34=data!$AS$5,DP34,
IF(DE34=data!$AS$4,DO34,0))
*IF(AND(DG34=data!$AW$4,DE$4=data!$F$5),0.9,1)</f>
        <v>0</v>
      </c>
      <c r="DR34" s="91">
        <f t="shared" si="4"/>
        <v>0</v>
      </c>
      <c r="EB34" s="596"/>
      <c r="EC34" s="599"/>
      <c r="ED34" s="166" t="s">
        <v>144</v>
      </c>
      <c r="EE34" s="72"/>
      <c r="EF34" s="73"/>
      <c r="EG34" s="73"/>
      <c r="EH34" s="79"/>
      <c r="EI34" s="80"/>
      <c r="EJ34" s="73"/>
      <c r="EK34" s="81"/>
      <c r="EL34" s="59"/>
      <c r="EM34" s="90">
        <f t="shared" ref="EM34:EN34" si="260">EM33</f>
        <v>0</v>
      </c>
      <c r="EN34" s="90" t="str">
        <f t="shared" si="260"/>
        <v/>
      </c>
      <c r="EO34" s="90">
        <f ca="1" xml:space="preserve">
IF(AND(EH34=data!$AR$5,EI34=data!$AT$87),data!$AU$87,
IF(AND(EH34=data!$AR$5,EI34=data!$AT$88),data!$AU$88,
IF(EH34=data!$AR$4,EF34/EJ34,
IF(EH34=data!$AR$5,EF34/OFFSET(data!$AT$3,MATCH(EI34,data!$AT$4:$AT$88,0),1),0))))</f>
        <v>0</v>
      </c>
      <c r="EP34" s="90">
        <f>MIN(IF(EL34=data!$AV$4,0.18,0.09),EF34*9)</f>
        <v>0</v>
      </c>
      <c r="EQ34" s="91">
        <f>IF(EE34=data!$AS$5,EP34,
IF(EE34=data!$AS$4,EO34,0))
*IF(AND(EG34=data!$AW$4,EE$4=data!$F$5),0.9,1)</f>
        <v>0</v>
      </c>
      <c r="ER34" s="91">
        <f t="shared" si="5"/>
        <v>0</v>
      </c>
      <c r="FB34" s="596"/>
      <c r="FC34" s="599"/>
      <c r="FD34" s="166" t="s">
        <v>144</v>
      </c>
      <c r="FE34" s="72"/>
      <c r="FF34" s="73"/>
      <c r="FG34" s="73"/>
      <c r="FH34" s="79"/>
      <c r="FI34" s="80"/>
      <c r="FJ34" s="73"/>
      <c r="FK34" s="81"/>
      <c r="FL34" s="59"/>
      <c r="FM34" s="90">
        <f t="shared" ref="FM34:FN34" si="261">FM33</f>
        <v>0</v>
      </c>
      <c r="FN34" s="90" t="str">
        <f t="shared" si="261"/>
        <v/>
      </c>
      <c r="FO34" s="90">
        <f ca="1" xml:space="preserve">
IF(AND(FH34=data!$AR$5,FI34=data!$AT$87),data!$AU$87,
IF(AND(FH34=data!$AR$5,FI34=data!$AT$88),data!$AU$88,
IF(FH34=data!$AR$4,FF34/FJ34,
IF(FH34=data!$AR$5,FF34/OFFSET(data!$AT$3,MATCH(FI34,data!$AT$4:$AT$88,0),1),0))))</f>
        <v>0</v>
      </c>
      <c r="FP34" s="90">
        <f>MIN(IF(FL34=data!$AV$4,0.18,0.09),FF34*9)</f>
        <v>0</v>
      </c>
      <c r="FQ34" s="91">
        <f>IF(FE34=data!$AS$5,FP34,
IF(FE34=data!$AS$4,FO34,0))
*IF(AND(FG34=data!$AW$4,FE$4=data!$F$5),0.9,1)</f>
        <v>0</v>
      </c>
      <c r="FR34" s="91">
        <f t="shared" si="6"/>
        <v>0</v>
      </c>
      <c r="GB34" s="596"/>
      <c r="GC34" s="599"/>
      <c r="GD34" s="166" t="s">
        <v>144</v>
      </c>
      <c r="GE34" s="72"/>
      <c r="GF34" s="73"/>
      <c r="GG34" s="73"/>
      <c r="GH34" s="79"/>
      <c r="GI34" s="80"/>
      <c r="GJ34" s="73"/>
      <c r="GK34" s="81"/>
      <c r="GL34" s="59"/>
      <c r="GM34" s="90">
        <f t="shared" ref="GM34:GN34" si="262">GM33</f>
        <v>0</v>
      </c>
      <c r="GN34" s="90" t="str">
        <f t="shared" si="262"/>
        <v/>
      </c>
      <c r="GO34" s="90">
        <f ca="1" xml:space="preserve">
IF(AND(GH34=data!$AR$5,GI34=data!$AT$87),data!$AU$87,
IF(AND(GH34=data!$AR$5,GI34=data!$AT$88),data!$AU$88,
IF(GH34=data!$AR$4,GF34/GJ34,
IF(GH34=data!$AR$5,GF34/OFFSET(data!$AT$3,MATCH(GI34,data!$AT$4:$AT$88,0),1),0))))</f>
        <v>0</v>
      </c>
      <c r="GP34" s="90">
        <f>MIN(IF(GL34=data!$AV$4,0.18,0.09),GF34*9)</f>
        <v>0</v>
      </c>
      <c r="GQ34" s="91">
        <f>IF(GE34=data!$AS$5,GP34,
IF(GE34=data!$AS$4,GO34,0))
*IF(AND(GG34=data!$AW$4,GE$4=data!$F$5),0.9,1)</f>
        <v>0</v>
      </c>
      <c r="GR34" s="91">
        <f t="shared" si="7"/>
        <v>0</v>
      </c>
      <c r="HB34" s="596"/>
      <c r="HC34" s="599"/>
      <c r="HD34" s="166" t="s">
        <v>144</v>
      </c>
      <c r="HE34" s="72"/>
      <c r="HF34" s="73"/>
      <c r="HG34" s="73"/>
      <c r="HH34" s="79"/>
      <c r="HI34" s="80"/>
      <c r="HJ34" s="73"/>
      <c r="HK34" s="81"/>
      <c r="HL34" s="59"/>
      <c r="HM34" s="90">
        <f t="shared" ref="HM34:HN34" si="263">HM33</f>
        <v>0</v>
      </c>
      <c r="HN34" s="90" t="str">
        <f t="shared" si="263"/>
        <v/>
      </c>
      <c r="HO34" s="90">
        <f ca="1" xml:space="preserve">
IF(AND(HH34=data!$AR$5,HI34=data!$AT$87),data!$AU$87,
IF(AND(HH34=data!$AR$5,HI34=data!$AT$88),data!$AU$88,
IF(HH34=data!$AR$4,HF34/HJ34,
IF(HH34=data!$AR$5,HF34/OFFSET(data!$AT$3,MATCH(HI34,data!$AT$4:$AT$88,0),1),0))))</f>
        <v>0</v>
      </c>
      <c r="HP34" s="90">
        <f>MIN(IF(HL34=data!$AV$4,0.18,0.09),HF34*9)</f>
        <v>0</v>
      </c>
      <c r="HQ34" s="91">
        <f>IF(HE34=data!$AS$5,HP34,
IF(HE34=data!$AS$4,HO34,0))
*IF(AND(HG34=data!$AW$4,HE$4=data!$F$5),0.9,1)</f>
        <v>0</v>
      </c>
      <c r="HR34" s="91">
        <f t="shared" si="8"/>
        <v>0</v>
      </c>
      <c r="IB34" s="596"/>
      <c r="IC34" s="599"/>
      <c r="ID34" s="166" t="s">
        <v>144</v>
      </c>
      <c r="IE34" s="72"/>
      <c r="IF34" s="73"/>
      <c r="IG34" s="73"/>
      <c r="IH34" s="79"/>
      <c r="II34" s="80"/>
      <c r="IJ34" s="73"/>
      <c r="IK34" s="81"/>
      <c r="IL34" s="59"/>
      <c r="IM34" s="90">
        <f t="shared" ref="IM34:IN34" si="264">IM33</f>
        <v>0</v>
      </c>
      <c r="IN34" s="90" t="str">
        <f t="shared" si="264"/>
        <v/>
      </c>
      <c r="IO34" s="90">
        <f ca="1" xml:space="preserve">
IF(AND(IH34=data!$AR$5,II34=data!$AT$87),data!$AU$87,
IF(AND(IH34=data!$AR$5,II34=data!$AT$88),data!$AU$88,
IF(IH34=data!$AR$4,IF34/IJ34,
IF(IH34=data!$AR$5,IF34/OFFSET(data!$AT$3,MATCH(II34,data!$AT$4:$AT$88,0),1),0))))</f>
        <v>0</v>
      </c>
      <c r="IP34" s="90">
        <f>MIN(IF(IL34=data!$AV$4,0.18,0.09),IF34*9)</f>
        <v>0</v>
      </c>
      <c r="IQ34" s="91">
        <f>IF(IE34=data!$AS$5,IP34,
IF(IE34=data!$AS$4,IO34,0))
*IF(AND(IG34=data!$AW$4,IE$4=data!$F$5),0.9,1)</f>
        <v>0</v>
      </c>
      <c r="IR34" s="91">
        <f t="shared" si="9"/>
        <v>0</v>
      </c>
      <c r="JB34" s="596"/>
      <c r="JC34" s="599"/>
      <c r="JD34" s="166" t="s">
        <v>144</v>
      </c>
      <c r="JE34" s="72"/>
      <c r="JF34" s="73"/>
      <c r="JG34" s="73"/>
      <c r="JH34" s="79"/>
      <c r="JI34" s="80"/>
      <c r="JJ34" s="73"/>
      <c r="JK34" s="81"/>
      <c r="JL34" s="59"/>
      <c r="JM34" s="90">
        <f t="shared" ref="JM34:JN34" si="265">JM33</f>
        <v>0</v>
      </c>
      <c r="JN34" s="90" t="str">
        <f t="shared" si="265"/>
        <v/>
      </c>
      <c r="JO34" s="90">
        <f ca="1" xml:space="preserve">
IF(AND(JH34=data!$AR$5,JI34=data!$AT$87),data!$AU$87,
IF(AND(JH34=data!$AR$5,JI34=data!$AT$88),data!$AU$88,
IF(JH34=data!$AR$4,JF34/JJ34,
IF(JH34=data!$AR$5,JF34/OFFSET(data!$AT$3,MATCH(JI34,data!$AT$4:$AT$88,0),1),0))))</f>
        <v>0</v>
      </c>
      <c r="JP34" s="90">
        <f>MIN(IF(JL34=data!$AV$4,0.18,0.09),JF34*9)</f>
        <v>0</v>
      </c>
      <c r="JQ34" s="91">
        <f>IF(JE34=data!$AS$5,JP34,
IF(JE34=data!$AS$4,JO34,0))
*IF(AND(JG34=data!$AW$4,JE$4=data!$F$5),0.9,1)</f>
        <v>0</v>
      </c>
      <c r="JR34" s="91">
        <f t="shared" si="10"/>
        <v>0</v>
      </c>
      <c r="KB34" s="596"/>
      <c r="KC34" s="599"/>
      <c r="KD34" s="166" t="s">
        <v>144</v>
      </c>
      <c r="KE34" s="72"/>
      <c r="KF34" s="73"/>
      <c r="KG34" s="73"/>
      <c r="KH34" s="79"/>
      <c r="KI34" s="80"/>
      <c r="KJ34" s="73"/>
      <c r="KK34" s="81"/>
      <c r="KL34" s="59"/>
      <c r="KM34" s="90">
        <f t="shared" ref="KM34:KN34" si="266">KM33</f>
        <v>0</v>
      </c>
      <c r="KN34" s="90" t="str">
        <f t="shared" si="266"/>
        <v/>
      </c>
      <c r="KO34" s="90">
        <f ca="1" xml:space="preserve">
IF(AND(KH34=data!$AR$5,KI34=data!$AT$87),data!$AU$87,
IF(AND(KH34=data!$AR$5,KI34=data!$AT$88),data!$AU$88,
IF(KH34=data!$AR$4,KF34/KJ34,
IF(KH34=data!$AR$5,KF34/OFFSET(data!$AT$3,MATCH(KI34,data!$AT$4:$AT$88,0),1),0))))</f>
        <v>0</v>
      </c>
      <c r="KP34" s="90">
        <f>MIN(IF(KL34=data!$AV$4,0.18,0.09),KF34*9)</f>
        <v>0</v>
      </c>
      <c r="KQ34" s="91">
        <f>IF(KE34=data!$AS$5,KP34,
IF(KE34=data!$AS$4,KO34,0))
*IF(AND(KG34=data!$AW$4,KE$4=data!$F$5),0.9,1)</f>
        <v>0</v>
      </c>
      <c r="KR34" s="91">
        <f t="shared" si="11"/>
        <v>0</v>
      </c>
      <c r="LB34" s="596"/>
      <c r="LC34" s="599"/>
      <c r="LD34" s="166" t="s">
        <v>144</v>
      </c>
      <c r="LE34" s="72"/>
      <c r="LF34" s="73"/>
      <c r="LG34" s="73"/>
      <c r="LH34" s="79"/>
      <c r="LI34" s="80"/>
      <c r="LJ34" s="73"/>
      <c r="LK34" s="81"/>
      <c r="LL34" s="59"/>
      <c r="LM34" s="90">
        <f t="shared" ref="LM34:LN34" si="267">LM33</f>
        <v>0</v>
      </c>
      <c r="LN34" s="90" t="str">
        <f t="shared" si="267"/>
        <v/>
      </c>
      <c r="LO34" s="90">
        <f ca="1" xml:space="preserve">
IF(AND(LH34=data!$AR$5,LI34=data!$AT$87),data!$AU$87,
IF(AND(LH34=data!$AR$5,LI34=data!$AT$88),data!$AU$88,
IF(LH34=data!$AR$4,LF34/LJ34,
IF(LH34=data!$AR$5,LF34/OFFSET(data!$AT$3,MATCH(LI34,data!$AT$4:$AT$88,0),1),0))))</f>
        <v>0</v>
      </c>
      <c r="LP34" s="90">
        <f>MIN(IF(LL34=data!$AV$4,0.18,0.09),LF34*9)</f>
        <v>0</v>
      </c>
      <c r="LQ34" s="91">
        <f>IF(LE34=data!$AS$5,LP34,
IF(LE34=data!$AS$4,LO34,0))
*IF(AND(LG34=data!$AW$4,LE$4=data!$F$5),0.9,1)</f>
        <v>0</v>
      </c>
      <c r="LR34" s="91">
        <f t="shared" si="12"/>
        <v>0</v>
      </c>
      <c r="MB34" s="596"/>
      <c r="MC34" s="599"/>
      <c r="MD34" s="166" t="s">
        <v>144</v>
      </c>
      <c r="ME34" s="72"/>
      <c r="MF34" s="73"/>
      <c r="MG34" s="73"/>
      <c r="MH34" s="79"/>
      <c r="MI34" s="80"/>
      <c r="MJ34" s="73"/>
      <c r="MK34" s="81"/>
      <c r="ML34" s="59"/>
      <c r="MM34" s="90">
        <f t="shared" ref="MM34:MN34" si="268">MM33</f>
        <v>0</v>
      </c>
      <c r="MN34" s="90" t="str">
        <f t="shared" si="268"/>
        <v/>
      </c>
      <c r="MO34" s="90">
        <f ca="1" xml:space="preserve">
IF(AND(MH34=data!$AR$5,MI34=data!$AT$87),data!$AU$87,
IF(AND(MH34=data!$AR$5,MI34=data!$AT$88),data!$AU$88,
IF(MH34=data!$AR$4,MF34/MJ34,
IF(MH34=data!$AR$5,MF34/OFFSET(data!$AT$3,MATCH(MI34,data!$AT$4:$AT$88,0),1),0))))</f>
        <v>0</v>
      </c>
      <c r="MP34" s="90">
        <f>MIN(IF(ML34=data!$AV$4,0.18,0.09),MF34*9)</f>
        <v>0</v>
      </c>
      <c r="MQ34" s="91">
        <f>IF(ME34=data!$AS$5,MP34,
IF(ME34=data!$AS$4,MO34,0))
*IF(AND(MG34=data!$AW$4,ME$4=data!$F$5),0.9,1)</f>
        <v>0</v>
      </c>
      <c r="MR34" s="91">
        <f t="shared" si="13"/>
        <v>0</v>
      </c>
      <c r="NB34" s="596"/>
      <c r="NC34" s="599"/>
      <c r="ND34" s="166" t="s">
        <v>144</v>
      </c>
      <c r="NE34" s="72"/>
      <c r="NF34" s="73"/>
      <c r="NG34" s="73"/>
      <c r="NH34" s="79"/>
      <c r="NI34" s="80"/>
      <c r="NJ34" s="73"/>
      <c r="NK34" s="81"/>
      <c r="NL34" s="59"/>
      <c r="NM34" s="90">
        <f t="shared" ref="NM34:NN34" si="269">NM33</f>
        <v>0</v>
      </c>
      <c r="NN34" s="90" t="str">
        <f t="shared" si="269"/>
        <v/>
      </c>
      <c r="NO34" s="90">
        <f ca="1" xml:space="preserve">
IF(AND(NH34=data!$AR$5,NI34=data!$AT$87),data!$AU$87,
IF(AND(NH34=data!$AR$5,NI34=data!$AT$88),data!$AU$88,
IF(NH34=data!$AR$4,NF34/NJ34,
IF(NH34=data!$AR$5,NF34/OFFSET(data!$AT$3,MATCH(NI34,data!$AT$4:$AT$88,0),1),0))))</f>
        <v>0</v>
      </c>
      <c r="NP34" s="90">
        <f>MIN(IF(NL34=data!$AV$4,0.18,0.09),NF34*9)</f>
        <v>0</v>
      </c>
      <c r="NQ34" s="91">
        <f>IF(NE34=data!$AS$5,NP34,
IF(NE34=data!$AS$4,NO34,0))
*IF(AND(NG34=data!$AW$4,NE$4=data!$F$5),0.9,1)</f>
        <v>0</v>
      </c>
      <c r="NR34" s="91">
        <f t="shared" si="14"/>
        <v>0</v>
      </c>
      <c r="OB34" s="596"/>
      <c r="OC34" s="599"/>
      <c r="OD34" s="166" t="s">
        <v>144</v>
      </c>
      <c r="OE34" s="72"/>
      <c r="OF34" s="73"/>
      <c r="OG34" s="73"/>
      <c r="OH34" s="79"/>
      <c r="OI34" s="80"/>
      <c r="OJ34" s="73"/>
      <c r="OK34" s="81"/>
      <c r="OL34" s="59"/>
      <c r="OM34" s="90">
        <f t="shared" ref="OM34:ON34" si="270">OM33</f>
        <v>0</v>
      </c>
      <c r="ON34" s="90" t="str">
        <f t="shared" si="270"/>
        <v/>
      </c>
      <c r="OO34" s="90">
        <f ca="1" xml:space="preserve">
IF(AND(OH34=data!$AR$5,OI34=data!$AT$87),data!$AU$87,
IF(AND(OH34=data!$AR$5,OI34=data!$AT$88),data!$AU$88,
IF(OH34=data!$AR$4,OF34/OJ34,
IF(OH34=data!$AR$5,OF34/OFFSET(data!$AT$3,MATCH(OI34,data!$AT$4:$AT$88,0),1),0))))</f>
        <v>0</v>
      </c>
      <c r="OP34" s="90">
        <f>MIN(IF(OL34=data!$AV$4,0.18,0.09),OF34*9)</f>
        <v>0</v>
      </c>
      <c r="OQ34" s="91">
        <f>IF(OE34=data!$AS$5,OP34,
IF(OE34=data!$AS$4,OO34,0))
*IF(AND(OG34=data!$AW$4,OE$4=data!$F$5),0.9,1)</f>
        <v>0</v>
      </c>
      <c r="OR34" s="91">
        <f t="shared" si="15"/>
        <v>0</v>
      </c>
      <c r="PB34" s="596"/>
      <c r="PC34" s="599"/>
      <c r="PD34" s="166" t="s">
        <v>144</v>
      </c>
      <c r="PE34" s="72"/>
      <c r="PF34" s="73"/>
      <c r="PG34" s="73"/>
      <c r="PH34" s="79"/>
      <c r="PI34" s="80"/>
      <c r="PJ34" s="73"/>
      <c r="PK34" s="81"/>
      <c r="PL34" s="59"/>
      <c r="PM34" s="90">
        <f t="shared" ref="PM34:PN34" si="271">PM33</f>
        <v>0</v>
      </c>
      <c r="PN34" s="90" t="str">
        <f t="shared" si="271"/>
        <v/>
      </c>
      <c r="PO34" s="90">
        <f ca="1" xml:space="preserve">
IF(AND(PH34=data!$AR$5,PI34=data!$AT$87),data!$AU$87,
IF(AND(PH34=data!$AR$5,PI34=data!$AT$88),data!$AU$88,
IF(PH34=data!$AR$4,PF34/PJ34,
IF(PH34=data!$AR$5,PF34/OFFSET(data!$AT$3,MATCH(PI34,data!$AT$4:$AT$88,0),1),0))))</f>
        <v>0</v>
      </c>
      <c r="PP34" s="90">
        <f>MIN(IF(PL34=data!$AV$4,0.18,0.09),PF34*9)</f>
        <v>0</v>
      </c>
      <c r="PQ34" s="91">
        <f>IF(PE34=data!$AS$5,PP34,
IF(PE34=data!$AS$4,PO34,0))
*IF(AND(PG34=data!$AW$4,PE$4=data!$F$5),0.9,1)</f>
        <v>0</v>
      </c>
      <c r="PR34" s="91">
        <f t="shared" si="16"/>
        <v>0</v>
      </c>
      <c r="QB34" s="596"/>
      <c r="QC34" s="599"/>
      <c r="QD34" s="166" t="s">
        <v>144</v>
      </c>
      <c r="QE34" s="72"/>
      <c r="QF34" s="73"/>
      <c r="QG34" s="73"/>
      <c r="QH34" s="79"/>
      <c r="QI34" s="80"/>
      <c r="QJ34" s="73"/>
      <c r="QK34" s="81"/>
      <c r="QL34" s="59"/>
      <c r="QM34" s="90">
        <f t="shared" ref="QM34:QN34" si="272">QM33</f>
        <v>0</v>
      </c>
      <c r="QN34" s="90" t="str">
        <f t="shared" si="272"/>
        <v/>
      </c>
      <c r="QO34" s="90">
        <f ca="1" xml:space="preserve">
IF(AND(QH34=data!$AR$5,QI34=data!$AT$87),data!$AU$87,
IF(AND(QH34=data!$AR$5,QI34=data!$AT$88),data!$AU$88,
IF(QH34=data!$AR$4,QF34/QJ34,
IF(QH34=data!$AR$5,QF34/OFFSET(data!$AT$3,MATCH(QI34,data!$AT$4:$AT$88,0),1),0))))</f>
        <v>0</v>
      </c>
      <c r="QP34" s="90">
        <f>MIN(IF(QL34=data!$AV$4,0.18,0.09),QF34*9)</f>
        <v>0</v>
      </c>
      <c r="QQ34" s="91">
        <f>IF(QE34=data!$AS$5,QP34,
IF(QE34=data!$AS$4,QO34,0))
*IF(AND(QG34=data!$AW$4,QE$4=data!$F$5),0.9,1)</f>
        <v>0</v>
      </c>
      <c r="QR34" s="91">
        <f t="shared" si="17"/>
        <v>0</v>
      </c>
      <c r="RB34" s="596"/>
      <c r="RC34" s="599"/>
      <c r="RD34" s="166" t="s">
        <v>144</v>
      </c>
      <c r="RE34" s="72"/>
      <c r="RF34" s="73"/>
      <c r="RG34" s="73"/>
      <c r="RH34" s="79"/>
      <c r="RI34" s="80"/>
      <c r="RJ34" s="73"/>
      <c r="RK34" s="81"/>
      <c r="RL34" s="59"/>
      <c r="RM34" s="90">
        <f t="shared" ref="RM34:RN34" si="273">RM33</f>
        <v>0</v>
      </c>
      <c r="RN34" s="90" t="str">
        <f t="shared" si="273"/>
        <v/>
      </c>
      <c r="RO34" s="90">
        <f ca="1" xml:space="preserve">
IF(AND(RH34=data!$AR$5,RI34=data!$AT$87),data!$AU$87,
IF(AND(RH34=data!$AR$5,RI34=data!$AT$88),data!$AU$88,
IF(RH34=data!$AR$4,RF34/RJ34,
IF(RH34=data!$AR$5,RF34/OFFSET(data!$AT$3,MATCH(RI34,data!$AT$4:$AT$88,0),1),0))))</f>
        <v>0</v>
      </c>
      <c r="RP34" s="90">
        <f>MIN(IF(RL34=data!$AV$4,0.18,0.09),RF34*9)</f>
        <v>0</v>
      </c>
      <c r="RQ34" s="91">
        <f>IF(RE34=data!$AS$5,RP34,
IF(RE34=data!$AS$4,RO34,0))
*IF(AND(RG34=data!$AW$4,RE$4=data!$F$5),0.9,1)</f>
        <v>0</v>
      </c>
      <c r="RR34" s="91">
        <f t="shared" si="18"/>
        <v>0</v>
      </c>
      <c r="SB34" s="596"/>
      <c r="SC34" s="599"/>
      <c r="SD34" s="166" t="s">
        <v>144</v>
      </c>
      <c r="SE34" s="72"/>
      <c r="SF34" s="73"/>
      <c r="SG34" s="73"/>
      <c r="SH34" s="79"/>
      <c r="SI34" s="80"/>
      <c r="SJ34" s="73"/>
      <c r="SK34" s="81"/>
      <c r="SL34" s="59"/>
      <c r="SM34" s="90">
        <f t="shared" ref="SM34:SN34" si="274">SM33</f>
        <v>0</v>
      </c>
      <c r="SN34" s="90" t="str">
        <f t="shared" si="274"/>
        <v/>
      </c>
      <c r="SO34" s="90">
        <f ca="1" xml:space="preserve">
IF(AND(SH34=data!$AR$5,SI34=data!$AT$87),data!$AU$87,
IF(AND(SH34=data!$AR$5,SI34=data!$AT$88),data!$AU$88,
IF(SH34=data!$AR$4,SF34/SJ34,
IF(SH34=data!$AR$5,SF34/OFFSET(data!$AT$3,MATCH(SI34,data!$AT$4:$AT$88,0),1),0))))</f>
        <v>0</v>
      </c>
      <c r="SP34" s="90">
        <f>MIN(IF(SL34=data!$AV$4,0.18,0.09),SF34*9)</f>
        <v>0</v>
      </c>
      <c r="SQ34" s="91">
        <f>IF(SE34=data!$AS$5,SP34,
IF(SE34=data!$AS$4,SO34,0))
*IF(AND(SG34=data!$AW$4,SE$4=data!$F$5),0.9,1)</f>
        <v>0</v>
      </c>
      <c r="SR34" s="91">
        <f t="shared" si="19"/>
        <v>0</v>
      </c>
    </row>
    <row r="35" spans="2:516" ht="22.5" customHeight="1" x14ac:dyDescent="0.15">
      <c r="B35" s="596"/>
      <c r="C35" s="599"/>
      <c r="D35" s="166" t="s">
        <v>145</v>
      </c>
      <c r="E35" s="72"/>
      <c r="F35" s="73"/>
      <c r="G35" s="73"/>
      <c r="H35" s="79"/>
      <c r="I35" s="80"/>
      <c r="J35" s="73"/>
      <c r="K35" s="81"/>
      <c r="L35" s="59"/>
      <c r="M35" s="90" t="str">
        <f t="shared" si="20"/>
        <v>簡略計算方法①</v>
      </c>
      <c r="N35" s="90" t="str">
        <f t="shared" si="21"/>
        <v>柱・間柱間</v>
      </c>
      <c r="O35" s="90">
        <f ca="1" xml:space="preserve">
IF(AND(H35=data!$AR$5,I35=data!$AT$87),data!$AU$87,
IF(AND(H35=data!$AR$5,I35=data!$AT$88),data!$AU$88,
IF(H35=data!$AR$4,F35/J35,
IF(H35=data!$AR$5,F35/OFFSET(data!$AT$3,MATCH(I35,data!$AT$4:$AT$88,0),1),0))))</f>
        <v>0</v>
      </c>
      <c r="P35" s="90">
        <f>MIN(IF(L35=data!$AV$4,0.18,0.09),F35*9)</f>
        <v>0</v>
      </c>
      <c r="Q35" s="91">
        <f>IF(E35=data!$AS$5,P35,
IF(E35=data!$AS$4,O35,0))
*IF(AND(G35=data!$AW$4,E$4=data!$F$5),0.9,1)</f>
        <v>0</v>
      </c>
      <c r="R35" s="91">
        <f t="shared" si="0"/>
        <v>0</v>
      </c>
      <c r="AB35" s="596"/>
      <c r="AC35" s="599"/>
      <c r="AD35" s="166" t="s">
        <v>145</v>
      </c>
      <c r="AE35" s="72"/>
      <c r="AF35" s="73"/>
      <c r="AG35" s="73"/>
      <c r="AH35" s="79"/>
      <c r="AI35" s="80"/>
      <c r="AJ35" s="73"/>
      <c r="AK35" s="81"/>
      <c r="AL35" s="59"/>
      <c r="AM35" s="90" t="str">
        <f t="shared" si="22"/>
        <v>詳細計算方法</v>
      </c>
      <c r="AN35" s="90" t="str">
        <f t="shared" si="22"/>
        <v/>
      </c>
      <c r="AO35" s="90">
        <f ca="1" xml:space="preserve">
IF(AND(AH35=data!$AR$5,AI35=data!$AT$87),data!$AU$87,
IF(AND(AH35=data!$AR$5,AI35=data!$AT$88),data!$AU$88,
IF(AH35=data!$AR$4,AF35/AJ35,
IF(AH35=data!$AR$5,AF35/OFFSET(data!$AT$3,MATCH(AI35,data!$AT$4:$AT$88,0),1),0))))</f>
        <v>0</v>
      </c>
      <c r="AP35" s="90">
        <f>MIN(IF(AL35=data!$AV$4,0.18,0.09),AF35*9)</f>
        <v>0</v>
      </c>
      <c r="AQ35" s="91">
        <f>IF(AE35=data!$AS$5,AP35,
IF(AE35=data!$AS$4,AO35,0))
*IF(AND(AG35=data!$AW$4,AE$4=data!$F$5),0.9,1)</f>
        <v>0</v>
      </c>
      <c r="AR35" s="91">
        <f t="shared" si="1"/>
        <v>0</v>
      </c>
      <c r="BB35" s="596"/>
      <c r="BC35" s="599"/>
      <c r="BD35" s="166" t="s">
        <v>145</v>
      </c>
      <c r="BE35" s="72"/>
      <c r="BF35" s="73"/>
      <c r="BG35" s="73"/>
      <c r="BH35" s="79"/>
      <c r="BI35" s="80"/>
      <c r="BJ35" s="73"/>
      <c r="BK35" s="81"/>
      <c r="BL35" s="59"/>
      <c r="BM35" s="90" t="str">
        <f t="shared" ref="BM35:BN35" si="275">BM34</f>
        <v>簡略計算方法①</v>
      </c>
      <c r="BN35" s="90" t="str">
        <f t="shared" si="275"/>
        <v>大引間</v>
      </c>
      <c r="BO35" s="90">
        <f ca="1" xml:space="preserve">
IF(AND(BH35=data!$AR$5,BI35=data!$AT$87),data!$AU$87,
IF(AND(BH35=data!$AR$5,BI35=data!$AT$88),data!$AU$88,
IF(BH35=data!$AR$4,BF35/BJ35,
IF(BH35=data!$AR$5,BF35/OFFSET(data!$AT$3,MATCH(BI35,data!$AT$4:$AT$88,0),1),0))))</f>
        <v>0</v>
      </c>
      <c r="BP35" s="90">
        <f>MIN(IF(BL35=data!$AV$4,0.18,0.09),BF35*9)</f>
        <v>0</v>
      </c>
      <c r="BQ35" s="91">
        <f>IF(BE35=data!$AS$5,BP35,
IF(BE35=data!$AS$4,BO35,0))
*IF(AND(BG35=data!$AW$4,BE$4=data!$F$5),0.9,1)</f>
        <v>0</v>
      </c>
      <c r="BR35" s="91">
        <f t="shared" si="2"/>
        <v>0</v>
      </c>
      <c r="CB35" s="596"/>
      <c r="CC35" s="599"/>
      <c r="CD35" s="166" t="s">
        <v>145</v>
      </c>
      <c r="CE35" s="72"/>
      <c r="CF35" s="73"/>
      <c r="CG35" s="73"/>
      <c r="CH35" s="79"/>
      <c r="CI35" s="80"/>
      <c r="CJ35" s="73"/>
      <c r="CK35" s="81"/>
      <c r="CL35" s="59"/>
      <c r="CM35" s="90">
        <f t="shared" ref="CM35:CN35" si="276">CM34</f>
        <v>0</v>
      </c>
      <c r="CN35" s="90" t="str">
        <f t="shared" si="276"/>
        <v/>
      </c>
      <c r="CO35" s="90">
        <f ca="1" xml:space="preserve">
IF(AND(CH35=data!$AR$5,CI35=data!$AT$87),data!$AU$87,
IF(AND(CH35=data!$AR$5,CI35=data!$AT$88),data!$AU$88,
IF(CH35=data!$AR$4,CF35/CJ35,
IF(CH35=data!$AR$5,CF35/OFFSET(data!$AT$3,MATCH(CI35,data!$AT$4:$AT$88,0),1),0))))</f>
        <v>0</v>
      </c>
      <c r="CP35" s="90">
        <f>MIN(IF(CL35=data!$AV$4,0.18,0.09),CF35*9)</f>
        <v>0</v>
      </c>
      <c r="CQ35" s="91">
        <f>IF(CE35=data!$AS$5,CP35,
IF(CE35=data!$AS$4,CO35,0))
*IF(AND(CG35=data!$AW$4,CE$4=data!$F$5),0.9,1)</f>
        <v>0</v>
      </c>
      <c r="CR35" s="91">
        <f t="shared" si="3"/>
        <v>0</v>
      </c>
      <c r="DB35" s="596"/>
      <c r="DC35" s="599"/>
      <c r="DD35" s="166" t="s">
        <v>145</v>
      </c>
      <c r="DE35" s="72"/>
      <c r="DF35" s="73"/>
      <c r="DG35" s="73"/>
      <c r="DH35" s="79"/>
      <c r="DI35" s="80"/>
      <c r="DJ35" s="73"/>
      <c r="DK35" s="81"/>
      <c r="DL35" s="59"/>
      <c r="DM35" s="90">
        <f t="shared" ref="DM35:DN35" si="277">DM34</f>
        <v>0</v>
      </c>
      <c r="DN35" s="90" t="str">
        <f t="shared" si="277"/>
        <v/>
      </c>
      <c r="DO35" s="90">
        <f ca="1" xml:space="preserve">
IF(AND(DH35=data!$AR$5,DI35=data!$AT$87),data!$AU$87,
IF(AND(DH35=data!$AR$5,DI35=data!$AT$88),data!$AU$88,
IF(DH35=data!$AR$4,DF35/DJ35,
IF(DH35=data!$AR$5,DF35/OFFSET(data!$AT$3,MATCH(DI35,data!$AT$4:$AT$88,0),1),0))))</f>
        <v>0</v>
      </c>
      <c r="DP35" s="90">
        <f>MIN(IF(DL35=data!$AV$4,0.18,0.09),DF35*9)</f>
        <v>0</v>
      </c>
      <c r="DQ35" s="91">
        <f>IF(DE35=data!$AS$5,DP35,
IF(DE35=data!$AS$4,DO35,0))
*IF(AND(DG35=data!$AW$4,DE$4=data!$F$5),0.9,1)</f>
        <v>0</v>
      </c>
      <c r="DR35" s="91">
        <f t="shared" si="4"/>
        <v>0</v>
      </c>
      <c r="EB35" s="596"/>
      <c r="EC35" s="599"/>
      <c r="ED35" s="166" t="s">
        <v>145</v>
      </c>
      <c r="EE35" s="72"/>
      <c r="EF35" s="73"/>
      <c r="EG35" s="73"/>
      <c r="EH35" s="79"/>
      <c r="EI35" s="80"/>
      <c r="EJ35" s="73"/>
      <c r="EK35" s="81"/>
      <c r="EL35" s="59"/>
      <c r="EM35" s="90">
        <f t="shared" ref="EM35:EN35" si="278">EM34</f>
        <v>0</v>
      </c>
      <c r="EN35" s="90" t="str">
        <f t="shared" si="278"/>
        <v/>
      </c>
      <c r="EO35" s="90">
        <f ca="1" xml:space="preserve">
IF(AND(EH35=data!$AR$5,EI35=data!$AT$87),data!$AU$87,
IF(AND(EH35=data!$AR$5,EI35=data!$AT$88),data!$AU$88,
IF(EH35=data!$AR$4,EF35/EJ35,
IF(EH35=data!$AR$5,EF35/OFFSET(data!$AT$3,MATCH(EI35,data!$AT$4:$AT$88,0),1),0))))</f>
        <v>0</v>
      </c>
      <c r="EP35" s="90">
        <f>MIN(IF(EL35=data!$AV$4,0.18,0.09),EF35*9)</f>
        <v>0</v>
      </c>
      <c r="EQ35" s="91">
        <f>IF(EE35=data!$AS$5,EP35,
IF(EE35=data!$AS$4,EO35,0))
*IF(AND(EG35=data!$AW$4,EE$4=data!$F$5),0.9,1)</f>
        <v>0</v>
      </c>
      <c r="ER35" s="91">
        <f t="shared" si="5"/>
        <v>0</v>
      </c>
      <c r="FB35" s="596"/>
      <c r="FC35" s="599"/>
      <c r="FD35" s="166" t="s">
        <v>145</v>
      </c>
      <c r="FE35" s="72"/>
      <c r="FF35" s="73"/>
      <c r="FG35" s="73"/>
      <c r="FH35" s="79"/>
      <c r="FI35" s="80"/>
      <c r="FJ35" s="73"/>
      <c r="FK35" s="81"/>
      <c r="FL35" s="59"/>
      <c r="FM35" s="90">
        <f t="shared" ref="FM35:FN35" si="279">FM34</f>
        <v>0</v>
      </c>
      <c r="FN35" s="90" t="str">
        <f t="shared" si="279"/>
        <v/>
      </c>
      <c r="FO35" s="90">
        <f ca="1" xml:space="preserve">
IF(AND(FH35=data!$AR$5,FI35=data!$AT$87),data!$AU$87,
IF(AND(FH35=data!$AR$5,FI35=data!$AT$88),data!$AU$88,
IF(FH35=data!$AR$4,FF35/FJ35,
IF(FH35=data!$AR$5,FF35/OFFSET(data!$AT$3,MATCH(FI35,data!$AT$4:$AT$88,0),1),0))))</f>
        <v>0</v>
      </c>
      <c r="FP35" s="90">
        <f>MIN(IF(FL35=data!$AV$4,0.18,0.09),FF35*9)</f>
        <v>0</v>
      </c>
      <c r="FQ35" s="91">
        <f>IF(FE35=data!$AS$5,FP35,
IF(FE35=data!$AS$4,FO35,0))
*IF(AND(FG35=data!$AW$4,FE$4=data!$F$5),0.9,1)</f>
        <v>0</v>
      </c>
      <c r="FR35" s="91">
        <f t="shared" si="6"/>
        <v>0</v>
      </c>
      <c r="GB35" s="596"/>
      <c r="GC35" s="599"/>
      <c r="GD35" s="166" t="s">
        <v>145</v>
      </c>
      <c r="GE35" s="72"/>
      <c r="GF35" s="73"/>
      <c r="GG35" s="73"/>
      <c r="GH35" s="79"/>
      <c r="GI35" s="80"/>
      <c r="GJ35" s="73"/>
      <c r="GK35" s="81"/>
      <c r="GL35" s="59"/>
      <c r="GM35" s="90">
        <f t="shared" ref="GM35:GN35" si="280">GM34</f>
        <v>0</v>
      </c>
      <c r="GN35" s="90" t="str">
        <f t="shared" si="280"/>
        <v/>
      </c>
      <c r="GO35" s="90">
        <f ca="1" xml:space="preserve">
IF(AND(GH35=data!$AR$5,GI35=data!$AT$87),data!$AU$87,
IF(AND(GH35=data!$AR$5,GI35=data!$AT$88),data!$AU$88,
IF(GH35=data!$AR$4,GF35/GJ35,
IF(GH35=data!$AR$5,GF35/OFFSET(data!$AT$3,MATCH(GI35,data!$AT$4:$AT$88,0),1),0))))</f>
        <v>0</v>
      </c>
      <c r="GP35" s="90">
        <f>MIN(IF(GL35=data!$AV$4,0.18,0.09),GF35*9)</f>
        <v>0</v>
      </c>
      <c r="GQ35" s="91">
        <f>IF(GE35=data!$AS$5,GP35,
IF(GE35=data!$AS$4,GO35,0))
*IF(AND(GG35=data!$AW$4,GE$4=data!$F$5),0.9,1)</f>
        <v>0</v>
      </c>
      <c r="GR35" s="91">
        <f t="shared" si="7"/>
        <v>0</v>
      </c>
      <c r="HB35" s="596"/>
      <c r="HC35" s="599"/>
      <c r="HD35" s="166" t="s">
        <v>145</v>
      </c>
      <c r="HE35" s="72"/>
      <c r="HF35" s="73"/>
      <c r="HG35" s="73"/>
      <c r="HH35" s="79"/>
      <c r="HI35" s="80"/>
      <c r="HJ35" s="73"/>
      <c r="HK35" s="81"/>
      <c r="HL35" s="59"/>
      <c r="HM35" s="90">
        <f t="shared" ref="HM35:HN35" si="281">HM34</f>
        <v>0</v>
      </c>
      <c r="HN35" s="90" t="str">
        <f t="shared" si="281"/>
        <v/>
      </c>
      <c r="HO35" s="90">
        <f ca="1" xml:space="preserve">
IF(AND(HH35=data!$AR$5,HI35=data!$AT$87),data!$AU$87,
IF(AND(HH35=data!$AR$5,HI35=data!$AT$88),data!$AU$88,
IF(HH35=data!$AR$4,HF35/HJ35,
IF(HH35=data!$AR$5,HF35/OFFSET(data!$AT$3,MATCH(HI35,data!$AT$4:$AT$88,0),1),0))))</f>
        <v>0</v>
      </c>
      <c r="HP35" s="90">
        <f>MIN(IF(HL35=data!$AV$4,0.18,0.09),HF35*9)</f>
        <v>0</v>
      </c>
      <c r="HQ35" s="91">
        <f>IF(HE35=data!$AS$5,HP35,
IF(HE35=data!$AS$4,HO35,0))
*IF(AND(HG35=data!$AW$4,HE$4=data!$F$5),0.9,1)</f>
        <v>0</v>
      </c>
      <c r="HR35" s="91">
        <f t="shared" si="8"/>
        <v>0</v>
      </c>
      <c r="IB35" s="596"/>
      <c r="IC35" s="599"/>
      <c r="ID35" s="166" t="s">
        <v>145</v>
      </c>
      <c r="IE35" s="72"/>
      <c r="IF35" s="73"/>
      <c r="IG35" s="73"/>
      <c r="IH35" s="79"/>
      <c r="II35" s="80"/>
      <c r="IJ35" s="73"/>
      <c r="IK35" s="81"/>
      <c r="IL35" s="59"/>
      <c r="IM35" s="90">
        <f t="shared" ref="IM35:IN35" si="282">IM34</f>
        <v>0</v>
      </c>
      <c r="IN35" s="90" t="str">
        <f t="shared" si="282"/>
        <v/>
      </c>
      <c r="IO35" s="90">
        <f ca="1" xml:space="preserve">
IF(AND(IH35=data!$AR$5,II35=data!$AT$87),data!$AU$87,
IF(AND(IH35=data!$AR$5,II35=data!$AT$88),data!$AU$88,
IF(IH35=data!$AR$4,IF35/IJ35,
IF(IH35=data!$AR$5,IF35/OFFSET(data!$AT$3,MATCH(II35,data!$AT$4:$AT$88,0),1),0))))</f>
        <v>0</v>
      </c>
      <c r="IP35" s="90">
        <f>MIN(IF(IL35=data!$AV$4,0.18,0.09),IF35*9)</f>
        <v>0</v>
      </c>
      <c r="IQ35" s="91">
        <f>IF(IE35=data!$AS$5,IP35,
IF(IE35=data!$AS$4,IO35,0))
*IF(AND(IG35=data!$AW$4,IE$4=data!$F$5),0.9,1)</f>
        <v>0</v>
      </c>
      <c r="IR35" s="91">
        <f t="shared" si="9"/>
        <v>0</v>
      </c>
      <c r="JB35" s="596"/>
      <c r="JC35" s="599"/>
      <c r="JD35" s="166" t="s">
        <v>145</v>
      </c>
      <c r="JE35" s="72"/>
      <c r="JF35" s="73"/>
      <c r="JG35" s="73"/>
      <c r="JH35" s="79"/>
      <c r="JI35" s="80"/>
      <c r="JJ35" s="73"/>
      <c r="JK35" s="81"/>
      <c r="JL35" s="59"/>
      <c r="JM35" s="90">
        <f t="shared" ref="JM35:JN35" si="283">JM34</f>
        <v>0</v>
      </c>
      <c r="JN35" s="90" t="str">
        <f t="shared" si="283"/>
        <v/>
      </c>
      <c r="JO35" s="90">
        <f ca="1" xml:space="preserve">
IF(AND(JH35=data!$AR$5,JI35=data!$AT$87),data!$AU$87,
IF(AND(JH35=data!$AR$5,JI35=data!$AT$88),data!$AU$88,
IF(JH35=data!$AR$4,JF35/JJ35,
IF(JH35=data!$AR$5,JF35/OFFSET(data!$AT$3,MATCH(JI35,data!$AT$4:$AT$88,0),1),0))))</f>
        <v>0</v>
      </c>
      <c r="JP35" s="90">
        <f>MIN(IF(JL35=data!$AV$4,0.18,0.09),JF35*9)</f>
        <v>0</v>
      </c>
      <c r="JQ35" s="91">
        <f>IF(JE35=data!$AS$5,JP35,
IF(JE35=data!$AS$4,JO35,0))
*IF(AND(JG35=data!$AW$4,JE$4=data!$F$5),0.9,1)</f>
        <v>0</v>
      </c>
      <c r="JR35" s="91">
        <f t="shared" si="10"/>
        <v>0</v>
      </c>
      <c r="KB35" s="596"/>
      <c r="KC35" s="599"/>
      <c r="KD35" s="166" t="s">
        <v>145</v>
      </c>
      <c r="KE35" s="72"/>
      <c r="KF35" s="73"/>
      <c r="KG35" s="73"/>
      <c r="KH35" s="79"/>
      <c r="KI35" s="80"/>
      <c r="KJ35" s="73"/>
      <c r="KK35" s="81"/>
      <c r="KL35" s="59"/>
      <c r="KM35" s="90">
        <f t="shared" ref="KM35:KN35" si="284">KM34</f>
        <v>0</v>
      </c>
      <c r="KN35" s="90" t="str">
        <f t="shared" si="284"/>
        <v/>
      </c>
      <c r="KO35" s="90">
        <f ca="1" xml:space="preserve">
IF(AND(KH35=data!$AR$5,KI35=data!$AT$87),data!$AU$87,
IF(AND(KH35=data!$AR$5,KI35=data!$AT$88),data!$AU$88,
IF(KH35=data!$AR$4,KF35/KJ35,
IF(KH35=data!$AR$5,KF35/OFFSET(data!$AT$3,MATCH(KI35,data!$AT$4:$AT$88,0),1),0))))</f>
        <v>0</v>
      </c>
      <c r="KP35" s="90">
        <f>MIN(IF(KL35=data!$AV$4,0.18,0.09),KF35*9)</f>
        <v>0</v>
      </c>
      <c r="KQ35" s="91">
        <f>IF(KE35=data!$AS$5,KP35,
IF(KE35=data!$AS$4,KO35,0))
*IF(AND(KG35=data!$AW$4,KE$4=data!$F$5),0.9,1)</f>
        <v>0</v>
      </c>
      <c r="KR35" s="91">
        <f t="shared" si="11"/>
        <v>0</v>
      </c>
      <c r="LB35" s="596"/>
      <c r="LC35" s="599"/>
      <c r="LD35" s="166" t="s">
        <v>145</v>
      </c>
      <c r="LE35" s="72"/>
      <c r="LF35" s="73"/>
      <c r="LG35" s="73"/>
      <c r="LH35" s="79"/>
      <c r="LI35" s="80"/>
      <c r="LJ35" s="73"/>
      <c r="LK35" s="81"/>
      <c r="LL35" s="59"/>
      <c r="LM35" s="90">
        <f t="shared" ref="LM35:LN35" si="285">LM34</f>
        <v>0</v>
      </c>
      <c r="LN35" s="90" t="str">
        <f t="shared" si="285"/>
        <v/>
      </c>
      <c r="LO35" s="90">
        <f ca="1" xml:space="preserve">
IF(AND(LH35=data!$AR$5,LI35=data!$AT$87),data!$AU$87,
IF(AND(LH35=data!$AR$5,LI35=data!$AT$88),data!$AU$88,
IF(LH35=data!$AR$4,LF35/LJ35,
IF(LH35=data!$AR$5,LF35/OFFSET(data!$AT$3,MATCH(LI35,data!$AT$4:$AT$88,0),1),0))))</f>
        <v>0</v>
      </c>
      <c r="LP35" s="90">
        <f>MIN(IF(LL35=data!$AV$4,0.18,0.09),LF35*9)</f>
        <v>0</v>
      </c>
      <c r="LQ35" s="91">
        <f>IF(LE35=data!$AS$5,LP35,
IF(LE35=data!$AS$4,LO35,0))
*IF(AND(LG35=data!$AW$4,LE$4=data!$F$5),0.9,1)</f>
        <v>0</v>
      </c>
      <c r="LR35" s="91">
        <f t="shared" si="12"/>
        <v>0</v>
      </c>
      <c r="MB35" s="596"/>
      <c r="MC35" s="599"/>
      <c r="MD35" s="166" t="s">
        <v>145</v>
      </c>
      <c r="ME35" s="72"/>
      <c r="MF35" s="73"/>
      <c r="MG35" s="73"/>
      <c r="MH35" s="79"/>
      <c r="MI35" s="80"/>
      <c r="MJ35" s="73"/>
      <c r="MK35" s="81"/>
      <c r="ML35" s="59"/>
      <c r="MM35" s="90">
        <f t="shared" ref="MM35:MN35" si="286">MM34</f>
        <v>0</v>
      </c>
      <c r="MN35" s="90" t="str">
        <f t="shared" si="286"/>
        <v/>
      </c>
      <c r="MO35" s="90">
        <f ca="1" xml:space="preserve">
IF(AND(MH35=data!$AR$5,MI35=data!$AT$87),data!$AU$87,
IF(AND(MH35=data!$AR$5,MI35=data!$AT$88),data!$AU$88,
IF(MH35=data!$AR$4,MF35/MJ35,
IF(MH35=data!$AR$5,MF35/OFFSET(data!$AT$3,MATCH(MI35,data!$AT$4:$AT$88,0),1),0))))</f>
        <v>0</v>
      </c>
      <c r="MP35" s="90">
        <f>MIN(IF(ML35=data!$AV$4,0.18,0.09),MF35*9)</f>
        <v>0</v>
      </c>
      <c r="MQ35" s="91">
        <f>IF(ME35=data!$AS$5,MP35,
IF(ME35=data!$AS$4,MO35,0))
*IF(AND(MG35=data!$AW$4,ME$4=data!$F$5),0.9,1)</f>
        <v>0</v>
      </c>
      <c r="MR35" s="91">
        <f t="shared" si="13"/>
        <v>0</v>
      </c>
      <c r="NB35" s="596"/>
      <c r="NC35" s="599"/>
      <c r="ND35" s="166" t="s">
        <v>145</v>
      </c>
      <c r="NE35" s="72"/>
      <c r="NF35" s="73"/>
      <c r="NG35" s="73"/>
      <c r="NH35" s="79"/>
      <c r="NI35" s="80"/>
      <c r="NJ35" s="73"/>
      <c r="NK35" s="81"/>
      <c r="NL35" s="59"/>
      <c r="NM35" s="90">
        <f t="shared" ref="NM35:NN35" si="287">NM34</f>
        <v>0</v>
      </c>
      <c r="NN35" s="90" t="str">
        <f t="shared" si="287"/>
        <v/>
      </c>
      <c r="NO35" s="90">
        <f ca="1" xml:space="preserve">
IF(AND(NH35=data!$AR$5,NI35=data!$AT$87),data!$AU$87,
IF(AND(NH35=data!$AR$5,NI35=data!$AT$88),data!$AU$88,
IF(NH35=data!$AR$4,NF35/NJ35,
IF(NH35=data!$AR$5,NF35/OFFSET(data!$AT$3,MATCH(NI35,data!$AT$4:$AT$88,0),1),0))))</f>
        <v>0</v>
      </c>
      <c r="NP35" s="90">
        <f>MIN(IF(NL35=data!$AV$4,0.18,0.09),NF35*9)</f>
        <v>0</v>
      </c>
      <c r="NQ35" s="91">
        <f>IF(NE35=data!$AS$5,NP35,
IF(NE35=data!$AS$4,NO35,0))
*IF(AND(NG35=data!$AW$4,NE$4=data!$F$5),0.9,1)</f>
        <v>0</v>
      </c>
      <c r="NR35" s="91">
        <f t="shared" si="14"/>
        <v>0</v>
      </c>
      <c r="OB35" s="596"/>
      <c r="OC35" s="599"/>
      <c r="OD35" s="166" t="s">
        <v>145</v>
      </c>
      <c r="OE35" s="72"/>
      <c r="OF35" s="73"/>
      <c r="OG35" s="73"/>
      <c r="OH35" s="79"/>
      <c r="OI35" s="80"/>
      <c r="OJ35" s="73"/>
      <c r="OK35" s="81"/>
      <c r="OL35" s="59"/>
      <c r="OM35" s="90">
        <f t="shared" ref="OM35:ON35" si="288">OM34</f>
        <v>0</v>
      </c>
      <c r="ON35" s="90" t="str">
        <f t="shared" si="288"/>
        <v/>
      </c>
      <c r="OO35" s="90">
        <f ca="1" xml:space="preserve">
IF(AND(OH35=data!$AR$5,OI35=data!$AT$87),data!$AU$87,
IF(AND(OH35=data!$AR$5,OI35=data!$AT$88),data!$AU$88,
IF(OH35=data!$AR$4,OF35/OJ35,
IF(OH35=data!$AR$5,OF35/OFFSET(data!$AT$3,MATCH(OI35,data!$AT$4:$AT$88,0),1),0))))</f>
        <v>0</v>
      </c>
      <c r="OP35" s="90">
        <f>MIN(IF(OL35=data!$AV$4,0.18,0.09),OF35*9)</f>
        <v>0</v>
      </c>
      <c r="OQ35" s="91">
        <f>IF(OE35=data!$AS$5,OP35,
IF(OE35=data!$AS$4,OO35,0))
*IF(AND(OG35=data!$AW$4,OE$4=data!$F$5),0.9,1)</f>
        <v>0</v>
      </c>
      <c r="OR35" s="91">
        <f t="shared" si="15"/>
        <v>0</v>
      </c>
      <c r="PB35" s="596"/>
      <c r="PC35" s="599"/>
      <c r="PD35" s="166" t="s">
        <v>145</v>
      </c>
      <c r="PE35" s="72"/>
      <c r="PF35" s="73"/>
      <c r="PG35" s="73"/>
      <c r="PH35" s="79"/>
      <c r="PI35" s="80"/>
      <c r="PJ35" s="73"/>
      <c r="PK35" s="81"/>
      <c r="PL35" s="59"/>
      <c r="PM35" s="90">
        <f t="shared" ref="PM35:PN35" si="289">PM34</f>
        <v>0</v>
      </c>
      <c r="PN35" s="90" t="str">
        <f t="shared" si="289"/>
        <v/>
      </c>
      <c r="PO35" s="90">
        <f ca="1" xml:space="preserve">
IF(AND(PH35=data!$AR$5,PI35=data!$AT$87),data!$AU$87,
IF(AND(PH35=data!$AR$5,PI35=data!$AT$88),data!$AU$88,
IF(PH35=data!$AR$4,PF35/PJ35,
IF(PH35=data!$AR$5,PF35/OFFSET(data!$AT$3,MATCH(PI35,data!$AT$4:$AT$88,0),1),0))))</f>
        <v>0</v>
      </c>
      <c r="PP35" s="90">
        <f>MIN(IF(PL35=data!$AV$4,0.18,0.09),PF35*9)</f>
        <v>0</v>
      </c>
      <c r="PQ35" s="91">
        <f>IF(PE35=data!$AS$5,PP35,
IF(PE35=data!$AS$4,PO35,0))
*IF(AND(PG35=data!$AW$4,PE$4=data!$F$5),0.9,1)</f>
        <v>0</v>
      </c>
      <c r="PR35" s="91">
        <f t="shared" si="16"/>
        <v>0</v>
      </c>
      <c r="QB35" s="596"/>
      <c r="QC35" s="599"/>
      <c r="QD35" s="166" t="s">
        <v>145</v>
      </c>
      <c r="QE35" s="72"/>
      <c r="QF35" s="73"/>
      <c r="QG35" s="73"/>
      <c r="QH35" s="79"/>
      <c r="QI35" s="80"/>
      <c r="QJ35" s="73"/>
      <c r="QK35" s="81"/>
      <c r="QL35" s="59"/>
      <c r="QM35" s="90">
        <f t="shared" ref="QM35:QN35" si="290">QM34</f>
        <v>0</v>
      </c>
      <c r="QN35" s="90" t="str">
        <f t="shared" si="290"/>
        <v/>
      </c>
      <c r="QO35" s="90">
        <f ca="1" xml:space="preserve">
IF(AND(QH35=data!$AR$5,QI35=data!$AT$87),data!$AU$87,
IF(AND(QH35=data!$AR$5,QI35=data!$AT$88),data!$AU$88,
IF(QH35=data!$AR$4,QF35/QJ35,
IF(QH35=data!$AR$5,QF35/OFFSET(data!$AT$3,MATCH(QI35,data!$AT$4:$AT$88,0),1),0))))</f>
        <v>0</v>
      </c>
      <c r="QP35" s="90">
        <f>MIN(IF(QL35=data!$AV$4,0.18,0.09),QF35*9)</f>
        <v>0</v>
      </c>
      <c r="QQ35" s="91">
        <f>IF(QE35=data!$AS$5,QP35,
IF(QE35=data!$AS$4,QO35,0))
*IF(AND(QG35=data!$AW$4,QE$4=data!$F$5),0.9,1)</f>
        <v>0</v>
      </c>
      <c r="QR35" s="91">
        <f t="shared" si="17"/>
        <v>0</v>
      </c>
      <c r="RB35" s="596"/>
      <c r="RC35" s="599"/>
      <c r="RD35" s="166" t="s">
        <v>145</v>
      </c>
      <c r="RE35" s="72"/>
      <c r="RF35" s="73"/>
      <c r="RG35" s="73"/>
      <c r="RH35" s="79"/>
      <c r="RI35" s="80"/>
      <c r="RJ35" s="73"/>
      <c r="RK35" s="81"/>
      <c r="RL35" s="59"/>
      <c r="RM35" s="90">
        <f t="shared" ref="RM35:RN35" si="291">RM34</f>
        <v>0</v>
      </c>
      <c r="RN35" s="90" t="str">
        <f t="shared" si="291"/>
        <v/>
      </c>
      <c r="RO35" s="90">
        <f ca="1" xml:space="preserve">
IF(AND(RH35=data!$AR$5,RI35=data!$AT$87),data!$AU$87,
IF(AND(RH35=data!$AR$5,RI35=data!$AT$88),data!$AU$88,
IF(RH35=data!$AR$4,RF35/RJ35,
IF(RH35=data!$AR$5,RF35/OFFSET(data!$AT$3,MATCH(RI35,data!$AT$4:$AT$88,0),1),0))))</f>
        <v>0</v>
      </c>
      <c r="RP35" s="90">
        <f>MIN(IF(RL35=data!$AV$4,0.18,0.09),RF35*9)</f>
        <v>0</v>
      </c>
      <c r="RQ35" s="91">
        <f>IF(RE35=data!$AS$5,RP35,
IF(RE35=data!$AS$4,RO35,0))
*IF(AND(RG35=data!$AW$4,RE$4=data!$F$5),0.9,1)</f>
        <v>0</v>
      </c>
      <c r="RR35" s="91">
        <f t="shared" si="18"/>
        <v>0</v>
      </c>
      <c r="SB35" s="596"/>
      <c r="SC35" s="599"/>
      <c r="SD35" s="166" t="s">
        <v>145</v>
      </c>
      <c r="SE35" s="72"/>
      <c r="SF35" s="73"/>
      <c r="SG35" s="73"/>
      <c r="SH35" s="79"/>
      <c r="SI35" s="80"/>
      <c r="SJ35" s="73"/>
      <c r="SK35" s="81"/>
      <c r="SL35" s="59"/>
      <c r="SM35" s="90">
        <f t="shared" ref="SM35:SN35" si="292">SM34</f>
        <v>0</v>
      </c>
      <c r="SN35" s="90" t="str">
        <f t="shared" si="292"/>
        <v/>
      </c>
      <c r="SO35" s="90">
        <f ca="1" xml:space="preserve">
IF(AND(SH35=data!$AR$5,SI35=data!$AT$87),data!$AU$87,
IF(AND(SH35=data!$AR$5,SI35=data!$AT$88),data!$AU$88,
IF(SH35=data!$AR$4,SF35/SJ35,
IF(SH35=data!$AR$5,SF35/OFFSET(data!$AT$3,MATCH(SI35,data!$AT$4:$AT$88,0),1),0))))</f>
        <v>0</v>
      </c>
      <c r="SP35" s="90">
        <f>MIN(IF(SL35=data!$AV$4,0.18,0.09),SF35*9)</f>
        <v>0</v>
      </c>
      <c r="SQ35" s="91">
        <f>IF(SE35=data!$AS$5,SP35,
IF(SE35=data!$AS$4,SO35,0))
*IF(AND(SG35=data!$AW$4,SE$4=data!$F$5),0.9,1)</f>
        <v>0</v>
      </c>
      <c r="SR35" s="91">
        <f t="shared" si="19"/>
        <v>0</v>
      </c>
    </row>
    <row r="36" spans="2:516" ht="22.5" customHeight="1" x14ac:dyDescent="0.15">
      <c r="B36" s="596"/>
      <c r="C36" s="599"/>
      <c r="D36" s="166" t="s">
        <v>146</v>
      </c>
      <c r="E36" s="72"/>
      <c r="F36" s="73"/>
      <c r="G36" s="73"/>
      <c r="H36" s="79"/>
      <c r="I36" s="80"/>
      <c r="J36" s="73"/>
      <c r="K36" s="81"/>
      <c r="L36" s="59"/>
      <c r="M36" s="90" t="str">
        <f t="shared" si="20"/>
        <v>簡略計算方法①</v>
      </c>
      <c r="N36" s="90" t="str">
        <f t="shared" si="21"/>
        <v>柱・間柱間</v>
      </c>
      <c r="O36" s="90">
        <f ca="1" xml:space="preserve">
IF(AND(H36=data!$AR$5,I36=data!$AT$87),data!$AU$87,
IF(AND(H36=data!$AR$5,I36=data!$AT$88),data!$AU$88,
IF(H36=data!$AR$4,F36/J36,
IF(H36=data!$AR$5,F36/OFFSET(data!$AT$3,MATCH(I36,data!$AT$4:$AT$88,0),1),0))))</f>
        <v>0</v>
      </c>
      <c r="P36" s="90">
        <f>MIN(IF(L36=data!$AV$4,0.18,0.09),F36*9)</f>
        <v>0</v>
      </c>
      <c r="Q36" s="91">
        <f>IF(E36=data!$AS$5,P36,
IF(E36=data!$AS$4,O36,0))
*IF(AND(G36=data!$AW$4,E$4=data!$F$5),0.9,1)</f>
        <v>0</v>
      </c>
      <c r="R36" s="91">
        <f t="shared" si="0"/>
        <v>0</v>
      </c>
      <c r="AB36" s="596"/>
      <c r="AC36" s="599"/>
      <c r="AD36" s="166" t="s">
        <v>146</v>
      </c>
      <c r="AE36" s="72"/>
      <c r="AF36" s="73"/>
      <c r="AG36" s="73"/>
      <c r="AH36" s="79"/>
      <c r="AI36" s="80"/>
      <c r="AJ36" s="73"/>
      <c r="AK36" s="81"/>
      <c r="AL36" s="59"/>
      <c r="AM36" s="90" t="str">
        <f t="shared" si="22"/>
        <v>詳細計算方法</v>
      </c>
      <c r="AN36" s="90" t="str">
        <f t="shared" si="22"/>
        <v/>
      </c>
      <c r="AO36" s="90">
        <f ca="1" xml:space="preserve">
IF(AND(AH36=data!$AR$5,AI36=data!$AT$87),data!$AU$87,
IF(AND(AH36=data!$AR$5,AI36=data!$AT$88),data!$AU$88,
IF(AH36=data!$AR$4,AF36/AJ36,
IF(AH36=data!$AR$5,AF36/OFFSET(data!$AT$3,MATCH(AI36,data!$AT$4:$AT$88,0),1),0))))</f>
        <v>0</v>
      </c>
      <c r="AP36" s="90">
        <f>MIN(IF(AL36=data!$AV$4,0.18,0.09),AF36*9)</f>
        <v>0</v>
      </c>
      <c r="AQ36" s="91">
        <f>IF(AE36=data!$AS$5,AP36,
IF(AE36=data!$AS$4,AO36,0))
*IF(AND(AG36=data!$AW$4,AE$4=data!$F$5),0.9,1)</f>
        <v>0</v>
      </c>
      <c r="AR36" s="91">
        <f t="shared" si="1"/>
        <v>0</v>
      </c>
      <c r="BB36" s="596"/>
      <c r="BC36" s="599"/>
      <c r="BD36" s="166" t="s">
        <v>146</v>
      </c>
      <c r="BE36" s="72"/>
      <c r="BF36" s="73"/>
      <c r="BG36" s="73"/>
      <c r="BH36" s="79"/>
      <c r="BI36" s="80"/>
      <c r="BJ36" s="73"/>
      <c r="BK36" s="81"/>
      <c r="BL36" s="59"/>
      <c r="BM36" s="90" t="str">
        <f t="shared" ref="BM36:BN36" si="293">BM35</f>
        <v>簡略計算方法①</v>
      </c>
      <c r="BN36" s="90" t="str">
        <f t="shared" si="293"/>
        <v>大引間</v>
      </c>
      <c r="BO36" s="90">
        <f ca="1" xml:space="preserve">
IF(AND(BH36=data!$AR$5,BI36=data!$AT$87),data!$AU$87,
IF(AND(BH36=data!$AR$5,BI36=data!$AT$88),data!$AU$88,
IF(BH36=data!$AR$4,BF36/BJ36,
IF(BH36=data!$AR$5,BF36/OFFSET(data!$AT$3,MATCH(BI36,data!$AT$4:$AT$88,0),1),0))))</f>
        <v>0</v>
      </c>
      <c r="BP36" s="90">
        <f>MIN(IF(BL36=data!$AV$4,0.18,0.09),BF36*9)</f>
        <v>0</v>
      </c>
      <c r="BQ36" s="91">
        <f>IF(BE36=data!$AS$5,BP36,
IF(BE36=data!$AS$4,BO36,0))
*IF(AND(BG36=data!$AW$4,BE$4=data!$F$5),0.9,1)</f>
        <v>0</v>
      </c>
      <c r="BR36" s="91">
        <f t="shared" si="2"/>
        <v>0</v>
      </c>
      <c r="CB36" s="596"/>
      <c r="CC36" s="599"/>
      <c r="CD36" s="166" t="s">
        <v>146</v>
      </c>
      <c r="CE36" s="72"/>
      <c r="CF36" s="73"/>
      <c r="CG36" s="73"/>
      <c r="CH36" s="79"/>
      <c r="CI36" s="80"/>
      <c r="CJ36" s="73"/>
      <c r="CK36" s="81"/>
      <c r="CL36" s="59"/>
      <c r="CM36" s="90">
        <f t="shared" ref="CM36:CN36" si="294">CM35</f>
        <v>0</v>
      </c>
      <c r="CN36" s="90" t="str">
        <f t="shared" si="294"/>
        <v/>
      </c>
      <c r="CO36" s="90">
        <f ca="1" xml:space="preserve">
IF(AND(CH36=data!$AR$5,CI36=data!$AT$87),data!$AU$87,
IF(AND(CH36=data!$AR$5,CI36=data!$AT$88),data!$AU$88,
IF(CH36=data!$AR$4,CF36/CJ36,
IF(CH36=data!$AR$5,CF36/OFFSET(data!$AT$3,MATCH(CI36,data!$AT$4:$AT$88,0),1),0))))</f>
        <v>0</v>
      </c>
      <c r="CP36" s="90">
        <f>MIN(IF(CL36=data!$AV$4,0.18,0.09),CF36*9)</f>
        <v>0</v>
      </c>
      <c r="CQ36" s="91">
        <f>IF(CE36=data!$AS$5,CP36,
IF(CE36=data!$AS$4,CO36,0))
*IF(AND(CG36=data!$AW$4,CE$4=data!$F$5),0.9,1)</f>
        <v>0</v>
      </c>
      <c r="CR36" s="91">
        <f t="shared" si="3"/>
        <v>0</v>
      </c>
      <c r="DB36" s="596"/>
      <c r="DC36" s="599"/>
      <c r="DD36" s="166" t="s">
        <v>146</v>
      </c>
      <c r="DE36" s="72"/>
      <c r="DF36" s="73"/>
      <c r="DG36" s="73"/>
      <c r="DH36" s="79"/>
      <c r="DI36" s="80"/>
      <c r="DJ36" s="73"/>
      <c r="DK36" s="81"/>
      <c r="DL36" s="59"/>
      <c r="DM36" s="90">
        <f t="shared" ref="DM36:DN36" si="295">DM35</f>
        <v>0</v>
      </c>
      <c r="DN36" s="90" t="str">
        <f t="shared" si="295"/>
        <v/>
      </c>
      <c r="DO36" s="90">
        <f ca="1" xml:space="preserve">
IF(AND(DH36=data!$AR$5,DI36=data!$AT$87),data!$AU$87,
IF(AND(DH36=data!$AR$5,DI36=data!$AT$88),data!$AU$88,
IF(DH36=data!$AR$4,DF36/DJ36,
IF(DH36=data!$AR$5,DF36/OFFSET(data!$AT$3,MATCH(DI36,data!$AT$4:$AT$88,0),1),0))))</f>
        <v>0</v>
      </c>
      <c r="DP36" s="90">
        <f>MIN(IF(DL36=data!$AV$4,0.18,0.09),DF36*9)</f>
        <v>0</v>
      </c>
      <c r="DQ36" s="91">
        <f>IF(DE36=data!$AS$5,DP36,
IF(DE36=data!$AS$4,DO36,0))
*IF(AND(DG36=data!$AW$4,DE$4=data!$F$5),0.9,1)</f>
        <v>0</v>
      </c>
      <c r="DR36" s="91">
        <f t="shared" si="4"/>
        <v>0</v>
      </c>
      <c r="EB36" s="596"/>
      <c r="EC36" s="599"/>
      <c r="ED36" s="166" t="s">
        <v>146</v>
      </c>
      <c r="EE36" s="72"/>
      <c r="EF36" s="73"/>
      <c r="EG36" s="73"/>
      <c r="EH36" s="79"/>
      <c r="EI36" s="80"/>
      <c r="EJ36" s="73"/>
      <c r="EK36" s="81"/>
      <c r="EL36" s="59"/>
      <c r="EM36" s="90">
        <f t="shared" ref="EM36:EN36" si="296">EM35</f>
        <v>0</v>
      </c>
      <c r="EN36" s="90" t="str">
        <f t="shared" si="296"/>
        <v/>
      </c>
      <c r="EO36" s="90">
        <f ca="1" xml:space="preserve">
IF(AND(EH36=data!$AR$5,EI36=data!$AT$87),data!$AU$87,
IF(AND(EH36=data!$AR$5,EI36=data!$AT$88),data!$AU$88,
IF(EH36=data!$AR$4,EF36/EJ36,
IF(EH36=data!$AR$5,EF36/OFFSET(data!$AT$3,MATCH(EI36,data!$AT$4:$AT$88,0),1),0))))</f>
        <v>0</v>
      </c>
      <c r="EP36" s="90">
        <f>MIN(IF(EL36=data!$AV$4,0.18,0.09),EF36*9)</f>
        <v>0</v>
      </c>
      <c r="EQ36" s="91">
        <f>IF(EE36=data!$AS$5,EP36,
IF(EE36=data!$AS$4,EO36,0))
*IF(AND(EG36=data!$AW$4,EE$4=data!$F$5),0.9,1)</f>
        <v>0</v>
      </c>
      <c r="ER36" s="91">
        <f t="shared" si="5"/>
        <v>0</v>
      </c>
      <c r="FB36" s="596"/>
      <c r="FC36" s="599"/>
      <c r="FD36" s="166" t="s">
        <v>146</v>
      </c>
      <c r="FE36" s="72"/>
      <c r="FF36" s="73"/>
      <c r="FG36" s="73"/>
      <c r="FH36" s="79"/>
      <c r="FI36" s="80"/>
      <c r="FJ36" s="73"/>
      <c r="FK36" s="81"/>
      <c r="FL36" s="59"/>
      <c r="FM36" s="90">
        <f t="shared" ref="FM36:FN36" si="297">FM35</f>
        <v>0</v>
      </c>
      <c r="FN36" s="90" t="str">
        <f t="shared" si="297"/>
        <v/>
      </c>
      <c r="FO36" s="90">
        <f ca="1" xml:space="preserve">
IF(AND(FH36=data!$AR$5,FI36=data!$AT$87),data!$AU$87,
IF(AND(FH36=data!$AR$5,FI36=data!$AT$88),data!$AU$88,
IF(FH36=data!$AR$4,FF36/FJ36,
IF(FH36=data!$AR$5,FF36/OFFSET(data!$AT$3,MATCH(FI36,data!$AT$4:$AT$88,0),1),0))))</f>
        <v>0</v>
      </c>
      <c r="FP36" s="90">
        <f>MIN(IF(FL36=data!$AV$4,0.18,0.09),FF36*9)</f>
        <v>0</v>
      </c>
      <c r="FQ36" s="91">
        <f>IF(FE36=data!$AS$5,FP36,
IF(FE36=data!$AS$4,FO36,0))
*IF(AND(FG36=data!$AW$4,FE$4=data!$F$5),0.9,1)</f>
        <v>0</v>
      </c>
      <c r="FR36" s="91">
        <f t="shared" si="6"/>
        <v>0</v>
      </c>
      <c r="GB36" s="596"/>
      <c r="GC36" s="599"/>
      <c r="GD36" s="166" t="s">
        <v>146</v>
      </c>
      <c r="GE36" s="72"/>
      <c r="GF36" s="73"/>
      <c r="GG36" s="73"/>
      <c r="GH36" s="79"/>
      <c r="GI36" s="80"/>
      <c r="GJ36" s="73"/>
      <c r="GK36" s="81"/>
      <c r="GL36" s="59"/>
      <c r="GM36" s="90">
        <f t="shared" ref="GM36:GN36" si="298">GM35</f>
        <v>0</v>
      </c>
      <c r="GN36" s="90" t="str">
        <f t="shared" si="298"/>
        <v/>
      </c>
      <c r="GO36" s="90">
        <f ca="1" xml:space="preserve">
IF(AND(GH36=data!$AR$5,GI36=data!$AT$87),data!$AU$87,
IF(AND(GH36=data!$AR$5,GI36=data!$AT$88),data!$AU$88,
IF(GH36=data!$AR$4,GF36/GJ36,
IF(GH36=data!$AR$5,GF36/OFFSET(data!$AT$3,MATCH(GI36,data!$AT$4:$AT$88,0),1),0))))</f>
        <v>0</v>
      </c>
      <c r="GP36" s="90">
        <f>MIN(IF(GL36=data!$AV$4,0.18,0.09),GF36*9)</f>
        <v>0</v>
      </c>
      <c r="GQ36" s="91">
        <f>IF(GE36=data!$AS$5,GP36,
IF(GE36=data!$AS$4,GO36,0))
*IF(AND(GG36=data!$AW$4,GE$4=data!$F$5),0.9,1)</f>
        <v>0</v>
      </c>
      <c r="GR36" s="91">
        <f t="shared" si="7"/>
        <v>0</v>
      </c>
      <c r="HB36" s="596"/>
      <c r="HC36" s="599"/>
      <c r="HD36" s="166" t="s">
        <v>146</v>
      </c>
      <c r="HE36" s="72"/>
      <c r="HF36" s="73"/>
      <c r="HG36" s="73"/>
      <c r="HH36" s="79"/>
      <c r="HI36" s="80"/>
      <c r="HJ36" s="73"/>
      <c r="HK36" s="81"/>
      <c r="HL36" s="59"/>
      <c r="HM36" s="90">
        <f t="shared" ref="HM36:HN36" si="299">HM35</f>
        <v>0</v>
      </c>
      <c r="HN36" s="90" t="str">
        <f t="shared" si="299"/>
        <v/>
      </c>
      <c r="HO36" s="90">
        <f ca="1" xml:space="preserve">
IF(AND(HH36=data!$AR$5,HI36=data!$AT$87),data!$AU$87,
IF(AND(HH36=data!$AR$5,HI36=data!$AT$88),data!$AU$88,
IF(HH36=data!$AR$4,HF36/HJ36,
IF(HH36=data!$AR$5,HF36/OFFSET(data!$AT$3,MATCH(HI36,data!$AT$4:$AT$88,0),1),0))))</f>
        <v>0</v>
      </c>
      <c r="HP36" s="90">
        <f>MIN(IF(HL36=data!$AV$4,0.18,0.09),HF36*9)</f>
        <v>0</v>
      </c>
      <c r="HQ36" s="91">
        <f>IF(HE36=data!$AS$5,HP36,
IF(HE36=data!$AS$4,HO36,0))
*IF(AND(HG36=data!$AW$4,HE$4=data!$F$5),0.9,1)</f>
        <v>0</v>
      </c>
      <c r="HR36" s="91">
        <f t="shared" si="8"/>
        <v>0</v>
      </c>
      <c r="IB36" s="596"/>
      <c r="IC36" s="599"/>
      <c r="ID36" s="166" t="s">
        <v>146</v>
      </c>
      <c r="IE36" s="72"/>
      <c r="IF36" s="73"/>
      <c r="IG36" s="73"/>
      <c r="IH36" s="79"/>
      <c r="II36" s="80"/>
      <c r="IJ36" s="73"/>
      <c r="IK36" s="81"/>
      <c r="IL36" s="59"/>
      <c r="IM36" s="90">
        <f t="shared" ref="IM36:IN36" si="300">IM35</f>
        <v>0</v>
      </c>
      <c r="IN36" s="90" t="str">
        <f t="shared" si="300"/>
        <v/>
      </c>
      <c r="IO36" s="90">
        <f ca="1" xml:space="preserve">
IF(AND(IH36=data!$AR$5,II36=data!$AT$87),data!$AU$87,
IF(AND(IH36=data!$AR$5,II36=data!$AT$88),data!$AU$88,
IF(IH36=data!$AR$4,IF36/IJ36,
IF(IH36=data!$AR$5,IF36/OFFSET(data!$AT$3,MATCH(II36,data!$AT$4:$AT$88,0),1),0))))</f>
        <v>0</v>
      </c>
      <c r="IP36" s="90">
        <f>MIN(IF(IL36=data!$AV$4,0.18,0.09),IF36*9)</f>
        <v>0</v>
      </c>
      <c r="IQ36" s="91">
        <f>IF(IE36=data!$AS$5,IP36,
IF(IE36=data!$AS$4,IO36,0))
*IF(AND(IG36=data!$AW$4,IE$4=data!$F$5),0.9,1)</f>
        <v>0</v>
      </c>
      <c r="IR36" s="91">
        <f t="shared" si="9"/>
        <v>0</v>
      </c>
      <c r="JB36" s="596"/>
      <c r="JC36" s="599"/>
      <c r="JD36" s="166" t="s">
        <v>146</v>
      </c>
      <c r="JE36" s="72"/>
      <c r="JF36" s="73"/>
      <c r="JG36" s="73"/>
      <c r="JH36" s="79"/>
      <c r="JI36" s="80"/>
      <c r="JJ36" s="73"/>
      <c r="JK36" s="81"/>
      <c r="JL36" s="59"/>
      <c r="JM36" s="90">
        <f t="shared" ref="JM36:JN36" si="301">JM35</f>
        <v>0</v>
      </c>
      <c r="JN36" s="90" t="str">
        <f t="shared" si="301"/>
        <v/>
      </c>
      <c r="JO36" s="90">
        <f ca="1" xml:space="preserve">
IF(AND(JH36=data!$AR$5,JI36=data!$AT$87),data!$AU$87,
IF(AND(JH36=data!$AR$5,JI36=data!$AT$88),data!$AU$88,
IF(JH36=data!$AR$4,JF36/JJ36,
IF(JH36=data!$AR$5,JF36/OFFSET(data!$AT$3,MATCH(JI36,data!$AT$4:$AT$88,0),1),0))))</f>
        <v>0</v>
      </c>
      <c r="JP36" s="90">
        <f>MIN(IF(JL36=data!$AV$4,0.18,0.09),JF36*9)</f>
        <v>0</v>
      </c>
      <c r="JQ36" s="91">
        <f>IF(JE36=data!$AS$5,JP36,
IF(JE36=data!$AS$4,JO36,0))
*IF(AND(JG36=data!$AW$4,JE$4=data!$F$5),0.9,1)</f>
        <v>0</v>
      </c>
      <c r="JR36" s="91">
        <f t="shared" si="10"/>
        <v>0</v>
      </c>
      <c r="KB36" s="596"/>
      <c r="KC36" s="599"/>
      <c r="KD36" s="166" t="s">
        <v>146</v>
      </c>
      <c r="KE36" s="72"/>
      <c r="KF36" s="73"/>
      <c r="KG36" s="73"/>
      <c r="KH36" s="79"/>
      <c r="KI36" s="80"/>
      <c r="KJ36" s="73"/>
      <c r="KK36" s="81"/>
      <c r="KL36" s="59"/>
      <c r="KM36" s="90">
        <f t="shared" ref="KM36:KN36" si="302">KM35</f>
        <v>0</v>
      </c>
      <c r="KN36" s="90" t="str">
        <f t="shared" si="302"/>
        <v/>
      </c>
      <c r="KO36" s="90">
        <f ca="1" xml:space="preserve">
IF(AND(KH36=data!$AR$5,KI36=data!$AT$87),data!$AU$87,
IF(AND(KH36=data!$AR$5,KI36=data!$AT$88),data!$AU$88,
IF(KH36=data!$AR$4,KF36/KJ36,
IF(KH36=data!$AR$5,KF36/OFFSET(data!$AT$3,MATCH(KI36,data!$AT$4:$AT$88,0),1),0))))</f>
        <v>0</v>
      </c>
      <c r="KP36" s="90">
        <f>MIN(IF(KL36=data!$AV$4,0.18,0.09),KF36*9)</f>
        <v>0</v>
      </c>
      <c r="KQ36" s="91">
        <f>IF(KE36=data!$AS$5,KP36,
IF(KE36=data!$AS$4,KO36,0))
*IF(AND(KG36=data!$AW$4,KE$4=data!$F$5),0.9,1)</f>
        <v>0</v>
      </c>
      <c r="KR36" s="91">
        <f t="shared" si="11"/>
        <v>0</v>
      </c>
      <c r="LB36" s="596"/>
      <c r="LC36" s="599"/>
      <c r="LD36" s="166" t="s">
        <v>146</v>
      </c>
      <c r="LE36" s="72"/>
      <c r="LF36" s="73"/>
      <c r="LG36" s="73"/>
      <c r="LH36" s="79"/>
      <c r="LI36" s="80"/>
      <c r="LJ36" s="73"/>
      <c r="LK36" s="81"/>
      <c r="LL36" s="59"/>
      <c r="LM36" s="90">
        <f t="shared" ref="LM36:LN36" si="303">LM35</f>
        <v>0</v>
      </c>
      <c r="LN36" s="90" t="str">
        <f t="shared" si="303"/>
        <v/>
      </c>
      <c r="LO36" s="90">
        <f ca="1" xml:space="preserve">
IF(AND(LH36=data!$AR$5,LI36=data!$AT$87),data!$AU$87,
IF(AND(LH36=data!$AR$5,LI36=data!$AT$88),data!$AU$88,
IF(LH36=data!$AR$4,LF36/LJ36,
IF(LH36=data!$AR$5,LF36/OFFSET(data!$AT$3,MATCH(LI36,data!$AT$4:$AT$88,0),1),0))))</f>
        <v>0</v>
      </c>
      <c r="LP36" s="90">
        <f>MIN(IF(LL36=data!$AV$4,0.18,0.09),LF36*9)</f>
        <v>0</v>
      </c>
      <c r="LQ36" s="91">
        <f>IF(LE36=data!$AS$5,LP36,
IF(LE36=data!$AS$4,LO36,0))
*IF(AND(LG36=data!$AW$4,LE$4=data!$F$5),0.9,1)</f>
        <v>0</v>
      </c>
      <c r="LR36" s="91">
        <f t="shared" si="12"/>
        <v>0</v>
      </c>
      <c r="MB36" s="596"/>
      <c r="MC36" s="599"/>
      <c r="MD36" s="166" t="s">
        <v>146</v>
      </c>
      <c r="ME36" s="72"/>
      <c r="MF36" s="73"/>
      <c r="MG36" s="73"/>
      <c r="MH36" s="79"/>
      <c r="MI36" s="80"/>
      <c r="MJ36" s="73"/>
      <c r="MK36" s="81"/>
      <c r="ML36" s="59"/>
      <c r="MM36" s="90">
        <f t="shared" ref="MM36:MN36" si="304">MM35</f>
        <v>0</v>
      </c>
      <c r="MN36" s="90" t="str">
        <f t="shared" si="304"/>
        <v/>
      </c>
      <c r="MO36" s="90">
        <f ca="1" xml:space="preserve">
IF(AND(MH36=data!$AR$5,MI36=data!$AT$87),data!$AU$87,
IF(AND(MH36=data!$AR$5,MI36=data!$AT$88),data!$AU$88,
IF(MH36=data!$AR$4,MF36/MJ36,
IF(MH36=data!$AR$5,MF36/OFFSET(data!$AT$3,MATCH(MI36,data!$AT$4:$AT$88,0),1),0))))</f>
        <v>0</v>
      </c>
      <c r="MP36" s="90">
        <f>MIN(IF(ML36=data!$AV$4,0.18,0.09),MF36*9)</f>
        <v>0</v>
      </c>
      <c r="MQ36" s="91">
        <f>IF(ME36=data!$AS$5,MP36,
IF(ME36=data!$AS$4,MO36,0))
*IF(AND(MG36=data!$AW$4,ME$4=data!$F$5),0.9,1)</f>
        <v>0</v>
      </c>
      <c r="MR36" s="91">
        <f t="shared" si="13"/>
        <v>0</v>
      </c>
      <c r="NB36" s="596"/>
      <c r="NC36" s="599"/>
      <c r="ND36" s="166" t="s">
        <v>146</v>
      </c>
      <c r="NE36" s="72"/>
      <c r="NF36" s="73"/>
      <c r="NG36" s="73"/>
      <c r="NH36" s="79"/>
      <c r="NI36" s="80"/>
      <c r="NJ36" s="73"/>
      <c r="NK36" s="81"/>
      <c r="NL36" s="59"/>
      <c r="NM36" s="90">
        <f t="shared" ref="NM36:NN36" si="305">NM35</f>
        <v>0</v>
      </c>
      <c r="NN36" s="90" t="str">
        <f t="shared" si="305"/>
        <v/>
      </c>
      <c r="NO36" s="90">
        <f ca="1" xml:space="preserve">
IF(AND(NH36=data!$AR$5,NI36=data!$AT$87),data!$AU$87,
IF(AND(NH36=data!$AR$5,NI36=data!$AT$88),data!$AU$88,
IF(NH36=data!$AR$4,NF36/NJ36,
IF(NH36=data!$AR$5,NF36/OFFSET(data!$AT$3,MATCH(NI36,data!$AT$4:$AT$88,0),1),0))))</f>
        <v>0</v>
      </c>
      <c r="NP36" s="90">
        <f>MIN(IF(NL36=data!$AV$4,0.18,0.09),NF36*9)</f>
        <v>0</v>
      </c>
      <c r="NQ36" s="91">
        <f>IF(NE36=data!$AS$5,NP36,
IF(NE36=data!$AS$4,NO36,0))
*IF(AND(NG36=data!$AW$4,NE$4=data!$F$5),0.9,1)</f>
        <v>0</v>
      </c>
      <c r="NR36" s="91">
        <f t="shared" si="14"/>
        <v>0</v>
      </c>
      <c r="OB36" s="596"/>
      <c r="OC36" s="599"/>
      <c r="OD36" s="166" t="s">
        <v>146</v>
      </c>
      <c r="OE36" s="72"/>
      <c r="OF36" s="73"/>
      <c r="OG36" s="73"/>
      <c r="OH36" s="79"/>
      <c r="OI36" s="80"/>
      <c r="OJ36" s="73"/>
      <c r="OK36" s="81"/>
      <c r="OL36" s="59"/>
      <c r="OM36" s="90">
        <f t="shared" ref="OM36:ON36" si="306">OM35</f>
        <v>0</v>
      </c>
      <c r="ON36" s="90" t="str">
        <f t="shared" si="306"/>
        <v/>
      </c>
      <c r="OO36" s="90">
        <f ca="1" xml:space="preserve">
IF(AND(OH36=data!$AR$5,OI36=data!$AT$87),data!$AU$87,
IF(AND(OH36=data!$AR$5,OI36=data!$AT$88),data!$AU$88,
IF(OH36=data!$AR$4,OF36/OJ36,
IF(OH36=data!$AR$5,OF36/OFFSET(data!$AT$3,MATCH(OI36,data!$AT$4:$AT$88,0),1),0))))</f>
        <v>0</v>
      </c>
      <c r="OP36" s="90">
        <f>MIN(IF(OL36=data!$AV$4,0.18,0.09),OF36*9)</f>
        <v>0</v>
      </c>
      <c r="OQ36" s="91">
        <f>IF(OE36=data!$AS$5,OP36,
IF(OE36=data!$AS$4,OO36,0))
*IF(AND(OG36=data!$AW$4,OE$4=data!$F$5),0.9,1)</f>
        <v>0</v>
      </c>
      <c r="OR36" s="91">
        <f t="shared" si="15"/>
        <v>0</v>
      </c>
      <c r="PB36" s="596"/>
      <c r="PC36" s="599"/>
      <c r="PD36" s="166" t="s">
        <v>146</v>
      </c>
      <c r="PE36" s="72"/>
      <c r="PF36" s="73"/>
      <c r="PG36" s="73"/>
      <c r="PH36" s="79"/>
      <c r="PI36" s="80"/>
      <c r="PJ36" s="73"/>
      <c r="PK36" s="81"/>
      <c r="PL36" s="59"/>
      <c r="PM36" s="90">
        <f t="shared" ref="PM36:PN36" si="307">PM35</f>
        <v>0</v>
      </c>
      <c r="PN36" s="90" t="str">
        <f t="shared" si="307"/>
        <v/>
      </c>
      <c r="PO36" s="90">
        <f ca="1" xml:space="preserve">
IF(AND(PH36=data!$AR$5,PI36=data!$AT$87),data!$AU$87,
IF(AND(PH36=data!$AR$5,PI36=data!$AT$88),data!$AU$88,
IF(PH36=data!$AR$4,PF36/PJ36,
IF(PH36=data!$AR$5,PF36/OFFSET(data!$AT$3,MATCH(PI36,data!$AT$4:$AT$88,0),1),0))))</f>
        <v>0</v>
      </c>
      <c r="PP36" s="90">
        <f>MIN(IF(PL36=data!$AV$4,0.18,0.09),PF36*9)</f>
        <v>0</v>
      </c>
      <c r="PQ36" s="91">
        <f>IF(PE36=data!$AS$5,PP36,
IF(PE36=data!$AS$4,PO36,0))
*IF(AND(PG36=data!$AW$4,PE$4=data!$F$5),0.9,1)</f>
        <v>0</v>
      </c>
      <c r="PR36" s="91">
        <f t="shared" si="16"/>
        <v>0</v>
      </c>
      <c r="QB36" s="596"/>
      <c r="QC36" s="599"/>
      <c r="QD36" s="166" t="s">
        <v>146</v>
      </c>
      <c r="QE36" s="72"/>
      <c r="QF36" s="73"/>
      <c r="QG36" s="73"/>
      <c r="QH36" s="79"/>
      <c r="QI36" s="80"/>
      <c r="QJ36" s="73"/>
      <c r="QK36" s="81"/>
      <c r="QL36" s="59"/>
      <c r="QM36" s="90">
        <f t="shared" ref="QM36:QN36" si="308">QM35</f>
        <v>0</v>
      </c>
      <c r="QN36" s="90" t="str">
        <f t="shared" si="308"/>
        <v/>
      </c>
      <c r="QO36" s="90">
        <f ca="1" xml:space="preserve">
IF(AND(QH36=data!$AR$5,QI36=data!$AT$87),data!$AU$87,
IF(AND(QH36=data!$AR$5,QI36=data!$AT$88),data!$AU$88,
IF(QH36=data!$AR$4,QF36/QJ36,
IF(QH36=data!$AR$5,QF36/OFFSET(data!$AT$3,MATCH(QI36,data!$AT$4:$AT$88,0),1),0))))</f>
        <v>0</v>
      </c>
      <c r="QP36" s="90">
        <f>MIN(IF(QL36=data!$AV$4,0.18,0.09),QF36*9)</f>
        <v>0</v>
      </c>
      <c r="QQ36" s="91">
        <f>IF(QE36=data!$AS$5,QP36,
IF(QE36=data!$AS$4,QO36,0))
*IF(AND(QG36=data!$AW$4,QE$4=data!$F$5),0.9,1)</f>
        <v>0</v>
      </c>
      <c r="QR36" s="91">
        <f t="shared" si="17"/>
        <v>0</v>
      </c>
      <c r="RB36" s="596"/>
      <c r="RC36" s="599"/>
      <c r="RD36" s="166" t="s">
        <v>146</v>
      </c>
      <c r="RE36" s="72"/>
      <c r="RF36" s="73"/>
      <c r="RG36" s="73"/>
      <c r="RH36" s="79"/>
      <c r="RI36" s="80"/>
      <c r="RJ36" s="73"/>
      <c r="RK36" s="81"/>
      <c r="RL36" s="59"/>
      <c r="RM36" s="90">
        <f t="shared" ref="RM36:RN36" si="309">RM35</f>
        <v>0</v>
      </c>
      <c r="RN36" s="90" t="str">
        <f t="shared" si="309"/>
        <v/>
      </c>
      <c r="RO36" s="90">
        <f ca="1" xml:space="preserve">
IF(AND(RH36=data!$AR$5,RI36=data!$AT$87),data!$AU$87,
IF(AND(RH36=data!$AR$5,RI36=data!$AT$88),data!$AU$88,
IF(RH36=data!$AR$4,RF36/RJ36,
IF(RH36=data!$AR$5,RF36/OFFSET(data!$AT$3,MATCH(RI36,data!$AT$4:$AT$88,0),1),0))))</f>
        <v>0</v>
      </c>
      <c r="RP36" s="90">
        <f>MIN(IF(RL36=data!$AV$4,0.18,0.09),RF36*9)</f>
        <v>0</v>
      </c>
      <c r="RQ36" s="91">
        <f>IF(RE36=data!$AS$5,RP36,
IF(RE36=data!$AS$4,RO36,0))
*IF(AND(RG36=data!$AW$4,RE$4=data!$F$5),0.9,1)</f>
        <v>0</v>
      </c>
      <c r="RR36" s="91">
        <f t="shared" si="18"/>
        <v>0</v>
      </c>
      <c r="SB36" s="596"/>
      <c r="SC36" s="599"/>
      <c r="SD36" s="166" t="s">
        <v>146</v>
      </c>
      <c r="SE36" s="72"/>
      <c r="SF36" s="73"/>
      <c r="SG36" s="73"/>
      <c r="SH36" s="79"/>
      <c r="SI36" s="80"/>
      <c r="SJ36" s="73"/>
      <c r="SK36" s="81"/>
      <c r="SL36" s="59"/>
      <c r="SM36" s="90">
        <f t="shared" ref="SM36:SN36" si="310">SM35</f>
        <v>0</v>
      </c>
      <c r="SN36" s="90" t="str">
        <f t="shared" si="310"/>
        <v/>
      </c>
      <c r="SO36" s="90">
        <f ca="1" xml:space="preserve">
IF(AND(SH36=data!$AR$5,SI36=data!$AT$87),data!$AU$87,
IF(AND(SH36=data!$AR$5,SI36=data!$AT$88),data!$AU$88,
IF(SH36=data!$AR$4,SF36/SJ36,
IF(SH36=data!$AR$5,SF36/OFFSET(data!$AT$3,MATCH(SI36,data!$AT$4:$AT$88,0),1),0))))</f>
        <v>0</v>
      </c>
      <c r="SP36" s="90">
        <f>MIN(IF(SL36=data!$AV$4,0.18,0.09),SF36*9)</f>
        <v>0</v>
      </c>
      <c r="SQ36" s="91">
        <f>IF(SE36=data!$AS$5,SP36,
IF(SE36=data!$AS$4,SO36,0))
*IF(AND(SG36=data!$AW$4,SE$4=data!$F$5),0.9,1)</f>
        <v>0</v>
      </c>
      <c r="SR36" s="91">
        <f t="shared" si="19"/>
        <v>0</v>
      </c>
    </row>
    <row r="37" spans="2:516" ht="22.5" customHeight="1" x14ac:dyDescent="0.15">
      <c r="B37" s="596"/>
      <c r="C37" s="599"/>
      <c r="D37" s="166" t="s">
        <v>147</v>
      </c>
      <c r="E37" s="72"/>
      <c r="F37" s="73"/>
      <c r="G37" s="73"/>
      <c r="H37" s="79"/>
      <c r="I37" s="80"/>
      <c r="J37" s="73"/>
      <c r="K37" s="81"/>
      <c r="L37" s="59"/>
      <c r="M37" s="90" t="str">
        <f t="shared" si="20"/>
        <v>簡略計算方法①</v>
      </c>
      <c r="N37" s="90" t="str">
        <f t="shared" si="21"/>
        <v>柱・間柱間</v>
      </c>
      <c r="O37" s="90">
        <f ca="1" xml:space="preserve">
IF(AND(H37=data!$AR$5,I37=data!$AT$87),data!$AU$87,
IF(AND(H37=data!$AR$5,I37=data!$AT$88),data!$AU$88,
IF(H37=data!$AR$4,F37/J37,
IF(H37=data!$AR$5,F37/OFFSET(data!$AT$3,MATCH(I37,data!$AT$4:$AT$88,0),1),0))))</f>
        <v>0</v>
      </c>
      <c r="P37" s="90">
        <f>MIN(IF(L37=data!$AV$4,0.18,0.09),F37*9)</f>
        <v>0</v>
      </c>
      <c r="Q37" s="91">
        <f>IF(E37=data!$AS$5,P37,
IF(E37=data!$AS$4,O37,0))
*IF(AND(G37=data!$AW$4,E$4=data!$F$5),0.9,1)</f>
        <v>0</v>
      </c>
      <c r="R37" s="91">
        <f t="shared" si="0"/>
        <v>0</v>
      </c>
      <c r="AB37" s="596"/>
      <c r="AC37" s="599"/>
      <c r="AD37" s="166" t="s">
        <v>147</v>
      </c>
      <c r="AE37" s="72"/>
      <c r="AF37" s="73"/>
      <c r="AG37" s="73"/>
      <c r="AH37" s="79"/>
      <c r="AI37" s="80"/>
      <c r="AJ37" s="73"/>
      <c r="AK37" s="81"/>
      <c r="AL37" s="59"/>
      <c r="AM37" s="90" t="str">
        <f t="shared" ref="AM37:AN52" si="311">AM36</f>
        <v>詳細計算方法</v>
      </c>
      <c r="AN37" s="90" t="str">
        <f t="shared" si="311"/>
        <v/>
      </c>
      <c r="AO37" s="90">
        <f ca="1" xml:space="preserve">
IF(AND(AH37=data!$AR$5,AI37=data!$AT$87),data!$AU$87,
IF(AND(AH37=data!$AR$5,AI37=data!$AT$88),data!$AU$88,
IF(AH37=data!$AR$4,AF37/AJ37,
IF(AH37=data!$AR$5,AF37/OFFSET(data!$AT$3,MATCH(AI37,data!$AT$4:$AT$88,0),1),0))))</f>
        <v>0</v>
      </c>
      <c r="AP37" s="90">
        <f>MIN(IF(AL37=data!$AV$4,0.18,0.09),AF37*9)</f>
        <v>0</v>
      </c>
      <c r="AQ37" s="91">
        <f>IF(AE37=data!$AS$5,AP37,
IF(AE37=data!$AS$4,AO37,0))
*IF(AND(AG37=data!$AW$4,AE$4=data!$F$5),0.9,1)</f>
        <v>0</v>
      </c>
      <c r="AR37" s="91">
        <f t="shared" si="1"/>
        <v>0</v>
      </c>
      <c r="BB37" s="596"/>
      <c r="BC37" s="599"/>
      <c r="BD37" s="166" t="s">
        <v>147</v>
      </c>
      <c r="BE37" s="72"/>
      <c r="BF37" s="73"/>
      <c r="BG37" s="73"/>
      <c r="BH37" s="79"/>
      <c r="BI37" s="80"/>
      <c r="BJ37" s="73"/>
      <c r="BK37" s="81"/>
      <c r="BL37" s="59"/>
      <c r="BM37" s="90" t="str">
        <f t="shared" ref="BM37:BN37" si="312">BM36</f>
        <v>簡略計算方法①</v>
      </c>
      <c r="BN37" s="90" t="str">
        <f t="shared" si="312"/>
        <v>大引間</v>
      </c>
      <c r="BO37" s="90">
        <f ca="1" xml:space="preserve">
IF(AND(BH37=data!$AR$5,BI37=data!$AT$87),data!$AU$87,
IF(AND(BH37=data!$AR$5,BI37=data!$AT$88),data!$AU$88,
IF(BH37=data!$AR$4,BF37/BJ37,
IF(BH37=data!$AR$5,BF37/OFFSET(data!$AT$3,MATCH(BI37,data!$AT$4:$AT$88,0),1),0))))</f>
        <v>0</v>
      </c>
      <c r="BP37" s="90">
        <f>MIN(IF(BL37=data!$AV$4,0.18,0.09),BF37*9)</f>
        <v>0</v>
      </c>
      <c r="BQ37" s="91">
        <f>IF(BE37=data!$AS$5,BP37,
IF(BE37=data!$AS$4,BO37,0))
*IF(AND(BG37=data!$AW$4,BE$4=data!$F$5),0.9,1)</f>
        <v>0</v>
      </c>
      <c r="BR37" s="91">
        <f t="shared" si="2"/>
        <v>0</v>
      </c>
      <c r="CB37" s="596"/>
      <c r="CC37" s="599"/>
      <c r="CD37" s="166" t="s">
        <v>147</v>
      </c>
      <c r="CE37" s="72"/>
      <c r="CF37" s="73"/>
      <c r="CG37" s="73"/>
      <c r="CH37" s="79"/>
      <c r="CI37" s="80"/>
      <c r="CJ37" s="73"/>
      <c r="CK37" s="81"/>
      <c r="CL37" s="59"/>
      <c r="CM37" s="90">
        <f t="shared" ref="CM37:CN37" si="313">CM36</f>
        <v>0</v>
      </c>
      <c r="CN37" s="90" t="str">
        <f t="shared" si="313"/>
        <v/>
      </c>
      <c r="CO37" s="90">
        <f ca="1" xml:space="preserve">
IF(AND(CH37=data!$AR$5,CI37=data!$AT$87),data!$AU$87,
IF(AND(CH37=data!$AR$5,CI37=data!$AT$88),data!$AU$88,
IF(CH37=data!$AR$4,CF37/CJ37,
IF(CH37=data!$AR$5,CF37/OFFSET(data!$AT$3,MATCH(CI37,data!$AT$4:$AT$88,0),1),0))))</f>
        <v>0</v>
      </c>
      <c r="CP37" s="90">
        <f>MIN(IF(CL37=data!$AV$4,0.18,0.09),CF37*9)</f>
        <v>0</v>
      </c>
      <c r="CQ37" s="91">
        <f>IF(CE37=data!$AS$5,CP37,
IF(CE37=data!$AS$4,CO37,0))
*IF(AND(CG37=data!$AW$4,CE$4=data!$F$5),0.9,1)</f>
        <v>0</v>
      </c>
      <c r="CR37" s="91">
        <f t="shared" si="3"/>
        <v>0</v>
      </c>
      <c r="DB37" s="596"/>
      <c r="DC37" s="599"/>
      <c r="DD37" s="166" t="s">
        <v>147</v>
      </c>
      <c r="DE37" s="72"/>
      <c r="DF37" s="73"/>
      <c r="DG37" s="73"/>
      <c r="DH37" s="79"/>
      <c r="DI37" s="80"/>
      <c r="DJ37" s="73"/>
      <c r="DK37" s="81"/>
      <c r="DL37" s="59"/>
      <c r="DM37" s="90">
        <f t="shared" ref="DM37:DN37" si="314">DM36</f>
        <v>0</v>
      </c>
      <c r="DN37" s="90" t="str">
        <f t="shared" si="314"/>
        <v/>
      </c>
      <c r="DO37" s="90">
        <f ca="1" xml:space="preserve">
IF(AND(DH37=data!$AR$5,DI37=data!$AT$87),data!$AU$87,
IF(AND(DH37=data!$AR$5,DI37=data!$AT$88),data!$AU$88,
IF(DH37=data!$AR$4,DF37/DJ37,
IF(DH37=data!$AR$5,DF37/OFFSET(data!$AT$3,MATCH(DI37,data!$AT$4:$AT$88,0),1),0))))</f>
        <v>0</v>
      </c>
      <c r="DP37" s="90">
        <f>MIN(IF(DL37=data!$AV$4,0.18,0.09),DF37*9)</f>
        <v>0</v>
      </c>
      <c r="DQ37" s="91">
        <f>IF(DE37=data!$AS$5,DP37,
IF(DE37=data!$AS$4,DO37,0))
*IF(AND(DG37=data!$AW$4,DE$4=data!$F$5),0.9,1)</f>
        <v>0</v>
      </c>
      <c r="DR37" s="91">
        <f t="shared" si="4"/>
        <v>0</v>
      </c>
      <c r="EB37" s="596"/>
      <c r="EC37" s="599"/>
      <c r="ED37" s="166" t="s">
        <v>147</v>
      </c>
      <c r="EE37" s="72"/>
      <c r="EF37" s="73"/>
      <c r="EG37" s="73"/>
      <c r="EH37" s="79"/>
      <c r="EI37" s="80"/>
      <c r="EJ37" s="73"/>
      <c r="EK37" s="81"/>
      <c r="EL37" s="59"/>
      <c r="EM37" s="90">
        <f t="shared" ref="EM37:EN37" si="315">EM36</f>
        <v>0</v>
      </c>
      <c r="EN37" s="90" t="str">
        <f t="shared" si="315"/>
        <v/>
      </c>
      <c r="EO37" s="90">
        <f ca="1" xml:space="preserve">
IF(AND(EH37=data!$AR$5,EI37=data!$AT$87),data!$AU$87,
IF(AND(EH37=data!$AR$5,EI37=data!$AT$88),data!$AU$88,
IF(EH37=data!$AR$4,EF37/EJ37,
IF(EH37=data!$AR$5,EF37/OFFSET(data!$AT$3,MATCH(EI37,data!$AT$4:$AT$88,0),1),0))))</f>
        <v>0</v>
      </c>
      <c r="EP37" s="90">
        <f>MIN(IF(EL37=data!$AV$4,0.18,0.09),EF37*9)</f>
        <v>0</v>
      </c>
      <c r="EQ37" s="91">
        <f>IF(EE37=data!$AS$5,EP37,
IF(EE37=data!$AS$4,EO37,0))
*IF(AND(EG37=data!$AW$4,EE$4=data!$F$5),0.9,1)</f>
        <v>0</v>
      </c>
      <c r="ER37" s="91">
        <f t="shared" si="5"/>
        <v>0</v>
      </c>
      <c r="FB37" s="596"/>
      <c r="FC37" s="599"/>
      <c r="FD37" s="166" t="s">
        <v>147</v>
      </c>
      <c r="FE37" s="72"/>
      <c r="FF37" s="73"/>
      <c r="FG37" s="73"/>
      <c r="FH37" s="79"/>
      <c r="FI37" s="80"/>
      <c r="FJ37" s="73"/>
      <c r="FK37" s="81"/>
      <c r="FL37" s="59"/>
      <c r="FM37" s="90">
        <f t="shared" ref="FM37:FN37" si="316">FM36</f>
        <v>0</v>
      </c>
      <c r="FN37" s="90" t="str">
        <f t="shared" si="316"/>
        <v/>
      </c>
      <c r="FO37" s="90">
        <f ca="1" xml:space="preserve">
IF(AND(FH37=data!$AR$5,FI37=data!$AT$87),data!$AU$87,
IF(AND(FH37=data!$AR$5,FI37=data!$AT$88),data!$AU$88,
IF(FH37=data!$AR$4,FF37/FJ37,
IF(FH37=data!$AR$5,FF37/OFFSET(data!$AT$3,MATCH(FI37,data!$AT$4:$AT$88,0),1),0))))</f>
        <v>0</v>
      </c>
      <c r="FP37" s="90">
        <f>MIN(IF(FL37=data!$AV$4,0.18,0.09),FF37*9)</f>
        <v>0</v>
      </c>
      <c r="FQ37" s="91">
        <f>IF(FE37=data!$AS$5,FP37,
IF(FE37=data!$AS$4,FO37,0))
*IF(AND(FG37=data!$AW$4,FE$4=data!$F$5),0.9,1)</f>
        <v>0</v>
      </c>
      <c r="FR37" s="91">
        <f t="shared" si="6"/>
        <v>0</v>
      </c>
      <c r="GB37" s="596"/>
      <c r="GC37" s="599"/>
      <c r="GD37" s="166" t="s">
        <v>147</v>
      </c>
      <c r="GE37" s="72"/>
      <c r="GF37" s="73"/>
      <c r="GG37" s="73"/>
      <c r="GH37" s="79"/>
      <c r="GI37" s="80"/>
      <c r="GJ37" s="73"/>
      <c r="GK37" s="81"/>
      <c r="GL37" s="59"/>
      <c r="GM37" s="90">
        <f t="shared" ref="GM37:GN37" si="317">GM36</f>
        <v>0</v>
      </c>
      <c r="GN37" s="90" t="str">
        <f t="shared" si="317"/>
        <v/>
      </c>
      <c r="GO37" s="90">
        <f ca="1" xml:space="preserve">
IF(AND(GH37=data!$AR$5,GI37=data!$AT$87),data!$AU$87,
IF(AND(GH37=data!$AR$5,GI37=data!$AT$88),data!$AU$88,
IF(GH37=data!$AR$4,GF37/GJ37,
IF(GH37=data!$AR$5,GF37/OFFSET(data!$AT$3,MATCH(GI37,data!$AT$4:$AT$88,0),1),0))))</f>
        <v>0</v>
      </c>
      <c r="GP37" s="90">
        <f>MIN(IF(GL37=data!$AV$4,0.18,0.09),GF37*9)</f>
        <v>0</v>
      </c>
      <c r="GQ37" s="91">
        <f>IF(GE37=data!$AS$5,GP37,
IF(GE37=data!$AS$4,GO37,0))
*IF(AND(GG37=data!$AW$4,GE$4=data!$F$5),0.9,1)</f>
        <v>0</v>
      </c>
      <c r="GR37" s="91">
        <f t="shared" si="7"/>
        <v>0</v>
      </c>
      <c r="HB37" s="596"/>
      <c r="HC37" s="599"/>
      <c r="HD37" s="166" t="s">
        <v>147</v>
      </c>
      <c r="HE37" s="72"/>
      <c r="HF37" s="73"/>
      <c r="HG37" s="73"/>
      <c r="HH37" s="79"/>
      <c r="HI37" s="80"/>
      <c r="HJ37" s="73"/>
      <c r="HK37" s="81"/>
      <c r="HL37" s="59"/>
      <c r="HM37" s="90">
        <f t="shared" ref="HM37:HN37" si="318">HM36</f>
        <v>0</v>
      </c>
      <c r="HN37" s="90" t="str">
        <f t="shared" si="318"/>
        <v/>
      </c>
      <c r="HO37" s="90">
        <f ca="1" xml:space="preserve">
IF(AND(HH37=data!$AR$5,HI37=data!$AT$87),data!$AU$87,
IF(AND(HH37=data!$AR$5,HI37=data!$AT$88),data!$AU$88,
IF(HH37=data!$AR$4,HF37/HJ37,
IF(HH37=data!$AR$5,HF37/OFFSET(data!$AT$3,MATCH(HI37,data!$AT$4:$AT$88,0),1),0))))</f>
        <v>0</v>
      </c>
      <c r="HP37" s="90">
        <f>MIN(IF(HL37=data!$AV$4,0.18,0.09),HF37*9)</f>
        <v>0</v>
      </c>
      <c r="HQ37" s="91">
        <f>IF(HE37=data!$AS$5,HP37,
IF(HE37=data!$AS$4,HO37,0))
*IF(AND(HG37=data!$AW$4,HE$4=data!$F$5),0.9,1)</f>
        <v>0</v>
      </c>
      <c r="HR37" s="91">
        <f t="shared" si="8"/>
        <v>0</v>
      </c>
      <c r="IB37" s="596"/>
      <c r="IC37" s="599"/>
      <c r="ID37" s="166" t="s">
        <v>147</v>
      </c>
      <c r="IE37" s="72"/>
      <c r="IF37" s="73"/>
      <c r="IG37" s="73"/>
      <c r="IH37" s="79"/>
      <c r="II37" s="80"/>
      <c r="IJ37" s="73"/>
      <c r="IK37" s="81"/>
      <c r="IL37" s="59"/>
      <c r="IM37" s="90">
        <f t="shared" ref="IM37:IN37" si="319">IM36</f>
        <v>0</v>
      </c>
      <c r="IN37" s="90" t="str">
        <f t="shared" si="319"/>
        <v/>
      </c>
      <c r="IO37" s="90">
        <f ca="1" xml:space="preserve">
IF(AND(IH37=data!$AR$5,II37=data!$AT$87),data!$AU$87,
IF(AND(IH37=data!$AR$5,II37=data!$AT$88),data!$AU$88,
IF(IH37=data!$AR$4,IF37/IJ37,
IF(IH37=data!$AR$5,IF37/OFFSET(data!$AT$3,MATCH(II37,data!$AT$4:$AT$88,0),1),0))))</f>
        <v>0</v>
      </c>
      <c r="IP37" s="90">
        <f>MIN(IF(IL37=data!$AV$4,0.18,0.09),IF37*9)</f>
        <v>0</v>
      </c>
      <c r="IQ37" s="91">
        <f>IF(IE37=data!$AS$5,IP37,
IF(IE37=data!$AS$4,IO37,0))
*IF(AND(IG37=data!$AW$4,IE$4=data!$F$5),0.9,1)</f>
        <v>0</v>
      </c>
      <c r="IR37" s="91">
        <f t="shared" si="9"/>
        <v>0</v>
      </c>
      <c r="JB37" s="596"/>
      <c r="JC37" s="599"/>
      <c r="JD37" s="166" t="s">
        <v>147</v>
      </c>
      <c r="JE37" s="72"/>
      <c r="JF37" s="73"/>
      <c r="JG37" s="73"/>
      <c r="JH37" s="79"/>
      <c r="JI37" s="80"/>
      <c r="JJ37" s="73"/>
      <c r="JK37" s="81"/>
      <c r="JL37" s="59"/>
      <c r="JM37" s="90">
        <f t="shared" ref="JM37:JN37" si="320">JM36</f>
        <v>0</v>
      </c>
      <c r="JN37" s="90" t="str">
        <f t="shared" si="320"/>
        <v/>
      </c>
      <c r="JO37" s="90">
        <f ca="1" xml:space="preserve">
IF(AND(JH37=data!$AR$5,JI37=data!$AT$87),data!$AU$87,
IF(AND(JH37=data!$AR$5,JI37=data!$AT$88),data!$AU$88,
IF(JH37=data!$AR$4,JF37/JJ37,
IF(JH37=data!$AR$5,JF37/OFFSET(data!$AT$3,MATCH(JI37,data!$AT$4:$AT$88,0),1),0))))</f>
        <v>0</v>
      </c>
      <c r="JP37" s="90">
        <f>MIN(IF(JL37=data!$AV$4,0.18,0.09),JF37*9)</f>
        <v>0</v>
      </c>
      <c r="JQ37" s="91">
        <f>IF(JE37=data!$AS$5,JP37,
IF(JE37=data!$AS$4,JO37,0))
*IF(AND(JG37=data!$AW$4,JE$4=data!$F$5),0.9,1)</f>
        <v>0</v>
      </c>
      <c r="JR37" s="91">
        <f t="shared" si="10"/>
        <v>0</v>
      </c>
      <c r="KB37" s="596"/>
      <c r="KC37" s="599"/>
      <c r="KD37" s="166" t="s">
        <v>147</v>
      </c>
      <c r="KE37" s="72"/>
      <c r="KF37" s="73"/>
      <c r="KG37" s="73"/>
      <c r="KH37" s="79"/>
      <c r="KI37" s="80"/>
      <c r="KJ37" s="73"/>
      <c r="KK37" s="81"/>
      <c r="KL37" s="59"/>
      <c r="KM37" s="90">
        <f t="shared" ref="KM37:KN37" si="321">KM36</f>
        <v>0</v>
      </c>
      <c r="KN37" s="90" t="str">
        <f t="shared" si="321"/>
        <v/>
      </c>
      <c r="KO37" s="90">
        <f ca="1" xml:space="preserve">
IF(AND(KH37=data!$AR$5,KI37=data!$AT$87),data!$AU$87,
IF(AND(KH37=data!$AR$5,KI37=data!$AT$88),data!$AU$88,
IF(KH37=data!$AR$4,KF37/KJ37,
IF(KH37=data!$AR$5,KF37/OFFSET(data!$AT$3,MATCH(KI37,data!$AT$4:$AT$88,0),1),0))))</f>
        <v>0</v>
      </c>
      <c r="KP37" s="90">
        <f>MIN(IF(KL37=data!$AV$4,0.18,0.09),KF37*9)</f>
        <v>0</v>
      </c>
      <c r="KQ37" s="91">
        <f>IF(KE37=data!$AS$5,KP37,
IF(KE37=data!$AS$4,KO37,0))
*IF(AND(KG37=data!$AW$4,KE$4=data!$F$5),0.9,1)</f>
        <v>0</v>
      </c>
      <c r="KR37" s="91">
        <f t="shared" si="11"/>
        <v>0</v>
      </c>
      <c r="LB37" s="596"/>
      <c r="LC37" s="599"/>
      <c r="LD37" s="166" t="s">
        <v>147</v>
      </c>
      <c r="LE37" s="72"/>
      <c r="LF37" s="73"/>
      <c r="LG37" s="73"/>
      <c r="LH37" s="79"/>
      <c r="LI37" s="80"/>
      <c r="LJ37" s="73"/>
      <c r="LK37" s="81"/>
      <c r="LL37" s="59"/>
      <c r="LM37" s="90">
        <f t="shared" ref="LM37:LN37" si="322">LM36</f>
        <v>0</v>
      </c>
      <c r="LN37" s="90" t="str">
        <f t="shared" si="322"/>
        <v/>
      </c>
      <c r="LO37" s="90">
        <f ca="1" xml:space="preserve">
IF(AND(LH37=data!$AR$5,LI37=data!$AT$87),data!$AU$87,
IF(AND(LH37=data!$AR$5,LI37=data!$AT$88),data!$AU$88,
IF(LH37=data!$AR$4,LF37/LJ37,
IF(LH37=data!$AR$5,LF37/OFFSET(data!$AT$3,MATCH(LI37,data!$AT$4:$AT$88,0),1),0))))</f>
        <v>0</v>
      </c>
      <c r="LP37" s="90">
        <f>MIN(IF(LL37=data!$AV$4,0.18,0.09),LF37*9)</f>
        <v>0</v>
      </c>
      <c r="LQ37" s="91">
        <f>IF(LE37=data!$AS$5,LP37,
IF(LE37=data!$AS$4,LO37,0))
*IF(AND(LG37=data!$AW$4,LE$4=data!$F$5),0.9,1)</f>
        <v>0</v>
      </c>
      <c r="LR37" s="91">
        <f t="shared" si="12"/>
        <v>0</v>
      </c>
      <c r="MB37" s="596"/>
      <c r="MC37" s="599"/>
      <c r="MD37" s="166" t="s">
        <v>147</v>
      </c>
      <c r="ME37" s="72"/>
      <c r="MF37" s="73"/>
      <c r="MG37" s="73"/>
      <c r="MH37" s="79"/>
      <c r="MI37" s="80"/>
      <c r="MJ37" s="73"/>
      <c r="MK37" s="81"/>
      <c r="ML37" s="59"/>
      <c r="MM37" s="90">
        <f t="shared" ref="MM37:MN37" si="323">MM36</f>
        <v>0</v>
      </c>
      <c r="MN37" s="90" t="str">
        <f t="shared" si="323"/>
        <v/>
      </c>
      <c r="MO37" s="90">
        <f ca="1" xml:space="preserve">
IF(AND(MH37=data!$AR$5,MI37=data!$AT$87),data!$AU$87,
IF(AND(MH37=data!$AR$5,MI37=data!$AT$88),data!$AU$88,
IF(MH37=data!$AR$4,MF37/MJ37,
IF(MH37=data!$AR$5,MF37/OFFSET(data!$AT$3,MATCH(MI37,data!$AT$4:$AT$88,0),1),0))))</f>
        <v>0</v>
      </c>
      <c r="MP37" s="90">
        <f>MIN(IF(ML37=data!$AV$4,0.18,0.09),MF37*9)</f>
        <v>0</v>
      </c>
      <c r="MQ37" s="91">
        <f>IF(ME37=data!$AS$5,MP37,
IF(ME37=data!$AS$4,MO37,0))
*IF(AND(MG37=data!$AW$4,ME$4=data!$F$5),0.9,1)</f>
        <v>0</v>
      </c>
      <c r="MR37" s="91">
        <f t="shared" si="13"/>
        <v>0</v>
      </c>
      <c r="NB37" s="596"/>
      <c r="NC37" s="599"/>
      <c r="ND37" s="166" t="s">
        <v>147</v>
      </c>
      <c r="NE37" s="72"/>
      <c r="NF37" s="73"/>
      <c r="NG37" s="73"/>
      <c r="NH37" s="79"/>
      <c r="NI37" s="80"/>
      <c r="NJ37" s="73"/>
      <c r="NK37" s="81"/>
      <c r="NL37" s="59"/>
      <c r="NM37" s="90">
        <f t="shared" ref="NM37:NN37" si="324">NM36</f>
        <v>0</v>
      </c>
      <c r="NN37" s="90" t="str">
        <f t="shared" si="324"/>
        <v/>
      </c>
      <c r="NO37" s="90">
        <f ca="1" xml:space="preserve">
IF(AND(NH37=data!$AR$5,NI37=data!$AT$87),data!$AU$87,
IF(AND(NH37=data!$AR$5,NI37=data!$AT$88),data!$AU$88,
IF(NH37=data!$AR$4,NF37/NJ37,
IF(NH37=data!$AR$5,NF37/OFFSET(data!$AT$3,MATCH(NI37,data!$AT$4:$AT$88,0),1),0))))</f>
        <v>0</v>
      </c>
      <c r="NP37" s="90">
        <f>MIN(IF(NL37=data!$AV$4,0.18,0.09),NF37*9)</f>
        <v>0</v>
      </c>
      <c r="NQ37" s="91">
        <f>IF(NE37=data!$AS$5,NP37,
IF(NE37=data!$AS$4,NO37,0))
*IF(AND(NG37=data!$AW$4,NE$4=data!$F$5),0.9,1)</f>
        <v>0</v>
      </c>
      <c r="NR37" s="91">
        <f t="shared" si="14"/>
        <v>0</v>
      </c>
      <c r="OB37" s="596"/>
      <c r="OC37" s="599"/>
      <c r="OD37" s="166" t="s">
        <v>147</v>
      </c>
      <c r="OE37" s="72"/>
      <c r="OF37" s="73"/>
      <c r="OG37" s="73"/>
      <c r="OH37" s="79"/>
      <c r="OI37" s="80"/>
      <c r="OJ37" s="73"/>
      <c r="OK37" s="81"/>
      <c r="OL37" s="59"/>
      <c r="OM37" s="90">
        <f t="shared" ref="OM37:ON37" si="325">OM36</f>
        <v>0</v>
      </c>
      <c r="ON37" s="90" t="str">
        <f t="shared" si="325"/>
        <v/>
      </c>
      <c r="OO37" s="90">
        <f ca="1" xml:space="preserve">
IF(AND(OH37=data!$AR$5,OI37=data!$AT$87),data!$AU$87,
IF(AND(OH37=data!$AR$5,OI37=data!$AT$88),data!$AU$88,
IF(OH37=data!$AR$4,OF37/OJ37,
IF(OH37=data!$AR$5,OF37/OFFSET(data!$AT$3,MATCH(OI37,data!$AT$4:$AT$88,0),1),0))))</f>
        <v>0</v>
      </c>
      <c r="OP37" s="90">
        <f>MIN(IF(OL37=data!$AV$4,0.18,0.09),OF37*9)</f>
        <v>0</v>
      </c>
      <c r="OQ37" s="91">
        <f>IF(OE37=data!$AS$5,OP37,
IF(OE37=data!$AS$4,OO37,0))
*IF(AND(OG37=data!$AW$4,OE$4=data!$F$5),0.9,1)</f>
        <v>0</v>
      </c>
      <c r="OR37" s="91">
        <f t="shared" si="15"/>
        <v>0</v>
      </c>
      <c r="PB37" s="596"/>
      <c r="PC37" s="599"/>
      <c r="PD37" s="166" t="s">
        <v>147</v>
      </c>
      <c r="PE37" s="72"/>
      <c r="PF37" s="73"/>
      <c r="PG37" s="73"/>
      <c r="PH37" s="79"/>
      <c r="PI37" s="80"/>
      <c r="PJ37" s="73"/>
      <c r="PK37" s="81"/>
      <c r="PL37" s="59"/>
      <c r="PM37" s="90">
        <f t="shared" ref="PM37:PN37" si="326">PM36</f>
        <v>0</v>
      </c>
      <c r="PN37" s="90" t="str">
        <f t="shared" si="326"/>
        <v/>
      </c>
      <c r="PO37" s="90">
        <f ca="1" xml:space="preserve">
IF(AND(PH37=data!$AR$5,PI37=data!$AT$87),data!$AU$87,
IF(AND(PH37=data!$AR$5,PI37=data!$AT$88),data!$AU$88,
IF(PH37=data!$AR$4,PF37/PJ37,
IF(PH37=data!$AR$5,PF37/OFFSET(data!$AT$3,MATCH(PI37,data!$AT$4:$AT$88,0),1),0))))</f>
        <v>0</v>
      </c>
      <c r="PP37" s="90">
        <f>MIN(IF(PL37=data!$AV$4,0.18,0.09),PF37*9)</f>
        <v>0</v>
      </c>
      <c r="PQ37" s="91">
        <f>IF(PE37=data!$AS$5,PP37,
IF(PE37=data!$AS$4,PO37,0))
*IF(AND(PG37=data!$AW$4,PE$4=data!$F$5),0.9,1)</f>
        <v>0</v>
      </c>
      <c r="PR37" s="91">
        <f t="shared" si="16"/>
        <v>0</v>
      </c>
      <c r="QB37" s="596"/>
      <c r="QC37" s="599"/>
      <c r="QD37" s="166" t="s">
        <v>147</v>
      </c>
      <c r="QE37" s="72"/>
      <c r="QF37" s="73"/>
      <c r="QG37" s="73"/>
      <c r="QH37" s="79"/>
      <c r="QI37" s="80"/>
      <c r="QJ37" s="73"/>
      <c r="QK37" s="81"/>
      <c r="QL37" s="59"/>
      <c r="QM37" s="90">
        <f t="shared" ref="QM37:QN37" si="327">QM36</f>
        <v>0</v>
      </c>
      <c r="QN37" s="90" t="str">
        <f t="shared" si="327"/>
        <v/>
      </c>
      <c r="QO37" s="90">
        <f ca="1" xml:space="preserve">
IF(AND(QH37=data!$AR$5,QI37=data!$AT$87),data!$AU$87,
IF(AND(QH37=data!$AR$5,QI37=data!$AT$88),data!$AU$88,
IF(QH37=data!$AR$4,QF37/QJ37,
IF(QH37=data!$AR$5,QF37/OFFSET(data!$AT$3,MATCH(QI37,data!$AT$4:$AT$88,0),1),0))))</f>
        <v>0</v>
      </c>
      <c r="QP37" s="90">
        <f>MIN(IF(QL37=data!$AV$4,0.18,0.09),QF37*9)</f>
        <v>0</v>
      </c>
      <c r="QQ37" s="91">
        <f>IF(QE37=data!$AS$5,QP37,
IF(QE37=data!$AS$4,QO37,0))
*IF(AND(QG37=data!$AW$4,QE$4=data!$F$5),0.9,1)</f>
        <v>0</v>
      </c>
      <c r="QR37" s="91">
        <f t="shared" si="17"/>
        <v>0</v>
      </c>
      <c r="RB37" s="596"/>
      <c r="RC37" s="599"/>
      <c r="RD37" s="166" t="s">
        <v>147</v>
      </c>
      <c r="RE37" s="72"/>
      <c r="RF37" s="73"/>
      <c r="RG37" s="73"/>
      <c r="RH37" s="79"/>
      <c r="RI37" s="80"/>
      <c r="RJ37" s="73"/>
      <c r="RK37" s="81"/>
      <c r="RL37" s="59"/>
      <c r="RM37" s="90">
        <f t="shared" ref="RM37:RN37" si="328">RM36</f>
        <v>0</v>
      </c>
      <c r="RN37" s="90" t="str">
        <f t="shared" si="328"/>
        <v/>
      </c>
      <c r="RO37" s="90">
        <f ca="1" xml:space="preserve">
IF(AND(RH37=data!$AR$5,RI37=data!$AT$87),data!$AU$87,
IF(AND(RH37=data!$AR$5,RI37=data!$AT$88),data!$AU$88,
IF(RH37=data!$AR$4,RF37/RJ37,
IF(RH37=data!$AR$5,RF37/OFFSET(data!$AT$3,MATCH(RI37,data!$AT$4:$AT$88,0),1),0))))</f>
        <v>0</v>
      </c>
      <c r="RP37" s="90">
        <f>MIN(IF(RL37=data!$AV$4,0.18,0.09),RF37*9)</f>
        <v>0</v>
      </c>
      <c r="RQ37" s="91">
        <f>IF(RE37=data!$AS$5,RP37,
IF(RE37=data!$AS$4,RO37,0))
*IF(AND(RG37=data!$AW$4,RE$4=data!$F$5),0.9,1)</f>
        <v>0</v>
      </c>
      <c r="RR37" s="91">
        <f t="shared" si="18"/>
        <v>0</v>
      </c>
      <c r="SB37" s="596"/>
      <c r="SC37" s="599"/>
      <c r="SD37" s="166" t="s">
        <v>147</v>
      </c>
      <c r="SE37" s="72"/>
      <c r="SF37" s="73"/>
      <c r="SG37" s="73"/>
      <c r="SH37" s="79"/>
      <c r="SI37" s="80"/>
      <c r="SJ37" s="73"/>
      <c r="SK37" s="81"/>
      <c r="SL37" s="59"/>
      <c r="SM37" s="90">
        <f t="shared" ref="SM37:SN37" si="329">SM36</f>
        <v>0</v>
      </c>
      <c r="SN37" s="90" t="str">
        <f t="shared" si="329"/>
        <v/>
      </c>
      <c r="SO37" s="90">
        <f ca="1" xml:space="preserve">
IF(AND(SH37=data!$AR$5,SI37=data!$AT$87),data!$AU$87,
IF(AND(SH37=data!$AR$5,SI37=data!$AT$88),data!$AU$88,
IF(SH37=data!$AR$4,SF37/SJ37,
IF(SH37=data!$AR$5,SF37/OFFSET(data!$AT$3,MATCH(SI37,data!$AT$4:$AT$88,0),1),0))))</f>
        <v>0</v>
      </c>
      <c r="SP37" s="90">
        <f>MIN(IF(SL37=data!$AV$4,0.18,0.09),SF37*9)</f>
        <v>0</v>
      </c>
      <c r="SQ37" s="91">
        <f>IF(SE37=data!$AS$5,SP37,
IF(SE37=data!$AS$4,SO37,0))
*IF(AND(SG37=data!$AW$4,SE$4=data!$F$5),0.9,1)</f>
        <v>0</v>
      </c>
      <c r="SR37" s="91">
        <f t="shared" si="19"/>
        <v>0</v>
      </c>
    </row>
    <row r="38" spans="2:516" ht="22.5" customHeight="1" x14ac:dyDescent="0.15">
      <c r="B38" s="596"/>
      <c r="C38" s="599"/>
      <c r="D38" s="166" t="s">
        <v>148</v>
      </c>
      <c r="E38" s="72"/>
      <c r="F38" s="73"/>
      <c r="G38" s="73"/>
      <c r="H38" s="79"/>
      <c r="I38" s="80"/>
      <c r="J38" s="73"/>
      <c r="K38" s="81"/>
      <c r="L38" s="59"/>
      <c r="M38" s="90" t="str">
        <f t="shared" si="20"/>
        <v>簡略計算方法①</v>
      </c>
      <c r="N38" s="90" t="str">
        <f t="shared" si="21"/>
        <v>柱・間柱間</v>
      </c>
      <c r="O38" s="90">
        <f ca="1" xml:space="preserve">
IF(AND(H38=data!$AR$5,I38=data!$AT$87),data!$AU$87,
IF(AND(H38=data!$AR$5,I38=data!$AT$88),data!$AU$88,
IF(H38=data!$AR$4,F38/J38,
IF(H38=data!$AR$5,F38/OFFSET(data!$AT$3,MATCH(I38,data!$AT$4:$AT$88,0),1),0))))</f>
        <v>0</v>
      </c>
      <c r="P38" s="90">
        <f>MIN(IF(L38=data!$AV$4,0.18,0.09),F38*9)</f>
        <v>0</v>
      </c>
      <c r="Q38" s="91">
        <f>IF(E38=data!$AS$5,P38,
IF(E38=data!$AS$4,O38,0))
*IF(AND(G38=data!$AW$4,E$4=data!$F$5),0.9,1)</f>
        <v>0</v>
      </c>
      <c r="R38" s="91">
        <f t="shared" si="0"/>
        <v>0</v>
      </c>
      <c r="AB38" s="596"/>
      <c r="AC38" s="599"/>
      <c r="AD38" s="166" t="s">
        <v>148</v>
      </c>
      <c r="AE38" s="72"/>
      <c r="AF38" s="73"/>
      <c r="AG38" s="73"/>
      <c r="AH38" s="79"/>
      <c r="AI38" s="80"/>
      <c r="AJ38" s="73"/>
      <c r="AK38" s="81"/>
      <c r="AL38" s="59"/>
      <c r="AM38" s="90" t="str">
        <f t="shared" si="311"/>
        <v>詳細計算方法</v>
      </c>
      <c r="AN38" s="90" t="str">
        <f t="shared" si="311"/>
        <v/>
      </c>
      <c r="AO38" s="90">
        <f ca="1" xml:space="preserve">
IF(AND(AH38=data!$AR$5,AI38=data!$AT$87),data!$AU$87,
IF(AND(AH38=data!$AR$5,AI38=data!$AT$88),data!$AU$88,
IF(AH38=data!$AR$4,AF38/AJ38,
IF(AH38=data!$AR$5,AF38/OFFSET(data!$AT$3,MATCH(AI38,data!$AT$4:$AT$88,0),1),0))))</f>
        <v>0</v>
      </c>
      <c r="AP38" s="90">
        <f>MIN(IF(AL38=data!$AV$4,0.18,0.09),AF38*9)</f>
        <v>0</v>
      </c>
      <c r="AQ38" s="91">
        <f>IF(AE38=data!$AS$5,AP38,
IF(AE38=data!$AS$4,AO38,0))
*IF(AND(AG38=data!$AW$4,AE$4=data!$F$5),0.9,1)</f>
        <v>0</v>
      </c>
      <c r="AR38" s="91">
        <f t="shared" si="1"/>
        <v>0</v>
      </c>
      <c r="BB38" s="596"/>
      <c r="BC38" s="599"/>
      <c r="BD38" s="166" t="s">
        <v>148</v>
      </c>
      <c r="BE38" s="72"/>
      <c r="BF38" s="73"/>
      <c r="BG38" s="73"/>
      <c r="BH38" s="79"/>
      <c r="BI38" s="80"/>
      <c r="BJ38" s="73"/>
      <c r="BK38" s="81"/>
      <c r="BL38" s="59"/>
      <c r="BM38" s="90" t="str">
        <f t="shared" ref="BM38:BN38" si="330">BM37</f>
        <v>簡略計算方法①</v>
      </c>
      <c r="BN38" s="90" t="str">
        <f t="shared" si="330"/>
        <v>大引間</v>
      </c>
      <c r="BO38" s="90">
        <f ca="1" xml:space="preserve">
IF(AND(BH38=data!$AR$5,BI38=data!$AT$87),data!$AU$87,
IF(AND(BH38=data!$AR$5,BI38=data!$AT$88),data!$AU$88,
IF(BH38=data!$AR$4,BF38/BJ38,
IF(BH38=data!$AR$5,BF38/OFFSET(data!$AT$3,MATCH(BI38,data!$AT$4:$AT$88,0),1),0))))</f>
        <v>0</v>
      </c>
      <c r="BP38" s="90">
        <f>MIN(IF(BL38=data!$AV$4,0.18,0.09),BF38*9)</f>
        <v>0</v>
      </c>
      <c r="BQ38" s="91">
        <f>IF(BE38=data!$AS$5,BP38,
IF(BE38=data!$AS$4,BO38,0))
*IF(AND(BG38=data!$AW$4,BE$4=data!$F$5),0.9,1)</f>
        <v>0</v>
      </c>
      <c r="BR38" s="91">
        <f t="shared" si="2"/>
        <v>0</v>
      </c>
      <c r="CB38" s="596"/>
      <c r="CC38" s="599"/>
      <c r="CD38" s="166" t="s">
        <v>148</v>
      </c>
      <c r="CE38" s="72"/>
      <c r="CF38" s="73"/>
      <c r="CG38" s="73"/>
      <c r="CH38" s="79"/>
      <c r="CI38" s="80"/>
      <c r="CJ38" s="73"/>
      <c r="CK38" s="81"/>
      <c r="CL38" s="59"/>
      <c r="CM38" s="90">
        <f t="shared" ref="CM38:CN38" si="331">CM37</f>
        <v>0</v>
      </c>
      <c r="CN38" s="90" t="str">
        <f t="shared" si="331"/>
        <v/>
      </c>
      <c r="CO38" s="90">
        <f ca="1" xml:space="preserve">
IF(AND(CH38=data!$AR$5,CI38=data!$AT$87),data!$AU$87,
IF(AND(CH38=data!$AR$5,CI38=data!$AT$88),data!$AU$88,
IF(CH38=data!$AR$4,CF38/CJ38,
IF(CH38=data!$AR$5,CF38/OFFSET(data!$AT$3,MATCH(CI38,data!$AT$4:$AT$88,0),1),0))))</f>
        <v>0</v>
      </c>
      <c r="CP38" s="90">
        <f>MIN(IF(CL38=data!$AV$4,0.18,0.09),CF38*9)</f>
        <v>0</v>
      </c>
      <c r="CQ38" s="91">
        <f>IF(CE38=data!$AS$5,CP38,
IF(CE38=data!$AS$4,CO38,0))
*IF(AND(CG38=data!$AW$4,CE$4=data!$F$5),0.9,1)</f>
        <v>0</v>
      </c>
      <c r="CR38" s="91">
        <f t="shared" si="3"/>
        <v>0</v>
      </c>
      <c r="DB38" s="596"/>
      <c r="DC38" s="599"/>
      <c r="DD38" s="166" t="s">
        <v>148</v>
      </c>
      <c r="DE38" s="72"/>
      <c r="DF38" s="73"/>
      <c r="DG38" s="73"/>
      <c r="DH38" s="79"/>
      <c r="DI38" s="80"/>
      <c r="DJ38" s="73"/>
      <c r="DK38" s="81"/>
      <c r="DL38" s="59"/>
      <c r="DM38" s="90">
        <f t="shared" ref="DM38:DN38" si="332">DM37</f>
        <v>0</v>
      </c>
      <c r="DN38" s="90" t="str">
        <f t="shared" si="332"/>
        <v/>
      </c>
      <c r="DO38" s="90">
        <f ca="1" xml:space="preserve">
IF(AND(DH38=data!$AR$5,DI38=data!$AT$87),data!$AU$87,
IF(AND(DH38=data!$AR$5,DI38=data!$AT$88),data!$AU$88,
IF(DH38=data!$AR$4,DF38/DJ38,
IF(DH38=data!$AR$5,DF38/OFFSET(data!$AT$3,MATCH(DI38,data!$AT$4:$AT$88,0),1),0))))</f>
        <v>0</v>
      </c>
      <c r="DP38" s="90">
        <f>MIN(IF(DL38=data!$AV$4,0.18,0.09),DF38*9)</f>
        <v>0</v>
      </c>
      <c r="DQ38" s="91">
        <f>IF(DE38=data!$AS$5,DP38,
IF(DE38=data!$AS$4,DO38,0))
*IF(AND(DG38=data!$AW$4,DE$4=data!$F$5),0.9,1)</f>
        <v>0</v>
      </c>
      <c r="DR38" s="91">
        <f t="shared" si="4"/>
        <v>0</v>
      </c>
      <c r="EB38" s="596"/>
      <c r="EC38" s="599"/>
      <c r="ED38" s="166" t="s">
        <v>148</v>
      </c>
      <c r="EE38" s="72"/>
      <c r="EF38" s="73"/>
      <c r="EG38" s="73"/>
      <c r="EH38" s="79"/>
      <c r="EI38" s="80"/>
      <c r="EJ38" s="73"/>
      <c r="EK38" s="81"/>
      <c r="EL38" s="59"/>
      <c r="EM38" s="90">
        <f t="shared" ref="EM38:EN38" si="333">EM37</f>
        <v>0</v>
      </c>
      <c r="EN38" s="90" t="str">
        <f t="shared" si="333"/>
        <v/>
      </c>
      <c r="EO38" s="90">
        <f ca="1" xml:space="preserve">
IF(AND(EH38=data!$AR$5,EI38=data!$AT$87),data!$AU$87,
IF(AND(EH38=data!$AR$5,EI38=data!$AT$88),data!$AU$88,
IF(EH38=data!$AR$4,EF38/EJ38,
IF(EH38=data!$AR$5,EF38/OFFSET(data!$AT$3,MATCH(EI38,data!$AT$4:$AT$88,0),1),0))))</f>
        <v>0</v>
      </c>
      <c r="EP38" s="90">
        <f>MIN(IF(EL38=data!$AV$4,0.18,0.09),EF38*9)</f>
        <v>0</v>
      </c>
      <c r="EQ38" s="91">
        <f>IF(EE38=data!$AS$5,EP38,
IF(EE38=data!$AS$4,EO38,0))
*IF(AND(EG38=data!$AW$4,EE$4=data!$F$5),0.9,1)</f>
        <v>0</v>
      </c>
      <c r="ER38" s="91">
        <f t="shared" si="5"/>
        <v>0</v>
      </c>
      <c r="FB38" s="596"/>
      <c r="FC38" s="599"/>
      <c r="FD38" s="166" t="s">
        <v>148</v>
      </c>
      <c r="FE38" s="72"/>
      <c r="FF38" s="73"/>
      <c r="FG38" s="73"/>
      <c r="FH38" s="79"/>
      <c r="FI38" s="80"/>
      <c r="FJ38" s="73"/>
      <c r="FK38" s="81"/>
      <c r="FL38" s="59"/>
      <c r="FM38" s="90">
        <f t="shared" ref="FM38:FN38" si="334">FM37</f>
        <v>0</v>
      </c>
      <c r="FN38" s="90" t="str">
        <f t="shared" si="334"/>
        <v/>
      </c>
      <c r="FO38" s="90">
        <f ca="1" xml:space="preserve">
IF(AND(FH38=data!$AR$5,FI38=data!$AT$87),data!$AU$87,
IF(AND(FH38=data!$AR$5,FI38=data!$AT$88),data!$AU$88,
IF(FH38=data!$AR$4,FF38/FJ38,
IF(FH38=data!$AR$5,FF38/OFFSET(data!$AT$3,MATCH(FI38,data!$AT$4:$AT$88,0),1),0))))</f>
        <v>0</v>
      </c>
      <c r="FP38" s="90">
        <f>MIN(IF(FL38=data!$AV$4,0.18,0.09),FF38*9)</f>
        <v>0</v>
      </c>
      <c r="FQ38" s="91">
        <f>IF(FE38=data!$AS$5,FP38,
IF(FE38=data!$AS$4,FO38,0))
*IF(AND(FG38=data!$AW$4,FE$4=data!$F$5),0.9,1)</f>
        <v>0</v>
      </c>
      <c r="FR38" s="91">
        <f t="shared" si="6"/>
        <v>0</v>
      </c>
      <c r="GB38" s="596"/>
      <c r="GC38" s="599"/>
      <c r="GD38" s="166" t="s">
        <v>148</v>
      </c>
      <c r="GE38" s="72"/>
      <c r="GF38" s="73"/>
      <c r="GG38" s="73"/>
      <c r="GH38" s="79"/>
      <c r="GI38" s="80"/>
      <c r="GJ38" s="73"/>
      <c r="GK38" s="81"/>
      <c r="GL38" s="59"/>
      <c r="GM38" s="90">
        <f t="shared" ref="GM38:GN38" si="335">GM37</f>
        <v>0</v>
      </c>
      <c r="GN38" s="90" t="str">
        <f t="shared" si="335"/>
        <v/>
      </c>
      <c r="GO38" s="90">
        <f ca="1" xml:space="preserve">
IF(AND(GH38=data!$AR$5,GI38=data!$AT$87),data!$AU$87,
IF(AND(GH38=data!$AR$5,GI38=data!$AT$88),data!$AU$88,
IF(GH38=data!$AR$4,GF38/GJ38,
IF(GH38=data!$AR$5,GF38/OFFSET(data!$AT$3,MATCH(GI38,data!$AT$4:$AT$88,0),1),0))))</f>
        <v>0</v>
      </c>
      <c r="GP38" s="90">
        <f>MIN(IF(GL38=data!$AV$4,0.18,0.09),GF38*9)</f>
        <v>0</v>
      </c>
      <c r="GQ38" s="91">
        <f>IF(GE38=data!$AS$5,GP38,
IF(GE38=data!$AS$4,GO38,0))
*IF(AND(GG38=data!$AW$4,GE$4=data!$F$5),0.9,1)</f>
        <v>0</v>
      </c>
      <c r="GR38" s="91">
        <f t="shared" si="7"/>
        <v>0</v>
      </c>
      <c r="HB38" s="596"/>
      <c r="HC38" s="599"/>
      <c r="HD38" s="166" t="s">
        <v>148</v>
      </c>
      <c r="HE38" s="72"/>
      <c r="HF38" s="73"/>
      <c r="HG38" s="73"/>
      <c r="HH38" s="79"/>
      <c r="HI38" s="80"/>
      <c r="HJ38" s="73"/>
      <c r="HK38" s="81"/>
      <c r="HL38" s="59"/>
      <c r="HM38" s="90">
        <f t="shared" ref="HM38:HN38" si="336">HM37</f>
        <v>0</v>
      </c>
      <c r="HN38" s="90" t="str">
        <f t="shared" si="336"/>
        <v/>
      </c>
      <c r="HO38" s="90">
        <f ca="1" xml:space="preserve">
IF(AND(HH38=data!$AR$5,HI38=data!$AT$87),data!$AU$87,
IF(AND(HH38=data!$AR$5,HI38=data!$AT$88),data!$AU$88,
IF(HH38=data!$AR$4,HF38/HJ38,
IF(HH38=data!$AR$5,HF38/OFFSET(data!$AT$3,MATCH(HI38,data!$AT$4:$AT$88,0),1),0))))</f>
        <v>0</v>
      </c>
      <c r="HP38" s="90">
        <f>MIN(IF(HL38=data!$AV$4,0.18,0.09),HF38*9)</f>
        <v>0</v>
      </c>
      <c r="HQ38" s="91">
        <f>IF(HE38=data!$AS$5,HP38,
IF(HE38=data!$AS$4,HO38,0))
*IF(AND(HG38=data!$AW$4,HE$4=data!$F$5),0.9,1)</f>
        <v>0</v>
      </c>
      <c r="HR38" s="91">
        <f t="shared" si="8"/>
        <v>0</v>
      </c>
      <c r="IB38" s="596"/>
      <c r="IC38" s="599"/>
      <c r="ID38" s="166" t="s">
        <v>148</v>
      </c>
      <c r="IE38" s="72"/>
      <c r="IF38" s="73"/>
      <c r="IG38" s="73"/>
      <c r="IH38" s="79"/>
      <c r="II38" s="80"/>
      <c r="IJ38" s="73"/>
      <c r="IK38" s="81"/>
      <c r="IL38" s="59"/>
      <c r="IM38" s="90">
        <f t="shared" ref="IM38:IN38" si="337">IM37</f>
        <v>0</v>
      </c>
      <c r="IN38" s="90" t="str">
        <f t="shared" si="337"/>
        <v/>
      </c>
      <c r="IO38" s="90">
        <f ca="1" xml:space="preserve">
IF(AND(IH38=data!$AR$5,II38=data!$AT$87),data!$AU$87,
IF(AND(IH38=data!$AR$5,II38=data!$AT$88),data!$AU$88,
IF(IH38=data!$AR$4,IF38/IJ38,
IF(IH38=data!$AR$5,IF38/OFFSET(data!$AT$3,MATCH(II38,data!$AT$4:$AT$88,0),1),0))))</f>
        <v>0</v>
      </c>
      <c r="IP38" s="90">
        <f>MIN(IF(IL38=data!$AV$4,0.18,0.09),IF38*9)</f>
        <v>0</v>
      </c>
      <c r="IQ38" s="91">
        <f>IF(IE38=data!$AS$5,IP38,
IF(IE38=data!$AS$4,IO38,0))
*IF(AND(IG38=data!$AW$4,IE$4=data!$F$5),0.9,1)</f>
        <v>0</v>
      </c>
      <c r="IR38" s="91">
        <f t="shared" si="9"/>
        <v>0</v>
      </c>
      <c r="JB38" s="596"/>
      <c r="JC38" s="599"/>
      <c r="JD38" s="166" t="s">
        <v>148</v>
      </c>
      <c r="JE38" s="72"/>
      <c r="JF38" s="73"/>
      <c r="JG38" s="73"/>
      <c r="JH38" s="79"/>
      <c r="JI38" s="80"/>
      <c r="JJ38" s="73"/>
      <c r="JK38" s="81"/>
      <c r="JL38" s="59"/>
      <c r="JM38" s="90">
        <f t="shared" ref="JM38:JN38" si="338">JM37</f>
        <v>0</v>
      </c>
      <c r="JN38" s="90" t="str">
        <f t="shared" si="338"/>
        <v/>
      </c>
      <c r="JO38" s="90">
        <f ca="1" xml:space="preserve">
IF(AND(JH38=data!$AR$5,JI38=data!$AT$87),data!$AU$87,
IF(AND(JH38=data!$AR$5,JI38=data!$AT$88),data!$AU$88,
IF(JH38=data!$AR$4,JF38/JJ38,
IF(JH38=data!$AR$5,JF38/OFFSET(data!$AT$3,MATCH(JI38,data!$AT$4:$AT$88,0),1),0))))</f>
        <v>0</v>
      </c>
      <c r="JP38" s="90">
        <f>MIN(IF(JL38=data!$AV$4,0.18,0.09),JF38*9)</f>
        <v>0</v>
      </c>
      <c r="JQ38" s="91">
        <f>IF(JE38=data!$AS$5,JP38,
IF(JE38=data!$AS$4,JO38,0))
*IF(AND(JG38=data!$AW$4,JE$4=data!$F$5),0.9,1)</f>
        <v>0</v>
      </c>
      <c r="JR38" s="91">
        <f t="shared" si="10"/>
        <v>0</v>
      </c>
      <c r="KB38" s="596"/>
      <c r="KC38" s="599"/>
      <c r="KD38" s="166" t="s">
        <v>148</v>
      </c>
      <c r="KE38" s="72"/>
      <c r="KF38" s="73"/>
      <c r="KG38" s="73"/>
      <c r="KH38" s="79"/>
      <c r="KI38" s="80"/>
      <c r="KJ38" s="73"/>
      <c r="KK38" s="81"/>
      <c r="KL38" s="59"/>
      <c r="KM38" s="90">
        <f t="shared" ref="KM38:KN38" si="339">KM37</f>
        <v>0</v>
      </c>
      <c r="KN38" s="90" t="str">
        <f t="shared" si="339"/>
        <v/>
      </c>
      <c r="KO38" s="90">
        <f ca="1" xml:space="preserve">
IF(AND(KH38=data!$AR$5,KI38=data!$AT$87),data!$AU$87,
IF(AND(KH38=data!$AR$5,KI38=data!$AT$88),data!$AU$88,
IF(KH38=data!$AR$4,KF38/KJ38,
IF(KH38=data!$AR$5,KF38/OFFSET(data!$AT$3,MATCH(KI38,data!$AT$4:$AT$88,0),1),0))))</f>
        <v>0</v>
      </c>
      <c r="KP38" s="90">
        <f>MIN(IF(KL38=data!$AV$4,0.18,0.09),KF38*9)</f>
        <v>0</v>
      </c>
      <c r="KQ38" s="91">
        <f>IF(KE38=data!$AS$5,KP38,
IF(KE38=data!$AS$4,KO38,0))
*IF(AND(KG38=data!$AW$4,KE$4=data!$F$5),0.9,1)</f>
        <v>0</v>
      </c>
      <c r="KR38" s="91">
        <f t="shared" si="11"/>
        <v>0</v>
      </c>
      <c r="LB38" s="596"/>
      <c r="LC38" s="599"/>
      <c r="LD38" s="166" t="s">
        <v>148</v>
      </c>
      <c r="LE38" s="72"/>
      <c r="LF38" s="73"/>
      <c r="LG38" s="73"/>
      <c r="LH38" s="79"/>
      <c r="LI38" s="80"/>
      <c r="LJ38" s="73"/>
      <c r="LK38" s="81"/>
      <c r="LL38" s="59"/>
      <c r="LM38" s="90">
        <f t="shared" ref="LM38:LN38" si="340">LM37</f>
        <v>0</v>
      </c>
      <c r="LN38" s="90" t="str">
        <f t="shared" si="340"/>
        <v/>
      </c>
      <c r="LO38" s="90">
        <f ca="1" xml:space="preserve">
IF(AND(LH38=data!$AR$5,LI38=data!$AT$87),data!$AU$87,
IF(AND(LH38=data!$AR$5,LI38=data!$AT$88),data!$AU$88,
IF(LH38=data!$AR$4,LF38/LJ38,
IF(LH38=data!$AR$5,LF38/OFFSET(data!$AT$3,MATCH(LI38,data!$AT$4:$AT$88,0),1),0))))</f>
        <v>0</v>
      </c>
      <c r="LP38" s="90">
        <f>MIN(IF(LL38=data!$AV$4,0.18,0.09),LF38*9)</f>
        <v>0</v>
      </c>
      <c r="LQ38" s="91">
        <f>IF(LE38=data!$AS$5,LP38,
IF(LE38=data!$AS$4,LO38,0))
*IF(AND(LG38=data!$AW$4,LE$4=data!$F$5),0.9,1)</f>
        <v>0</v>
      </c>
      <c r="LR38" s="91">
        <f t="shared" si="12"/>
        <v>0</v>
      </c>
      <c r="MB38" s="596"/>
      <c r="MC38" s="599"/>
      <c r="MD38" s="166" t="s">
        <v>148</v>
      </c>
      <c r="ME38" s="72"/>
      <c r="MF38" s="73"/>
      <c r="MG38" s="73"/>
      <c r="MH38" s="79"/>
      <c r="MI38" s="80"/>
      <c r="MJ38" s="73"/>
      <c r="MK38" s="81"/>
      <c r="ML38" s="59"/>
      <c r="MM38" s="90">
        <f t="shared" ref="MM38:MN38" si="341">MM37</f>
        <v>0</v>
      </c>
      <c r="MN38" s="90" t="str">
        <f t="shared" si="341"/>
        <v/>
      </c>
      <c r="MO38" s="90">
        <f ca="1" xml:space="preserve">
IF(AND(MH38=data!$AR$5,MI38=data!$AT$87),data!$AU$87,
IF(AND(MH38=data!$AR$5,MI38=data!$AT$88),data!$AU$88,
IF(MH38=data!$AR$4,MF38/MJ38,
IF(MH38=data!$AR$5,MF38/OFFSET(data!$AT$3,MATCH(MI38,data!$AT$4:$AT$88,0),1),0))))</f>
        <v>0</v>
      </c>
      <c r="MP38" s="90">
        <f>MIN(IF(ML38=data!$AV$4,0.18,0.09),MF38*9)</f>
        <v>0</v>
      </c>
      <c r="MQ38" s="91">
        <f>IF(ME38=data!$AS$5,MP38,
IF(ME38=data!$AS$4,MO38,0))
*IF(AND(MG38=data!$AW$4,ME$4=data!$F$5),0.9,1)</f>
        <v>0</v>
      </c>
      <c r="MR38" s="91">
        <f t="shared" si="13"/>
        <v>0</v>
      </c>
      <c r="NB38" s="596"/>
      <c r="NC38" s="599"/>
      <c r="ND38" s="166" t="s">
        <v>148</v>
      </c>
      <c r="NE38" s="72"/>
      <c r="NF38" s="73"/>
      <c r="NG38" s="73"/>
      <c r="NH38" s="79"/>
      <c r="NI38" s="80"/>
      <c r="NJ38" s="73"/>
      <c r="NK38" s="81"/>
      <c r="NL38" s="59"/>
      <c r="NM38" s="90">
        <f t="shared" ref="NM38:NN38" si="342">NM37</f>
        <v>0</v>
      </c>
      <c r="NN38" s="90" t="str">
        <f t="shared" si="342"/>
        <v/>
      </c>
      <c r="NO38" s="90">
        <f ca="1" xml:space="preserve">
IF(AND(NH38=data!$AR$5,NI38=data!$AT$87),data!$AU$87,
IF(AND(NH38=data!$AR$5,NI38=data!$AT$88),data!$AU$88,
IF(NH38=data!$AR$4,NF38/NJ38,
IF(NH38=data!$AR$5,NF38/OFFSET(data!$AT$3,MATCH(NI38,data!$AT$4:$AT$88,0),1),0))))</f>
        <v>0</v>
      </c>
      <c r="NP38" s="90">
        <f>MIN(IF(NL38=data!$AV$4,0.18,0.09),NF38*9)</f>
        <v>0</v>
      </c>
      <c r="NQ38" s="91">
        <f>IF(NE38=data!$AS$5,NP38,
IF(NE38=data!$AS$4,NO38,0))
*IF(AND(NG38=data!$AW$4,NE$4=data!$F$5),0.9,1)</f>
        <v>0</v>
      </c>
      <c r="NR38" s="91">
        <f t="shared" si="14"/>
        <v>0</v>
      </c>
      <c r="OB38" s="596"/>
      <c r="OC38" s="599"/>
      <c r="OD38" s="166" t="s">
        <v>148</v>
      </c>
      <c r="OE38" s="72"/>
      <c r="OF38" s="73"/>
      <c r="OG38" s="73"/>
      <c r="OH38" s="79"/>
      <c r="OI38" s="80"/>
      <c r="OJ38" s="73"/>
      <c r="OK38" s="81"/>
      <c r="OL38" s="59"/>
      <c r="OM38" s="90">
        <f t="shared" ref="OM38:ON38" si="343">OM37</f>
        <v>0</v>
      </c>
      <c r="ON38" s="90" t="str">
        <f t="shared" si="343"/>
        <v/>
      </c>
      <c r="OO38" s="90">
        <f ca="1" xml:space="preserve">
IF(AND(OH38=data!$AR$5,OI38=data!$AT$87),data!$AU$87,
IF(AND(OH38=data!$AR$5,OI38=data!$AT$88),data!$AU$88,
IF(OH38=data!$AR$4,OF38/OJ38,
IF(OH38=data!$AR$5,OF38/OFFSET(data!$AT$3,MATCH(OI38,data!$AT$4:$AT$88,0),1),0))))</f>
        <v>0</v>
      </c>
      <c r="OP38" s="90">
        <f>MIN(IF(OL38=data!$AV$4,0.18,0.09),OF38*9)</f>
        <v>0</v>
      </c>
      <c r="OQ38" s="91">
        <f>IF(OE38=data!$AS$5,OP38,
IF(OE38=data!$AS$4,OO38,0))
*IF(AND(OG38=data!$AW$4,OE$4=data!$F$5),0.9,1)</f>
        <v>0</v>
      </c>
      <c r="OR38" s="91">
        <f t="shared" si="15"/>
        <v>0</v>
      </c>
      <c r="PB38" s="596"/>
      <c r="PC38" s="599"/>
      <c r="PD38" s="166" t="s">
        <v>148</v>
      </c>
      <c r="PE38" s="72"/>
      <c r="PF38" s="73"/>
      <c r="PG38" s="73"/>
      <c r="PH38" s="79"/>
      <c r="PI38" s="80"/>
      <c r="PJ38" s="73"/>
      <c r="PK38" s="81"/>
      <c r="PL38" s="59"/>
      <c r="PM38" s="90">
        <f t="shared" ref="PM38:PN38" si="344">PM37</f>
        <v>0</v>
      </c>
      <c r="PN38" s="90" t="str">
        <f t="shared" si="344"/>
        <v/>
      </c>
      <c r="PO38" s="90">
        <f ca="1" xml:space="preserve">
IF(AND(PH38=data!$AR$5,PI38=data!$AT$87),data!$AU$87,
IF(AND(PH38=data!$AR$5,PI38=data!$AT$88),data!$AU$88,
IF(PH38=data!$AR$4,PF38/PJ38,
IF(PH38=data!$AR$5,PF38/OFFSET(data!$AT$3,MATCH(PI38,data!$AT$4:$AT$88,0),1),0))))</f>
        <v>0</v>
      </c>
      <c r="PP38" s="90">
        <f>MIN(IF(PL38=data!$AV$4,0.18,0.09),PF38*9)</f>
        <v>0</v>
      </c>
      <c r="PQ38" s="91">
        <f>IF(PE38=data!$AS$5,PP38,
IF(PE38=data!$AS$4,PO38,0))
*IF(AND(PG38=data!$AW$4,PE$4=data!$F$5),0.9,1)</f>
        <v>0</v>
      </c>
      <c r="PR38" s="91">
        <f t="shared" si="16"/>
        <v>0</v>
      </c>
      <c r="QB38" s="596"/>
      <c r="QC38" s="599"/>
      <c r="QD38" s="166" t="s">
        <v>148</v>
      </c>
      <c r="QE38" s="72"/>
      <c r="QF38" s="73"/>
      <c r="QG38" s="73"/>
      <c r="QH38" s="79"/>
      <c r="QI38" s="80"/>
      <c r="QJ38" s="73"/>
      <c r="QK38" s="81"/>
      <c r="QL38" s="59"/>
      <c r="QM38" s="90">
        <f t="shared" ref="QM38:QN38" si="345">QM37</f>
        <v>0</v>
      </c>
      <c r="QN38" s="90" t="str">
        <f t="shared" si="345"/>
        <v/>
      </c>
      <c r="QO38" s="90">
        <f ca="1" xml:space="preserve">
IF(AND(QH38=data!$AR$5,QI38=data!$AT$87),data!$AU$87,
IF(AND(QH38=data!$AR$5,QI38=data!$AT$88),data!$AU$88,
IF(QH38=data!$AR$4,QF38/QJ38,
IF(QH38=data!$AR$5,QF38/OFFSET(data!$AT$3,MATCH(QI38,data!$AT$4:$AT$88,0),1),0))))</f>
        <v>0</v>
      </c>
      <c r="QP38" s="90">
        <f>MIN(IF(QL38=data!$AV$4,0.18,0.09),QF38*9)</f>
        <v>0</v>
      </c>
      <c r="QQ38" s="91">
        <f>IF(QE38=data!$AS$5,QP38,
IF(QE38=data!$AS$4,QO38,0))
*IF(AND(QG38=data!$AW$4,QE$4=data!$F$5),0.9,1)</f>
        <v>0</v>
      </c>
      <c r="QR38" s="91">
        <f t="shared" si="17"/>
        <v>0</v>
      </c>
      <c r="RB38" s="596"/>
      <c r="RC38" s="599"/>
      <c r="RD38" s="166" t="s">
        <v>148</v>
      </c>
      <c r="RE38" s="72"/>
      <c r="RF38" s="73"/>
      <c r="RG38" s="73"/>
      <c r="RH38" s="79"/>
      <c r="RI38" s="80"/>
      <c r="RJ38" s="73"/>
      <c r="RK38" s="81"/>
      <c r="RL38" s="59"/>
      <c r="RM38" s="90">
        <f t="shared" ref="RM38:RN38" si="346">RM37</f>
        <v>0</v>
      </c>
      <c r="RN38" s="90" t="str">
        <f t="shared" si="346"/>
        <v/>
      </c>
      <c r="RO38" s="90">
        <f ca="1" xml:space="preserve">
IF(AND(RH38=data!$AR$5,RI38=data!$AT$87),data!$AU$87,
IF(AND(RH38=data!$AR$5,RI38=data!$AT$88),data!$AU$88,
IF(RH38=data!$AR$4,RF38/RJ38,
IF(RH38=data!$AR$5,RF38/OFFSET(data!$AT$3,MATCH(RI38,data!$AT$4:$AT$88,0),1),0))))</f>
        <v>0</v>
      </c>
      <c r="RP38" s="90">
        <f>MIN(IF(RL38=data!$AV$4,0.18,0.09),RF38*9)</f>
        <v>0</v>
      </c>
      <c r="RQ38" s="91">
        <f>IF(RE38=data!$AS$5,RP38,
IF(RE38=data!$AS$4,RO38,0))
*IF(AND(RG38=data!$AW$4,RE$4=data!$F$5),0.9,1)</f>
        <v>0</v>
      </c>
      <c r="RR38" s="91">
        <f t="shared" si="18"/>
        <v>0</v>
      </c>
      <c r="SB38" s="596"/>
      <c r="SC38" s="599"/>
      <c r="SD38" s="166" t="s">
        <v>148</v>
      </c>
      <c r="SE38" s="72"/>
      <c r="SF38" s="73"/>
      <c r="SG38" s="73"/>
      <c r="SH38" s="79"/>
      <c r="SI38" s="80"/>
      <c r="SJ38" s="73"/>
      <c r="SK38" s="81"/>
      <c r="SL38" s="59"/>
      <c r="SM38" s="90">
        <f t="shared" ref="SM38:SN38" si="347">SM37</f>
        <v>0</v>
      </c>
      <c r="SN38" s="90" t="str">
        <f t="shared" si="347"/>
        <v/>
      </c>
      <c r="SO38" s="90">
        <f ca="1" xml:space="preserve">
IF(AND(SH38=data!$AR$5,SI38=data!$AT$87),data!$AU$87,
IF(AND(SH38=data!$AR$5,SI38=data!$AT$88),data!$AU$88,
IF(SH38=data!$AR$4,SF38/SJ38,
IF(SH38=data!$AR$5,SF38/OFFSET(data!$AT$3,MATCH(SI38,data!$AT$4:$AT$88,0),1),0))))</f>
        <v>0</v>
      </c>
      <c r="SP38" s="90">
        <f>MIN(IF(SL38=data!$AV$4,0.18,0.09),SF38*9)</f>
        <v>0</v>
      </c>
      <c r="SQ38" s="91">
        <f>IF(SE38=data!$AS$5,SP38,
IF(SE38=data!$AS$4,SO38,0))
*IF(AND(SG38=data!$AW$4,SE$4=data!$F$5),0.9,1)</f>
        <v>0</v>
      </c>
      <c r="SR38" s="91">
        <f t="shared" si="19"/>
        <v>0</v>
      </c>
    </row>
    <row r="39" spans="2:516" ht="22.5" customHeight="1" thickBot="1" x14ac:dyDescent="0.2">
      <c r="B39" s="597"/>
      <c r="C39" s="600"/>
      <c r="D39" s="167" t="s">
        <v>149</v>
      </c>
      <c r="E39" s="74"/>
      <c r="F39" s="75"/>
      <c r="G39" s="75"/>
      <c r="H39" s="82"/>
      <c r="I39" s="83"/>
      <c r="J39" s="75"/>
      <c r="K39" s="84"/>
      <c r="L39" s="60"/>
      <c r="M39" s="90" t="str">
        <f t="shared" si="20"/>
        <v>簡略計算方法①</v>
      </c>
      <c r="N39" s="90" t="str">
        <f t="shared" si="21"/>
        <v>柱・間柱間</v>
      </c>
      <c r="O39" s="90">
        <f ca="1" xml:space="preserve">
IF(AND(H39=data!$AR$5,I39=data!$AT$87),data!$AU$87,
IF(AND(H39=data!$AR$5,I39=data!$AT$88),data!$AU$88,
IF(H39=data!$AR$4,F39/J39,
IF(H39=data!$AR$5,F39/OFFSET(data!$AT$3,MATCH(I39,data!$AT$4:$AT$88,0),1),0))))</f>
        <v>0</v>
      </c>
      <c r="P39" s="90">
        <f>MIN(IF(L39=data!$AV$4,0.18,0.09),F39*9)</f>
        <v>0</v>
      </c>
      <c r="Q39" s="91">
        <f>IF(E39=data!$AS$5,P39,
IF(E39=data!$AS$4,O39,0))
*IF(AND(G39=data!$AW$4,E$4=data!$F$5),0.9,1)</f>
        <v>0</v>
      </c>
      <c r="R39" s="91">
        <f t="shared" si="0"/>
        <v>0</v>
      </c>
      <c r="AB39" s="597"/>
      <c r="AC39" s="600"/>
      <c r="AD39" s="167" t="s">
        <v>149</v>
      </c>
      <c r="AE39" s="74"/>
      <c r="AF39" s="75"/>
      <c r="AG39" s="75"/>
      <c r="AH39" s="82"/>
      <c r="AI39" s="83"/>
      <c r="AJ39" s="75"/>
      <c r="AK39" s="84"/>
      <c r="AL39" s="60"/>
      <c r="AM39" s="90" t="str">
        <f t="shared" si="311"/>
        <v>詳細計算方法</v>
      </c>
      <c r="AN39" s="90" t="str">
        <f t="shared" si="311"/>
        <v/>
      </c>
      <c r="AO39" s="90">
        <f ca="1" xml:space="preserve">
IF(AND(AH39=data!$AR$5,AI39=data!$AT$87),data!$AU$87,
IF(AND(AH39=data!$AR$5,AI39=data!$AT$88),data!$AU$88,
IF(AH39=data!$AR$4,AF39/AJ39,
IF(AH39=data!$AR$5,AF39/OFFSET(data!$AT$3,MATCH(AI39,data!$AT$4:$AT$88,0),1),0))))</f>
        <v>0</v>
      </c>
      <c r="AP39" s="90">
        <f>MIN(IF(AL39=data!$AV$4,0.18,0.09),AF39*9)</f>
        <v>0</v>
      </c>
      <c r="AQ39" s="91">
        <f>IF(AE39=data!$AS$5,AP39,
IF(AE39=data!$AS$4,AO39,0))
*IF(AND(AG39=data!$AW$4,AE$4=data!$F$5),0.9,1)</f>
        <v>0</v>
      </c>
      <c r="AR39" s="91">
        <f t="shared" si="1"/>
        <v>0</v>
      </c>
      <c r="BB39" s="597"/>
      <c r="BC39" s="600"/>
      <c r="BD39" s="167" t="s">
        <v>149</v>
      </c>
      <c r="BE39" s="74"/>
      <c r="BF39" s="75"/>
      <c r="BG39" s="75"/>
      <c r="BH39" s="82"/>
      <c r="BI39" s="83"/>
      <c r="BJ39" s="75"/>
      <c r="BK39" s="84"/>
      <c r="BL39" s="60"/>
      <c r="BM39" s="90" t="str">
        <f t="shared" ref="BM39:BN39" si="348">BM38</f>
        <v>簡略計算方法①</v>
      </c>
      <c r="BN39" s="90" t="str">
        <f t="shared" si="348"/>
        <v>大引間</v>
      </c>
      <c r="BO39" s="90">
        <f ca="1" xml:space="preserve">
IF(AND(BH39=data!$AR$5,BI39=data!$AT$87),data!$AU$87,
IF(AND(BH39=data!$AR$5,BI39=data!$AT$88),data!$AU$88,
IF(BH39=data!$AR$4,BF39/BJ39,
IF(BH39=data!$AR$5,BF39/OFFSET(data!$AT$3,MATCH(BI39,data!$AT$4:$AT$88,0),1),0))))</f>
        <v>0</v>
      </c>
      <c r="BP39" s="90">
        <f>MIN(IF(BL39=data!$AV$4,0.18,0.09),BF39*9)</f>
        <v>0</v>
      </c>
      <c r="BQ39" s="91">
        <f>IF(BE39=data!$AS$5,BP39,
IF(BE39=data!$AS$4,BO39,0))
*IF(AND(BG39=data!$AW$4,BE$4=data!$F$5),0.9,1)</f>
        <v>0</v>
      </c>
      <c r="BR39" s="91">
        <f t="shared" si="2"/>
        <v>0</v>
      </c>
      <c r="CB39" s="597"/>
      <c r="CC39" s="600"/>
      <c r="CD39" s="167" t="s">
        <v>149</v>
      </c>
      <c r="CE39" s="74"/>
      <c r="CF39" s="75"/>
      <c r="CG39" s="75"/>
      <c r="CH39" s="82"/>
      <c r="CI39" s="83"/>
      <c r="CJ39" s="75"/>
      <c r="CK39" s="84"/>
      <c r="CL39" s="60"/>
      <c r="CM39" s="90">
        <f t="shared" ref="CM39:CN39" si="349">CM38</f>
        <v>0</v>
      </c>
      <c r="CN39" s="90" t="str">
        <f t="shared" si="349"/>
        <v/>
      </c>
      <c r="CO39" s="90">
        <f ca="1" xml:space="preserve">
IF(AND(CH39=data!$AR$5,CI39=data!$AT$87),data!$AU$87,
IF(AND(CH39=data!$AR$5,CI39=data!$AT$88),data!$AU$88,
IF(CH39=data!$AR$4,CF39/CJ39,
IF(CH39=data!$AR$5,CF39/OFFSET(data!$AT$3,MATCH(CI39,data!$AT$4:$AT$88,0),1),0))))</f>
        <v>0</v>
      </c>
      <c r="CP39" s="90">
        <f>MIN(IF(CL39=data!$AV$4,0.18,0.09),CF39*9)</f>
        <v>0</v>
      </c>
      <c r="CQ39" s="91">
        <f>IF(CE39=data!$AS$5,CP39,
IF(CE39=data!$AS$4,CO39,0))
*IF(AND(CG39=data!$AW$4,CE$4=data!$F$5),0.9,1)</f>
        <v>0</v>
      </c>
      <c r="CR39" s="91">
        <f t="shared" si="3"/>
        <v>0</v>
      </c>
      <c r="DB39" s="597"/>
      <c r="DC39" s="600"/>
      <c r="DD39" s="167" t="s">
        <v>149</v>
      </c>
      <c r="DE39" s="74"/>
      <c r="DF39" s="75"/>
      <c r="DG39" s="75"/>
      <c r="DH39" s="82"/>
      <c r="DI39" s="83"/>
      <c r="DJ39" s="75"/>
      <c r="DK39" s="84"/>
      <c r="DL39" s="60"/>
      <c r="DM39" s="90">
        <f t="shared" ref="DM39:DN39" si="350">DM38</f>
        <v>0</v>
      </c>
      <c r="DN39" s="90" t="str">
        <f t="shared" si="350"/>
        <v/>
      </c>
      <c r="DO39" s="90">
        <f ca="1" xml:space="preserve">
IF(AND(DH39=data!$AR$5,DI39=data!$AT$87),data!$AU$87,
IF(AND(DH39=data!$AR$5,DI39=data!$AT$88),data!$AU$88,
IF(DH39=data!$AR$4,DF39/DJ39,
IF(DH39=data!$AR$5,DF39/OFFSET(data!$AT$3,MATCH(DI39,data!$AT$4:$AT$88,0),1),0))))</f>
        <v>0</v>
      </c>
      <c r="DP39" s="90">
        <f>MIN(IF(DL39=data!$AV$4,0.18,0.09),DF39*9)</f>
        <v>0</v>
      </c>
      <c r="DQ39" s="91">
        <f>IF(DE39=data!$AS$5,DP39,
IF(DE39=data!$AS$4,DO39,0))
*IF(AND(DG39=data!$AW$4,DE$4=data!$F$5),0.9,1)</f>
        <v>0</v>
      </c>
      <c r="DR39" s="91">
        <f t="shared" si="4"/>
        <v>0</v>
      </c>
      <c r="EB39" s="597"/>
      <c r="EC39" s="600"/>
      <c r="ED39" s="167" t="s">
        <v>149</v>
      </c>
      <c r="EE39" s="74"/>
      <c r="EF39" s="75"/>
      <c r="EG39" s="75"/>
      <c r="EH39" s="82"/>
      <c r="EI39" s="83"/>
      <c r="EJ39" s="75"/>
      <c r="EK39" s="84"/>
      <c r="EL39" s="60"/>
      <c r="EM39" s="90">
        <f t="shared" ref="EM39:EN39" si="351">EM38</f>
        <v>0</v>
      </c>
      <c r="EN39" s="90" t="str">
        <f t="shared" si="351"/>
        <v/>
      </c>
      <c r="EO39" s="90">
        <f ca="1" xml:space="preserve">
IF(AND(EH39=data!$AR$5,EI39=data!$AT$87),data!$AU$87,
IF(AND(EH39=data!$AR$5,EI39=data!$AT$88),data!$AU$88,
IF(EH39=data!$AR$4,EF39/EJ39,
IF(EH39=data!$AR$5,EF39/OFFSET(data!$AT$3,MATCH(EI39,data!$AT$4:$AT$88,0),1),0))))</f>
        <v>0</v>
      </c>
      <c r="EP39" s="90">
        <f>MIN(IF(EL39=data!$AV$4,0.18,0.09),EF39*9)</f>
        <v>0</v>
      </c>
      <c r="EQ39" s="91">
        <f>IF(EE39=data!$AS$5,EP39,
IF(EE39=data!$AS$4,EO39,0))
*IF(AND(EG39=data!$AW$4,EE$4=data!$F$5),0.9,1)</f>
        <v>0</v>
      </c>
      <c r="ER39" s="91">
        <f t="shared" si="5"/>
        <v>0</v>
      </c>
      <c r="FB39" s="597"/>
      <c r="FC39" s="600"/>
      <c r="FD39" s="167" t="s">
        <v>149</v>
      </c>
      <c r="FE39" s="74"/>
      <c r="FF39" s="75"/>
      <c r="FG39" s="75"/>
      <c r="FH39" s="82"/>
      <c r="FI39" s="83"/>
      <c r="FJ39" s="75"/>
      <c r="FK39" s="84"/>
      <c r="FL39" s="60"/>
      <c r="FM39" s="90">
        <f t="shared" ref="FM39:FN39" si="352">FM38</f>
        <v>0</v>
      </c>
      <c r="FN39" s="90" t="str">
        <f t="shared" si="352"/>
        <v/>
      </c>
      <c r="FO39" s="90">
        <f ca="1" xml:space="preserve">
IF(AND(FH39=data!$AR$5,FI39=data!$AT$87),data!$AU$87,
IF(AND(FH39=data!$AR$5,FI39=data!$AT$88),data!$AU$88,
IF(FH39=data!$AR$4,FF39/FJ39,
IF(FH39=data!$AR$5,FF39/OFFSET(data!$AT$3,MATCH(FI39,data!$AT$4:$AT$88,0),1),0))))</f>
        <v>0</v>
      </c>
      <c r="FP39" s="90">
        <f>MIN(IF(FL39=data!$AV$4,0.18,0.09),FF39*9)</f>
        <v>0</v>
      </c>
      <c r="FQ39" s="91">
        <f>IF(FE39=data!$AS$5,FP39,
IF(FE39=data!$AS$4,FO39,0))
*IF(AND(FG39=data!$AW$4,FE$4=data!$F$5),0.9,1)</f>
        <v>0</v>
      </c>
      <c r="FR39" s="91">
        <f t="shared" si="6"/>
        <v>0</v>
      </c>
      <c r="GB39" s="597"/>
      <c r="GC39" s="600"/>
      <c r="GD39" s="167" t="s">
        <v>149</v>
      </c>
      <c r="GE39" s="74"/>
      <c r="GF39" s="75"/>
      <c r="GG39" s="75"/>
      <c r="GH39" s="82"/>
      <c r="GI39" s="83"/>
      <c r="GJ39" s="75"/>
      <c r="GK39" s="84"/>
      <c r="GL39" s="60"/>
      <c r="GM39" s="90">
        <f t="shared" ref="GM39:GN39" si="353">GM38</f>
        <v>0</v>
      </c>
      <c r="GN39" s="90" t="str">
        <f t="shared" si="353"/>
        <v/>
      </c>
      <c r="GO39" s="90">
        <f ca="1" xml:space="preserve">
IF(AND(GH39=data!$AR$5,GI39=data!$AT$87),data!$AU$87,
IF(AND(GH39=data!$AR$5,GI39=data!$AT$88),data!$AU$88,
IF(GH39=data!$AR$4,GF39/GJ39,
IF(GH39=data!$AR$5,GF39/OFFSET(data!$AT$3,MATCH(GI39,data!$AT$4:$AT$88,0),1),0))))</f>
        <v>0</v>
      </c>
      <c r="GP39" s="90">
        <f>MIN(IF(GL39=data!$AV$4,0.18,0.09),GF39*9)</f>
        <v>0</v>
      </c>
      <c r="GQ39" s="91">
        <f>IF(GE39=data!$AS$5,GP39,
IF(GE39=data!$AS$4,GO39,0))
*IF(AND(GG39=data!$AW$4,GE$4=data!$F$5),0.9,1)</f>
        <v>0</v>
      </c>
      <c r="GR39" s="91">
        <f t="shared" si="7"/>
        <v>0</v>
      </c>
      <c r="HB39" s="597"/>
      <c r="HC39" s="600"/>
      <c r="HD39" s="167" t="s">
        <v>149</v>
      </c>
      <c r="HE39" s="74"/>
      <c r="HF39" s="75"/>
      <c r="HG39" s="75"/>
      <c r="HH39" s="82"/>
      <c r="HI39" s="83"/>
      <c r="HJ39" s="75"/>
      <c r="HK39" s="84"/>
      <c r="HL39" s="60"/>
      <c r="HM39" s="90">
        <f t="shared" ref="HM39:HN39" si="354">HM38</f>
        <v>0</v>
      </c>
      <c r="HN39" s="90" t="str">
        <f t="shared" si="354"/>
        <v/>
      </c>
      <c r="HO39" s="90">
        <f ca="1" xml:space="preserve">
IF(AND(HH39=data!$AR$5,HI39=data!$AT$87),data!$AU$87,
IF(AND(HH39=data!$AR$5,HI39=data!$AT$88),data!$AU$88,
IF(HH39=data!$AR$4,HF39/HJ39,
IF(HH39=data!$AR$5,HF39/OFFSET(data!$AT$3,MATCH(HI39,data!$AT$4:$AT$88,0),1),0))))</f>
        <v>0</v>
      </c>
      <c r="HP39" s="90">
        <f>MIN(IF(HL39=data!$AV$4,0.18,0.09),HF39*9)</f>
        <v>0</v>
      </c>
      <c r="HQ39" s="91">
        <f>IF(HE39=data!$AS$5,HP39,
IF(HE39=data!$AS$4,HO39,0))
*IF(AND(HG39=data!$AW$4,HE$4=data!$F$5),0.9,1)</f>
        <v>0</v>
      </c>
      <c r="HR39" s="91">
        <f t="shared" si="8"/>
        <v>0</v>
      </c>
      <c r="IB39" s="597"/>
      <c r="IC39" s="600"/>
      <c r="ID39" s="167" t="s">
        <v>149</v>
      </c>
      <c r="IE39" s="74"/>
      <c r="IF39" s="75"/>
      <c r="IG39" s="75"/>
      <c r="IH39" s="82"/>
      <c r="II39" s="83"/>
      <c r="IJ39" s="75"/>
      <c r="IK39" s="84"/>
      <c r="IL39" s="60"/>
      <c r="IM39" s="90">
        <f t="shared" ref="IM39:IN39" si="355">IM38</f>
        <v>0</v>
      </c>
      <c r="IN39" s="90" t="str">
        <f t="shared" si="355"/>
        <v/>
      </c>
      <c r="IO39" s="90">
        <f ca="1" xml:space="preserve">
IF(AND(IH39=data!$AR$5,II39=data!$AT$87),data!$AU$87,
IF(AND(IH39=data!$AR$5,II39=data!$AT$88),data!$AU$88,
IF(IH39=data!$AR$4,IF39/IJ39,
IF(IH39=data!$AR$5,IF39/OFFSET(data!$AT$3,MATCH(II39,data!$AT$4:$AT$88,0),1),0))))</f>
        <v>0</v>
      </c>
      <c r="IP39" s="90">
        <f>MIN(IF(IL39=data!$AV$4,0.18,0.09),IF39*9)</f>
        <v>0</v>
      </c>
      <c r="IQ39" s="91">
        <f>IF(IE39=data!$AS$5,IP39,
IF(IE39=data!$AS$4,IO39,0))
*IF(AND(IG39=data!$AW$4,IE$4=data!$F$5),0.9,1)</f>
        <v>0</v>
      </c>
      <c r="IR39" s="91">
        <f t="shared" si="9"/>
        <v>0</v>
      </c>
      <c r="JB39" s="597"/>
      <c r="JC39" s="600"/>
      <c r="JD39" s="167" t="s">
        <v>149</v>
      </c>
      <c r="JE39" s="74"/>
      <c r="JF39" s="75"/>
      <c r="JG39" s="75"/>
      <c r="JH39" s="82"/>
      <c r="JI39" s="83"/>
      <c r="JJ39" s="75"/>
      <c r="JK39" s="84"/>
      <c r="JL39" s="60"/>
      <c r="JM39" s="90">
        <f t="shared" ref="JM39:JN39" si="356">JM38</f>
        <v>0</v>
      </c>
      <c r="JN39" s="90" t="str">
        <f t="shared" si="356"/>
        <v/>
      </c>
      <c r="JO39" s="90">
        <f ca="1" xml:space="preserve">
IF(AND(JH39=data!$AR$5,JI39=data!$AT$87),data!$AU$87,
IF(AND(JH39=data!$AR$5,JI39=data!$AT$88),data!$AU$88,
IF(JH39=data!$AR$4,JF39/JJ39,
IF(JH39=data!$AR$5,JF39/OFFSET(data!$AT$3,MATCH(JI39,data!$AT$4:$AT$88,0),1),0))))</f>
        <v>0</v>
      </c>
      <c r="JP39" s="90">
        <f>MIN(IF(JL39=data!$AV$4,0.18,0.09),JF39*9)</f>
        <v>0</v>
      </c>
      <c r="JQ39" s="91">
        <f>IF(JE39=data!$AS$5,JP39,
IF(JE39=data!$AS$4,JO39,0))
*IF(AND(JG39=data!$AW$4,JE$4=data!$F$5),0.9,1)</f>
        <v>0</v>
      </c>
      <c r="JR39" s="91">
        <f t="shared" si="10"/>
        <v>0</v>
      </c>
      <c r="KB39" s="597"/>
      <c r="KC39" s="600"/>
      <c r="KD39" s="167" t="s">
        <v>149</v>
      </c>
      <c r="KE39" s="74"/>
      <c r="KF39" s="75"/>
      <c r="KG39" s="75"/>
      <c r="KH39" s="82"/>
      <c r="KI39" s="83"/>
      <c r="KJ39" s="75"/>
      <c r="KK39" s="84"/>
      <c r="KL39" s="60"/>
      <c r="KM39" s="90">
        <f t="shared" ref="KM39:KN39" si="357">KM38</f>
        <v>0</v>
      </c>
      <c r="KN39" s="90" t="str">
        <f t="shared" si="357"/>
        <v/>
      </c>
      <c r="KO39" s="90">
        <f ca="1" xml:space="preserve">
IF(AND(KH39=data!$AR$5,KI39=data!$AT$87),data!$AU$87,
IF(AND(KH39=data!$AR$5,KI39=data!$AT$88),data!$AU$88,
IF(KH39=data!$AR$4,KF39/KJ39,
IF(KH39=data!$AR$5,KF39/OFFSET(data!$AT$3,MATCH(KI39,data!$AT$4:$AT$88,0),1),0))))</f>
        <v>0</v>
      </c>
      <c r="KP39" s="90">
        <f>MIN(IF(KL39=data!$AV$4,0.18,0.09),KF39*9)</f>
        <v>0</v>
      </c>
      <c r="KQ39" s="91">
        <f>IF(KE39=data!$AS$5,KP39,
IF(KE39=data!$AS$4,KO39,0))
*IF(AND(KG39=data!$AW$4,KE$4=data!$F$5),0.9,1)</f>
        <v>0</v>
      </c>
      <c r="KR39" s="91">
        <f t="shared" si="11"/>
        <v>0</v>
      </c>
      <c r="LB39" s="597"/>
      <c r="LC39" s="600"/>
      <c r="LD39" s="167" t="s">
        <v>149</v>
      </c>
      <c r="LE39" s="74"/>
      <c r="LF39" s="75"/>
      <c r="LG39" s="75"/>
      <c r="LH39" s="82"/>
      <c r="LI39" s="83"/>
      <c r="LJ39" s="75"/>
      <c r="LK39" s="84"/>
      <c r="LL39" s="60"/>
      <c r="LM39" s="90">
        <f t="shared" ref="LM39:LN39" si="358">LM38</f>
        <v>0</v>
      </c>
      <c r="LN39" s="90" t="str">
        <f t="shared" si="358"/>
        <v/>
      </c>
      <c r="LO39" s="90">
        <f ca="1" xml:space="preserve">
IF(AND(LH39=data!$AR$5,LI39=data!$AT$87),data!$AU$87,
IF(AND(LH39=data!$AR$5,LI39=data!$AT$88),data!$AU$88,
IF(LH39=data!$AR$4,LF39/LJ39,
IF(LH39=data!$AR$5,LF39/OFFSET(data!$AT$3,MATCH(LI39,data!$AT$4:$AT$88,0),1),0))))</f>
        <v>0</v>
      </c>
      <c r="LP39" s="90">
        <f>MIN(IF(LL39=data!$AV$4,0.18,0.09),LF39*9)</f>
        <v>0</v>
      </c>
      <c r="LQ39" s="91">
        <f>IF(LE39=data!$AS$5,LP39,
IF(LE39=data!$AS$4,LO39,0))
*IF(AND(LG39=data!$AW$4,LE$4=data!$F$5),0.9,1)</f>
        <v>0</v>
      </c>
      <c r="LR39" s="91">
        <f t="shared" si="12"/>
        <v>0</v>
      </c>
      <c r="MB39" s="597"/>
      <c r="MC39" s="600"/>
      <c r="MD39" s="167" t="s">
        <v>149</v>
      </c>
      <c r="ME39" s="74"/>
      <c r="MF39" s="75"/>
      <c r="MG39" s="75"/>
      <c r="MH39" s="82"/>
      <c r="MI39" s="83"/>
      <c r="MJ39" s="75"/>
      <c r="MK39" s="84"/>
      <c r="ML39" s="60"/>
      <c r="MM39" s="90">
        <f t="shared" ref="MM39:MN39" si="359">MM38</f>
        <v>0</v>
      </c>
      <c r="MN39" s="90" t="str">
        <f t="shared" si="359"/>
        <v/>
      </c>
      <c r="MO39" s="90">
        <f ca="1" xml:space="preserve">
IF(AND(MH39=data!$AR$5,MI39=data!$AT$87),data!$AU$87,
IF(AND(MH39=data!$AR$5,MI39=data!$AT$88),data!$AU$88,
IF(MH39=data!$AR$4,MF39/MJ39,
IF(MH39=data!$AR$5,MF39/OFFSET(data!$AT$3,MATCH(MI39,data!$AT$4:$AT$88,0),1),0))))</f>
        <v>0</v>
      </c>
      <c r="MP39" s="90">
        <f>MIN(IF(ML39=data!$AV$4,0.18,0.09),MF39*9)</f>
        <v>0</v>
      </c>
      <c r="MQ39" s="91">
        <f>IF(ME39=data!$AS$5,MP39,
IF(ME39=data!$AS$4,MO39,0))
*IF(AND(MG39=data!$AW$4,ME$4=data!$F$5),0.9,1)</f>
        <v>0</v>
      </c>
      <c r="MR39" s="91">
        <f t="shared" si="13"/>
        <v>0</v>
      </c>
      <c r="NB39" s="597"/>
      <c r="NC39" s="600"/>
      <c r="ND39" s="167" t="s">
        <v>149</v>
      </c>
      <c r="NE39" s="74"/>
      <c r="NF39" s="75"/>
      <c r="NG39" s="75"/>
      <c r="NH39" s="82"/>
      <c r="NI39" s="83"/>
      <c r="NJ39" s="75"/>
      <c r="NK39" s="84"/>
      <c r="NL39" s="60"/>
      <c r="NM39" s="90">
        <f t="shared" ref="NM39:NN39" si="360">NM38</f>
        <v>0</v>
      </c>
      <c r="NN39" s="90" t="str">
        <f t="shared" si="360"/>
        <v/>
      </c>
      <c r="NO39" s="90">
        <f ca="1" xml:space="preserve">
IF(AND(NH39=data!$AR$5,NI39=data!$AT$87),data!$AU$87,
IF(AND(NH39=data!$AR$5,NI39=data!$AT$88),data!$AU$88,
IF(NH39=data!$AR$4,NF39/NJ39,
IF(NH39=data!$AR$5,NF39/OFFSET(data!$AT$3,MATCH(NI39,data!$AT$4:$AT$88,0),1),0))))</f>
        <v>0</v>
      </c>
      <c r="NP39" s="90">
        <f>MIN(IF(NL39=data!$AV$4,0.18,0.09),NF39*9)</f>
        <v>0</v>
      </c>
      <c r="NQ39" s="91">
        <f>IF(NE39=data!$AS$5,NP39,
IF(NE39=data!$AS$4,NO39,0))
*IF(AND(NG39=data!$AW$4,NE$4=data!$F$5),0.9,1)</f>
        <v>0</v>
      </c>
      <c r="NR39" s="91">
        <f t="shared" si="14"/>
        <v>0</v>
      </c>
      <c r="OB39" s="597"/>
      <c r="OC39" s="600"/>
      <c r="OD39" s="167" t="s">
        <v>149</v>
      </c>
      <c r="OE39" s="74"/>
      <c r="OF39" s="75"/>
      <c r="OG39" s="75"/>
      <c r="OH39" s="82"/>
      <c r="OI39" s="83"/>
      <c r="OJ39" s="75"/>
      <c r="OK39" s="84"/>
      <c r="OL39" s="60"/>
      <c r="OM39" s="90">
        <f t="shared" ref="OM39:ON39" si="361">OM38</f>
        <v>0</v>
      </c>
      <c r="ON39" s="90" t="str">
        <f t="shared" si="361"/>
        <v/>
      </c>
      <c r="OO39" s="90">
        <f ca="1" xml:space="preserve">
IF(AND(OH39=data!$AR$5,OI39=data!$AT$87),data!$AU$87,
IF(AND(OH39=data!$AR$5,OI39=data!$AT$88),data!$AU$88,
IF(OH39=data!$AR$4,OF39/OJ39,
IF(OH39=data!$AR$5,OF39/OFFSET(data!$AT$3,MATCH(OI39,data!$AT$4:$AT$88,0),1),0))))</f>
        <v>0</v>
      </c>
      <c r="OP39" s="90">
        <f>MIN(IF(OL39=data!$AV$4,0.18,0.09),OF39*9)</f>
        <v>0</v>
      </c>
      <c r="OQ39" s="91">
        <f>IF(OE39=data!$AS$5,OP39,
IF(OE39=data!$AS$4,OO39,0))
*IF(AND(OG39=data!$AW$4,OE$4=data!$F$5),0.9,1)</f>
        <v>0</v>
      </c>
      <c r="OR39" s="91">
        <f t="shared" si="15"/>
        <v>0</v>
      </c>
      <c r="PB39" s="597"/>
      <c r="PC39" s="600"/>
      <c r="PD39" s="167" t="s">
        <v>149</v>
      </c>
      <c r="PE39" s="74"/>
      <c r="PF39" s="75"/>
      <c r="PG39" s="75"/>
      <c r="PH39" s="82"/>
      <c r="PI39" s="83"/>
      <c r="PJ39" s="75"/>
      <c r="PK39" s="84"/>
      <c r="PL39" s="60"/>
      <c r="PM39" s="90">
        <f t="shared" ref="PM39:PN39" si="362">PM38</f>
        <v>0</v>
      </c>
      <c r="PN39" s="90" t="str">
        <f t="shared" si="362"/>
        <v/>
      </c>
      <c r="PO39" s="90">
        <f ca="1" xml:space="preserve">
IF(AND(PH39=data!$AR$5,PI39=data!$AT$87),data!$AU$87,
IF(AND(PH39=data!$AR$5,PI39=data!$AT$88),data!$AU$88,
IF(PH39=data!$AR$4,PF39/PJ39,
IF(PH39=data!$AR$5,PF39/OFFSET(data!$AT$3,MATCH(PI39,data!$AT$4:$AT$88,0),1),0))))</f>
        <v>0</v>
      </c>
      <c r="PP39" s="90">
        <f>MIN(IF(PL39=data!$AV$4,0.18,0.09),PF39*9)</f>
        <v>0</v>
      </c>
      <c r="PQ39" s="91">
        <f>IF(PE39=data!$AS$5,PP39,
IF(PE39=data!$AS$4,PO39,0))
*IF(AND(PG39=data!$AW$4,PE$4=data!$F$5),0.9,1)</f>
        <v>0</v>
      </c>
      <c r="PR39" s="91">
        <f t="shared" si="16"/>
        <v>0</v>
      </c>
      <c r="QB39" s="597"/>
      <c r="QC39" s="600"/>
      <c r="QD39" s="167" t="s">
        <v>149</v>
      </c>
      <c r="QE39" s="74"/>
      <c r="QF39" s="75"/>
      <c r="QG39" s="75"/>
      <c r="QH39" s="82"/>
      <c r="QI39" s="83"/>
      <c r="QJ39" s="75"/>
      <c r="QK39" s="84"/>
      <c r="QL39" s="60"/>
      <c r="QM39" s="90">
        <f t="shared" ref="QM39:QN39" si="363">QM38</f>
        <v>0</v>
      </c>
      <c r="QN39" s="90" t="str">
        <f t="shared" si="363"/>
        <v/>
      </c>
      <c r="QO39" s="90">
        <f ca="1" xml:space="preserve">
IF(AND(QH39=data!$AR$5,QI39=data!$AT$87),data!$AU$87,
IF(AND(QH39=data!$AR$5,QI39=data!$AT$88),data!$AU$88,
IF(QH39=data!$AR$4,QF39/QJ39,
IF(QH39=data!$AR$5,QF39/OFFSET(data!$AT$3,MATCH(QI39,data!$AT$4:$AT$88,0),1),0))))</f>
        <v>0</v>
      </c>
      <c r="QP39" s="90">
        <f>MIN(IF(QL39=data!$AV$4,0.18,0.09),QF39*9)</f>
        <v>0</v>
      </c>
      <c r="QQ39" s="91">
        <f>IF(QE39=data!$AS$5,QP39,
IF(QE39=data!$AS$4,QO39,0))
*IF(AND(QG39=data!$AW$4,QE$4=data!$F$5),0.9,1)</f>
        <v>0</v>
      </c>
      <c r="QR39" s="91">
        <f t="shared" si="17"/>
        <v>0</v>
      </c>
      <c r="RB39" s="597"/>
      <c r="RC39" s="600"/>
      <c r="RD39" s="167" t="s">
        <v>149</v>
      </c>
      <c r="RE39" s="74"/>
      <c r="RF39" s="75"/>
      <c r="RG39" s="75"/>
      <c r="RH39" s="82"/>
      <c r="RI39" s="83"/>
      <c r="RJ39" s="75"/>
      <c r="RK39" s="84"/>
      <c r="RL39" s="60"/>
      <c r="RM39" s="90">
        <f t="shared" ref="RM39:RN39" si="364">RM38</f>
        <v>0</v>
      </c>
      <c r="RN39" s="90" t="str">
        <f t="shared" si="364"/>
        <v/>
      </c>
      <c r="RO39" s="90">
        <f ca="1" xml:space="preserve">
IF(AND(RH39=data!$AR$5,RI39=data!$AT$87),data!$AU$87,
IF(AND(RH39=data!$AR$5,RI39=data!$AT$88),data!$AU$88,
IF(RH39=data!$AR$4,RF39/RJ39,
IF(RH39=data!$AR$5,RF39/OFFSET(data!$AT$3,MATCH(RI39,data!$AT$4:$AT$88,0),1),0))))</f>
        <v>0</v>
      </c>
      <c r="RP39" s="90">
        <f>MIN(IF(RL39=data!$AV$4,0.18,0.09),RF39*9)</f>
        <v>0</v>
      </c>
      <c r="RQ39" s="91">
        <f>IF(RE39=data!$AS$5,RP39,
IF(RE39=data!$AS$4,RO39,0))
*IF(AND(RG39=data!$AW$4,RE$4=data!$F$5),0.9,1)</f>
        <v>0</v>
      </c>
      <c r="RR39" s="91">
        <f t="shared" si="18"/>
        <v>0</v>
      </c>
      <c r="SB39" s="597"/>
      <c r="SC39" s="600"/>
      <c r="SD39" s="167" t="s">
        <v>149</v>
      </c>
      <c r="SE39" s="74"/>
      <c r="SF39" s="75"/>
      <c r="SG39" s="75"/>
      <c r="SH39" s="82"/>
      <c r="SI39" s="83"/>
      <c r="SJ39" s="75"/>
      <c r="SK39" s="84"/>
      <c r="SL39" s="60"/>
      <c r="SM39" s="90">
        <f t="shared" ref="SM39:SN39" si="365">SM38</f>
        <v>0</v>
      </c>
      <c r="SN39" s="90" t="str">
        <f t="shared" si="365"/>
        <v/>
      </c>
      <c r="SO39" s="90">
        <f ca="1" xml:space="preserve">
IF(AND(SH39=data!$AR$5,SI39=data!$AT$87),data!$AU$87,
IF(AND(SH39=data!$AR$5,SI39=data!$AT$88),data!$AU$88,
IF(SH39=data!$AR$4,SF39/SJ39,
IF(SH39=data!$AR$5,SF39/OFFSET(data!$AT$3,MATCH(SI39,data!$AT$4:$AT$88,0),1),0))))</f>
        <v>0</v>
      </c>
      <c r="SP39" s="90">
        <f>MIN(IF(SL39=data!$AV$4,0.18,0.09),SF39*9)</f>
        <v>0</v>
      </c>
      <c r="SQ39" s="91">
        <f>IF(SE39=data!$AS$5,SP39,
IF(SE39=data!$AS$4,SO39,0))
*IF(AND(SG39=data!$AW$4,SE$4=data!$F$5),0.9,1)</f>
        <v>0</v>
      </c>
      <c r="SR39" s="91">
        <f t="shared" si="19"/>
        <v>0</v>
      </c>
    </row>
    <row r="40" spans="2:516" ht="22.5" customHeight="1" x14ac:dyDescent="0.15">
      <c r="B40" s="595" t="str">
        <f>IF(AND(E4=data!$F$5,OR(J6=data!$P$4,J6=data!$P$5,J6=data!$P$7,J6=data!$P$10,J6=data!$P$13,J6=data!$P$14,E6=data!$Q$8)),"",
IF(AND(E4=data!$F$5,J6=data!$P$6),data!$Y$4,
IF(AND(E4=data!$F$5,J6=data!$P$8),data!$Y$5,
IF(AND(E4=data!$F$5,J6=data!$P$9),data!$Y$5,
IF(AND(E4=data!$F$5,J6=data!$P$11),data!$X$8,
IF(AND(E4=data!$F$5,J6=data!$P$12),data!$X$8,
IF(AND(E4=data!$F$5,J6=data!$P$15),data!$Y$5,
"")))))))</f>
        <v/>
      </c>
      <c r="C40" s="599"/>
      <c r="D40" s="166" t="s">
        <v>595</v>
      </c>
      <c r="E40" s="69"/>
      <c r="F40" s="70"/>
      <c r="G40" s="71"/>
      <c r="H40" s="76"/>
      <c r="I40" s="77"/>
      <c r="J40" s="70"/>
      <c r="K40" s="78"/>
      <c r="L40" s="58"/>
      <c r="M40" s="90" t="str">
        <f t="shared" si="20"/>
        <v>簡略計算方法①</v>
      </c>
      <c r="N40" s="90" t="str">
        <f t="shared" si="21"/>
        <v>柱・間柱間</v>
      </c>
      <c r="O40" s="90">
        <f ca="1" xml:space="preserve">
IF(AND(H40=data!$AR$5,I40=data!$AT$87),data!$AU$87,
IF(AND(H40=data!$AR$5,I40=data!$AT$88),data!$AU$88,
IF(H40=data!$AR$4,F40/J40,
IF(H40=data!$AR$5,F40/OFFSET(data!$AT$3,MATCH(I40,data!$AT$4:$AT$88,0),1),0))))</f>
        <v>0</v>
      </c>
      <c r="P40" s="90">
        <f>MIN(IF(L40=data!$AV$4,0.18,0.09),F40*9)</f>
        <v>0</v>
      </c>
      <c r="Q40" s="91">
        <f>IF(E40=data!$AS$5,P40,
IF(E40=data!$AS$4,O40,0))
*IF(AND(G40=data!$AW$4,E$4=data!$F$5),0.9,1)</f>
        <v>0</v>
      </c>
      <c r="R40" s="91">
        <f t="shared" si="0"/>
        <v>0</v>
      </c>
      <c r="S40" s="91">
        <f>SUM(R40:R49)</f>
        <v>0</v>
      </c>
      <c r="T40" s="165">
        <f ca="1">SUM(S40:S42)</f>
        <v>0.22</v>
      </c>
      <c r="U40" s="91">
        <f>IF(C40=0,0,C40/SUM(C10,C20,C30,C40,C50,C60))</f>
        <v>0</v>
      </c>
      <c r="V40" s="91">
        <f ca="1">T41*U43</f>
        <v>0</v>
      </c>
      <c r="AB40" s="595" t="str">
        <f>IF(AND(AE4=data!$F$5,OR(AJ6=data!$P$4,AJ6=data!$P$5,AJ6=data!$P$7,AJ6=data!$P$10,AJ6=data!$P$13,AJ6=data!$P$14,AE6=data!$Q$8)),"",
IF(AND(AE4=data!$F$5,AJ6=data!$P$6),data!$Y$4,
IF(AND(AE4=data!$F$5,AJ6=data!$P$8),data!$Y$5,
IF(AND(AE4=data!$F$5,AJ6=data!$P$9),data!$Y$5,
IF(AND(AE4=data!$F$5,AJ6=data!$P$11),data!$X$8,
IF(AND(AE4=data!$F$5,AJ6=data!$P$12),data!$X$8,
IF(AND(AE4=data!$F$5,AJ6=data!$P$15),data!$Y$5,
"")))))))</f>
        <v/>
      </c>
      <c r="AC40" s="599"/>
      <c r="AD40" s="166" t="s">
        <v>140</v>
      </c>
      <c r="AE40" s="69"/>
      <c r="AF40" s="70"/>
      <c r="AG40" s="71"/>
      <c r="AH40" s="76"/>
      <c r="AI40" s="77"/>
      <c r="AJ40" s="70"/>
      <c r="AK40" s="78"/>
      <c r="AL40" s="58"/>
      <c r="AM40" s="90" t="str">
        <f t="shared" si="311"/>
        <v>詳細計算方法</v>
      </c>
      <c r="AN40" s="90" t="str">
        <f t="shared" si="311"/>
        <v/>
      </c>
      <c r="AO40" s="90">
        <f ca="1" xml:space="preserve">
IF(AND(AH40=data!$AR$5,AI40=data!$AT$87),data!$AU$87,
IF(AND(AH40=data!$AR$5,AI40=data!$AT$88),data!$AU$88,
IF(AH40=data!$AR$4,AF40/AJ40,
IF(AH40=data!$AR$5,AF40/OFFSET(data!$AT$3,MATCH(AI40,data!$AT$4:$AT$88,0),1),0))))</f>
        <v>0</v>
      </c>
      <c r="AP40" s="90">
        <f>MIN(IF(AL40=data!$AV$4,0.18,0.09),AF40*9)</f>
        <v>0</v>
      </c>
      <c r="AQ40" s="91">
        <f>IF(AE40=data!$AS$5,AP40,
IF(AE40=data!$AS$4,AO40,0))
*IF(AND(AG40=data!$AW$4,AE$4=data!$F$5),0.9,1)</f>
        <v>0</v>
      </c>
      <c r="AR40" s="91">
        <f t="shared" si="1"/>
        <v>0</v>
      </c>
      <c r="AS40" s="91">
        <f>SUM(AR40:AR49)</f>
        <v>0</v>
      </c>
      <c r="AT40" s="165">
        <f ca="1">SUM(AS40:AS42)</f>
        <v>0.18</v>
      </c>
      <c r="AU40" s="91">
        <f>IF(AC40=0,0,AC40/SUM(AC10,AC20,AC30,AC40,AC50,AC60))</f>
        <v>0</v>
      </c>
      <c r="AV40" s="91">
        <f ca="1">AT41*AU43</f>
        <v>0</v>
      </c>
      <c r="BB40" s="595" t="str">
        <f>IF(AND(BE4=data!$F$5,OR(BJ6=data!$P$4,BJ6=data!$P$5,BJ6=data!$P$7,BJ6=data!$P$10,BJ6=data!$P$13,BJ6=data!$P$14,BE6=data!$Q$8)),"",
IF(AND(BE4=data!$F$5,BJ6=data!$P$6),data!$Y$4,
IF(AND(BE4=data!$F$5,BJ6=data!$P$8),data!$Y$5,
IF(AND(BE4=data!$F$5,BJ6=data!$P$9),data!$Y$5,
IF(AND(BE4=data!$F$5,BJ6=data!$P$11),data!$X$8,
IF(AND(BE4=data!$F$5,BJ6=data!$P$12),data!$X$8,
IF(AND(BE4=data!$F$5,BJ6=data!$P$15),data!$Y$5,
"")))))))</f>
        <v/>
      </c>
      <c r="BC40" s="599"/>
      <c r="BD40" s="166" t="s">
        <v>140</v>
      </c>
      <c r="BE40" s="69"/>
      <c r="BF40" s="70"/>
      <c r="BG40" s="71"/>
      <c r="BH40" s="76"/>
      <c r="BI40" s="77"/>
      <c r="BJ40" s="70"/>
      <c r="BK40" s="78"/>
      <c r="BL40" s="58"/>
      <c r="BM40" s="90" t="str">
        <f t="shared" ref="BM40:BN40" si="366">BM39</f>
        <v>簡略計算方法①</v>
      </c>
      <c r="BN40" s="90" t="str">
        <f t="shared" si="366"/>
        <v>大引間</v>
      </c>
      <c r="BO40" s="90">
        <f ca="1" xml:space="preserve">
IF(AND(BH40=data!$AR$5,BI40=data!$AT$87),data!$AU$87,
IF(AND(BH40=data!$AR$5,BI40=data!$AT$88),data!$AU$88,
IF(BH40=data!$AR$4,BF40/BJ40,
IF(BH40=data!$AR$5,BF40/OFFSET(data!$AT$3,MATCH(BI40,data!$AT$4:$AT$88,0),1),0))))</f>
        <v>0</v>
      </c>
      <c r="BP40" s="90">
        <f>MIN(IF(BL40=data!$AV$4,0.18,0.09),BF40*9)</f>
        <v>0</v>
      </c>
      <c r="BQ40" s="91">
        <f>IF(BE40=data!$AS$5,BP40,
IF(BE40=data!$AS$4,BO40,0))
*IF(AND(BG40=data!$AW$4,BE$4=data!$F$5),0.9,1)</f>
        <v>0</v>
      </c>
      <c r="BR40" s="91">
        <f t="shared" si="2"/>
        <v>0</v>
      </c>
      <c r="BS40" s="91">
        <f>SUM(BR40:BR49)</f>
        <v>0</v>
      </c>
      <c r="BT40" s="165">
        <f ca="1">SUM(BS40:BS42)</f>
        <v>0.3</v>
      </c>
      <c r="BU40" s="91">
        <f>IF(BC40=0,0,BC40/SUM(BC10,BC20,BC30,BC40,BC50,BC60))</f>
        <v>0</v>
      </c>
      <c r="BV40" s="91">
        <f ca="1">BT41*BU43</f>
        <v>0</v>
      </c>
      <c r="CB40" s="595" t="str">
        <f>IF(AND(CE4=data!$F$5,OR(CJ6=data!$P$4,CJ6=data!$P$5,CJ6=data!$P$7,CJ6=data!$P$10,CJ6=data!$P$13,CJ6=data!$P$14,CE6=data!$Q$8)),"",
IF(AND(CE4=data!$F$5,CJ6=data!$P$6),data!$Y$4,
IF(AND(CE4=data!$F$5,CJ6=data!$P$8),data!$Y$5,
IF(AND(CE4=data!$F$5,CJ6=data!$P$9),data!$Y$5,
IF(AND(CE4=data!$F$5,CJ6=data!$P$11),data!$X$8,
IF(AND(CE4=data!$F$5,CJ6=data!$P$12),data!$X$8,
IF(AND(CE4=data!$F$5,CJ6=data!$P$15),data!$Y$5,
"")))))))</f>
        <v/>
      </c>
      <c r="CC40" s="599"/>
      <c r="CD40" s="166" t="s">
        <v>140</v>
      </c>
      <c r="CE40" s="69"/>
      <c r="CF40" s="70"/>
      <c r="CG40" s="71"/>
      <c r="CH40" s="76"/>
      <c r="CI40" s="77"/>
      <c r="CJ40" s="70"/>
      <c r="CK40" s="78"/>
      <c r="CL40" s="58"/>
      <c r="CM40" s="90">
        <f t="shared" ref="CM40:CN40" si="367">CM39</f>
        <v>0</v>
      </c>
      <c r="CN40" s="90" t="str">
        <f t="shared" si="367"/>
        <v/>
      </c>
      <c r="CO40" s="90">
        <f ca="1" xml:space="preserve">
IF(AND(CH40=data!$AR$5,CI40=data!$AT$87),data!$AU$87,
IF(AND(CH40=data!$AR$5,CI40=data!$AT$88),data!$AU$88,
IF(CH40=data!$AR$4,CF40/CJ40,
IF(CH40=data!$AR$5,CF40/OFFSET(data!$AT$3,MATCH(CI40,data!$AT$4:$AT$88,0),1),0))))</f>
        <v>0</v>
      </c>
      <c r="CP40" s="90">
        <f>MIN(IF(CL40=data!$AV$4,0.18,0.09),CF40*9)</f>
        <v>0</v>
      </c>
      <c r="CQ40" s="91">
        <f>IF(CE40=data!$AS$5,CP40,
IF(CE40=data!$AS$4,CO40,0))
*IF(AND(CG40=data!$AW$4,CE$4=data!$F$5),0.9,1)</f>
        <v>0</v>
      </c>
      <c r="CR40" s="91">
        <f t="shared" si="3"/>
        <v>0</v>
      </c>
      <c r="CS40" s="91">
        <f>SUM(CR40:CR49)</f>
        <v>0</v>
      </c>
      <c r="CT40" s="165" t="e">
        <f ca="1">SUM(CS40:CS42)</f>
        <v>#N/A</v>
      </c>
      <c r="CU40" s="91">
        <f>IF(CC40=0,0,CC40/SUM(CC10,CC20,CC30,CC40,CC50,CC60))</f>
        <v>0</v>
      </c>
      <c r="CV40" s="91" t="e">
        <f ca="1">CT41*CU43</f>
        <v>#N/A</v>
      </c>
      <c r="DB40" s="595" t="str">
        <f>IF(AND(DE4=data!$F$5,OR(DJ6=data!$P$4,DJ6=data!$P$5,DJ6=data!$P$7,DJ6=data!$P$10,DJ6=data!$P$13,DJ6=data!$P$14,DE6=data!$Q$8)),"",
IF(AND(DE4=data!$F$5,DJ6=data!$P$6),data!$Y$4,
IF(AND(DE4=data!$F$5,DJ6=data!$P$8),data!$Y$5,
IF(AND(DE4=data!$F$5,DJ6=data!$P$9),data!$Y$5,
IF(AND(DE4=data!$F$5,DJ6=data!$P$11),data!$X$8,
IF(AND(DE4=data!$F$5,DJ6=data!$P$12),data!$X$8,
IF(AND(DE4=data!$F$5,DJ6=data!$P$15),data!$Y$5,
"")))))))</f>
        <v/>
      </c>
      <c r="DC40" s="599"/>
      <c r="DD40" s="166" t="s">
        <v>140</v>
      </c>
      <c r="DE40" s="69"/>
      <c r="DF40" s="70"/>
      <c r="DG40" s="71"/>
      <c r="DH40" s="76"/>
      <c r="DI40" s="77"/>
      <c r="DJ40" s="70"/>
      <c r="DK40" s="78"/>
      <c r="DL40" s="58"/>
      <c r="DM40" s="90">
        <f t="shared" ref="DM40:DN40" si="368">DM39</f>
        <v>0</v>
      </c>
      <c r="DN40" s="90" t="str">
        <f t="shared" si="368"/>
        <v/>
      </c>
      <c r="DO40" s="90">
        <f ca="1" xml:space="preserve">
IF(AND(DH40=data!$AR$5,DI40=data!$AT$87),data!$AU$87,
IF(AND(DH40=data!$AR$5,DI40=data!$AT$88),data!$AU$88,
IF(DH40=data!$AR$4,DF40/DJ40,
IF(DH40=data!$AR$5,DF40/OFFSET(data!$AT$3,MATCH(DI40,data!$AT$4:$AT$88,0),1),0))))</f>
        <v>0</v>
      </c>
      <c r="DP40" s="90">
        <f>MIN(IF(DL40=data!$AV$4,0.18,0.09),DF40*9)</f>
        <v>0</v>
      </c>
      <c r="DQ40" s="91">
        <f>IF(DE40=data!$AS$5,DP40,
IF(DE40=data!$AS$4,DO40,0))
*IF(AND(DG40=data!$AW$4,DE$4=data!$F$5),0.9,1)</f>
        <v>0</v>
      </c>
      <c r="DR40" s="91">
        <f t="shared" si="4"/>
        <v>0</v>
      </c>
      <c r="DS40" s="91">
        <f>SUM(DR40:DR49)</f>
        <v>0</v>
      </c>
      <c r="DT40" s="165" t="e">
        <f ca="1">SUM(DS40:DS42)</f>
        <v>#N/A</v>
      </c>
      <c r="DU40" s="91">
        <f>IF(DC40=0,0,DC40/SUM(DC10,DC20,DC30,DC40,DC50,DC60))</f>
        <v>0</v>
      </c>
      <c r="DV40" s="91" t="e">
        <f ca="1">DT41*DU43</f>
        <v>#N/A</v>
      </c>
      <c r="EB40" s="595" t="str">
        <f>IF(AND(EE4=data!$F$5,OR(EJ6=data!$P$4,EJ6=data!$P$5,EJ6=data!$P$7,EJ6=data!$P$10,EJ6=data!$P$13,EJ6=data!$P$14,EE6=data!$Q$8)),"",
IF(AND(EE4=data!$F$5,EJ6=data!$P$6),data!$Y$4,
IF(AND(EE4=data!$F$5,EJ6=data!$P$8),data!$Y$5,
IF(AND(EE4=data!$F$5,EJ6=data!$P$9),data!$Y$5,
IF(AND(EE4=data!$F$5,EJ6=data!$P$11),data!$X$8,
IF(AND(EE4=data!$F$5,EJ6=data!$P$12),data!$X$8,
IF(AND(EE4=data!$F$5,EJ6=data!$P$15),data!$Y$5,
"")))))))</f>
        <v/>
      </c>
      <c r="EC40" s="599"/>
      <c r="ED40" s="166" t="s">
        <v>140</v>
      </c>
      <c r="EE40" s="69"/>
      <c r="EF40" s="70"/>
      <c r="EG40" s="71"/>
      <c r="EH40" s="76"/>
      <c r="EI40" s="77"/>
      <c r="EJ40" s="70"/>
      <c r="EK40" s="78"/>
      <c r="EL40" s="58"/>
      <c r="EM40" s="90">
        <f t="shared" ref="EM40:EN40" si="369">EM39</f>
        <v>0</v>
      </c>
      <c r="EN40" s="90" t="str">
        <f t="shared" si="369"/>
        <v/>
      </c>
      <c r="EO40" s="90">
        <f ca="1" xml:space="preserve">
IF(AND(EH40=data!$AR$5,EI40=data!$AT$87),data!$AU$87,
IF(AND(EH40=data!$AR$5,EI40=data!$AT$88),data!$AU$88,
IF(EH40=data!$AR$4,EF40/EJ40,
IF(EH40=data!$AR$5,EF40/OFFSET(data!$AT$3,MATCH(EI40,data!$AT$4:$AT$88,0),1),0))))</f>
        <v>0</v>
      </c>
      <c r="EP40" s="90">
        <f>MIN(IF(EL40=data!$AV$4,0.18,0.09),EF40*9)</f>
        <v>0</v>
      </c>
      <c r="EQ40" s="91">
        <f>IF(EE40=data!$AS$5,EP40,
IF(EE40=data!$AS$4,EO40,0))
*IF(AND(EG40=data!$AW$4,EE$4=data!$F$5),0.9,1)</f>
        <v>0</v>
      </c>
      <c r="ER40" s="91">
        <f t="shared" si="5"/>
        <v>0</v>
      </c>
      <c r="ES40" s="91">
        <f>SUM(ER40:ER49)</f>
        <v>0</v>
      </c>
      <c r="ET40" s="165" t="e">
        <f ca="1">SUM(ES40:ES42)</f>
        <v>#N/A</v>
      </c>
      <c r="EU40" s="91">
        <f>IF(EC40=0,0,EC40/SUM(EC10,EC20,EC30,EC40,EC50,EC60))</f>
        <v>0</v>
      </c>
      <c r="EV40" s="91" t="e">
        <f ca="1">ET41*EU43</f>
        <v>#N/A</v>
      </c>
      <c r="FB40" s="595" t="str">
        <f>IF(AND(FE4=data!$F$5,OR(FJ6=data!$P$4,FJ6=data!$P$5,FJ6=data!$P$7,FJ6=data!$P$10,FJ6=data!$P$13,FJ6=data!$P$14,FE6=data!$Q$8)),"",
IF(AND(FE4=data!$F$5,FJ6=data!$P$6),data!$Y$4,
IF(AND(FE4=data!$F$5,FJ6=data!$P$8),data!$Y$5,
IF(AND(FE4=data!$F$5,FJ6=data!$P$9),data!$Y$5,
IF(AND(FE4=data!$F$5,FJ6=data!$P$11),data!$X$8,
IF(AND(FE4=data!$F$5,FJ6=data!$P$12),data!$X$8,
IF(AND(FE4=data!$F$5,FJ6=data!$P$15),data!$Y$5,
"")))))))</f>
        <v/>
      </c>
      <c r="FC40" s="599"/>
      <c r="FD40" s="166" t="s">
        <v>140</v>
      </c>
      <c r="FE40" s="69"/>
      <c r="FF40" s="70"/>
      <c r="FG40" s="71"/>
      <c r="FH40" s="76"/>
      <c r="FI40" s="77"/>
      <c r="FJ40" s="70"/>
      <c r="FK40" s="78"/>
      <c r="FL40" s="58"/>
      <c r="FM40" s="90">
        <f t="shared" ref="FM40:FN40" si="370">FM39</f>
        <v>0</v>
      </c>
      <c r="FN40" s="90" t="str">
        <f t="shared" si="370"/>
        <v/>
      </c>
      <c r="FO40" s="90">
        <f ca="1" xml:space="preserve">
IF(AND(FH40=data!$AR$5,FI40=data!$AT$87),data!$AU$87,
IF(AND(FH40=data!$AR$5,FI40=data!$AT$88),data!$AU$88,
IF(FH40=data!$AR$4,FF40/FJ40,
IF(FH40=data!$AR$5,FF40/OFFSET(data!$AT$3,MATCH(FI40,data!$AT$4:$AT$88,0),1),0))))</f>
        <v>0</v>
      </c>
      <c r="FP40" s="90">
        <f>MIN(IF(FL40=data!$AV$4,0.18,0.09),FF40*9)</f>
        <v>0</v>
      </c>
      <c r="FQ40" s="91">
        <f>IF(FE40=data!$AS$5,FP40,
IF(FE40=data!$AS$4,FO40,0))
*IF(AND(FG40=data!$AW$4,FE$4=data!$F$5),0.9,1)</f>
        <v>0</v>
      </c>
      <c r="FR40" s="91">
        <f t="shared" si="6"/>
        <v>0</v>
      </c>
      <c r="FS40" s="91">
        <f>SUM(FR40:FR49)</f>
        <v>0</v>
      </c>
      <c r="FT40" s="165" t="e">
        <f ca="1">SUM(FS40:FS42)</f>
        <v>#N/A</v>
      </c>
      <c r="FU40" s="91">
        <f>IF(FC40=0,0,FC40/SUM(FC10,FC20,FC30,FC40,FC50,FC60))</f>
        <v>0</v>
      </c>
      <c r="FV40" s="91" t="e">
        <f ca="1">FT41*FU43</f>
        <v>#N/A</v>
      </c>
      <c r="GB40" s="595" t="str">
        <f>IF(AND(GE4=data!$F$5,OR(GJ6=data!$P$4,GJ6=data!$P$5,GJ6=data!$P$7,GJ6=data!$P$10,GJ6=data!$P$13,GJ6=data!$P$14,GE6=data!$Q$8)),"",
IF(AND(GE4=data!$F$5,GJ6=data!$P$6),data!$Y$4,
IF(AND(GE4=data!$F$5,GJ6=data!$P$8),data!$Y$5,
IF(AND(GE4=data!$F$5,GJ6=data!$P$9),data!$Y$5,
IF(AND(GE4=data!$F$5,GJ6=data!$P$11),data!$X$8,
IF(AND(GE4=data!$F$5,GJ6=data!$P$12),data!$X$8,
IF(AND(GE4=data!$F$5,GJ6=data!$P$15),data!$Y$5,
"")))))))</f>
        <v/>
      </c>
      <c r="GC40" s="599"/>
      <c r="GD40" s="166" t="s">
        <v>140</v>
      </c>
      <c r="GE40" s="69"/>
      <c r="GF40" s="70"/>
      <c r="GG40" s="71"/>
      <c r="GH40" s="76"/>
      <c r="GI40" s="77"/>
      <c r="GJ40" s="70"/>
      <c r="GK40" s="78"/>
      <c r="GL40" s="58"/>
      <c r="GM40" s="90">
        <f t="shared" ref="GM40:GN40" si="371">GM39</f>
        <v>0</v>
      </c>
      <c r="GN40" s="90" t="str">
        <f t="shared" si="371"/>
        <v/>
      </c>
      <c r="GO40" s="90">
        <f ca="1" xml:space="preserve">
IF(AND(GH40=data!$AR$5,GI40=data!$AT$87),data!$AU$87,
IF(AND(GH40=data!$AR$5,GI40=data!$AT$88),data!$AU$88,
IF(GH40=data!$AR$4,GF40/GJ40,
IF(GH40=data!$AR$5,GF40/OFFSET(data!$AT$3,MATCH(GI40,data!$AT$4:$AT$88,0),1),0))))</f>
        <v>0</v>
      </c>
      <c r="GP40" s="90">
        <f>MIN(IF(GL40=data!$AV$4,0.18,0.09),GF40*9)</f>
        <v>0</v>
      </c>
      <c r="GQ40" s="91">
        <f>IF(GE40=data!$AS$5,GP40,
IF(GE40=data!$AS$4,GO40,0))
*IF(AND(GG40=data!$AW$4,GE$4=data!$F$5),0.9,1)</f>
        <v>0</v>
      </c>
      <c r="GR40" s="91">
        <f t="shared" si="7"/>
        <v>0</v>
      </c>
      <c r="GS40" s="91">
        <f>SUM(GR40:GR49)</f>
        <v>0</v>
      </c>
      <c r="GT40" s="165" t="e">
        <f ca="1">SUM(GS40:GS42)</f>
        <v>#N/A</v>
      </c>
      <c r="GU40" s="91">
        <f>IF(GC40=0,0,GC40/SUM(GC10,GC20,GC30,GC40,GC50,GC60))</f>
        <v>0</v>
      </c>
      <c r="GV40" s="91" t="e">
        <f ca="1">GT41*GU43</f>
        <v>#N/A</v>
      </c>
      <c r="HB40" s="595" t="str">
        <f>IF(AND(HE4=data!$F$5,OR(HJ6=data!$P$4,HJ6=data!$P$5,HJ6=data!$P$7,HJ6=data!$P$10,HJ6=data!$P$13,HJ6=data!$P$14,HE6=data!$Q$8)),"",
IF(AND(HE4=data!$F$5,HJ6=data!$P$6),data!$Y$4,
IF(AND(HE4=data!$F$5,HJ6=data!$P$8),data!$Y$5,
IF(AND(HE4=data!$F$5,HJ6=data!$P$9),data!$Y$5,
IF(AND(HE4=data!$F$5,HJ6=data!$P$11),data!$X$8,
IF(AND(HE4=data!$F$5,HJ6=data!$P$12),data!$X$8,
IF(AND(HE4=data!$F$5,HJ6=data!$P$15),data!$Y$5,
"")))))))</f>
        <v/>
      </c>
      <c r="HC40" s="599"/>
      <c r="HD40" s="166" t="s">
        <v>140</v>
      </c>
      <c r="HE40" s="69"/>
      <c r="HF40" s="70"/>
      <c r="HG40" s="71"/>
      <c r="HH40" s="76"/>
      <c r="HI40" s="77"/>
      <c r="HJ40" s="70"/>
      <c r="HK40" s="78"/>
      <c r="HL40" s="58"/>
      <c r="HM40" s="90">
        <f t="shared" ref="HM40:HN40" si="372">HM39</f>
        <v>0</v>
      </c>
      <c r="HN40" s="90" t="str">
        <f t="shared" si="372"/>
        <v/>
      </c>
      <c r="HO40" s="90">
        <f ca="1" xml:space="preserve">
IF(AND(HH40=data!$AR$5,HI40=data!$AT$87),data!$AU$87,
IF(AND(HH40=data!$AR$5,HI40=data!$AT$88),data!$AU$88,
IF(HH40=data!$AR$4,HF40/HJ40,
IF(HH40=data!$AR$5,HF40/OFFSET(data!$AT$3,MATCH(HI40,data!$AT$4:$AT$88,0),1),0))))</f>
        <v>0</v>
      </c>
      <c r="HP40" s="90">
        <f>MIN(IF(HL40=data!$AV$4,0.18,0.09),HF40*9)</f>
        <v>0</v>
      </c>
      <c r="HQ40" s="91">
        <f>IF(HE40=data!$AS$5,HP40,
IF(HE40=data!$AS$4,HO40,0))
*IF(AND(HG40=data!$AW$4,HE$4=data!$F$5),0.9,1)</f>
        <v>0</v>
      </c>
      <c r="HR40" s="91">
        <f t="shared" si="8"/>
        <v>0</v>
      </c>
      <c r="HS40" s="91">
        <f>SUM(HR40:HR49)</f>
        <v>0</v>
      </c>
      <c r="HT40" s="165" t="e">
        <f ca="1">SUM(HS40:HS42)</f>
        <v>#N/A</v>
      </c>
      <c r="HU40" s="91">
        <f>IF(HC40=0,0,HC40/SUM(HC10,HC20,HC30,HC40,HC50,HC60))</f>
        <v>0</v>
      </c>
      <c r="HV40" s="91" t="e">
        <f ca="1">HT41*HU43</f>
        <v>#N/A</v>
      </c>
      <c r="IB40" s="595" t="str">
        <f>IF(AND(IE4=data!$F$5,OR(IJ6=data!$P$4,IJ6=data!$P$5,IJ6=data!$P$7,IJ6=data!$P$10,IJ6=data!$P$13,IJ6=data!$P$14,IE6=data!$Q$8)),"",
IF(AND(IE4=data!$F$5,IJ6=data!$P$6),data!$Y$4,
IF(AND(IE4=data!$F$5,IJ6=data!$P$8),data!$Y$5,
IF(AND(IE4=data!$F$5,IJ6=data!$P$9),data!$Y$5,
IF(AND(IE4=data!$F$5,IJ6=data!$P$11),data!$X$8,
IF(AND(IE4=data!$F$5,IJ6=data!$P$12),data!$X$8,
IF(AND(IE4=data!$F$5,IJ6=data!$P$15),data!$Y$5,
"")))))))</f>
        <v/>
      </c>
      <c r="IC40" s="599"/>
      <c r="ID40" s="166" t="s">
        <v>140</v>
      </c>
      <c r="IE40" s="69"/>
      <c r="IF40" s="70"/>
      <c r="IG40" s="71"/>
      <c r="IH40" s="76"/>
      <c r="II40" s="77"/>
      <c r="IJ40" s="70"/>
      <c r="IK40" s="78"/>
      <c r="IL40" s="58"/>
      <c r="IM40" s="90">
        <f t="shared" ref="IM40:IN40" si="373">IM39</f>
        <v>0</v>
      </c>
      <c r="IN40" s="90" t="str">
        <f t="shared" si="373"/>
        <v/>
      </c>
      <c r="IO40" s="90">
        <f ca="1" xml:space="preserve">
IF(AND(IH40=data!$AR$5,II40=data!$AT$87),data!$AU$87,
IF(AND(IH40=data!$AR$5,II40=data!$AT$88),data!$AU$88,
IF(IH40=data!$AR$4,IF40/IJ40,
IF(IH40=data!$AR$5,IF40/OFFSET(data!$AT$3,MATCH(II40,data!$AT$4:$AT$88,0),1),0))))</f>
        <v>0</v>
      </c>
      <c r="IP40" s="90">
        <f>MIN(IF(IL40=data!$AV$4,0.18,0.09),IF40*9)</f>
        <v>0</v>
      </c>
      <c r="IQ40" s="91">
        <f>IF(IE40=data!$AS$5,IP40,
IF(IE40=data!$AS$4,IO40,0))
*IF(AND(IG40=data!$AW$4,IE$4=data!$F$5),0.9,1)</f>
        <v>0</v>
      </c>
      <c r="IR40" s="91">
        <f t="shared" si="9"/>
        <v>0</v>
      </c>
      <c r="IS40" s="91">
        <f>SUM(IR40:IR49)</f>
        <v>0</v>
      </c>
      <c r="IT40" s="165" t="e">
        <f ca="1">SUM(IS40:IS42)</f>
        <v>#N/A</v>
      </c>
      <c r="IU40" s="91">
        <f>IF(IC40=0,0,IC40/SUM(IC10,IC20,IC30,IC40,IC50,IC60))</f>
        <v>0</v>
      </c>
      <c r="IV40" s="91" t="e">
        <f ca="1">IT41*IU43</f>
        <v>#N/A</v>
      </c>
      <c r="JB40" s="595" t="str">
        <f>IF(AND(JE4=data!$F$5,OR(JJ6=data!$P$4,JJ6=data!$P$5,JJ6=data!$P$7,JJ6=data!$P$10,JJ6=data!$P$13,JJ6=data!$P$14,JE6=data!$Q$8)),"",
IF(AND(JE4=data!$F$5,JJ6=data!$P$6),data!$Y$4,
IF(AND(JE4=data!$F$5,JJ6=data!$P$8),data!$Y$5,
IF(AND(JE4=data!$F$5,JJ6=data!$P$9),data!$Y$5,
IF(AND(JE4=data!$F$5,JJ6=data!$P$11),data!$X$8,
IF(AND(JE4=data!$F$5,JJ6=data!$P$12),data!$X$8,
IF(AND(JE4=data!$F$5,JJ6=data!$P$15),data!$Y$5,
"")))))))</f>
        <v/>
      </c>
      <c r="JC40" s="599"/>
      <c r="JD40" s="166" t="s">
        <v>140</v>
      </c>
      <c r="JE40" s="69"/>
      <c r="JF40" s="70"/>
      <c r="JG40" s="71"/>
      <c r="JH40" s="76"/>
      <c r="JI40" s="77"/>
      <c r="JJ40" s="70"/>
      <c r="JK40" s="78"/>
      <c r="JL40" s="58"/>
      <c r="JM40" s="90">
        <f t="shared" ref="JM40:JN40" si="374">JM39</f>
        <v>0</v>
      </c>
      <c r="JN40" s="90" t="str">
        <f t="shared" si="374"/>
        <v/>
      </c>
      <c r="JO40" s="90">
        <f ca="1" xml:space="preserve">
IF(AND(JH40=data!$AR$5,JI40=data!$AT$87),data!$AU$87,
IF(AND(JH40=data!$AR$5,JI40=data!$AT$88),data!$AU$88,
IF(JH40=data!$AR$4,JF40/JJ40,
IF(JH40=data!$AR$5,JF40/OFFSET(data!$AT$3,MATCH(JI40,data!$AT$4:$AT$88,0),1),0))))</f>
        <v>0</v>
      </c>
      <c r="JP40" s="90">
        <f>MIN(IF(JL40=data!$AV$4,0.18,0.09),JF40*9)</f>
        <v>0</v>
      </c>
      <c r="JQ40" s="91">
        <f>IF(JE40=data!$AS$5,JP40,
IF(JE40=data!$AS$4,JO40,0))
*IF(AND(JG40=data!$AW$4,JE$4=data!$F$5),0.9,1)</f>
        <v>0</v>
      </c>
      <c r="JR40" s="91">
        <f t="shared" si="10"/>
        <v>0</v>
      </c>
      <c r="JS40" s="91">
        <f>SUM(JR40:JR49)</f>
        <v>0</v>
      </c>
      <c r="JT40" s="165" t="e">
        <f ca="1">SUM(JS40:JS42)</f>
        <v>#N/A</v>
      </c>
      <c r="JU40" s="91">
        <f>IF(JC40=0,0,JC40/SUM(JC10,JC20,JC30,JC40,JC50,JC60))</f>
        <v>0</v>
      </c>
      <c r="JV40" s="91" t="e">
        <f ca="1">JT41*JU43</f>
        <v>#N/A</v>
      </c>
      <c r="KB40" s="595" t="str">
        <f>IF(AND(KE4=data!$F$5,OR(KJ6=data!$P$4,KJ6=data!$P$5,KJ6=data!$P$7,KJ6=data!$P$10,KJ6=data!$P$13,KJ6=data!$P$14,KE6=data!$Q$8)),"",
IF(AND(KE4=data!$F$5,KJ6=data!$P$6),data!$Y$4,
IF(AND(KE4=data!$F$5,KJ6=data!$P$8),data!$Y$5,
IF(AND(KE4=data!$F$5,KJ6=data!$P$9),data!$Y$5,
IF(AND(KE4=data!$F$5,KJ6=data!$P$11),data!$X$8,
IF(AND(KE4=data!$F$5,KJ6=data!$P$12),data!$X$8,
IF(AND(KE4=data!$F$5,KJ6=data!$P$15),data!$Y$5,
"")))))))</f>
        <v/>
      </c>
      <c r="KC40" s="599"/>
      <c r="KD40" s="166" t="s">
        <v>140</v>
      </c>
      <c r="KE40" s="69"/>
      <c r="KF40" s="70"/>
      <c r="KG40" s="71"/>
      <c r="KH40" s="76"/>
      <c r="KI40" s="77"/>
      <c r="KJ40" s="70"/>
      <c r="KK40" s="78"/>
      <c r="KL40" s="58"/>
      <c r="KM40" s="90">
        <f t="shared" ref="KM40:KN40" si="375">KM39</f>
        <v>0</v>
      </c>
      <c r="KN40" s="90" t="str">
        <f t="shared" si="375"/>
        <v/>
      </c>
      <c r="KO40" s="90">
        <f ca="1" xml:space="preserve">
IF(AND(KH40=data!$AR$5,KI40=data!$AT$87),data!$AU$87,
IF(AND(KH40=data!$AR$5,KI40=data!$AT$88),data!$AU$88,
IF(KH40=data!$AR$4,KF40/KJ40,
IF(KH40=data!$AR$5,KF40/OFFSET(data!$AT$3,MATCH(KI40,data!$AT$4:$AT$88,0),1),0))))</f>
        <v>0</v>
      </c>
      <c r="KP40" s="90">
        <f>MIN(IF(KL40=data!$AV$4,0.18,0.09),KF40*9)</f>
        <v>0</v>
      </c>
      <c r="KQ40" s="91">
        <f>IF(KE40=data!$AS$5,KP40,
IF(KE40=data!$AS$4,KO40,0))
*IF(AND(KG40=data!$AW$4,KE$4=data!$F$5),0.9,1)</f>
        <v>0</v>
      </c>
      <c r="KR40" s="91">
        <f t="shared" si="11"/>
        <v>0</v>
      </c>
      <c r="KS40" s="91">
        <f>SUM(KR40:KR49)</f>
        <v>0</v>
      </c>
      <c r="KT40" s="165" t="e">
        <f ca="1">SUM(KS40:KS42)</f>
        <v>#N/A</v>
      </c>
      <c r="KU40" s="91">
        <f>IF(KC40=0,0,KC40/SUM(KC10,KC20,KC30,KC40,KC50,KC60))</f>
        <v>0</v>
      </c>
      <c r="KV40" s="91" t="e">
        <f ca="1">KT41*KU43</f>
        <v>#N/A</v>
      </c>
      <c r="LB40" s="595" t="str">
        <f>IF(AND(LE4=data!$F$5,OR(LJ6=data!$P$4,LJ6=data!$P$5,LJ6=data!$P$7,LJ6=data!$P$10,LJ6=data!$P$13,LJ6=data!$P$14,LE6=data!$Q$8)),"",
IF(AND(LE4=data!$F$5,LJ6=data!$P$6),data!$Y$4,
IF(AND(LE4=data!$F$5,LJ6=data!$P$8),data!$Y$5,
IF(AND(LE4=data!$F$5,LJ6=data!$P$9),data!$Y$5,
IF(AND(LE4=data!$F$5,LJ6=data!$P$11),data!$X$8,
IF(AND(LE4=data!$F$5,LJ6=data!$P$12),data!$X$8,
IF(AND(LE4=data!$F$5,LJ6=data!$P$15),data!$Y$5,
"")))))))</f>
        <v/>
      </c>
      <c r="LC40" s="599"/>
      <c r="LD40" s="166" t="s">
        <v>140</v>
      </c>
      <c r="LE40" s="69"/>
      <c r="LF40" s="70"/>
      <c r="LG40" s="71"/>
      <c r="LH40" s="76"/>
      <c r="LI40" s="77"/>
      <c r="LJ40" s="70"/>
      <c r="LK40" s="78"/>
      <c r="LL40" s="58"/>
      <c r="LM40" s="90">
        <f t="shared" ref="LM40:LN40" si="376">LM39</f>
        <v>0</v>
      </c>
      <c r="LN40" s="90" t="str">
        <f t="shared" si="376"/>
        <v/>
      </c>
      <c r="LO40" s="90">
        <f ca="1" xml:space="preserve">
IF(AND(LH40=data!$AR$5,LI40=data!$AT$87),data!$AU$87,
IF(AND(LH40=data!$AR$5,LI40=data!$AT$88),data!$AU$88,
IF(LH40=data!$AR$4,LF40/LJ40,
IF(LH40=data!$AR$5,LF40/OFFSET(data!$AT$3,MATCH(LI40,data!$AT$4:$AT$88,0),1),0))))</f>
        <v>0</v>
      </c>
      <c r="LP40" s="90">
        <f>MIN(IF(LL40=data!$AV$4,0.18,0.09),LF40*9)</f>
        <v>0</v>
      </c>
      <c r="LQ40" s="91">
        <f>IF(LE40=data!$AS$5,LP40,
IF(LE40=data!$AS$4,LO40,0))
*IF(AND(LG40=data!$AW$4,LE$4=data!$F$5),0.9,1)</f>
        <v>0</v>
      </c>
      <c r="LR40" s="91">
        <f t="shared" si="12"/>
        <v>0</v>
      </c>
      <c r="LS40" s="91">
        <f>SUM(LR40:LR49)</f>
        <v>0</v>
      </c>
      <c r="LT40" s="165" t="e">
        <f ca="1">SUM(LS40:LS42)</f>
        <v>#N/A</v>
      </c>
      <c r="LU40" s="91">
        <f>IF(LC40=0,0,LC40/SUM(LC10,LC20,LC30,LC40,LC50,LC60))</f>
        <v>0</v>
      </c>
      <c r="LV40" s="91" t="e">
        <f ca="1">LT41*LU43</f>
        <v>#N/A</v>
      </c>
      <c r="MB40" s="595" t="str">
        <f>IF(AND(ME4=data!$F$5,OR(MJ6=data!$P$4,MJ6=data!$P$5,MJ6=data!$P$7,MJ6=data!$P$10,MJ6=data!$P$13,MJ6=data!$P$14,ME6=data!$Q$8)),"",
IF(AND(ME4=data!$F$5,MJ6=data!$P$6),data!$Y$4,
IF(AND(ME4=data!$F$5,MJ6=data!$P$8),data!$Y$5,
IF(AND(ME4=data!$F$5,MJ6=data!$P$9),data!$Y$5,
IF(AND(ME4=data!$F$5,MJ6=data!$P$11),data!$X$8,
IF(AND(ME4=data!$F$5,MJ6=data!$P$12),data!$X$8,
IF(AND(ME4=data!$F$5,MJ6=data!$P$15),data!$Y$5,
"")))))))</f>
        <v/>
      </c>
      <c r="MC40" s="599"/>
      <c r="MD40" s="166" t="s">
        <v>140</v>
      </c>
      <c r="ME40" s="69"/>
      <c r="MF40" s="70"/>
      <c r="MG40" s="71"/>
      <c r="MH40" s="76"/>
      <c r="MI40" s="77"/>
      <c r="MJ40" s="70"/>
      <c r="MK40" s="78"/>
      <c r="ML40" s="58"/>
      <c r="MM40" s="90">
        <f t="shared" ref="MM40:MN40" si="377">MM39</f>
        <v>0</v>
      </c>
      <c r="MN40" s="90" t="str">
        <f t="shared" si="377"/>
        <v/>
      </c>
      <c r="MO40" s="90">
        <f ca="1" xml:space="preserve">
IF(AND(MH40=data!$AR$5,MI40=data!$AT$87),data!$AU$87,
IF(AND(MH40=data!$AR$5,MI40=data!$AT$88),data!$AU$88,
IF(MH40=data!$AR$4,MF40/MJ40,
IF(MH40=data!$AR$5,MF40/OFFSET(data!$AT$3,MATCH(MI40,data!$AT$4:$AT$88,0),1),0))))</f>
        <v>0</v>
      </c>
      <c r="MP40" s="90">
        <f>MIN(IF(ML40=data!$AV$4,0.18,0.09),MF40*9)</f>
        <v>0</v>
      </c>
      <c r="MQ40" s="91">
        <f>IF(ME40=data!$AS$5,MP40,
IF(ME40=data!$AS$4,MO40,0))
*IF(AND(MG40=data!$AW$4,ME$4=data!$F$5),0.9,1)</f>
        <v>0</v>
      </c>
      <c r="MR40" s="91">
        <f t="shared" si="13"/>
        <v>0</v>
      </c>
      <c r="MS40" s="91">
        <f>SUM(MR40:MR49)</f>
        <v>0</v>
      </c>
      <c r="MT40" s="165" t="e">
        <f ca="1">SUM(MS40:MS42)</f>
        <v>#N/A</v>
      </c>
      <c r="MU40" s="91">
        <f>IF(MC40=0,0,MC40/SUM(MC10,MC20,MC30,MC40,MC50,MC60))</f>
        <v>0</v>
      </c>
      <c r="MV40" s="91" t="e">
        <f ca="1">MT41*MU43</f>
        <v>#N/A</v>
      </c>
      <c r="NB40" s="595" t="str">
        <f>IF(AND(NE4=data!$F$5,OR(NJ6=data!$P$4,NJ6=data!$P$5,NJ6=data!$P$7,NJ6=data!$P$10,NJ6=data!$P$13,NJ6=data!$P$14,NE6=data!$Q$8)),"",
IF(AND(NE4=data!$F$5,NJ6=data!$P$6),data!$Y$4,
IF(AND(NE4=data!$F$5,NJ6=data!$P$8),data!$Y$5,
IF(AND(NE4=data!$F$5,NJ6=data!$P$9),data!$Y$5,
IF(AND(NE4=data!$F$5,NJ6=data!$P$11),data!$X$8,
IF(AND(NE4=data!$F$5,NJ6=data!$P$12),data!$X$8,
IF(AND(NE4=data!$F$5,NJ6=data!$P$15),data!$Y$5,
"")))))))</f>
        <v/>
      </c>
      <c r="NC40" s="599"/>
      <c r="ND40" s="166" t="s">
        <v>140</v>
      </c>
      <c r="NE40" s="69"/>
      <c r="NF40" s="70"/>
      <c r="NG40" s="71"/>
      <c r="NH40" s="76"/>
      <c r="NI40" s="77"/>
      <c r="NJ40" s="70"/>
      <c r="NK40" s="78"/>
      <c r="NL40" s="58"/>
      <c r="NM40" s="90">
        <f t="shared" ref="NM40:NN40" si="378">NM39</f>
        <v>0</v>
      </c>
      <c r="NN40" s="90" t="str">
        <f t="shared" si="378"/>
        <v/>
      </c>
      <c r="NO40" s="90">
        <f ca="1" xml:space="preserve">
IF(AND(NH40=data!$AR$5,NI40=data!$AT$87),data!$AU$87,
IF(AND(NH40=data!$AR$5,NI40=data!$AT$88),data!$AU$88,
IF(NH40=data!$AR$4,NF40/NJ40,
IF(NH40=data!$AR$5,NF40/OFFSET(data!$AT$3,MATCH(NI40,data!$AT$4:$AT$88,0),1),0))))</f>
        <v>0</v>
      </c>
      <c r="NP40" s="90">
        <f>MIN(IF(NL40=data!$AV$4,0.18,0.09),NF40*9)</f>
        <v>0</v>
      </c>
      <c r="NQ40" s="91">
        <f>IF(NE40=data!$AS$5,NP40,
IF(NE40=data!$AS$4,NO40,0))
*IF(AND(NG40=data!$AW$4,NE$4=data!$F$5),0.9,1)</f>
        <v>0</v>
      </c>
      <c r="NR40" s="91">
        <f t="shared" si="14"/>
        <v>0</v>
      </c>
      <c r="NS40" s="91">
        <f>SUM(NR40:NR49)</f>
        <v>0</v>
      </c>
      <c r="NT40" s="165" t="e">
        <f ca="1">SUM(NS40:NS42)</f>
        <v>#N/A</v>
      </c>
      <c r="NU40" s="91">
        <f>IF(NC40=0,0,NC40/SUM(NC10,NC20,NC30,NC40,NC50,NC60))</f>
        <v>0</v>
      </c>
      <c r="NV40" s="91" t="e">
        <f ca="1">NT41*NU43</f>
        <v>#N/A</v>
      </c>
      <c r="OB40" s="595" t="str">
        <f>IF(AND(OE4=data!$F$5,OR(OJ6=data!$P$4,OJ6=data!$P$5,OJ6=data!$P$7,OJ6=data!$P$10,OJ6=data!$P$13,OJ6=data!$P$14,OE6=data!$Q$8)),"",
IF(AND(OE4=data!$F$5,OJ6=data!$P$6),data!$Y$4,
IF(AND(OE4=data!$F$5,OJ6=data!$P$8),data!$Y$5,
IF(AND(OE4=data!$F$5,OJ6=data!$P$9),data!$Y$5,
IF(AND(OE4=data!$F$5,OJ6=data!$P$11),data!$X$8,
IF(AND(OE4=data!$F$5,OJ6=data!$P$12),data!$X$8,
IF(AND(OE4=data!$F$5,OJ6=data!$P$15),data!$Y$5,
"")))))))</f>
        <v/>
      </c>
      <c r="OC40" s="599"/>
      <c r="OD40" s="166" t="s">
        <v>140</v>
      </c>
      <c r="OE40" s="69"/>
      <c r="OF40" s="70"/>
      <c r="OG40" s="71"/>
      <c r="OH40" s="76"/>
      <c r="OI40" s="77"/>
      <c r="OJ40" s="70"/>
      <c r="OK40" s="78"/>
      <c r="OL40" s="58"/>
      <c r="OM40" s="90">
        <f t="shared" ref="OM40:ON40" si="379">OM39</f>
        <v>0</v>
      </c>
      <c r="ON40" s="90" t="str">
        <f t="shared" si="379"/>
        <v/>
      </c>
      <c r="OO40" s="90">
        <f ca="1" xml:space="preserve">
IF(AND(OH40=data!$AR$5,OI40=data!$AT$87),data!$AU$87,
IF(AND(OH40=data!$AR$5,OI40=data!$AT$88),data!$AU$88,
IF(OH40=data!$AR$4,OF40/OJ40,
IF(OH40=data!$AR$5,OF40/OFFSET(data!$AT$3,MATCH(OI40,data!$AT$4:$AT$88,0),1),0))))</f>
        <v>0</v>
      </c>
      <c r="OP40" s="90">
        <f>MIN(IF(OL40=data!$AV$4,0.18,0.09),OF40*9)</f>
        <v>0</v>
      </c>
      <c r="OQ40" s="91">
        <f>IF(OE40=data!$AS$5,OP40,
IF(OE40=data!$AS$4,OO40,0))
*IF(AND(OG40=data!$AW$4,OE$4=data!$F$5),0.9,1)</f>
        <v>0</v>
      </c>
      <c r="OR40" s="91">
        <f t="shared" si="15"/>
        <v>0</v>
      </c>
      <c r="OS40" s="91">
        <f>SUM(OR40:OR49)</f>
        <v>0</v>
      </c>
      <c r="OT40" s="165" t="e">
        <f ca="1">SUM(OS40:OS42)</f>
        <v>#N/A</v>
      </c>
      <c r="OU40" s="91">
        <f>IF(OC40=0,0,OC40/SUM(OC10,OC20,OC30,OC40,OC50,OC60))</f>
        <v>0</v>
      </c>
      <c r="OV40" s="91" t="e">
        <f ca="1">OT41*OU43</f>
        <v>#N/A</v>
      </c>
      <c r="PB40" s="595" t="str">
        <f>IF(AND(PE4=data!$F$5,OR(PJ6=data!$P$4,PJ6=data!$P$5,PJ6=data!$P$7,PJ6=data!$P$10,PJ6=data!$P$13,PJ6=data!$P$14,PE6=data!$Q$8)),"",
IF(AND(PE4=data!$F$5,PJ6=data!$P$6),data!$Y$4,
IF(AND(PE4=data!$F$5,PJ6=data!$P$8),data!$Y$5,
IF(AND(PE4=data!$F$5,PJ6=data!$P$9),data!$Y$5,
IF(AND(PE4=data!$F$5,PJ6=data!$P$11),data!$X$8,
IF(AND(PE4=data!$F$5,PJ6=data!$P$12),data!$X$8,
IF(AND(PE4=data!$F$5,PJ6=data!$P$15),data!$Y$5,
"")))))))</f>
        <v/>
      </c>
      <c r="PC40" s="599"/>
      <c r="PD40" s="166" t="s">
        <v>140</v>
      </c>
      <c r="PE40" s="69"/>
      <c r="PF40" s="70"/>
      <c r="PG40" s="71"/>
      <c r="PH40" s="76"/>
      <c r="PI40" s="77"/>
      <c r="PJ40" s="70"/>
      <c r="PK40" s="78"/>
      <c r="PL40" s="58"/>
      <c r="PM40" s="90">
        <f t="shared" ref="PM40:PN40" si="380">PM39</f>
        <v>0</v>
      </c>
      <c r="PN40" s="90" t="str">
        <f t="shared" si="380"/>
        <v/>
      </c>
      <c r="PO40" s="90">
        <f ca="1" xml:space="preserve">
IF(AND(PH40=data!$AR$5,PI40=data!$AT$87),data!$AU$87,
IF(AND(PH40=data!$AR$5,PI40=data!$AT$88),data!$AU$88,
IF(PH40=data!$AR$4,PF40/PJ40,
IF(PH40=data!$AR$5,PF40/OFFSET(data!$AT$3,MATCH(PI40,data!$AT$4:$AT$88,0),1),0))))</f>
        <v>0</v>
      </c>
      <c r="PP40" s="90">
        <f>MIN(IF(PL40=data!$AV$4,0.18,0.09),PF40*9)</f>
        <v>0</v>
      </c>
      <c r="PQ40" s="91">
        <f>IF(PE40=data!$AS$5,PP40,
IF(PE40=data!$AS$4,PO40,0))
*IF(AND(PG40=data!$AW$4,PE$4=data!$F$5),0.9,1)</f>
        <v>0</v>
      </c>
      <c r="PR40" s="91">
        <f t="shared" si="16"/>
        <v>0</v>
      </c>
      <c r="PS40" s="91">
        <f>SUM(PR40:PR49)</f>
        <v>0</v>
      </c>
      <c r="PT40" s="165" t="e">
        <f ca="1">SUM(PS40:PS42)</f>
        <v>#N/A</v>
      </c>
      <c r="PU40" s="91">
        <f>IF(PC40=0,0,PC40/SUM(PC10,PC20,PC30,PC40,PC50,PC60))</f>
        <v>0</v>
      </c>
      <c r="PV40" s="91" t="e">
        <f ca="1">PT41*PU43</f>
        <v>#N/A</v>
      </c>
      <c r="QB40" s="595" t="str">
        <f>IF(AND(QE4=data!$F$5,OR(QJ6=data!$P$4,QJ6=data!$P$5,QJ6=data!$P$7,QJ6=data!$P$10,QJ6=data!$P$13,QJ6=data!$P$14,QE6=data!$Q$8)),"",
IF(AND(QE4=data!$F$5,QJ6=data!$P$6),data!$Y$4,
IF(AND(QE4=data!$F$5,QJ6=data!$P$8),data!$Y$5,
IF(AND(QE4=data!$F$5,QJ6=data!$P$9),data!$Y$5,
IF(AND(QE4=data!$F$5,QJ6=data!$P$11),data!$X$8,
IF(AND(QE4=data!$F$5,QJ6=data!$P$12),data!$X$8,
IF(AND(QE4=data!$F$5,QJ6=data!$P$15),data!$Y$5,
"")))))))</f>
        <v/>
      </c>
      <c r="QC40" s="599"/>
      <c r="QD40" s="166" t="s">
        <v>140</v>
      </c>
      <c r="QE40" s="69"/>
      <c r="QF40" s="70"/>
      <c r="QG40" s="71"/>
      <c r="QH40" s="76"/>
      <c r="QI40" s="77"/>
      <c r="QJ40" s="70"/>
      <c r="QK40" s="78"/>
      <c r="QL40" s="58"/>
      <c r="QM40" s="90">
        <f t="shared" ref="QM40:QN40" si="381">QM39</f>
        <v>0</v>
      </c>
      <c r="QN40" s="90" t="str">
        <f t="shared" si="381"/>
        <v/>
      </c>
      <c r="QO40" s="90">
        <f ca="1" xml:space="preserve">
IF(AND(QH40=data!$AR$5,QI40=data!$AT$87),data!$AU$87,
IF(AND(QH40=data!$AR$5,QI40=data!$AT$88),data!$AU$88,
IF(QH40=data!$AR$4,QF40/QJ40,
IF(QH40=data!$AR$5,QF40/OFFSET(data!$AT$3,MATCH(QI40,data!$AT$4:$AT$88,0),1),0))))</f>
        <v>0</v>
      </c>
      <c r="QP40" s="90">
        <f>MIN(IF(QL40=data!$AV$4,0.18,0.09),QF40*9)</f>
        <v>0</v>
      </c>
      <c r="QQ40" s="91">
        <f>IF(QE40=data!$AS$5,QP40,
IF(QE40=data!$AS$4,QO40,0))
*IF(AND(QG40=data!$AW$4,QE$4=data!$F$5),0.9,1)</f>
        <v>0</v>
      </c>
      <c r="QR40" s="91">
        <f t="shared" si="17"/>
        <v>0</v>
      </c>
      <c r="QS40" s="91">
        <f>SUM(QR40:QR49)</f>
        <v>0</v>
      </c>
      <c r="QT40" s="165" t="e">
        <f ca="1">SUM(QS40:QS42)</f>
        <v>#N/A</v>
      </c>
      <c r="QU40" s="91">
        <f>IF(QC40=0,0,QC40/SUM(QC10,QC20,QC30,QC40,QC50,QC60))</f>
        <v>0</v>
      </c>
      <c r="QV40" s="91" t="e">
        <f ca="1">QT41*QU43</f>
        <v>#N/A</v>
      </c>
      <c r="RB40" s="595" t="str">
        <f>IF(AND(RE4=data!$F$5,OR(RJ6=data!$P$4,RJ6=data!$P$5,RJ6=data!$P$7,RJ6=data!$P$10,RJ6=data!$P$13,RJ6=data!$P$14,RE6=data!$Q$8)),"",
IF(AND(RE4=data!$F$5,RJ6=data!$P$6),data!$Y$4,
IF(AND(RE4=data!$F$5,RJ6=data!$P$8),data!$Y$5,
IF(AND(RE4=data!$F$5,RJ6=data!$P$9),data!$Y$5,
IF(AND(RE4=data!$F$5,RJ6=data!$P$11),data!$X$8,
IF(AND(RE4=data!$F$5,RJ6=data!$P$12),data!$X$8,
IF(AND(RE4=data!$F$5,RJ6=data!$P$15),data!$Y$5,
"")))))))</f>
        <v/>
      </c>
      <c r="RC40" s="599"/>
      <c r="RD40" s="166" t="s">
        <v>140</v>
      </c>
      <c r="RE40" s="69"/>
      <c r="RF40" s="70"/>
      <c r="RG40" s="71"/>
      <c r="RH40" s="76"/>
      <c r="RI40" s="77"/>
      <c r="RJ40" s="70"/>
      <c r="RK40" s="78"/>
      <c r="RL40" s="58"/>
      <c r="RM40" s="90">
        <f t="shared" ref="RM40:RN40" si="382">RM39</f>
        <v>0</v>
      </c>
      <c r="RN40" s="90" t="str">
        <f t="shared" si="382"/>
        <v/>
      </c>
      <c r="RO40" s="90">
        <f ca="1" xml:space="preserve">
IF(AND(RH40=data!$AR$5,RI40=data!$AT$87),data!$AU$87,
IF(AND(RH40=data!$AR$5,RI40=data!$AT$88),data!$AU$88,
IF(RH40=data!$AR$4,RF40/RJ40,
IF(RH40=data!$AR$5,RF40/OFFSET(data!$AT$3,MATCH(RI40,data!$AT$4:$AT$88,0),1),0))))</f>
        <v>0</v>
      </c>
      <c r="RP40" s="90">
        <f>MIN(IF(RL40=data!$AV$4,0.18,0.09),RF40*9)</f>
        <v>0</v>
      </c>
      <c r="RQ40" s="91">
        <f>IF(RE40=data!$AS$5,RP40,
IF(RE40=data!$AS$4,RO40,0))
*IF(AND(RG40=data!$AW$4,RE$4=data!$F$5),0.9,1)</f>
        <v>0</v>
      </c>
      <c r="RR40" s="91">
        <f t="shared" si="18"/>
        <v>0</v>
      </c>
      <c r="RS40" s="91">
        <f>SUM(RR40:RR49)</f>
        <v>0</v>
      </c>
      <c r="RT40" s="165" t="e">
        <f ca="1">SUM(RS40:RS42)</f>
        <v>#N/A</v>
      </c>
      <c r="RU40" s="91">
        <f>IF(RC40=0,0,RC40/SUM(RC10,RC20,RC30,RC40,RC50,RC60))</f>
        <v>0</v>
      </c>
      <c r="RV40" s="91" t="e">
        <f ca="1">RT41*RU43</f>
        <v>#N/A</v>
      </c>
      <c r="SB40" s="595" t="str">
        <f>IF(AND(SE4=data!$F$5,OR(SJ6=data!$P$4,SJ6=data!$P$5,SJ6=data!$P$7,SJ6=data!$P$10,SJ6=data!$P$13,SJ6=data!$P$14,SE6=data!$Q$8)),"",
IF(AND(SE4=data!$F$5,SJ6=data!$P$6),data!$Y$4,
IF(AND(SE4=data!$F$5,SJ6=data!$P$8),data!$Y$5,
IF(AND(SE4=data!$F$5,SJ6=data!$P$9),data!$Y$5,
IF(AND(SE4=data!$F$5,SJ6=data!$P$11),data!$X$8,
IF(AND(SE4=data!$F$5,SJ6=data!$P$12),data!$X$8,
IF(AND(SE4=data!$F$5,SJ6=data!$P$15),data!$Y$5,
"")))))))</f>
        <v/>
      </c>
      <c r="SC40" s="599"/>
      <c r="SD40" s="166" t="s">
        <v>140</v>
      </c>
      <c r="SE40" s="69"/>
      <c r="SF40" s="70"/>
      <c r="SG40" s="71"/>
      <c r="SH40" s="76"/>
      <c r="SI40" s="77"/>
      <c r="SJ40" s="70"/>
      <c r="SK40" s="78"/>
      <c r="SL40" s="58"/>
      <c r="SM40" s="90">
        <f t="shared" ref="SM40:SN40" si="383">SM39</f>
        <v>0</v>
      </c>
      <c r="SN40" s="90" t="str">
        <f t="shared" si="383"/>
        <v/>
      </c>
      <c r="SO40" s="90">
        <f ca="1" xml:space="preserve">
IF(AND(SH40=data!$AR$5,SI40=data!$AT$87),data!$AU$87,
IF(AND(SH40=data!$AR$5,SI40=data!$AT$88),data!$AU$88,
IF(SH40=data!$AR$4,SF40/SJ40,
IF(SH40=data!$AR$5,SF40/OFFSET(data!$AT$3,MATCH(SI40,data!$AT$4:$AT$88,0),1),0))))</f>
        <v>0</v>
      </c>
      <c r="SP40" s="90">
        <f>MIN(IF(SL40=data!$AV$4,0.18,0.09),SF40*9)</f>
        <v>0</v>
      </c>
      <c r="SQ40" s="91">
        <f>IF(SE40=data!$AS$5,SP40,
IF(SE40=data!$AS$4,SO40,0))
*IF(AND(SG40=data!$AW$4,SE$4=data!$F$5),0.9,1)</f>
        <v>0</v>
      </c>
      <c r="SR40" s="91">
        <f t="shared" si="19"/>
        <v>0</v>
      </c>
      <c r="SS40" s="91">
        <f>SUM(SR40:SR49)</f>
        <v>0</v>
      </c>
      <c r="ST40" s="165" t="e">
        <f ca="1">SUM(SS40:SS42)</f>
        <v>#N/A</v>
      </c>
      <c r="SU40" s="91">
        <f>IF(SC40=0,0,SC40/SUM(SC10,SC20,SC30,SC40,SC50,SC60))</f>
        <v>0</v>
      </c>
      <c r="SV40" s="91" t="e">
        <f ca="1">ST41*SU43</f>
        <v>#N/A</v>
      </c>
    </row>
    <row r="41" spans="2:516" ht="22.5" customHeight="1" x14ac:dyDescent="0.15">
      <c r="B41" s="596"/>
      <c r="C41" s="599"/>
      <c r="D41" s="166" t="s">
        <v>141</v>
      </c>
      <c r="E41" s="72"/>
      <c r="F41" s="73"/>
      <c r="G41" s="73"/>
      <c r="H41" s="79"/>
      <c r="I41" s="80"/>
      <c r="J41" s="73"/>
      <c r="K41" s="81"/>
      <c r="L41" s="59"/>
      <c r="M41" s="90" t="str">
        <f t="shared" si="20"/>
        <v>簡略計算方法①</v>
      </c>
      <c r="N41" s="90" t="str">
        <f t="shared" si="21"/>
        <v>柱・間柱間</v>
      </c>
      <c r="O41" s="90">
        <f ca="1" xml:space="preserve">
IF(AND(H41=data!$AR$5,I41=data!$AT$87),data!$AU$87,
IF(AND(H41=data!$AR$5,I41=data!$AT$88),data!$AU$88,
IF(H41=data!$AR$4,F41/J41,
IF(H41=data!$AR$5,F41/OFFSET(data!$AT$3,MATCH(I41,data!$AT$4:$AT$88,0),1),0))))</f>
        <v>0</v>
      </c>
      <c r="P41" s="90">
        <f>MIN(IF(L41=data!$AV$4,0.18,0.09),F41*9)</f>
        <v>0</v>
      </c>
      <c r="Q41" s="91">
        <f>IF(E41=data!$AS$5,P41,
IF(E41=data!$AS$4,O41,0))
*IF(AND(G41=data!$AW$4,E$4=data!$F$5),0.9,1)</f>
        <v>0</v>
      </c>
      <c r="R41" s="91">
        <f t="shared" si="0"/>
        <v>0</v>
      </c>
      <c r="S41" s="91">
        <f ca="1">S31</f>
        <v>0.11</v>
      </c>
      <c r="T41" s="91">
        <f ca="1">IF(T40=0,0,1/T40)</f>
        <v>4.5454545454545459</v>
      </c>
      <c r="U41" s="91">
        <v>4</v>
      </c>
      <c r="AB41" s="596"/>
      <c r="AC41" s="599"/>
      <c r="AD41" s="166" t="s">
        <v>141</v>
      </c>
      <c r="AE41" s="72"/>
      <c r="AF41" s="73"/>
      <c r="AG41" s="73"/>
      <c r="AH41" s="79"/>
      <c r="AI41" s="80"/>
      <c r="AJ41" s="73"/>
      <c r="AK41" s="81"/>
      <c r="AL41" s="59"/>
      <c r="AM41" s="90" t="str">
        <f t="shared" si="311"/>
        <v>詳細計算方法</v>
      </c>
      <c r="AN41" s="90" t="str">
        <f t="shared" si="311"/>
        <v/>
      </c>
      <c r="AO41" s="90">
        <f ca="1" xml:space="preserve">
IF(AND(AH41=data!$AR$5,AI41=data!$AT$87),data!$AU$87,
IF(AND(AH41=data!$AR$5,AI41=data!$AT$88),data!$AU$88,
IF(AH41=data!$AR$4,AF41/AJ41,
IF(AH41=data!$AR$5,AF41/OFFSET(data!$AT$3,MATCH(AI41,data!$AT$4:$AT$88,0),1),0))))</f>
        <v>0</v>
      </c>
      <c r="AP41" s="90">
        <f>MIN(IF(AL41=data!$AV$4,0.18,0.09),AF41*9)</f>
        <v>0</v>
      </c>
      <c r="AQ41" s="91">
        <f>IF(AE41=data!$AS$5,AP41,
IF(AE41=data!$AS$4,AO41,0))
*IF(AND(AG41=data!$AW$4,AE$4=data!$F$5),0.9,1)</f>
        <v>0</v>
      </c>
      <c r="AR41" s="91">
        <f t="shared" si="1"/>
        <v>0</v>
      </c>
      <c r="AS41" s="91">
        <f ca="1">AS31</f>
        <v>0.09</v>
      </c>
      <c r="AT41" s="91">
        <f ca="1">IF(AT40=0,0,1/AT40)</f>
        <v>5.5555555555555554</v>
      </c>
      <c r="AU41" s="91">
        <v>4</v>
      </c>
      <c r="BB41" s="596"/>
      <c r="BC41" s="599"/>
      <c r="BD41" s="166" t="s">
        <v>141</v>
      </c>
      <c r="BE41" s="72"/>
      <c r="BF41" s="73"/>
      <c r="BG41" s="73"/>
      <c r="BH41" s="79"/>
      <c r="BI41" s="80"/>
      <c r="BJ41" s="73"/>
      <c r="BK41" s="81"/>
      <c r="BL41" s="59"/>
      <c r="BM41" s="90" t="str">
        <f t="shared" ref="BM41:BN41" si="384">BM40</f>
        <v>簡略計算方法①</v>
      </c>
      <c r="BN41" s="90" t="str">
        <f t="shared" si="384"/>
        <v>大引間</v>
      </c>
      <c r="BO41" s="90">
        <f ca="1" xml:space="preserve">
IF(AND(BH41=data!$AR$5,BI41=data!$AT$87),data!$AU$87,
IF(AND(BH41=data!$AR$5,BI41=data!$AT$88),data!$AU$88,
IF(BH41=data!$AR$4,BF41/BJ41,
IF(BH41=data!$AR$5,BF41/OFFSET(data!$AT$3,MATCH(BI41,data!$AT$4:$AT$88,0),1),0))))</f>
        <v>0</v>
      </c>
      <c r="BP41" s="90">
        <f>MIN(IF(BL41=data!$AV$4,0.18,0.09),BF41*9)</f>
        <v>0</v>
      </c>
      <c r="BQ41" s="91">
        <f>IF(BE41=data!$AS$5,BP41,
IF(BE41=data!$AS$4,BO41,0))
*IF(AND(BG41=data!$AW$4,BE$4=data!$F$5),0.9,1)</f>
        <v>0</v>
      </c>
      <c r="BR41" s="91">
        <f t="shared" si="2"/>
        <v>0</v>
      </c>
      <c r="BS41" s="91">
        <f ca="1">BS31</f>
        <v>0.15</v>
      </c>
      <c r="BT41" s="91">
        <f ca="1">IF(BT40=0,0,1/BT40)</f>
        <v>3.3333333333333335</v>
      </c>
      <c r="BU41" s="91">
        <v>4</v>
      </c>
      <c r="CB41" s="596"/>
      <c r="CC41" s="599"/>
      <c r="CD41" s="166" t="s">
        <v>141</v>
      </c>
      <c r="CE41" s="72"/>
      <c r="CF41" s="73"/>
      <c r="CG41" s="73"/>
      <c r="CH41" s="79"/>
      <c r="CI41" s="80"/>
      <c r="CJ41" s="73"/>
      <c r="CK41" s="81"/>
      <c r="CL41" s="59"/>
      <c r="CM41" s="90">
        <f t="shared" ref="CM41:CN41" si="385">CM40</f>
        <v>0</v>
      </c>
      <c r="CN41" s="90" t="str">
        <f t="shared" si="385"/>
        <v/>
      </c>
      <c r="CO41" s="90">
        <f ca="1" xml:space="preserve">
IF(AND(CH41=data!$AR$5,CI41=data!$AT$87),data!$AU$87,
IF(AND(CH41=data!$AR$5,CI41=data!$AT$88),data!$AU$88,
IF(CH41=data!$AR$4,CF41/CJ41,
IF(CH41=data!$AR$5,CF41/OFFSET(data!$AT$3,MATCH(CI41,data!$AT$4:$AT$88,0),1),0))))</f>
        <v>0</v>
      </c>
      <c r="CP41" s="90">
        <f>MIN(IF(CL41=data!$AV$4,0.18,0.09),CF41*9)</f>
        <v>0</v>
      </c>
      <c r="CQ41" s="91">
        <f>IF(CE41=data!$AS$5,CP41,
IF(CE41=data!$AS$4,CO41,0))
*IF(AND(CG41=data!$AW$4,CE$4=data!$F$5),0.9,1)</f>
        <v>0</v>
      </c>
      <c r="CR41" s="91">
        <f t="shared" si="3"/>
        <v>0</v>
      </c>
      <c r="CS41" s="91" t="e">
        <f ca="1">CS31</f>
        <v>#N/A</v>
      </c>
      <c r="CT41" s="91" t="e">
        <f ca="1">IF(CT40=0,0,1/CT40)</f>
        <v>#N/A</v>
      </c>
      <c r="CU41" s="91">
        <v>4</v>
      </c>
      <c r="DB41" s="596"/>
      <c r="DC41" s="599"/>
      <c r="DD41" s="166" t="s">
        <v>141</v>
      </c>
      <c r="DE41" s="72"/>
      <c r="DF41" s="73"/>
      <c r="DG41" s="73"/>
      <c r="DH41" s="79"/>
      <c r="DI41" s="80"/>
      <c r="DJ41" s="73"/>
      <c r="DK41" s="81"/>
      <c r="DL41" s="59"/>
      <c r="DM41" s="90">
        <f t="shared" ref="DM41:DN41" si="386">DM40</f>
        <v>0</v>
      </c>
      <c r="DN41" s="90" t="str">
        <f t="shared" si="386"/>
        <v/>
      </c>
      <c r="DO41" s="90">
        <f ca="1" xml:space="preserve">
IF(AND(DH41=data!$AR$5,DI41=data!$AT$87),data!$AU$87,
IF(AND(DH41=data!$AR$5,DI41=data!$AT$88),data!$AU$88,
IF(DH41=data!$AR$4,DF41/DJ41,
IF(DH41=data!$AR$5,DF41/OFFSET(data!$AT$3,MATCH(DI41,data!$AT$4:$AT$88,0),1),0))))</f>
        <v>0</v>
      </c>
      <c r="DP41" s="90">
        <f>MIN(IF(DL41=data!$AV$4,0.18,0.09),DF41*9)</f>
        <v>0</v>
      </c>
      <c r="DQ41" s="91">
        <f>IF(DE41=data!$AS$5,DP41,
IF(DE41=data!$AS$4,DO41,0))
*IF(AND(DG41=data!$AW$4,DE$4=data!$F$5),0.9,1)</f>
        <v>0</v>
      </c>
      <c r="DR41" s="91">
        <f t="shared" si="4"/>
        <v>0</v>
      </c>
      <c r="DS41" s="91" t="e">
        <f ca="1">DS31</f>
        <v>#N/A</v>
      </c>
      <c r="DT41" s="91" t="e">
        <f ca="1">IF(DT40=0,0,1/DT40)</f>
        <v>#N/A</v>
      </c>
      <c r="DU41" s="91">
        <v>4</v>
      </c>
      <c r="EB41" s="596"/>
      <c r="EC41" s="599"/>
      <c r="ED41" s="166" t="s">
        <v>141</v>
      </c>
      <c r="EE41" s="72"/>
      <c r="EF41" s="73"/>
      <c r="EG41" s="73"/>
      <c r="EH41" s="79"/>
      <c r="EI41" s="80"/>
      <c r="EJ41" s="73"/>
      <c r="EK41" s="81"/>
      <c r="EL41" s="59"/>
      <c r="EM41" s="90">
        <f t="shared" ref="EM41:EN41" si="387">EM40</f>
        <v>0</v>
      </c>
      <c r="EN41" s="90" t="str">
        <f t="shared" si="387"/>
        <v/>
      </c>
      <c r="EO41" s="90">
        <f ca="1" xml:space="preserve">
IF(AND(EH41=data!$AR$5,EI41=data!$AT$87),data!$AU$87,
IF(AND(EH41=data!$AR$5,EI41=data!$AT$88),data!$AU$88,
IF(EH41=data!$AR$4,EF41/EJ41,
IF(EH41=data!$AR$5,EF41/OFFSET(data!$AT$3,MATCH(EI41,data!$AT$4:$AT$88,0),1),0))))</f>
        <v>0</v>
      </c>
      <c r="EP41" s="90">
        <f>MIN(IF(EL41=data!$AV$4,0.18,0.09),EF41*9)</f>
        <v>0</v>
      </c>
      <c r="EQ41" s="91">
        <f>IF(EE41=data!$AS$5,EP41,
IF(EE41=data!$AS$4,EO41,0))
*IF(AND(EG41=data!$AW$4,EE$4=data!$F$5),0.9,1)</f>
        <v>0</v>
      </c>
      <c r="ER41" s="91">
        <f t="shared" si="5"/>
        <v>0</v>
      </c>
      <c r="ES41" s="91" t="e">
        <f ca="1">ES31</f>
        <v>#N/A</v>
      </c>
      <c r="ET41" s="91" t="e">
        <f ca="1">IF(ET40=0,0,1/ET40)</f>
        <v>#N/A</v>
      </c>
      <c r="EU41" s="91">
        <v>4</v>
      </c>
      <c r="FB41" s="596"/>
      <c r="FC41" s="599"/>
      <c r="FD41" s="166" t="s">
        <v>141</v>
      </c>
      <c r="FE41" s="72"/>
      <c r="FF41" s="73"/>
      <c r="FG41" s="73"/>
      <c r="FH41" s="79"/>
      <c r="FI41" s="80"/>
      <c r="FJ41" s="73"/>
      <c r="FK41" s="81"/>
      <c r="FL41" s="59"/>
      <c r="FM41" s="90">
        <f t="shared" ref="FM41:FN41" si="388">FM40</f>
        <v>0</v>
      </c>
      <c r="FN41" s="90" t="str">
        <f t="shared" si="388"/>
        <v/>
      </c>
      <c r="FO41" s="90">
        <f ca="1" xml:space="preserve">
IF(AND(FH41=data!$AR$5,FI41=data!$AT$87),data!$AU$87,
IF(AND(FH41=data!$AR$5,FI41=data!$AT$88),data!$AU$88,
IF(FH41=data!$AR$4,FF41/FJ41,
IF(FH41=data!$AR$5,FF41/OFFSET(data!$AT$3,MATCH(FI41,data!$AT$4:$AT$88,0),1),0))))</f>
        <v>0</v>
      </c>
      <c r="FP41" s="90">
        <f>MIN(IF(FL41=data!$AV$4,0.18,0.09),FF41*9)</f>
        <v>0</v>
      </c>
      <c r="FQ41" s="91">
        <f>IF(FE41=data!$AS$5,FP41,
IF(FE41=data!$AS$4,FO41,0))
*IF(AND(FG41=data!$AW$4,FE$4=data!$F$5),0.9,1)</f>
        <v>0</v>
      </c>
      <c r="FR41" s="91">
        <f t="shared" si="6"/>
        <v>0</v>
      </c>
      <c r="FS41" s="91" t="e">
        <f ca="1">FS31</f>
        <v>#N/A</v>
      </c>
      <c r="FT41" s="91" t="e">
        <f ca="1">IF(FT40=0,0,1/FT40)</f>
        <v>#N/A</v>
      </c>
      <c r="FU41" s="91">
        <v>4</v>
      </c>
      <c r="GB41" s="596"/>
      <c r="GC41" s="599"/>
      <c r="GD41" s="166" t="s">
        <v>141</v>
      </c>
      <c r="GE41" s="72"/>
      <c r="GF41" s="73"/>
      <c r="GG41" s="73"/>
      <c r="GH41" s="79"/>
      <c r="GI41" s="80"/>
      <c r="GJ41" s="73"/>
      <c r="GK41" s="81"/>
      <c r="GL41" s="59"/>
      <c r="GM41" s="90">
        <f t="shared" ref="GM41:GN41" si="389">GM40</f>
        <v>0</v>
      </c>
      <c r="GN41" s="90" t="str">
        <f t="shared" si="389"/>
        <v/>
      </c>
      <c r="GO41" s="90">
        <f ca="1" xml:space="preserve">
IF(AND(GH41=data!$AR$5,GI41=data!$AT$87),data!$AU$87,
IF(AND(GH41=data!$AR$5,GI41=data!$AT$88),data!$AU$88,
IF(GH41=data!$AR$4,GF41/GJ41,
IF(GH41=data!$AR$5,GF41/OFFSET(data!$AT$3,MATCH(GI41,data!$AT$4:$AT$88,0),1),0))))</f>
        <v>0</v>
      </c>
      <c r="GP41" s="90">
        <f>MIN(IF(GL41=data!$AV$4,0.18,0.09),GF41*9)</f>
        <v>0</v>
      </c>
      <c r="GQ41" s="91">
        <f>IF(GE41=data!$AS$5,GP41,
IF(GE41=data!$AS$4,GO41,0))
*IF(AND(GG41=data!$AW$4,GE$4=data!$F$5),0.9,1)</f>
        <v>0</v>
      </c>
      <c r="GR41" s="91">
        <f t="shared" si="7"/>
        <v>0</v>
      </c>
      <c r="GS41" s="91" t="e">
        <f ca="1">GS31</f>
        <v>#N/A</v>
      </c>
      <c r="GT41" s="91" t="e">
        <f ca="1">IF(GT40=0,0,1/GT40)</f>
        <v>#N/A</v>
      </c>
      <c r="GU41" s="91">
        <v>4</v>
      </c>
      <c r="HB41" s="596"/>
      <c r="HC41" s="599"/>
      <c r="HD41" s="166" t="s">
        <v>141</v>
      </c>
      <c r="HE41" s="72"/>
      <c r="HF41" s="73"/>
      <c r="HG41" s="73"/>
      <c r="HH41" s="79"/>
      <c r="HI41" s="80"/>
      <c r="HJ41" s="73"/>
      <c r="HK41" s="81"/>
      <c r="HL41" s="59"/>
      <c r="HM41" s="90">
        <f t="shared" ref="HM41:HN41" si="390">HM40</f>
        <v>0</v>
      </c>
      <c r="HN41" s="90" t="str">
        <f t="shared" si="390"/>
        <v/>
      </c>
      <c r="HO41" s="90">
        <f ca="1" xml:space="preserve">
IF(AND(HH41=data!$AR$5,HI41=data!$AT$87),data!$AU$87,
IF(AND(HH41=data!$AR$5,HI41=data!$AT$88),data!$AU$88,
IF(HH41=data!$AR$4,HF41/HJ41,
IF(HH41=data!$AR$5,HF41/OFFSET(data!$AT$3,MATCH(HI41,data!$AT$4:$AT$88,0),1),0))))</f>
        <v>0</v>
      </c>
      <c r="HP41" s="90">
        <f>MIN(IF(HL41=data!$AV$4,0.18,0.09),HF41*9)</f>
        <v>0</v>
      </c>
      <c r="HQ41" s="91">
        <f>IF(HE41=data!$AS$5,HP41,
IF(HE41=data!$AS$4,HO41,0))
*IF(AND(HG41=data!$AW$4,HE$4=data!$F$5),0.9,1)</f>
        <v>0</v>
      </c>
      <c r="HR41" s="91">
        <f t="shared" si="8"/>
        <v>0</v>
      </c>
      <c r="HS41" s="91" t="e">
        <f ca="1">HS31</f>
        <v>#N/A</v>
      </c>
      <c r="HT41" s="91" t="e">
        <f ca="1">IF(HT40=0,0,1/HT40)</f>
        <v>#N/A</v>
      </c>
      <c r="HU41" s="91">
        <v>4</v>
      </c>
      <c r="IB41" s="596"/>
      <c r="IC41" s="599"/>
      <c r="ID41" s="166" t="s">
        <v>141</v>
      </c>
      <c r="IE41" s="72"/>
      <c r="IF41" s="73"/>
      <c r="IG41" s="73"/>
      <c r="IH41" s="79"/>
      <c r="II41" s="80"/>
      <c r="IJ41" s="73"/>
      <c r="IK41" s="81"/>
      <c r="IL41" s="59"/>
      <c r="IM41" s="90">
        <f t="shared" ref="IM41:IN41" si="391">IM40</f>
        <v>0</v>
      </c>
      <c r="IN41" s="90" t="str">
        <f t="shared" si="391"/>
        <v/>
      </c>
      <c r="IO41" s="90">
        <f ca="1" xml:space="preserve">
IF(AND(IH41=data!$AR$5,II41=data!$AT$87),data!$AU$87,
IF(AND(IH41=data!$AR$5,II41=data!$AT$88),data!$AU$88,
IF(IH41=data!$AR$4,IF41/IJ41,
IF(IH41=data!$AR$5,IF41/OFFSET(data!$AT$3,MATCH(II41,data!$AT$4:$AT$88,0),1),0))))</f>
        <v>0</v>
      </c>
      <c r="IP41" s="90">
        <f>MIN(IF(IL41=data!$AV$4,0.18,0.09),IF41*9)</f>
        <v>0</v>
      </c>
      <c r="IQ41" s="91">
        <f>IF(IE41=data!$AS$5,IP41,
IF(IE41=data!$AS$4,IO41,0))
*IF(AND(IG41=data!$AW$4,IE$4=data!$F$5),0.9,1)</f>
        <v>0</v>
      </c>
      <c r="IR41" s="91">
        <f t="shared" si="9"/>
        <v>0</v>
      </c>
      <c r="IS41" s="91" t="e">
        <f ca="1">IS31</f>
        <v>#N/A</v>
      </c>
      <c r="IT41" s="91" t="e">
        <f ca="1">IF(IT40=0,0,1/IT40)</f>
        <v>#N/A</v>
      </c>
      <c r="IU41" s="91">
        <v>4</v>
      </c>
      <c r="JB41" s="596"/>
      <c r="JC41" s="599"/>
      <c r="JD41" s="166" t="s">
        <v>141</v>
      </c>
      <c r="JE41" s="72"/>
      <c r="JF41" s="73"/>
      <c r="JG41" s="73"/>
      <c r="JH41" s="79"/>
      <c r="JI41" s="80"/>
      <c r="JJ41" s="73"/>
      <c r="JK41" s="81"/>
      <c r="JL41" s="59"/>
      <c r="JM41" s="90">
        <f t="shared" ref="JM41:JN41" si="392">JM40</f>
        <v>0</v>
      </c>
      <c r="JN41" s="90" t="str">
        <f t="shared" si="392"/>
        <v/>
      </c>
      <c r="JO41" s="90">
        <f ca="1" xml:space="preserve">
IF(AND(JH41=data!$AR$5,JI41=data!$AT$87),data!$AU$87,
IF(AND(JH41=data!$AR$5,JI41=data!$AT$88),data!$AU$88,
IF(JH41=data!$AR$4,JF41/JJ41,
IF(JH41=data!$AR$5,JF41/OFFSET(data!$AT$3,MATCH(JI41,data!$AT$4:$AT$88,0),1),0))))</f>
        <v>0</v>
      </c>
      <c r="JP41" s="90">
        <f>MIN(IF(JL41=data!$AV$4,0.18,0.09),JF41*9)</f>
        <v>0</v>
      </c>
      <c r="JQ41" s="91">
        <f>IF(JE41=data!$AS$5,JP41,
IF(JE41=data!$AS$4,JO41,0))
*IF(AND(JG41=data!$AW$4,JE$4=data!$F$5),0.9,1)</f>
        <v>0</v>
      </c>
      <c r="JR41" s="91">
        <f t="shared" si="10"/>
        <v>0</v>
      </c>
      <c r="JS41" s="91" t="e">
        <f ca="1">JS31</f>
        <v>#N/A</v>
      </c>
      <c r="JT41" s="91" t="e">
        <f ca="1">IF(JT40=0,0,1/JT40)</f>
        <v>#N/A</v>
      </c>
      <c r="JU41" s="91">
        <v>4</v>
      </c>
      <c r="KB41" s="596"/>
      <c r="KC41" s="599"/>
      <c r="KD41" s="166" t="s">
        <v>141</v>
      </c>
      <c r="KE41" s="72"/>
      <c r="KF41" s="73"/>
      <c r="KG41" s="73"/>
      <c r="KH41" s="79"/>
      <c r="KI41" s="80"/>
      <c r="KJ41" s="73"/>
      <c r="KK41" s="81"/>
      <c r="KL41" s="59"/>
      <c r="KM41" s="90">
        <f t="shared" ref="KM41:KN41" si="393">KM40</f>
        <v>0</v>
      </c>
      <c r="KN41" s="90" t="str">
        <f t="shared" si="393"/>
        <v/>
      </c>
      <c r="KO41" s="90">
        <f ca="1" xml:space="preserve">
IF(AND(KH41=data!$AR$5,KI41=data!$AT$87),data!$AU$87,
IF(AND(KH41=data!$AR$5,KI41=data!$AT$88),data!$AU$88,
IF(KH41=data!$AR$4,KF41/KJ41,
IF(KH41=data!$AR$5,KF41/OFFSET(data!$AT$3,MATCH(KI41,data!$AT$4:$AT$88,0),1),0))))</f>
        <v>0</v>
      </c>
      <c r="KP41" s="90">
        <f>MIN(IF(KL41=data!$AV$4,0.18,0.09),KF41*9)</f>
        <v>0</v>
      </c>
      <c r="KQ41" s="91">
        <f>IF(KE41=data!$AS$5,KP41,
IF(KE41=data!$AS$4,KO41,0))
*IF(AND(KG41=data!$AW$4,KE$4=data!$F$5),0.9,1)</f>
        <v>0</v>
      </c>
      <c r="KR41" s="91">
        <f t="shared" si="11"/>
        <v>0</v>
      </c>
      <c r="KS41" s="91" t="e">
        <f ca="1">KS31</f>
        <v>#N/A</v>
      </c>
      <c r="KT41" s="91" t="e">
        <f ca="1">IF(KT40=0,0,1/KT40)</f>
        <v>#N/A</v>
      </c>
      <c r="KU41" s="91">
        <v>4</v>
      </c>
      <c r="LB41" s="596"/>
      <c r="LC41" s="599"/>
      <c r="LD41" s="166" t="s">
        <v>141</v>
      </c>
      <c r="LE41" s="72"/>
      <c r="LF41" s="73"/>
      <c r="LG41" s="73"/>
      <c r="LH41" s="79"/>
      <c r="LI41" s="80"/>
      <c r="LJ41" s="73"/>
      <c r="LK41" s="81"/>
      <c r="LL41" s="59"/>
      <c r="LM41" s="90">
        <f t="shared" ref="LM41:LN41" si="394">LM40</f>
        <v>0</v>
      </c>
      <c r="LN41" s="90" t="str">
        <f t="shared" si="394"/>
        <v/>
      </c>
      <c r="LO41" s="90">
        <f ca="1" xml:space="preserve">
IF(AND(LH41=data!$AR$5,LI41=data!$AT$87),data!$AU$87,
IF(AND(LH41=data!$AR$5,LI41=data!$AT$88),data!$AU$88,
IF(LH41=data!$AR$4,LF41/LJ41,
IF(LH41=data!$AR$5,LF41/OFFSET(data!$AT$3,MATCH(LI41,data!$AT$4:$AT$88,0),1),0))))</f>
        <v>0</v>
      </c>
      <c r="LP41" s="90">
        <f>MIN(IF(LL41=data!$AV$4,0.18,0.09),LF41*9)</f>
        <v>0</v>
      </c>
      <c r="LQ41" s="91">
        <f>IF(LE41=data!$AS$5,LP41,
IF(LE41=data!$AS$4,LO41,0))
*IF(AND(LG41=data!$AW$4,LE$4=data!$F$5),0.9,1)</f>
        <v>0</v>
      </c>
      <c r="LR41" s="91">
        <f t="shared" si="12"/>
        <v>0</v>
      </c>
      <c r="LS41" s="91" t="e">
        <f ca="1">LS31</f>
        <v>#N/A</v>
      </c>
      <c r="LT41" s="91" t="e">
        <f ca="1">IF(LT40=0,0,1/LT40)</f>
        <v>#N/A</v>
      </c>
      <c r="LU41" s="91">
        <v>4</v>
      </c>
      <c r="MB41" s="596"/>
      <c r="MC41" s="599"/>
      <c r="MD41" s="166" t="s">
        <v>141</v>
      </c>
      <c r="ME41" s="72"/>
      <c r="MF41" s="73"/>
      <c r="MG41" s="73"/>
      <c r="MH41" s="79"/>
      <c r="MI41" s="80"/>
      <c r="MJ41" s="73"/>
      <c r="MK41" s="81"/>
      <c r="ML41" s="59"/>
      <c r="MM41" s="90">
        <f t="shared" ref="MM41:MN41" si="395">MM40</f>
        <v>0</v>
      </c>
      <c r="MN41" s="90" t="str">
        <f t="shared" si="395"/>
        <v/>
      </c>
      <c r="MO41" s="90">
        <f ca="1" xml:space="preserve">
IF(AND(MH41=data!$AR$5,MI41=data!$AT$87),data!$AU$87,
IF(AND(MH41=data!$AR$5,MI41=data!$AT$88),data!$AU$88,
IF(MH41=data!$AR$4,MF41/MJ41,
IF(MH41=data!$AR$5,MF41/OFFSET(data!$AT$3,MATCH(MI41,data!$AT$4:$AT$88,0),1),0))))</f>
        <v>0</v>
      </c>
      <c r="MP41" s="90">
        <f>MIN(IF(ML41=data!$AV$4,0.18,0.09),MF41*9)</f>
        <v>0</v>
      </c>
      <c r="MQ41" s="91">
        <f>IF(ME41=data!$AS$5,MP41,
IF(ME41=data!$AS$4,MO41,0))
*IF(AND(MG41=data!$AW$4,ME$4=data!$F$5),0.9,1)</f>
        <v>0</v>
      </c>
      <c r="MR41" s="91">
        <f t="shared" si="13"/>
        <v>0</v>
      </c>
      <c r="MS41" s="91" t="e">
        <f ca="1">MS31</f>
        <v>#N/A</v>
      </c>
      <c r="MT41" s="91" t="e">
        <f ca="1">IF(MT40=0,0,1/MT40)</f>
        <v>#N/A</v>
      </c>
      <c r="MU41" s="91">
        <v>4</v>
      </c>
      <c r="NB41" s="596"/>
      <c r="NC41" s="599"/>
      <c r="ND41" s="166" t="s">
        <v>141</v>
      </c>
      <c r="NE41" s="72"/>
      <c r="NF41" s="73"/>
      <c r="NG41" s="73"/>
      <c r="NH41" s="79"/>
      <c r="NI41" s="80"/>
      <c r="NJ41" s="73"/>
      <c r="NK41" s="81"/>
      <c r="NL41" s="59"/>
      <c r="NM41" s="90">
        <f t="shared" ref="NM41:NN41" si="396">NM40</f>
        <v>0</v>
      </c>
      <c r="NN41" s="90" t="str">
        <f t="shared" si="396"/>
        <v/>
      </c>
      <c r="NO41" s="90">
        <f ca="1" xml:space="preserve">
IF(AND(NH41=data!$AR$5,NI41=data!$AT$87),data!$AU$87,
IF(AND(NH41=data!$AR$5,NI41=data!$AT$88),data!$AU$88,
IF(NH41=data!$AR$4,NF41/NJ41,
IF(NH41=data!$AR$5,NF41/OFFSET(data!$AT$3,MATCH(NI41,data!$AT$4:$AT$88,0),1),0))))</f>
        <v>0</v>
      </c>
      <c r="NP41" s="90">
        <f>MIN(IF(NL41=data!$AV$4,0.18,0.09),NF41*9)</f>
        <v>0</v>
      </c>
      <c r="NQ41" s="91">
        <f>IF(NE41=data!$AS$5,NP41,
IF(NE41=data!$AS$4,NO41,0))
*IF(AND(NG41=data!$AW$4,NE$4=data!$F$5),0.9,1)</f>
        <v>0</v>
      </c>
      <c r="NR41" s="91">
        <f t="shared" si="14"/>
        <v>0</v>
      </c>
      <c r="NS41" s="91" t="e">
        <f ca="1">NS31</f>
        <v>#N/A</v>
      </c>
      <c r="NT41" s="91" t="e">
        <f ca="1">IF(NT40=0,0,1/NT40)</f>
        <v>#N/A</v>
      </c>
      <c r="NU41" s="91">
        <v>4</v>
      </c>
      <c r="OB41" s="596"/>
      <c r="OC41" s="599"/>
      <c r="OD41" s="166" t="s">
        <v>141</v>
      </c>
      <c r="OE41" s="72"/>
      <c r="OF41" s="73"/>
      <c r="OG41" s="73"/>
      <c r="OH41" s="79"/>
      <c r="OI41" s="80"/>
      <c r="OJ41" s="73"/>
      <c r="OK41" s="81"/>
      <c r="OL41" s="59"/>
      <c r="OM41" s="90">
        <f t="shared" ref="OM41:ON41" si="397">OM40</f>
        <v>0</v>
      </c>
      <c r="ON41" s="90" t="str">
        <f t="shared" si="397"/>
        <v/>
      </c>
      <c r="OO41" s="90">
        <f ca="1" xml:space="preserve">
IF(AND(OH41=data!$AR$5,OI41=data!$AT$87),data!$AU$87,
IF(AND(OH41=data!$AR$5,OI41=data!$AT$88),data!$AU$88,
IF(OH41=data!$AR$4,OF41/OJ41,
IF(OH41=data!$AR$5,OF41/OFFSET(data!$AT$3,MATCH(OI41,data!$AT$4:$AT$88,0),1),0))))</f>
        <v>0</v>
      </c>
      <c r="OP41" s="90">
        <f>MIN(IF(OL41=data!$AV$4,0.18,0.09),OF41*9)</f>
        <v>0</v>
      </c>
      <c r="OQ41" s="91">
        <f>IF(OE41=data!$AS$5,OP41,
IF(OE41=data!$AS$4,OO41,0))
*IF(AND(OG41=data!$AW$4,OE$4=data!$F$5),0.9,1)</f>
        <v>0</v>
      </c>
      <c r="OR41" s="91">
        <f t="shared" si="15"/>
        <v>0</v>
      </c>
      <c r="OS41" s="91" t="e">
        <f ca="1">OS31</f>
        <v>#N/A</v>
      </c>
      <c r="OT41" s="91" t="e">
        <f ca="1">IF(OT40=0,0,1/OT40)</f>
        <v>#N/A</v>
      </c>
      <c r="OU41" s="91">
        <v>4</v>
      </c>
      <c r="PB41" s="596"/>
      <c r="PC41" s="599"/>
      <c r="PD41" s="166" t="s">
        <v>141</v>
      </c>
      <c r="PE41" s="72"/>
      <c r="PF41" s="73"/>
      <c r="PG41" s="73"/>
      <c r="PH41" s="79"/>
      <c r="PI41" s="80"/>
      <c r="PJ41" s="73"/>
      <c r="PK41" s="81"/>
      <c r="PL41" s="59"/>
      <c r="PM41" s="90">
        <f t="shared" ref="PM41:PN41" si="398">PM40</f>
        <v>0</v>
      </c>
      <c r="PN41" s="90" t="str">
        <f t="shared" si="398"/>
        <v/>
      </c>
      <c r="PO41" s="90">
        <f ca="1" xml:space="preserve">
IF(AND(PH41=data!$AR$5,PI41=data!$AT$87),data!$AU$87,
IF(AND(PH41=data!$AR$5,PI41=data!$AT$88),data!$AU$88,
IF(PH41=data!$AR$4,PF41/PJ41,
IF(PH41=data!$AR$5,PF41/OFFSET(data!$AT$3,MATCH(PI41,data!$AT$4:$AT$88,0),1),0))))</f>
        <v>0</v>
      </c>
      <c r="PP41" s="90">
        <f>MIN(IF(PL41=data!$AV$4,0.18,0.09),PF41*9)</f>
        <v>0</v>
      </c>
      <c r="PQ41" s="91">
        <f>IF(PE41=data!$AS$5,PP41,
IF(PE41=data!$AS$4,PO41,0))
*IF(AND(PG41=data!$AW$4,PE$4=data!$F$5),0.9,1)</f>
        <v>0</v>
      </c>
      <c r="PR41" s="91">
        <f t="shared" si="16"/>
        <v>0</v>
      </c>
      <c r="PS41" s="91" t="e">
        <f ca="1">PS31</f>
        <v>#N/A</v>
      </c>
      <c r="PT41" s="91" t="e">
        <f ca="1">IF(PT40=0,0,1/PT40)</f>
        <v>#N/A</v>
      </c>
      <c r="PU41" s="91">
        <v>4</v>
      </c>
      <c r="QB41" s="596"/>
      <c r="QC41" s="599"/>
      <c r="QD41" s="166" t="s">
        <v>141</v>
      </c>
      <c r="QE41" s="72"/>
      <c r="QF41" s="73"/>
      <c r="QG41" s="73"/>
      <c r="QH41" s="79"/>
      <c r="QI41" s="80"/>
      <c r="QJ41" s="73"/>
      <c r="QK41" s="81"/>
      <c r="QL41" s="59"/>
      <c r="QM41" s="90">
        <f t="shared" ref="QM41:QN41" si="399">QM40</f>
        <v>0</v>
      </c>
      <c r="QN41" s="90" t="str">
        <f t="shared" si="399"/>
        <v/>
      </c>
      <c r="QO41" s="90">
        <f ca="1" xml:space="preserve">
IF(AND(QH41=data!$AR$5,QI41=data!$AT$87),data!$AU$87,
IF(AND(QH41=data!$AR$5,QI41=data!$AT$88),data!$AU$88,
IF(QH41=data!$AR$4,QF41/QJ41,
IF(QH41=data!$AR$5,QF41/OFFSET(data!$AT$3,MATCH(QI41,data!$AT$4:$AT$88,0),1),0))))</f>
        <v>0</v>
      </c>
      <c r="QP41" s="90">
        <f>MIN(IF(QL41=data!$AV$4,0.18,0.09),QF41*9)</f>
        <v>0</v>
      </c>
      <c r="QQ41" s="91">
        <f>IF(QE41=data!$AS$5,QP41,
IF(QE41=data!$AS$4,QO41,0))
*IF(AND(QG41=data!$AW$4,QE$4=data!$F$5),0.9,1)</f>
        <v>0</v>
      </c>
      <c r="QR41" s="91">
        <f t="shared" si="17"/>
        <v>0</v>
      </c>
      <c r="QS41" s="91" t="e">
        <f ca="1">QS31</f>
        <v>#N/A</v>
      </c>
      <c r="QT41" s="91" t="e">
        <f ca="1">IF(QT40=0,0,1/QT40)</f>
        <v>#N/A</v>
      </c>
      <c r="QU41" s="91">
        <v>4</v>
      </c>
      <c r="RB41" s="596"/>
      <c r="RC41" s="599"/>
      <c r="RD41" s="166" t="s">
        <v>141</v>
      </c>
      <c r="RE41" s="72"/>
      <c r="RF41" s="73"/>
      <c r="RG41" s="73"/>
      <c r="RH41" s="79"/>
      <c r="RI41" s="80"/>
      <c r="RJ41" s="73"/>
      <c r="RK41" s="81"/>
      <c r="RL41" s="59"/>
      <c r="RM41" s="90">
        <f t="shared" ref="RM41:RN41" si="400">RM40</f>
        <v>0</v>
      </c>
      <c r="RN41" s="90" t="str">
        <f t="shared" si="400"/>
        <v/>
      </c>
      <c r="RO41" s="90">
        <f ca="1" xml:space="preserve">
IF(AND(RH41=data!$AR$5,RI41=data!$AT$87),data!$AU$87,
IF(AND(RH41=data!$AR$5,RI41=data!$AT$88),data!$AU$88,
IF(RH41=data!$AR$4,RF41/RJ41,
IF(RH41=data!$AR$5,RF41/OFFSET(data!$AT$3,MATCH(RI41,data!$AT$4:$AT$88,0),1),0))))</f>
        <v>0</v>
      </c>
      <c r="RP41" s="90">
        <f>MIN(IF(RL41=data!$AV$4,0.18,0.09),RF41*9)</f>
        <v>0</v>
      </c>
      <c r="RQ41" s="91">
        <f>IF(RE41=data!$AS$5,RP41,
IF(RE41=data!$AS$4,RO41,0))
*IF(AND(RG41=data!$AW$4,RE$4=data!$F$5),0.9,1)</f>
        <v>0</v>
      </c>
      <c r="RR41" s="91">
        <f t="shared" si="18"/>
        <v>0</v>
      </c>
      <c r="RS41" s="91" t="e">
        <f ca="1">RS31</f>
        <v>#N/A</v>
      </c>
      <c r="RT41" s="91" t="e">
        <f ca="1">IF(RT40=0,0,1/RT40)</f>
        <v>#N/A</v>
      </c>
      <c r="RU41" s="91">
        <v>4</v>
      </c>
      <c r="SB41" s="596"/>
      <c r="SC41" s="599"/>
      <c r="SD41" s="166" t="s">
        <v>141</v>
      </c>
      <c r="SE41" s="72"/>
      <c r="SF41" s="73"/>
      <c r="SG41" s="73"/>
      <c r="SH41" s="79"/>
      <c r="SI41" s="80"/>
      <c r="SJ41" s="73"/>
      <c r="SK41" s="81"/>
      <c r="SL41" s="59"/>
      <c r="SM41" s="90">
        <f t="shared" ref="SM41:SN41" si="401">SM40</f>
        <v>0</v>
      </c>
      <c r="SN41" s="90" t="str">
        <f t="shared" si="401"/>
        <v/>
      </c>
      <c r="SO41" s="90">
        <f ca="1" xml:space="preserve">
IF(AND(SH41=data!$AR$5,SI41=data!$AT$87),data!$AU$87,
IF(AND(SH41=data!$AR$5,SI41=data!$AT$88),data!$AU$88,
IF(SH41=data!$AR$4,SF41/SJ41,
IF(SH41=data!$AR$5,SF41/OFFSET(data!$AT$3,MATCH(SI41,data!$AT$4:$AT$88,0),1),0))))</f>
        <v>0</v>
      </c>
      <c r="SP41" s="90">
        <f>MIN(IF(SL41=data!$AV$4,0.18,0.09),SF41*9)</f>
        <v>0</v>
      </c>
      <c r="SQ41" s="91">
        <f>IF(SE41=data!$AS$5,SP41,
IF(SE41=data!$AS$4,SO41,0))
*IF(AND(SG41=data!$AW$4,SE$4=data!$F$5),0.9,1)</f>
        <v>0</v>
      </c>
      <c r="SR41" s="91">
        <f t="shared" si="19"/>
        <v>0</v>
      </c>
      <c r="SS41" s="91" t="e">
        <f ca="1">SS31</f>
        <v>#N/A</v>
      </c>
      <c r="ST41" s="91" t="e">
        <f ca="1">IF(ST40=0,0,1/ST40)</f>
        <v>#N/A</v>
      </c>
      <c r="SU41" s="91">
        <v>4</v>
      </c>
    </row>
    <row r="42" spans="2:516" ht="22.5" customHeight="1" x14ac:dyDescent="0.15">
      <c r="B42" s="596"/>
      <c r="C42" s="599"/>
      <c r="D42" s="166" t="s">
        <v>142</v>
      </c>
      <c r="E42" s="72"/>
      <c r="F42" s="73"/>
      <c r="G42" s="73"/>
      <c r="H42" s="79"/>
      <c r="I42" s="80"/>
      <c r="J42" s="73"/>
      <c r="K42" s="81"/>
      <c r="L42" s="59"/>
      <c r="M42" s="90" t="str">
        <f t="shared" si="20"/>
        <v>簡略計算方法①</v>
      </c>
      <c r="N42" s="90" t="str">
        <f t="shared" si="21"/>
        <v>柱・間柱間</v>
      </c>
      <c r="O42" s="90">
        <f ca="1" xml:space="preserve">
IF(AND(H42=data!$AR$5,I42=data!$AT$87),data!$AU$87,
IF(AND(H42=data!$AR$5,I42=data!$AT$88),data!$AU$88,
IF(H42=data!$AR$4,F42/J42,
IF(H42=data!$AR$5,F42/OFFSET(data!$AT$3,MATCH(I42,data!$AT$4:$AT$88,0),1),0))))</f>
        <v>0</v>
      </c>
      <c r="P42" s="90">
        <f>MIN(IF(L42=data!$AV$4,0.18,0.09),F42*9)</f>
        <v>0</v>
      </c>
      <c r="Q42" s="91">
        <f>IF(E42=data!$AS$5,P42,
IF(E42=data!$AS$4,O42,0))
*IF(AND(G42=data!$AW$4,E$4=data!$F$5),0.9,1)</f>
        <v>0</v>
      </c>
      <c r="R42" s="91">
        <f t="shared" ref="R42:R69" si="402">IF(ISNUMBER(Q42),Q42,0)</f>
        <v>0</v>
      </c>
      <c r="S42" s="91">
        <f ca="1">S32</f>
        <v>0.11</v>
      </c>
      <c r="U42" s="91">
        <f ca="1">OFFSET(data!$Q$3,U$7,U41)</f>
        <v>0</v>
      </c>
      <c r="AB42" s="596"/>
      <c r="AC42" s="599"/>
      <c r="AD42" s="166" t="s">
        <v>142</v>
      </c>
      <c r="AE42" s="72"/>
      <c r="AF42" s="73"/>
      <c r="AG42" s="73"/>
      <c r="AH42" s="79"/>
      <c r="AI42" s="80"/>
      <c r="AJ42" s="73"/>
      <c r="AK42" s="81"/>
      <c r="AL42" s="59"/>
      <c r="AM42" s="90" t="str">
        <f t="shared" si="311"/>
        <v>詳細計算方法</v>
      </c>
      <c r="AN42" s="90" t="str">
        <f t="shared" si="311"/>
        <v/>
      </c>
      <c r="AO42" s="90">
        <f ca="1" xml:space="preserve">
IF(AND(AH42=data!$AR$5,AI42=data!$AT$87),data!$AU$87,
IF(AND(AH42=data!$AR$5,AI42=data!$AT$88),data!$AU$88,
IF(AH42=data!$AR$4,AF42/AJ42,
IF(AH42=data!$AR$5,AF42/OFFSET(data!$AT$3,MATCH(AI42,data!$AT$4:$AT$88,0),1),0))))</f>
        <v>0</v>
      </c>
      <c r="AP42" s="90">
        <f>MIN(IF(AL42=data!$AV$4,0.18,0.09),AF42*9)</f>
        <v>0</v>
      </c>
      <c r="AQ42" s="91">
        <f>IF(AE42=data!$AS$5,AP42,
IF(AE42=data!$AS$4,AO42,0))
*IF(AND(AG42=data!$AW$4,AE$4=data!$F$5),0.9,1)</f>
        <v>0</v>
      </c>
      <c r="AR42" s="91">
        <f t="shared" si="1"/>
        <v>0</v>
      </c>
      <c r="AS42" s="91">
        <f ca="1">AS32</f>
        <v>0.09</v>
      </c>
      <c r="AU42" s="91" t="e">
        <f ca="1">OFFSET(data!$Q$3,AU$7,AU41)</f>
        <v>#N/A</v>
      </c>
      <c r="BB42" s="596"/>
      <c r="BC42" s="599"/>
      <c r="BD42" s="166" t="s">
        <v>142</v>
      </c>
      <c r="BE42" s="72"/>
      <c r="BF42" s="73"/>
      <c r="BG42" s="73"/>
      <c r="BH42" s="79"/>
      <c r="BI42" s="80"/>
      <c r="BJ42" s="73"/>
      <c r="BK42" s="81"/>
      <c r="BL42" s="59"/>
      <c r="BM42" s="90" t="str">
        <f t="shared" ref="BM42:BN42" si="403">BM41</f>
        <v>簡略計算方法①</v>
      </c>
      <c r="BN42" s="90" t="str">
        <f t="shared" si="403"/>
        <v>大引間</v>
      </c>
      <c r="BO42" s="90">
        <f ca="1" xml:space="preserve">
IF(AND(BH42=data!$AR$5,BI42=data!$AT$87),data!$AU$87,
IF(AND(BH42=data!$AR$5,BI42=data!$AT$88),data!$AU$88,
IF(BH42=data!$AR$4,BF42/BJ42,
IF(BH42=data!$AR$5,BF42/OFFSET(data!$AT$3,MATCH(BI42,data!$AT$4:$AT$88,0),1),0))))</f>
        <v>0</v>
      </c>
      <c r="BP42" s="90">
        <f>MIN(IF(BL42=data!$AV$4,0.18,0.09),BF42*9)</f>
        <v>0</v>
      </c>
      <c r="BQ42" s="91">
        <f>IF(BE42=data!$AS$5,BP42,
IF(BE42=data!$AS$4,BO42,0))
*IF(AND(BG42=data!$AW$4,BE$4=data!$F$5),0.9,1)</f>
        <v>0</v>
      </c>
      <c r="BR42" s="91">
        <f t="shared" si="2"/>
        <v>0</v>
      </c>
      <c r="BS42" s="91">
        <f ca="1">BS32</f>
        <v>0.15</v>
      </c>
      <c r="BU42" s="91">
        <f ca="1">OFFSET(data!$Q$3,BU$7,BU41)</f>
        <v>0</v>
      </c>
      <c r="CB42" s="596"/>
      <c r="CC42" s="599"/>
      <c r="CD42" s="166" t="s">
        <v>142</v>
      </c>
      <c r="CE42" s="72"/>
      <c r="CF42" s="73"/>
      <c r="CG42" s="73"/>
      <c r="CH42" s="79"/>
      <c r="CI42" s="80"/>
      <c r="CJ42" s="73"/>
      <c r="CK42" s="81"/>
      <c r="CL42" s="59"/>
      <c r="CM42" s="90">
        <f t="shared" ref="CM42:CN42" si="404">CM41</f>
        <v>0</v>
      </c>
      <c r="CN42" s="90" t="str">
        <f t="shared" si="404"/>
        <v/>
      </c>
      <c r="CO42" s="90">
        <f ca="1" xml:space="preserve">
IF(AND(CH42=data!$AR$5,CI42=data!$AT$87),data!$AU$87,
IF(AND(CH42=data!$AR$5,CI42=data!$AT$88),data!$AU$88,
IF(CH42=data!$AR$4,CF42/CJ42,
IF(CH42=data!$AR$5,CF42/OFFSET(data!$AT$3,MATCH(CI42,data!$AT$4:$AT$88,0),1),0))))</f>
        <v>0</v>
      </c>
      <c r="CP42" s="90">
        <f>MIN(IF(CL42=data!$AV$4,0.18,0.09),CF42*9)</f>
        <v>0</v>
      </c>
      <c r="CQ42" s="91">
        <f>IF(CE42=data!$AS$5,CP42,
IF(CE42=data!$AS$4,CO42,0))
*IF(AND(CG42=data!$AW$4,CE$4=data!$F$5),0.9,1)</f>
        <v>0</v>
      </c>
      <c r="CR42" s="91">
        <f t="shared" si="3"/>
        <v>0</v>
      </c>
      <c r="CS42" s="91" t="e">
        <f ca="1">CS32</f>
        <v>#N/A</v>
      </c>
      <c r="CU42" s="91" t="e">
        <f ca="1">OFFSET(data!$Q$3,CU$7,CU41)</f>
        <v>#N/A</v>
      </c>
      <c r="DB42" s="596"/>
      <c r="DC42" s="599"/>
      <c r="DD42" s="166" t="s">
        <v>142</v>
      </c>
      <c r="DE42" s="72"/>
      <c r="DF42" s="73"/>
      <c r="DG42" s="73"/>
      <c r="DH42" s="79"/>
      <c r="DI42" s="80"/>
      <c r="DJ42" s="73"/>
      <c r="DK42" s="81"/>
      <c r="DL42" s="59"/>
      <c r="DM42" s="90">
        <f t="shared" ref="DM42:DN42" si="405">DM41</f>
        <v>0</v>
      </c>
      <c r="DN42" s="90" t="str">
        <f t="shared" si="405"/>
        <v/>
      </c>
      <c r="DO42" s="90">
        <f ca="1" xml:space="preserve">
IF(AND(DH42=data!$AR$5,DI42=data!$AT$87),data!$AU$87,
IF(AND(DH42=data!$AR$5,DI42=data!$AT$88),data!$AU$88,
IF(DH42=data!$AR$4,DF42/DJ42,
IF(DH42=data!$AR$5,DF42/OFFSET(data!$AT$3,MATCH(DI42,data!$AT$4:$AT$88,0),1),0))))</f>
        <v>0</v>
      </c>
      <c r="DP42" s="90">
        <f>MIN(IF(DL42=data!$AV$4,0.18,0.09),DF42*9)</f>
        <v>0</v>
      </c>
      <c r="DQ42" s="91">
        <f>IF(DE42=data!$AS$5,DP42,
IF(DE42=data!$AS$4,DO42,0))
*IF(AND(DG42=data!$AW$4,DE$4=data!$F$5),0.9,1)</f>
        <v>0</v>
      </c>
      <c r="DR42" s="91">
        <f t="shared" si="4"/>
        <v>0</v>
      </c>
      <c r="DS42" s="91" t="e">
        <f ca="1">DS32</f>
        <v>#N/A</v>
      </c>
      <c r="DU42" s="91" t="e">
        <f ca="1">OFFSET(data!$Q$3,DU$7,DU41)</f>
        <v>#N/A</v>
      </c>
      <c r="EB42" s="596"/>
      <c r="EC42" s="599"/>
      <c r="ED42" s="166" t="s">
        <v>142</v>
      </c>
      <c r="EE42" s="72"/>
      <c r="EF42" s="73"/>
      <c r="EG42" s="73"/>
      <c r="EH42" s="79"/>
      <c r="EI42" s="80"/>
      <c r="EJ42" s="73"/>
      <c r="EK42" s="81"/>
      <c r="EL42" s="59"/>
      <c r="EM42" s="90">
        <f t="shared" ref="EM42:EN42" si="406">EM41</f>
        <v>0</v>
      </c>
      <c r="EN42" s="90" t="str">
        <f t="shared" si="406"/>
        <v/>
      </c>
      <c r="EO42" s="90">
        <f ca="1" xml:space="preserve">
IF(AND(EH42=data!$AR$5,EI42=data!$AT$87),data!$AU$87,
IF(AND(EH42=data!$AR$5,EI42=data!$AT$88),data!$AU$88,
IF(EH42=data!$AR$4,EF42/EJ42,
IF(EH42=data!$AR$5,EF42/OFFSET(data!$AT$3,MATCH(EI42,data!$AT$4:$AT$88,0),1),0))))</f>
        <v>0</v>
      </c>
      <c r="EP42" s="90">
        <f>MIN(IF(EL42=data!$AV$4,0.18,0.09),EF42*9)</f>
        <v>0</v>
      </c>
      <c r="EQ42" s="91">
        <f>IF(EE42=data!$AS$5,EP42,
IF(EE42=data!$AS$4,EO42,0))
*IF(AND(EG42=data!$AW$4,EE$4=data!$F$5),0.9,1)</f>
        <v>0</v>
      </c>
      <c r="ER42" s="91">
        <f t="shared" si="5"/>
        <v>0</v>
      </c>
      <c r="ES42" s="91" t="e">
        <f ca="1">ES32</f>
        <v>#N/A</v>
      </c>
      <c r="EU42" s="91" t="e">
        <f ca="1">OFFSET(data!$Q$3,EU$7,EU41)</f>
        <v>#N/A</v>
      </c>
      <c r="FB42" s="596"/>
      <c r="FC42" s="599"/>
      <c r="FD42" s="166" t="s">
        <v>142</v>
      </c>
      <c r="FE42" s="72"/>
      <c r="FF42" s="73"/>
      <c r="FG42" s="73"/>
      <c r="FH42" s="79"/>
      <c r="FI42" s="80"/>
      <c r="FJ42" s="73"/>
      <c r="FK42" s="81"/>
      <c r="FL42" s="59"/>
      <c r="FM42" s="90">
        <f t="shared" ref="FM42:FN42" si="407">FM41</f>
        <v>0</v>
      </c>
      <c r="FN42" s="90" t="str">
        <f t="shared" si="407"/>
        <v/>
      </c>
      <c r="FO42" s="90">
        <f ca="1" xml:space="preserve">
IF(AND(FH42=data!$AR$5,FI42=data!$AT$87),data!$AU$87,
IF(AND(FH42=data!$AR$5,FI42=data!$AT$88),data!$AU$88,
IF(FH42=data!$AR$4,FF42/FJ42,
IF(FH42=data!$AR$5,FF42/OFFSET(data!$AT$3,MATCH(FI42,data!$AT$4:$AT$88,0),1),0))))</f>
        <v>0</v>
      </c>
      <c r="FP42" s="90">
        <f>MIN(IF(FL42=data!$AV$4,0.18,0.09),FF42*9)</f>
        <v>0</v>
      </c>
      <c r="FQ42" s="91">
        <f>IF(FE42=data!$AS$5,FP42,
IF(FE42=data!$AS$4,FO42,0))
*IF(AND(FG42=data!$AW$4,FE$4=data!$F$5),0.9,1)</f>
        <v>0</v>
      </c>
      <c r="FR42" s="91">
        <f t="shared" si="6"/>
        <v>0</v>
      </c>
      <c r="FS42" s="91" t="e">
        <f ca="1">FS32</f>
        <v>#N/A</v>
      </c>
      <c r="FU42" s="91" t="e">
        <f ca="1">OFFSET(data!$Q$3,FU$7,FU41)</f>
        <v>#N/A</v>
      </c>
      <c r="GB42" s="596"/>
      <c r="GC42" s="599"/>
      <c r="GD42" s="166" t="s">
        <v>142</v>
      </c>
      <c r="GE42" s="72"/>
      <c r="GF42" s="73"/>
      <c r="GG42" s="73"/>
      <c r="GH42" s="79"/>
      <c r="GI42" s="80"/>
      <c r="GJ42" s="73"/>
      <c r="GK42" s="81"/>
      <c r="GL42" s="59"/>
      <c r="GM42" s="90">
        <f t="shared" ref="GM42:GN42" si="408">GM41</f>
        <v>0</v>
      </c>
      <c r="GN42" s="90" t="str">
        <f t="shared" si="408"/>
        <v/>
      </c>
      <c r="GO42" s="90">
        <f ca="1" xml:space="preserve">
IF(AND(GH42=data!$AR$5,GI42=data!$AT$87),data!$AU$87,
IF(AND(GH42=data!$AR$5,GI42=data!$AT$88),data!$AU$88,
IF(GH42=data!$AR$4,GF42/GJ42,
IF(GH42=data!$AR$5,GF42/OFFSET(data!$AT$3,MATCH(GI42,data!$AT$4:$AT$88,0),1),0))))</f>
        <v>0</v>
      </c>
      <c r="GP42" s="90">
        <f>MIN(IF(GL42=data!$AV$4,0.18,0.09),GF42*9)</f>
        <v>0</v>
      </c>
      <c r="GQ42" s="91">
        <f>IF(GE42=data!$AS$5,GP42,
IF(GE42=data!$AS$4,GO42,0))
*IF(AND(GG42=data!$AW$4,GE$4=data!$F$5),0.9,1)</f>
        <v>0</v>
      </c>
      <c r="GR42" s="91">
        <f t="shared" si="7"/>
        <v>0</v>
      </c>
      <c r="GS42" s="91" t="e">
        <f ca="1">GS32</f>
        <v>#N/A</v>
      </c>
      <c r="GU42" s="91" t="e">
        <f ca="1">OFFSET(data!$Q$3,GU$7,GU41)</f>
        <v>#N/A</v>
      </c>
      <c r="HB42" s="596"/>
      <c r="HC42" s="599"/>
      <c r="HD42" s="166" t="s">
        <v>142</v>
      </c>
      <c r="HE42" s="72"/>
      <c r="HF42" s="73"/>
      <c r="HG42" s="73"/>
      <c r="HH42" s="79"/>
      <c r="HI42" s="80"/>
      <c r="HJ42" s="73"/>
      <c r="HK42" s="81"/>
      <c r="HL42" s="59"/>
      <c r="HM42" s="90">
        <f t="shared" ref="HM42:HN42" si="409">HM41</f>
        <v>0</v>
      </c>
      <c r="HN42" s="90" t="str">
        <f t="shared" si="409"/>
        <v/>
      </c>
      <c r="HO42" s="90">
        <f ca="1" xml:space="preserve">
IF(AND(HH42=data!$AR$5,HI42=data!$AT$87),data!$AU$87,
IF(AND(HH42=data!$AR$5,HI42=data!$AT$88),data!$AU$88,
IF(HH42=data!$AR$4,HF42/HJ42,
IF(HH42=data!$AR$5,HF42/OFFSET(data!$AT$3,MATCH(HI42,data!$AT$4:$AT$88,0),1),0))))</f>
        <v>0</v>
      </c>
      <c r="HP42" s="90">
        <f>MIN(IF(HL42=data!$AV$4,0.18,0.09),HF42*9)</f>
        <v>0</v>
      </c>
      <c r="HQ42" s="91">
        <f>IF(HE42=data!$AS$5,HP42,
IF(HE42=data!$AS$4,HO42,0))
*IF(AND(HG42=data!$AW$4,HE$4=data!$F$5),0.9,1)</f>
        <v>0</v>
      </c>
      <c r="HR42" s="91">
        <f t="shared" si="8"/>
        <v>0</v>
      </c>
      <c r="HS42" s="91" t="e">
        <f ca="1">HS32</f>
        <v>#N/A</v>
      </c>
      <c r="HU42" s="91" t="e">
        <f ca="1">OFFSET(data!$Q$3,HU$7,HU41)</f>
        <v>#N/A</v>
      </c>
      <c r="IB42" s="596"/>
      <c r="IC42" s="599"/>
      <c r="ID42" s="166" t="s">
        <v>142</v>
      </c>
      <c r="IE42" s="72"/>
      <c r="IF42" s="73"/>
      <c r="IG42" s="73"/>
      <c r="IH42" s="79"/>
      <c r="II42" s="80"/>
      <c r="IJ42" s="73"/>
      <c r="IK42" s="81"/>
      <c r="IL42" s="59"/>
      <c r="IM42" s="90">
        <f t="shared" ref="IM42:IN42" si="410">IM41</f>
        <v>0</v>
      </c>
      <c r="IN42" s="90" t="str">
        <f t="shared" si="410"/>
        <v/>
      </c>
      <c r="IO42" s="90">
        <f ca="1" xml:space="preserve">
IF(AND(IH42=data!$AR$5,II42=data!$AT$87),data!$AU$87,
IF(AND(IH42=data!$AR$5,II42=data!$AT$88),data!$AU$88,
IF(IH42=data!$AR$4,IF42/IJ42,
IF(IH42=data!$AR$5,IF42/OFFSET(data!$AT$3,MATCH(II42,data!$AT$4:$AT$88,0),1),0))))</f>
        <v>0</v>
      </c>
      <c r="IP42" s="90">
        <f>MIN(IF(IL42=data!$AV$4,0.18,0.09),IF42*9)</f>
        <v>0</v>
      </c>
      <c r="IQ42" s="91">
        <f>IF(IE42=data!$AS$5,IP42,
IF(IE42=data!$AS$4,IO42,0))
*IF(AND(IG42=data!$AW$4,IE$4=data!$F$5),0.9,1)</f>
        <v>0</v>
      </c>
      <c r="IR42" s="91">
        <f t="shared" si="9"/>
        <v>0</v>
      </c>
      <c r="IS42" s="91" t="e">
        <f ca="1">IS32</f>
        <v>#N/A</v>
      </c>
      <c r="IU42" s="91" t="e">
        <f ca="1">OFFSET(data!$Q$3,IU$7,IU41)</f>
        <v>#N/A</v>
      </c>
      <c r="JB42" s="596"/>
      <c r="JC42" s="599"/>
      <c r="JD42" s="166" t="s">
        <v>142</v>
      </c>
      <c r="JE42" s="72"/>
      <c r="JF42" s="73"/>
      <c r="JG42" s="73"/>
      <c r="JH42" s="79"/>
      <c r="JI42" s="80"/>
      <c r="JJ42" s="73"/>
      <c r="JK42" s="81"/>
      <c r="JL42" s="59"/>
      <c r="JM42" s="90">
        <f t="shared" ref="JM42:JN42" si="411">JM41</f>
        <v>0</v>
      </c>
      <c r="JN42" s="90" t="str">
        <f t="shared" si="411"/>
        <v/>
      </c>
      <c r="JO42" s="90">
        <f ca="1" xml:space="preserve">
IF(AND(JH42=data!$AR$5,JI42=data!$AT$87),data!$AU$87,
IF(AND(JH42=data!$AR$5,JI42=data!$AT$88),data!$AU$88,
IF(JH42=data!$AR$4,JF42/JJ42,
IF(JH42=data!$AR$5,JF42/OFFSET(data!$AT$3,MATCH(JI42,data!$AT$4:$AT$88,0),1),0))))</f>
        <v>0</v>
      </c>
      <c r="JP42" s="90">
        <f>MIN(IF(JL42=data!$AV$4,0.18,0.09),JF42*9)</f>
        <v>0</v>
      </c>
      <c r="JQ42" s="91">
        <f>IF(JE42=data!$AS$5,JP42,
IF(JE42=data!$AS$4,JO42,0))
*IF(AND(JG42=data!$AW$4,JE$4=data!$F$5),0.9,1)</f>
        <v>0</v>
      </c>
      <c r="JR42" s="91">
        <f t="shared" si="10"/>
        <v>0</v>
      </c>
      <c r="JS42" s="91" t="e">
        <f ca="1">JS32</f>
        <v>#N/A</v>
      </c>
      <c r="JU42" s="91" t="e">
        <f ca="1">OFFSET(data!$Q$3,JU$7,JU41)</f>
        <v>#N/A</v>
      </c>
      <c r="KB42" s="596"/>
      <c r="KC42" s="599"/>
      <c r="KD42" s="166" t="s">
        <v>142</v>
      </c>
      <c r="KE42" s="72"/>
      <c r="KF42" s="73"/>
      <c r="KG42" s="73"/>
      <c r="KH42" s="79"/>
      <c r="KI42" s="80"/>
      <c r="KJ42" s="73"/>
      <c r="KK42" s="81"/>
      <c r="KL42" s="59"/>
      <c r="KM42" s="90">
        <f t="shared" ref="KM42:KN42" si="412">KM41</f>
        <v>0</v>
      </c>
      <c r="KN42" s="90" t="str">
        <f t="shared" si="412"/>
        <v/>
      </c>
      <c r="KO42" s="90">
        <f ca="1" xml:space="preserve">
IF(AND(KH42=data!$AR$5,KI42=data!$AT$87),data!$AU$87,
IF(AND(KH42=data!$AR$5,KI42=data!$AT$88),data!$AU$88,
IF(KH42=data!$AR$4,KF42/KJ42,
IF(KH42=data!$AR$5,KF42/OFFSET(data!$AT$3,MATCH(KI42,data!$AT$4:$AT$88,0),1),0))))</f>
        <v>0</v>
      </c>
      <c r="KP42" s="90">
        <f>MIN(IF(KL42=data!$AV$4,0.18,0.09),KF42*9)</f>
        <v>0</v>
      </c>
      <c r="KQ42" s="91">
        <f>IF(KE42=data!$AS$5,KP42,
IF(KE42=data!$AS$4,KO42,0))
*IF(AND(KG42=data!$AW$4,KE$4=data!$F$5),0.9,1)</f>
        <v>0</v>
      </c>
      <c r="KR42" s="91">
        <f t="shared" si="11"/>
        <v>0</v>
      </c>
      <c r="KS42" s="91" t="e">
        <f ca="1">KS32</f>
        <v>#N/A</v>
      </c>
      <c r="KU42" s="91" t="e">
        <f ca="1">OFFSET(data!$Q$3,KU$7,KU41)</f>
        <v>#N/A</v>
      </c>
      <c r="LB42" s="596"/>
      <c r="LC42" s="599"/>
      <c r="LD42" s="166" t="s">
        <v>142</v>
      </c>
      <c r="LE42" s="72"/>
      <c r="LF42" s="73"/>
      <c r="LG42" s="73"/>
      <c r="LH42" s="79"/>
      <c r="LI42" s="80"/>
      <c r="LJ42" s="73"/>
      <c r="LK42" s="81"/>
      <c r="LL42" s="59"/>
      <c r="LM42" s="90">
        <f t="shared" ref="LM42:LN42" si="413">LM41</f>
        <v>0</v>
      </c>
      <c r="LN42" s="90" t="str">
        <f t="shared" si="413"/>
        <v/>
      </c>
      <c r="LO42" s="90">
        <f ca="1" xml:space="preserve">
IF(AND(LH42=data!$AR$5,LI42=data!$AT$87),data!$AU$87,
IF(AND(LH42=data!$AR$5,LI42=data!$AT$88),data!$AU$88,
IF(LH42=data!$AR$4,LF42/LJ42,
IF(LH42=data!$AR$5,LF42/OFFSET(data!$AT$3,MATCH(LI42,data!$AT$4:$AT$88,0),1),0))))</f>
        <v>0</v>
      </c>
      <c r="LP42" s="90">
        <f>MIN(IF(LL42=data!$AV$4,0.18,0.09),LF42*9)</f>
        <v>0</v>
      </c>
      <c r="LQ42" s="91">
        <f>IF(LE42=data!$AS$5,LP42,
IF(LE42=data!$AS$4,LO42,0))
*IF(AND(LG42=data!$AW$4,LE$4=data!$F$5),0.9,1)</f>
        <v>0</v>
      </c>
      <c r="LR42" s="91">
        <f t="shared" si="12"/>
        <v>0</v>
      </c>
      <c r="LS42" s="91" t="e">
        <f ca="1">LS32</f>
        <v>#N/A</v>
      </c>
      <c r="LU42" s="91" t="e">
        <f ca="1">OFFSET(data!$Q$3,LU$7,LU41)</f>
        <v>#N/A</v>
      </c>
      <c r="MB42" s="596"/>
      <c r="MC42" s="599"/>
      <c r="MD42" s="166" t="s">
        <v>142</v>
      </c>
      <c r="ME42" s="72"/>
      <c r="MF42" s="73"/>
      <c r="MG42" s="73"/>
      <c r="MH42" s="79"/>
      <c r="MI42" s="80"/>
      <c r="MJ42" s="73"/>
      <c r="MK42" s="81"/>
      <c r="ML42" s="59"/>
      <c r="MM42" s="90">
        <f t="shared" ref="MM42:MN42" si="414">MM41</f>
        <v>0</v>
      </c>
      <c r="MN42" s="90" t="str">
        <f t="shared" si="414"/>
        <v/>
      </c>
      <c r="MO42" s="90">
        <f ca="1" xml:space="preserve">
IF(AND(MH42=data!$AR$5,MI42=data!$AT$87),data!$AU$87,
IF(AND(MH42=data!$AR$5,MI42=data!$AT$88),data!$AU$88,
IF(MH42=data!$AR$4,MF42/MJ42,
IF(MH42=data!$AR$5,MF42/OFFSET(data!$AT$3,MATCH(MI42,data!$AT$4:$AT$88,0),1),0))))</f>
        <v>0</v>
      </c>
      <c r="MP42" s="90">
        <f>MIN(IF(ML42=data!$AV$4,0.18,0.09),MF42*9)</f>
        <v>0</v>
      </c>
      <c r="MQ42" s="91">
        <f>IF(ME42=data!$AS$5,MP42,
IF(ME42=data!$AS$4,MO42,0))
*IF(AND(MG42=data!$AW$4,ME$4=data!$F$5),0.9,1)</f>
        <v>0</v>
      </c>
      <c r="MR42" s="91">
        <f t="shared" si="13"/>
        <v>0</v>
      </c>
      <c r="MS42" s="91" t="e">
        <f ca="1">MS32</f>
        <v>#N/A</v>
      </c>
      <c r="MU42" s="91" t="e">
        <f ca="1">OFFSET(data!$Q$3,MU$7,MU41)</f>
        <v>#N/A</v>
      </c>
      <c r="NB42" s="596"/>
      <c r="NC42" s="599"/>
      <c r="ND42" s="166" t="s">
        <v>142</v>
      </c>
      <c r="NE42" s="72"/>
      <c r="NF42" s="73"/>
      <c r="NG42" s="73"/>
      <c r="NH42" s="79"/>
      <c r="NI42" s="80"/>
      <c r="NJ42" s="73"/>
      <c r="NK42" s="81"/>
      <c r="NL42" s="59"/>
      <c r="NM42" s="90">
        <f t="shared" ref="NM42:NN42" si="415">NM41</f>
        <v>0</v>
      </c>
      <c r="NN42" s="90" t="str">
        <f t="shared" si="415"/>
        <v/>
      </c>
      <c r="NO42" s="90">
        <f ca="1" xml:space="preserve">
IF(AND(NH42=data!$AR$5,NI42=data!$AT$87),data!$AU$87,
IF(AND(NH42=data!$AR$5,NI42=data!$AT$88),data!$AU$88,
IF(NH42=data!$AR$4,NF42/NJ42,
IF(NH42=data!$AR$5,NF42/OFFSET(data!$AT$3,MATCH(NI42,data!$AT$4:$AT$88,0),1),0))))</f>
        <v>0</v>
      </c>
      <c r="NP42" s="90">
        <f>MIN(IF(NL42=data!$AV$4,0.18,0.09),NF42*9)</f>
        <v>0</v>
      </c>
      <c r="NQ42" s="91">
        <f>IF(NE42=data!$AS$5,NP42,
IF(NE42=data!$AS$4,NO42,0))
*IF(AND(NG42=data!$AW$4,NE$4=data!$F$5),0.9,1)</f>
        <v>0</v>
      </c>
      <c r="NR42" s="91">
        <f t="shared" si="14"/>
        <v>0</v>
      </c>
      <c r="NS42" s="91" t="e">
        <f ca="1">NS32</f>
        <v>#N/A</v>
      </c>
      <c r="NU42" s="91" t="e">
        <f ca="1">OFFSET(data!$Q$3,NU$7,NU41)</f>
        <v>#N/A</v>
      </c>
      <c r="OB42" s="596"/>
      <c r="OC42" s="599"/>
      <c r="OD42" s="166" t="s">
        <v>142</v>
      </c>
      <c r="OE42" s="72"/>
      <c r="OF42" s="73"/>
      <c r="OG42" s="73"/>
      <c r="OH42" s="79"/>
      <c r="OI42" s="80"/>
      <c r="OJ42" s="73"/>
      <c r="OK42" s="81"/>
      <c r="OL42" s="59"/>
      <c r="OM42" s="90">
        <f t="shared" ref="OM42:ON42" si="416">OM41</f>
        <v>0</v>
      </c>
      <c r="ON42" s="90" t="str">
        <f t="shared" si="416"/>
        <v/>
      </c>
      <c r="OO42" s="90">
        <f ca="1" xml:space="preserve">
IF(AND(OH42=data!$AR$5,OI42=data!$AT$87),data!$AU$87,
IF(AND(OH42=data!$AR$5,OI42=data!$AT$88),data!$AU$88,
IF(OH42=data!$AR$4,OF42/OJ42,
IF(OH42=data!$AR$5,OF42/OFFSET(data!$AT$3,MATCH(OI42,data!$AT$4:$AT$88,0),1),0))))</f>
        <v>0</v>
      </c>
      <c r="OP42" s="90">
        <f>MIN(IF(OL42=data!$AV$4,0.18,0.09),OF42*9)</f>
        <v>0</v>
      </c>
      <c r="OQ42" s="91">
        <f>IF(OE42=data!$AS$5,OP42,
IF(OE42=data!$AS$4,OO42,0))
*IF(AND(OG42=data!$AW$4,OE$4=data!$F$5),0.9,1)</f>
        <v>0</v>
      </c>
      <c r="OR42" s="91">
        <f t="shared" si="15"/>
        <v>0</v>
      </c>
      <c r="OS42" s="91" t="e">
        <f ca="1">OS32</f>
        <v>#N/A</v>
      </c>
      <c r="OU42" s="91" t="e">
        <f ca="1">OFFSET(data!$Q$3,OU$7,OU41)</f>
        <v>#N/A</v>
      </c>
      <c r="PB42" s="596"/>
      <c r="PC42" s="599"/>
      <c r="PD42" s="166" t="s">
        <v>142</v>
      </c>
      <c r="PE42" s="72"/>
      <c r="PF42" s="73"/>
      <c r="PG42" s="73"/>
      <c r="PH42" s="79"/>
      <c r="PI42" s="80"/>
      <c r="PJ42" s="73"/>
      <c r="PK42" s="81"/>
      <c r="PL42" s="59"/>
      <c r="PM42" s="90">
        <f t="shared" ref="PM42:PN42" si="417">PM41</f>
        <v>0</v>
      </c>
      <c r="PN42" s="90" t="str">
        <f t="shared" si="417"/>
        <v/>
      </c>
      <c r="PO42" s="90">
        <f ca="1" xml:space="preserve">
IF(AND(PH42=data!$AR$5,PI42=data!$AT$87),data!$AU$87,
IF(AND(PH42=data!$AR$5,PI42=data!$AT$88),data!$AU$88,
IF(PH42=data!$AR$4,PF42/PJ42,
IF(PH42=data!$AR$5,PF42/OFFSET(data!$AT$3,MATCH(PI42,data!$AT$4:$AT$88,0),1),0))))</f>
        <v>0</v>
      </c>
      <c r="PP42" s="90">
        <f>MIN(IF(PL42=data!$AV$4,0.18,0.09),PF42*9)</f>
        <v>0</v>
      </c>
      <c r="PQ42" s="91">
        <f>IF(PE42=data!$AS$5,PP42,
IF(PE42=data!$AS$4,PO42,0))
*IF(AND(PG42=data!$AW$4,PE$4=data!$F$5),0.9,1)</f>
        <v>0</v>
      </c>
      <c r="PR42" s="91">
        <f t="shared" si="16"/>
        <v>0</v>
      </c>
      <c r="PS42" s="91" t="e">
        <f ca="1">PS32</f>
        <v>#N/A</v>
      </c>
      <c r="PU42" s="91" t="e">
        <f ca="1">OFFSET(data!$Q$3,PU$7,PU41)</f>
        <v>#N/A</v>
      </c>
      <c r="QB42" s="596"/>
      <c r="QC42" s="599"/>
      <c r="QD42" s="166" t="s">
        <v>142</v>
      </c>
      <c r="QE42" s="72"/>
      <c r="QF42" s="73"/>
      <c r="QG42" s="73"/>
      <c r="QH42" s="79"/>
      <c r="QI42" s="80"/>
      <c r="QJ42" s="73"/>
      <c r="QK42" s="81"/>
      <c r="QL42" s="59"/>
      <c r="QM42" s="90">
        <f t="shared" ref="QM42:QN42" si="418">QM41</f>
        <v>0</v>
      </c>
      <c r="QN42" s="90" t="str">
        <f t="shared" si="418"/>
        <v/>
      </c>
      <c r="QO42" s="90">
        <f ca="1" xml:space="preserve">
IF(AND(QH42=data!$AR$5,QI42=data!$AT$87),data!$AU$87,
IF(AND(QH42=data!$AR$5,QI42=data!$AT$88),data!$AU$88,
IF(QH42=data!$AR$4,QF42/QJ42,
IF(QH42=data!$AR$5,QF42/OFFSET(data!$AT$3,MATCH(QI42,data!$AT$4:$AT$88,0),1),0))))</f>
        <v>0</v>
      </c>
      <c r="QP42" s="90">
        <f>MIN(IF(QL42=data!$AV$4,0.18,0.09),QF42*9)</f>
        <v>0</v>
      </c>
      <c r="QQ42" s="91">
        <f>IF(QE42=data!$AS$5,QP42,
IF(QE42=data!$AS$4,QO42,0))
*IF(AND(QG42=data!$AW$4,QE$4=data!$F$5),0.9,1)</f>
        <v>0</v>
      </c>
      <c r="QR42" s="91">
        <f t="shared" si="17"/>
        <v>0</v>
      </c>
      <c r="QS42" s="91" t="e">
        <f ca="1">QS32</f>
        <v>#N/A</v>
      </c>
      <c r="QU42" s="91" t="e">
        <f ca="1">OFFSET(data!$Q$3,QU$7,QU41)</f>
        <v>#N/A</v>
      </c>
      <c r="RB42" s="596"/>
      <c r="RC42" s="599"/>
      <c r="RD42" s="166" t="s">
        <v>142</v>
      </c>
      <c r="RE42" s="72"/>
      <c r="RF42" s="73"/>
      <c r="RG42" s="73"/>
      <c r="RH42" s="79"/>
      <c r="RI42" s="80"/>
      <c r="RJ42" s="73"/>
      <c r="RK42" s="81"/>
      <c r="RL42" s="59"/>
      <c r="RM42" s="90">
        <f t="shared" ref="RM42:RN42" si="419">RM41</f>
        <v>0</v>
      </c>
      <c r="RN42" s="90" t="str">
        <f t="shared" si="419"/>
        <v/>
      </c>
      <c r="RO42" s="90">
        <f ca="1" xml:space="preserve">
IF(AND(RH42=data!$AR$5,RI42=data!$AT$87),data!$AU$87,
IF(AND(RH42=data!$AR$5,RI42=data!$AT$88),data!$AU$88,
IF(RH42=data!$AR$4,RF42/RJ42,
IF(RH42=data!$AR$5,RF42/OFFSET(data!$AT$3,MATCH(RI42,data!$AT$4:$AT$88,0),1),0))))</f>
        <v>0</v>
      </c>
      <c r="RP42" s="90">
        <f>MIN(IF(RL42=data!$AV$4,0.18,0.09),RF42*9)</f>
        <v>0</v>
      </c>
      <c r="RQ42" s="91">
        <f>IF(RE42=data!$AS$5,RP42,
IF(RE42=data!$AS$4,RO42,0))
*IF(AND(RG42=data!$AW$4,RE$4=data!$F$5),0.9,1)</f>
        <v>0</v>
      </c>
      <c r="RR42" s="91">
        <f t="shared" si="18"/>
        <v>0</v>
      </c>
      <c r="RS42" s="91" t="e">
        <f ca="1">RS32</f>
        <v>#N/A</v>
      </c>
      <c r="RU42" s="91" t="e">
        <f ca="1">OFFSET(data!$Q$3,RU$7,RU41)</f>
        <v>#N/A</v>
      </c>
      <c r="SB42" s="596"/>
      <c r="SC42" s="599"/>
      <c r="SD42" s="166" t="s">
        <v>142</v>
      </c>
      <c r="SE42" s="72"/>
      <c r="SF42" s="73"/>
      <c r="SG42" s="73"/>
      <c r="SH42" s="79"/>
      <c r="SI42" s="80"/>
      <c r="SJ42" s="73"/>
      <c r="SK42" s="81"/>
      <c r="SL42" s="59"/>
      <c r="SM42" s="90">
        <f t="shared" ref="SM42:SN42" si="420">SM41</f>
        <v>0</v>
      </c>
      <c r="SN42" s="90" t="str">
        <f t="shared" si="420"/>
        <v/>
      </c>
      <c r="SO42" s="90">
        <f ca="1" xml:space="preserve">
IF(AND(SH42=data!$AR$5,SI42=data!$AT$87),data!$AU$87,
IF(AND(SH42=data!$AR$5,SI42=data!$AT$88),data!$AU$88,
IF(SH42=data!$AR$4,SF42/SJ42,
IF(SH42=data!$AR$5,SF42/OFFSET(data!$AT$3,MATCH(SI42,data!$AT$4:$AT$88,0),1),0))))</f>
        <v>0</v>
      </c>
      <c r="SP42" s="90">
        <f>MIN(IF(SL42=data!$AV$4,0.18,0.09),SF42*9)</f>
        <v>0</v>
      </c>
      <c r="SQ42" s="91">
        <f>IF(SE42=data!$AS$5,SP42,
IF(SE42=data!$AS$4,SO42,0))
*IF(AND(SG42=data!$AW$4,SE$4=data!$F$5),0.9,1)</f>
        <v>0</v>
      </c>
      <c r="SR42" s="91">
        <f t="shared" si="19"/>
        <v>0</v>
      </c>
      <c r="SS42" s="91" t="e">
        <f ca="1">SS32</f>
        <v>#N/A</v>
      </c>
      <c r="SU42" s="91" t="e">
        <f ca="1">OFFSET(data!$Q$3,SU$7,SU41)</f>
        <v>#N/A</v>
      </c>
    </row>
    <row r="43" spans="2:516" ht="22.5" customHeight="1" x14ac:dyDescent="0.15">
      <c r="B43" s="596"/>
      <c r="C43" s="599"/>
      <c r="D43" s="166" t="s">
        <v>143</v>
      </c>
      <c r="E43" s="72"/>
      <c r="F43" s="73"/>
      <c r="G43" s="73"/>
      <c r="H43" s="79"/>
      <c r="I43" s="80"/>
      <c r="J43" s="73"/>
      <c r="K43" s="81"/>
      <c r="L43" s="59"/>
      <c r="M43" s="90" t="str">
        <f t="shared" si="20"/>
        <v>簡略計算方法①</v>
      </c>
      <c r="N43" s="90" t="str">
        <f t="shared" si="21"/>
        <v>柱・間柱間</v>
      </c>
      <c r="O43" s="90">
        <f ca="1" xml:space="preserve">
IF(AND(H43=data!$AR$5,I43=data!$AT$87),data!$AU$87,
IF(AND(H43=data!$AR$5,I43=data!$AT$88),data!$AU$88,
IF(H43=data!$AR$4,F43/J43,
IF(H43=data!$AR$5,F43/OFFSET(data!$AT$3,MATCH(I43,data!$AT$4:$AT$88,0),1),0))))</f>
        <v>0</v>
      </c>
      <c r="P43" s="90">
        <f>MIN(IF(L43=data!$AV$4,0.18,0.09),F43*9)</f>
        <v>0</v>
      </c>
      <c r="Q43" s="91">
        <f>IF(E43=data!$AS$5,P43,
IF(E43=data!$AS$4,O43,0))
*IF(AND(G43=data!$AW$4,E$4=data!$F$5),0.9,1)</f>
        <v>0</v>
      </c>
      <c r="R43" s="91">
        <f t="shared" si="402"/>
        <v>0</v>
      </c>
      <c r="U43" s="91">
        <f ca="1">IF(E4=data!$F$4,U40,
IF(E4=data!$F$5,U42,
IF(E4=data!$F$6,0,0)))</f>
        <v>0</v>
      </c>
      <c r="AB43" s="596"/>
      <c r="AC43" s="599"/>
      <c r="AD43" s="166" t="s">
        <v>143</v>
      </c>
      <c r="AE43" s="72"/>
      <c r="AF43" s="73"/>
      <c r="AG43" s="73"/>
      <c r="AH43" s="79"/>
      <c r="AI43" s="80"/>
      <c r="AJ43" s="73"/>
      <c r="AK43" s="81"/>
      <c r="AL43" s="59"/>
      <c r="AM43" s="90" t="str">
        <f t="shared" si="311"/>
        <v>詳細計算方法</v>
      </c>
      <c r="AN43" s="90" t="str">
        <f t="shared" si="311"/>
        <v/>
      </c>
      <c r="AO43" s="90">
        <f ca="1" xml:space="preserve">
IF(AND(AH43=data!$AR$5,AI43=data!$AT$87),data!$AU$87,
IF(AND(AH43=data!$AR$5,AI43=data!$AT$88),data!$AU$88,
IF(AH43=data!$AR$4,AF43/AJ43,
IF(AH43=data!$AR$5,AF43/OFFSET(data!$AT$3,MATCH(AI43,data!$AT$4:$AT$88,0),1),0))))</f>
        <v>0</v>
      </c>
      <c r="AP43" s="90">
        <f>MIN(IF(AL43=data!$AV$4,0.18,0.09),AF43*9)</f>
        <v>0</v>
      </c>
      <c r="AQ43" s="91">
        <f>IF(AE43=data!$AS$5,AP43,
IF(AE43=data!$AS$4,AO43,0))
*IF(AND(AG43=data!$AW$4,AE$4=data!$F$5),0.9,1)</f>
        <v>0</v>
      </c>
      <c r="AR43" s="91">
        <f t="shared" si="1"/>
        <v>0</v>
      </c>
      <c r="AU43" s="91">
        <f>IF(AE4=data!$F$4,AU40,
IF(AE4=data!$F$5,AU42,
IF(AE4=data!$F$6,0,0)))</f>
        <v>0</v>
      </c>
      <c r="BB43" s="596"/>
      <c r="BC43" s="599"/>
      <c r="BD43" s="166" t="s">
        <v>143</v>
      </c>
      <c r="BE43" s="72"/>
      <c r="BF43" s="73"/>
      <c r="BG43" s="73"/>
      <c r="BH43" s="79"/>
      <c r="BI43" s="80"/>
      <c r="BJ43" s="73"/>
      <c r="BK43" s="81"/>
      <c r="BL43" s="59"/>
      <c r="BM43" s="90" t="str">
        <f t="shared" ref="BM43:BN43" si="421">BM42</f>
        <v>簡略計算方法①</v>
      </c>
      <c r="BN43" s="90" t="str">
        <f t="shared" si="421"/>
        <v>大引間</v>
      </c>
      <c r="BO43" s="90">
        <f ca="1" xml:space="preserve">
IF(AND(BH43=data!$AR$5,BI43=data!$AT$87),data!$AU$87,
IF(AND(BH43=data!$AR$5,BI43=data!$AT$88),data!$AU$88,
IF(BH43=data!$AR$4,BF43/BJ43,
IF(BH43=data!$AR$5,BF43/OFFSET(data!$AT$3,MATCH(BI43,data!$AT$4:$AT$88,0),1),0))))</f>
        <v>0</v>
      </c>
      <c r="BP43" s="90">
        <f>MIN(IF(BL43=data!$AV$4,0.18,0.09),BF43*9)</f>
        <v>0</v>
      </c>
      <c r="BQ43" s="91">
        <f>IF(BE43=data!$AS$5,BP43,
IF(BE43=data!$AS$4,BO43,0))
*IF(AND(BG43=data!$AW$4,BE$4=data!$F$5),0.9,1)</f>
        <v>0</v>
      </c>
      <c r="BR43" s="91">
        <f t="shared" si="2"/>
        <v>0</v>
      </c>
      <c r="BU43" s="91">
        <f ca="1">IF(BE4=data!$F$4,BU40,
IF(BE4=data!$F$5,BU42,
IF(BE4=data!$F$6,0,0)))</f>
        <v>0</v>
      </c>
      <c r="CB43" s="596"/>
      <c r="CC43" s="599"/>
      <c r="CD43" s="166" t="s">
        <v>143</v>
      </c>
      <c r="CE43" s="72"/>
      <c r="CF43" s="73"/>
      <c r="CG43" s="73"/>
      <c r="CH43" s="79"/>
      <c r="CI43" s="80"/>
      <c r="CJ43" s="73"/>
      <c r="CK43" s="81"/>
      <c r="CL43" s="59"/>
      <c r="CM43" s="90">
        <f t="shared" ref="CM43:CN43" si="422">CM42</f>
        <v>0</v>
      </c>
      <c r="CN43" s="90" t="str">
        <f t="shared" si="422"/>
        <v/>
      </c>
      <c r="CO43" s="90">
        <f ca="1" xml:space="preserve">
IF(AND(CH43=data!$AR$5,CI43=data!$AT$87),data!$AU$87,
IF(AND(CH43=data!$AR$5,CI43=data!$AT$88),data!$AU$88,
IF(CH43=data!$AR$4,CF43/CJ43,
IF(CH43=data!$AR$5,CF43/OFFSET(data!$AT$3,MATCH(CI43,data!$AT$4:$AT$88,0),1),0))))</f>
        <v>0</v>
      </c>
      <c r="CP43" s="90">
        <f>MIN(IF(CL43=data!$AV$4,0.18,0.09),CF43*9)</f>
        <v>0</v>
      </c>
      <c r="CQ43" s="91">
        <f>IF(CE43=data!$AS$5,CP43,
IF(CE43=data!$AS$4,CO43,0))
*IF(AND(CG43=data!$AW$4,CE$4=data!$F$5),0.9,1)</f>
        <v>0</v>
      </c>
      <c r="CR43" s="91">
        <f t="shared" si="3"/>
        <v>0</v>
      </c>
      <c r="CU43" s="91">
        <f>IF(CE4=data!$F$4,CU40,
IF(CE4=data!$F$5,CU42,
IF(CE4=data!$F$6,0,0)))</f>
        <v>0</v>
      </c>
      <c r="DB43" s="596"/>
      <c r="DC43" s="599"/>
      <c r="DD43" s="166" t="s">
        <v>143</v>
      </c>
      <c r="DE43" s="72"/>
      <c r="DF43" s="73"/>
      <c r="DG43" s="73"/>
      <c r="DH43" s="79"/>
      <c r="DI43" s="80"/>
      <c r="DJ43" s="73"/>
      <c r="DK43" s="81"/>
      <c r="DL43" s="59"/>
      <c r="DM43" s="90">
        <f t="shared" ref="DM43:DN43" si="423">DM42</f>
        <v>0</v>
      </c>
      <c r="DN43" s="90" t="str">
        <f t="shared" si="423"/>
        <v/>
      </c>
      <c r="DO43" s="90">
        <f ca="1" xml:space="preserve">
IF(AND(DH43=data!$AR$5,DI43=data!$AT$87),data!$AU$87,
IF(AND(DH43=data!$AR$5,DI43=data!$AT$88),data!$AU$88,
IF(DH43=data!$AR$4,DF43/DJ43,
IF(DH43=data!$AR$5,DF43/OFFSET(data!$AT$3,MATCH(DI43,data!$AT$4:$AT$88,0),1),0))))</f>
        <v>0</v>
      </c>
      <c r="DP43" s="90">
        <f>MIN(IF(DL43=data!$AV$4,0.18,0.09),DF43*9)</f>
        <v>0</v>
      </c>
      <c r="DQ43" s="91">
        <f>IF(DE43=data!$AS$5,DP43,
IF(DE43=data!$AS$4,DO43,0))
*IF(AND(DG43=data!$AW$4,DE$4=data!$F$5),0.9,1)</f>
        <v>0</v>
      </c>
      <c r="DR43" s="91">
        <f t="shared" si="4"/>
        <v>0</v>
      </c>
      <c r="DU43" s="91">
        <f>IF(DE4=data!$F$4,DU40,
IF(DE4=data!$F$5,DU42,
IF(DE4=data!$F$6,0,0)))</f>
        <v>0</v>
      </c>
      <c r="EB43" s="596"/>
      <c r="EC43" s="599"/>
      <c r="ED43" s="166" t="s">
        <v>143</v>
      </c>
      <c r="EE43" s="72"/>
      <c r="EF43" s="73"/>
      <c r="EG43" s="73"/>
      <c r="EH43" s="79"/>
      <c r="EI43" s="80"/>
      <c r="EJ43" s="73"/>
      <c r="EK43" s="81"/>
      <c r="EL43" s="59"/>
      <c r="EM43" s="90">
        <f t="shared" ref="EM43:EN43" si="424">EM42</f>
        <v>0</v>
      </c>
      <c r="EN43" s="90" t="str">
        <f t="shared" si="424"/>
        <v/>
      </c>
      <c r="EO43" s="90">
        <f ca="1" xml:space="preserve">
IF(AND(EH43=data!$AR$5,EI43=data!$AT$87),data!$AU$87,
IF(AND(EH43=data!$AR$5,EI43=data!$AT$88),data!$AU$88,
IF(EH43=data!$AR$4,EF43/EJ43,
IF(EH43=data!$AR$5,EF43/OFFSET(data!$AT$3,MATCH(EI43,data!$AT$4:$AT$88,0),1),0))))</f>
        <v>0</v>
      </c>
      <c r="EP43" s="90">
        <f>MIN(IF(EL43=data!$AV$4,0.18,0.09),EF43*9)</f>
        <v>0</v>
      </c>
      <c r="EQ43" s="91">
        <f>IF(EE43=data!$AS$5,EP43,
IF(EE43=data!$AS$4,EO43,0))
*IF(AND(EG43=data!$AW$4,EE$4=data!$F$5),0.9,1)</f>
        <v>0</v>
      </c>
      <c r="ER43" s="91">
        <f t="shared" si="5"/>
        <v>0</v>
      </c>
      <c r="EU43" s="91">
        <f>IF(EE4=data!$F$4,EU40,
IF(EE4=data!$F$5,EU42,
IF(EE4=data!$F$6,0,0)))</f>
        <v>0</v>
      </c>
      <c r="FB43" s="596"/>
      <c r="FC43" s="599"/>
      <c r="FD43" s="166" t="s">
        <v>143</v>
      </c>
      <c r="FE43" s="72"/>
      <c r="FF43" s="73"/>
      <c r="FG43" s="73"/>
      <c r="FH43" s="79"/>
      <c r="FI43" s="80"/>
      <c r="FJ43" s="73"/>
      <c r="FK43" s="81"/>
      <c r="FL43" s="59"/>
      <c r="FM43" s="90">
        <f t="shared" ref="FM43:FN43" si="425">FM42</f>
        <v>0</v>
      </c>
      <c r="FN43" s="90" t="str">
        <f t="shared" si="425"/>
        <v/>
      </c>
      <c r="FO43" s="90">
        <f ca="1" xml:space="preserve">
IF(AND(FH43=data!$AR$5,FI43=data!$AT$87),data!$AU$87,
IF(AND(FH43=data!$AR$5,FI43=data!$AT$88),data!$AU$88,
IF(FH43=data!$AR$4,FF43/FJ43,
IF(FH43=data!$AR$5,FF43/OFFSET(data!$AT$3,MATCH(FI43,data!$AT$4:$AT$88,0),1),0))))</f>
        <v>0</v>
      </c>
      <c r="FP43" s="90">
        <f>MIN(IF(FL43=data!$AV$4,0.18,0.09),FF43*9)</f>
        <v>0</v>
      </c>
      <c r="FQ43" s="91">
        <f>IF(FE43=data!$AS$5,FP43,
IF(FE43=data!$AS$4,FO43,0))
*IF(AND(FG43=data!$AW$4,FE$4=data!$F$5),0.9,1)</f>
        <v>0</v>
      </c>
      <c r="FR43" s="91">
        <f t="shared" si="6"/>
        <v>0</v>
      </c>
      <c r="FU43" s="91">
        <f>IF(FE4=data!$F$4,FU40,
IF(FE4=data!$F$5,FU42,
IF(FE4=data!$F$6,0,0)))</f>
        <v>0</v>
      </c>
      <c r="GB43" s="596"/>
      <c r="GC43" s="599"/>
      <c r="GD43" s="166" t="s">
        <v>143</v>
      </c>
      <c r="GE43" s="72"/>
      <c r="GF43" s="73"/>
      <c r="GG43" s="73"/>
      <c r="GH43" s="79"/>
      <c r="GI43" s="80"/>
      <c r="GJ43" s="73"/>
      <c r="GK43" s="81"/>
      <c r="GL43" s="59"/>
      <c r="GM43" s="90">
        <f t="shared" ref="GM43:GN43" si="426">GM42</f>
        <v>0</v>
      </c>
      <c r="GN43" s="90" t="str">
        <f t="shared" si="426"/>
        <v/>
      </c>
      <c r="GO43" s="90">
        <f ca="1" xml:space="preserve">
IF(AND(GH43=data!$AR$5,GI43=data!$AT$87),data!$AU$87,
IF(AND(GH43=data!$AR$5,GI43=data!$AT$88),data!$AU$88,
IF(GH43=data!$AR$4,GF43/GJ43,
IF(GH43=data!$AR$5,GF43/OFFSET(data!$AT$3,MATCH(GI43,data!$AT$4:$AT$88,0),1),0))))</f>
        <v>0</v>
      </c>
      <c r="GP43" s="90">
        <f>MIN(IF(GL43=data!$AV$4,0.18,0.09),GF43*9)</f>
        <v>0</v>
      </c>
      <c r="GQ43" s="91">
        <f>IF(GE43=data!$AS$5,GP43,
IF(GE43=data!$AS$4,GO43,0))
*IF(AND(GG43=data!$AW$4,GE$4=data!$F$5),0.9,1)</f>
        <v>0</v>
      </c>
      <c r="GR43" s="91">
        <f t="shared" si="7"/>
        <v>0</v>
      </c>
      <c r="GU43" s="91">
        <f>IF(GE4=data!$F$4,GU40,
IF(GE4=data!$F$5,GU42,
IF(GE4=data!$F$6,0,0)))</f>
        <v>0</v>
      </c>
      <c r="HB43" s="596"/>
      <c r="HC43" s="599"/>
      <c r="HD43" s="166" t="s">
        <v>143</v>
      </c>
      <c r="HE43" s="72"/>
      <c r="HF43" s="73"/>
      <c r="HG43" s="73"/>
      <c r="HH43" s="79"/>
      <c r="HI43" s="80"/>
      <c r="HJ43" s="73"/>
      <c r="HK43" s="81"/>
      <c r="HL43" s="59"/>
      <c r="HM43" s="90">
        <f t="shared" ref="HM43:HN43" si="427">HM42</f>
        <v>0</v>
      </c>
      <c r="HN43" s="90" t="str">
        <f t="shared" si="427"/>
        <v/>
      </c>
      <c r="HO43" s="90">
        <f ca="1" xml:space="preserve">
IF(AND(HH43=data!$AR$5,HI43=data!$AT$87),data!$AU$87,
IF(AND(HH43=data!$AR$5,HI43=data!$AT$88),data!$AU$88,
IF(HH43=data!$AR$4,HF43/HJ43,
IF(HH43=data!$AR$5,HF43/OFFSET(data!$AT$3,MATCH(HI43,data!$AT$4:$AT$88,0),1),0))))</f>
        <v>0</v>
      </c>
      <c r="HP43" s="90">
        <f>MIN(IF(HL43=data!$AV$4,0.18,0.09),HF43*9)</f>
        <v>0</v>
      </c>
      <c r="HQ43" s="91">
        <f>IF(HE43=data!$AS$5,HP43,
IF(HE43=data!$AS$4,HO43,0))
*IF(AND(HG43=data!$AW$4,HE$4=data!$F$5),0.9,1)</f>
        <v>0</v>
      </c>
      <c r="HR43" s="91">
        <f t="shared" si="8"/>
        <v>0</v>
      </c>
      <c r="HU43" s="91">
        <f>IF(HE4=data!$F$4,HU40,
IF(HE4=data!$F$5,HU42,
IF(HE4=data!$F$6,0,0)))</f>
        <v>0</v>
      </c>
      <c r="IB43" s="596"/>
      <c r="IC43" s="599"/>
      <c r="ID43" s="166" t="s">
        <v>143</v>
      </c>
      <c r="IE43" s="72"/>
      <c r="IF43" s="73"/>
      <c r="IG43" s="73"/>
      <c r="IH43" s="79"/>
      <c r="II43" s="80"/>
      <c r="IJ43" s="73"/>
      <c r="IK43" s="81"/>
      <c r="IL43" s="59"/>
      <c r="IM43" s="90">
        <f t="shared" ref="IM43:IN43" si="428">IM42</f>
        <v>0</v>
      </c>
      <c r="IN43" s="90" t="str">
        <f t="shared" si="428"/>
        <v/>
      </c>
      <c r="IO43" s="90">
        <f ca="1" xml:space="preserve">
IF(AND(IH43=data!$AR$5,II43=data!$AT$87),data!$AU$87,
IF(AND(IH43=data!$AR$5,II43=data!$AT$88),data!$AU$88,
IF(IH43=data!$AR$4,IF43/IJ43,
IF(IH43=data!$AR$5,IF43/OFFSET(data!$AT$3,MATCH(II43,data!$AT$4:$AT$88,0),1),0))))</f>
        <v>0</v>
      </c>
      <c r="IP43" s="90">
        <f>MIN(IF(IL43=data!$AV$4,0.18,0.09),IF43*9)</f>
        <v>0</v>
      </c>
      <c r="IQ43" s="91">
        <f>IF(IE43=data!$AS$5,IP43,
IF(IE43=data!$AS$4,IO43,0))
*IF(AND(IG43=data!$AW$4,IE$4=data!$F$5),0.9,1)</f>
        <v>0</v>
      </c>
      <c r="IR43" s="91">
        <f t="shared" si="9"/>
        <v>0</v>
      </c>
      <c r="IU43" s="91">
        <f>IF(IE4=data!$F$4,IU40,
IF(IE4=data!$F$5,IU42,
IF(IE4=data!$F$6,0,0)))</f>
        <v>0</v>
      </c>
      <c r="JB43" s="596"/>
      <c r="JC43" s="599"/>
      <c r="JD43" s="166" t="s">
        <v>143</v>
      </c>
      <c r="JE43" s="72"/>
      <c r="JF43" s="73"/>
      <c r="JG43" s="73"/>
      <c r="JH43" s="79"/>
      <c r="JI43" s="80"/>
      <c r="JJ43" s="73"/>
      <c r="JK43" s="81"/>
      <c r="JL43" s="59"/>
      <c r="JM43" s="90">
        <f t="shared" ref="JM43:JN43" si="429">JM42</f>
        <v>0</v>
      </c>
      <c r="JN43" s="90" t="str">
        <f t="shared" si="429"/>
        <v/>
      </c>
      <c r="JO43" s="90">
        <f ca="1" xml:space="preserve">
IF(AND(JH43=data!$AR$5,JI43=data!$AT$87),data!$AU$87,
IF(AND(JH43=data!$AR$5,JI43=data!$AT$88),data!$AU$88,
IF(JH43=data!$AR$4,JF43/JJ43,
IF(JH43=data!$AR$5,JF43/OFFSET(data!$AT$3,MATCH(JI43,data!$AT$4:$AT$88,0),1),0))))</f>
        <v>0</v>
      </c>
      <c r="JP43" s="90">
        <f>MIN(IF(JL43=data!$AV$4,0.18,0.09),JF43*9)</f>
        <v>0</v>
      </c>
      <c r="JQ43" s="91">
        <f>IF(JE43=data!$AS$5,JP43,
IF(JE43=data!$AS$4,JO43,0))
*IF(AND(JG43=data!$AW$4,JE$4=data!$F$5),0.9,1)</f>
        <v>0</v>
      </c>
      <c r="JR43" s="91">
        <f t="shared" si="10"/>
        <v>0</v>
      </c>
      <c r="JU43" s="91">
        <f>IF(JE4=data!$F$4,JU40,
IF(JE4=data!$F$5,JU42,
IF(JE4=data!$F$6,0,0)))</f>
        <v>0</v>
      </c>
      <c r="KB43" s="596"/>
      <c r="KC43" s="599"/>
      <c r="KD43" s="166" t="s">
        <v>143</v>
      </c>
      <c r="KE43" s="72"/>
      <c r="KF43" s="73"/>
      <c r="KG43" s="73"/>
      <c r="KH43" s="79"/>
      <c r="KI43" s="80"/>
      <c r="KJ43" s="73"/>
      <c r="KK43" s="81"/>
      <c r="KL43" s="59"/>
      <c r="KM43" s="90">
        <f t="shared" ref="KM43:KN43" si="430">KM42</f>
        <v>0</v>
      </c>
      <c r="KN43" s="90" t="str">
        <f t="shared" si="430"/>
        <v/>
      </c>
      <c r="KO43" s="90">
        <f ca="1" xml:space="preserve">
IF(AND(KH43=data!$AR$5,KI43=data!$AT$87),data!$AU$87,
IF(AND(KH43=data!$AR$5,KI43=data!$AT$88),data!$AU$88,
IF(KH43=data!$AR$4,KF43/KJ43,
IF(KH43=data!$AR$5,KF43/OFFSET(data!$AT$3,MATCH(KI43,data!$AT$4:$AT$88,0),1),0))))</f>
        <v>0</v>
      </c>
      <c r="KP43" s="90">
        <f>MIN(IF(KL43=data!$AV$4,0.18,0.09),KF43*9)</f>
        <v>0</v>
      </c>
      <c r="KQ43" s="91">
        <f>IF(KE43=data!$AS$5,KP43,
IF(KE43=data!$AS$4,KO43,0))
*IF(AND(KG43=data!$AW$4,KE$4=data!$F$5),0.9,1)</f>
        <v>0</v>
      </c>
      <c r="KR43" s="91">
        <f t="shared" si="11"/>
        <v>0</v>
      </c>
      <c r="KU43" s="91">
        <f>IF(KE4=data!$F$4,KU40,
IF(KE4=data!$F$5,KU42,
IF(KE4=data!$F$6,0,0)))</f>
        <v>0</v>
      </c>
      <c r="LB43" s="596"/>
      <c r="LC43" s="599"/>
      <c r="LD43" s="166" t="s">
        <v>143</v>
      </c>
      <c r="LE43" s="72"/>
      <c r="LF43" s="73"/>
      <c r="LG43" s="73"/>
      <c r="LH43" s="79"/>
      <c r="LI43" s="80"/>
      <c r="LJ43" s="73"/>
      <c r="LK43" s="81"/>
      <c r="LL43" s="59"/>
      <c r="LM43" s="90">
        <f t="shared" ref="LM43:LN43" si="431">LM42</f>
        <v>0</v>
      </c>
      <c r="LN43" s="90" t="str">
        <f t="shared" si="431"/>
        <v/>
      </c>
      <c r="LO43" s="90">
        <f ca="1" xml:space="preserve">
IF(AND(LH43=data!$AR$5,LI43=data!$AT$87),data!$AU$87,
IF(AND(LH43=data!$AR$5,LI43=data!$AT$88),data!$AU$88,
IF(LH43=data!$AR$4,LF43/LJ43,
IF(LH43=data!$AR$5,LF43/OFFSET(data!$AT$3,MATCH(LI43,data!$AT$4:$AT$88,0),1),0))))</f>
        <v>0</v>
      </c>
      <c r="LP43" s="90">
        <f>MIN(IF(LL43=data!$AV$4,0.18,0.09),LF43*9)</f>
        <v>0</v>
      </c>
      <c r="LQ43" s="91">
        <f>IF(LE43=data!$AS$5,LP43,
IF(LE43=data!$AS$4,LO43,0))
*IF(AND(LG43=data!$AW$4,LE$4=data!$F$5),0.9,1)</f>
        <v>0</v>
      </c>
      <c r="LR43" s="91">
        <f t="shared" si="12"/>
        <v>0</v>
      </c>
      <c r="LU43" s="91">
        <f>IF(LE4=data!$F$4,LU40,
IF(LE4=data!$F$5,LU42,
IF(LE4=data!$F$6,0,0)))</f>
        <v>0</v>
      </c>
      <c r="MB43" s="596"/>
      <c r="MC43" s="599"/>
      <c r="MD43" s="166" t="s">
        <v>143</v>
      </c>
      <c r="ME43" s="72"/>
      <c r="MF43" s="73"/>
      <c r="MG43" s="73"/>
      <c r="MH43" s="79"/>
      <c r="MI43" s="80"/>
      <c r="MJ43" s="73"/>
      <c r="MK43" s="81"/>
      <c r="ML43" s="59"/>
      <c r="MM43" s="90">
        <f t="shared" ref="MM43:MN43" si="432">MM42</f>
        <v>0</v>
      </c>
      <c r="MN43" s="90" t="str">
        <f t="shared" si="432"/>
        <v/>
      </c>
      <c r="MO43" s="90">
        <f ca="1" xml:space="preserve">
IF(AND(MH43=data!$AR$5,MI43=data!$AT$87),data!$AU$87,
IF(AND(MH43=data!$AR$5,MI43=data!$AT$88),data!$AU$88,
IF(MH43=data!$AR$4,MF43/MJ43,
IF(MH43=data!$AR$5,MF43/OFFSET(data!$AT$3,MATCH(MI43,data!$AT$4:$AT$88,0),1),0))))</f>
        <v>0</v>
      </c>
      <c r="MP43" s="90">
        <f>MIN(IF(ML43=data!$AV$4,0.18,0.09),MF43*9)</f>
        <v>0</v>
      </c>
      <c r="MQ43" s="91">
        <f>IF(ME43=data!$AS$5,MP43,
IF(ME43=data!$AS$4,MO43,0))
*IF(AND(MG43=data!$AW$4,ME$4=data!$F$5),0.9,1)</f>
        <v>0</v>
      </c>
      <c r="MR43" s="91">
        <f t="shared" si="13"/>
        <v>0</v>
      </c>
      <c r="MU43" s="91">
        <f>IF(ME4=data!$F$4,MU40,
IF(ME4=data!$F$5,MU42,
IF(ME4=data!$F$6,0,0)))</f>
        <v>0</v>
      </c>
      <c r="NB43" s="596"/>
      <c r="NC43" s="599"/>
      <c r="ND43" s="166" t="s">
        <v>143</v>
      </c>
      <c r="NE43" s="72"/>
      <c r="NF43" s="73"/>
      <c r="NG43" s="73"/>
      <c r="NH43" s="79"/>
      <c r="NI43" s="80"/>
      <c r="NJ43" s="73"/>
      <c r="NK43" s="81"/>
      <c r="NL43" s="59"/>
      <c r="NM43" s="90">
        <f t="shared" ref="NM43:NN43" si="433">NM42</f>
        <v>0</v>
      </c>
      <c r="NN43" s="90" t="str">
        <f t="shared" si="433"/>
        <v/>
      </c>
      <c r="NO43" s="90">
        <f ca="1" xml:space="preserve">
IF(AND(NH43=data!$AR$5,NI43=data!$AT$87),data!$AU$87,
IF(AND(NH43=data!$AR$5,NI43=data!$AT$88),data!$AU$88,
IF(NH43=data!$AR$4,NF43/NJ43,
IF(NH43=data!$AR$5,NF43/OFFSET(data!$AT$3,MATCH(NI43,data!$AT$4:$AT$88,0),1),0))))</f>
        <v>0</v>
      </c>
      <c r="NP43" s="90">
        <f>MIN(IF(NL43=data!$AV$4,0.18,0.09),NF43*9)</f>
        <v>0</v>
      </c>
      <c r="NQ43" s="91">
        <f>IF(NE43=data!$AS$5,NP43,
IF(NE43=data!$AS$4,NO43,0))
*IF(AND(NG43=data!$AW$4,NE$4=data!$F$5),0.9,1)</f>
        <v>0</v>
      </c>
      <c r="NR43" s="91">
        <f t="shared" si="14"/>
        <v>0</v>
      </c>
      <c r="NU43" s="91">
        <f>IF(NE4=data!$F$4,NU40,
IF(NE4=data!$F$5,NU42,
IF(NE4=data!$F$6,0,0)))</f>
        <v>0</v>
      </c>
      <c r="OB43" s="596"/>
      <c r="OC43" s="599"/>
      <c r="OD43" s="166" t="s">
        <v>143</v>
      </c>
      <c r="OE43" s="72"/>
      <c r="OF43" s="73"/>
      <c r="OG43" s="73"/>
      <c r="OH43" s="79"/>
      <c r="OI43" s="80"/>
      <c r="OJ43" s="73"/>
      <c r="OK43" s="81"/>
      <c r="OL43" s="59"/>
      <c r="OM43" s="90">
        <f t="shared" ref="OM43:ON43" si="434">OM42</f>
        <v>0</v>
      </c>
      <c r="ON43" s="90" t="str">
        <f t="shared" si="434"/>
        <v/>
      </c>
      <c r="OO43" s="90">
        <f ca="1" xml:space="preserve">
IF(AND(OH43=data!$AR$5,OI43=data!$AT$87),data!$AU$87,
IF(AND(OH43=data!$AR$5,OI43=data!$AT$88),data!$AU$88,
IF(OH43=data!$AR$4,OF43/OJ43,
IF(OH43=data!$AR$5,OF43/OFFSET(data!$AT$3,MATCH(OI43,data!$AT$4:$AT$88,0),1),0))))</f>
        <v>0</v>
      </c>
      <c r="OP43" s="90">
        <f>MIN(IF(OL43=data!$AV$4,0.18,0.09),OF43*9)</f>
        <v>0</v>
      </c>
      <c r="OQ43" s="91">
        <f>IF(OE43=data!$AS$5,OP43,
IF(OE43=data!$AS$4,OO43,0))
*IF(AND(OG43=data!$AW$4,OE$4=data!$F$5),0.9,1)</f>
        <v>0</v>
      </c>
      <c r="OR43" s="91">
        <f t="shared" si="15"/>
        <v>0</v>
      </c>
      <c r="OU43" s="91">
        <f>IF(OE4=data!$F$4,OU40,
IF(OE4=data!$F$5,OU42,
IF(OE4=data!$F$6,0,0)))</f>
        <v>0</v>
      </c>
      <c r="PB43" s="596"/>
      <c r="PC43" s="599"/>
      <c r="PD43" s="166" t="s">
        <v>143</v>
      </c>
      <c r="PE43" s="72"/>
      <c r="PF43" s="73"/>
      <c r="PG43" s="73"/>
      <c r="PH43" s="79"/>
      <c r="PI43" s="80"/>
      <c r="PJ43" s="73"/>
      <c r="PK43" s="81"/>
      <c r="PL43" s="59"/>
      <c r="PM43" s="90">
        <f t="shared" ref="PM43:PN43" si="435">PM42</f>
        <v>0</v>
      </c>
      <c r="PN43" s="90" t="str">
        <f t="shared" si="435"/>
        <v/>
      </c>
      <c r="PO43" s="90">
        <f ca="1" xml:space="preserve">
IF(AND(PH43=data!$AR$5,PI43=data!$AT$87),data!$AU$87,
IF(AND(PH43=data!$AR$5,PI43=data!$AT$88),data!$AU$88,
IF(PH43=data!$AR$4,PF43/PJ43,
IF(PH43=data!$AR$5,PF43/OFFSET(data!$AT$3,MATCH(PI43,data!$AT$4:$AT$88,0),1),0))))</f>
        <v>0</v>
      </c>
      <c r="PP43" s="90">
        <f>MIN(IF(PL43=data!$AV$4,0.18,0.09),PF43*9)</f>
        <v>0</v>
      </c>
      <c r="PQ43" s="91">
        <f>IF(PE43=data!$AS$5,PP43,
IF(PE43=data!$AS$4,PO43,0))
*IF(AND(PG43=data!$AW$4,PE$4=data!$F$5),0.9,1)</f>
        <v>0</v>
      </c>
      <c r="PR43" s="91">
        <f t="shared" si="16"/>
        <v>0</v>
      </c>
      <c r="PU43" s="91">
        <f>IF(PE4=data!$F$4,PU40,
IF(PE4=data!$F$5,PU42,
IF(PE4=data!$F$6,0,0)))</f>
        <v>0</v>
      </c>
      <c r="QB43" s="596"/>
      <c r="QC43" s="599"/>
      <c r="QD43" s="166" t="s">
        <v>143</v>
      </c>
      <c r="QE43" s="72"/>
      <c r="QF43" s="73"/>
      <c r="QG43" s="73"/>
      <c r="QH43" s="79"/>
      <c r="QI43" s="80"/>
      <c r="QJ43" s="73"/>
      <c r="QK43" s="81"/>
      <c r="QL43" s="59"/>
      <c r="QM43" s="90">
        <f t="shared" ref="QM43:QN43" si="436">QM42</f>
        <v>0</v>
      </c>
      <c r="QN43" s="90" t="str">
        <f t="shared" si="436"/>
        <v/>
      </c>
      <c r="QO43" s="90">
        <f ca="1" xml:space="preserve">
IF(AND(QH43=data!$AR$5,QI43=data!$AT$87),data!$AU$87,
IF(AND(QH43=data!$AR$5,QI43=data!$AT$88),data!$AU$88,
IF(QH43=data!$AR$4,QF43/QJ43,
IF(QH43=data!$AR$5,QF43/OFFSET(data!$AT$3,MATCH(QI43,data!$AT$4:$AT$88,0),1),0))))</f>
        <v>0</v>
      </c>
      <c r="QP43" s="90">
        <f>MIN(IF(QL43=data!$AV$4,0.18,0.09),QF43*9)</f>
        <v>0</v>
      </c>
      <c r="QQ43" s="91">
        <f>IF(QE43=data!$AS$5,QP43,
IF(QE43=data!$AS$4,QO43,0))
*IF(AND(QG43=data!$AW$4,QE$4=data!$F$5),0.9,1)</f>
        <v>0</v>
      </c>
      <c r="QR43" s="91">
        <f t="shared" si="17"/>
        <v>0</v>
      </c>
      <c r="QU43" s="91">
        <f>IF(QE4=data!$F$4,QU40,
IF(QE4=data!$F$5,QU42,
IF(QE4=data!$F$6,0,0)))</f>
        <v>0</v>
      </c>
      <c r="RB43" s="596"/>
      <c r="RC43" s="599"/>
      <c r="RD43" s="166" t="s">
        <v>143</v>
      </c>
      <c r="RE43" s="72"/>
      <c r="RF43" s="73"/>
      <c r="RG43" s="73"/>
      <c r="RH43" s="79"/>
      <c r="RI43" s="80"/>
      <c r="RJ43" s="73"/>
      <c r="RK43" s="81"/>
      <c r="RL43" s="59"/>
      <c r="RM43" s="90">
        <f t="shared" ref="RM43:RN43" si="437">RM42</f>
        <v>0</v>
      </c>
      <c r="RN43" s="90" t="str">
        <f t="shared" si="437"/>
        <v/>
      </c>
      <c r="RO43" s="90">
        <f ca="1" xml:space="preserve">
IF(AND(RH43=data!$AR$5,RI43=data!$AT$87),data!$AU$87,
IF(AND(RH43=data!$AR$5,RI43=data!$AT$88),data!$AU$88,
IF(RH43=data!$AR$4,RF43/RJ43,
IF(RH43=data!$AR$5,RF43/OFFSET(data!$AT$3,MATCH(RI43,data!$AT$4:$AT$88,0),1),0))))</f>
        <v>0</v>
      </c>
      <c r="RP43" s="90">
        <f>MIN(IF(RL43=data!$AV$4,0.18,0.09),RF43*9)</f>
        <v>0</v>
      </c>
      <c r="RQ43" s="91">
        <f>IF(RE43=data!$AS$5,RP43,
IF(RE43=data!$AS$4,RO43,0))
*IF(AND(RG43=data!$AW$4,RE$4=data!$F$5),0.9,1)</f>
        <v>0</v>
      </c>
      <c r="RR43" s="91">
        <f t="shared" si="18"/>
        <v>0</v>
      </c>
      <c r="RU43" s="91">
        <f>IF(RE4=data!$F$4,RU40,
IF(RE4=data!$F$5,RU42,
IF(RE4=data!$F$6,0,0)))</f>
        <v>0</v>
      </c>
      <c r="SB43" s="596"/>
      <c r="SC43" s="599"/>
      <c r="SD43" s="166" t="s">
        <v>143</v>
      </c>
      <c r="SE43" s="72"/>
      <c r="SF43" s="73"/>
      <c r="SG43" s="73"/>
      <c r="SH43" s="79"/>
      <c r="SI43" s="80"/>
      <c r="SJ43" s="73"/>
      <c r="SK43" s="81"/>
      <c r="SL43" s="59"/>
      <c r="SM43" s="90">
        <f t="shared" ref="SM43:SN43" si="438">SM42</f>
        <v>0</v>
      </c>
      <c r="SN43" s="90" t="str">
        <f t="shared" si="438"/>
        <v/>
      </c>
      <c r="SO43" s="90">
        <f ca="1" xml:space="preserve">
IF(AND(SH43=data!$AR$5,SI43=data!$AT$87),data!$AU$87,
IF(AND(SH43=data!$AR$5,SI43=data!$AT$88),data!$AU$88,
IF(SH43=data!$AR$4,SF43/SJ43,
IF(SH43=data!$AR$5,SF43/OFFSET(data!$AT$3,MATCH(SI43,data!$AT$4:$AT$88,0),1),0))))</f>
        <v>0</v>
      </c>
      <c r="SP43" s="90">
        <f>MIN(IF(SL43=data!$AV$4,0.18,0.09),SF43*9)</f>
        <v>0</v>
      </c>
      <c r="SQ43" s="91">
        <f>IF(SE43=data!$AS$5,SP43,
IF(SE43=data!$AS$4,SO43,0))
*IF(AND(SG43=data!$AW$4,SE$4=data!$F$5),0.9,1)</f>
        <v>0</v>
      </c>
      <c r="SR43" s="91">
        <f t="shared" si="19"/>
        <v>0</v>
      </c>
      <c r="SU43" s="91">
        <f>IF(SE4=data!$F$4,SU40,
IF(SE4=data!$F$5,SU42,
IF(SE4=data!$F$6,0,0)))</f>
        <v>0</v>
      </c>
    </row>
    <row r="44" spans="2:516" ht="22.5" customHeight="1" x14ac:dyDescent="0.15">
      <c r="B44" s="596"/>
      <c r="C44" s="599"/>
      <c r="D44" s="166" t="s">
        <v>144</v>
      </c>
      <c r="E44" s="72"/>
      <c r="F44" s="73"/>
      <c r="G44" s="73"/>
      <c r="H44" s="79"/>
      <c r="I44" s="80"/>
      <c r="J44" s="73"/>
      <c r="K44" s="81"/>
      <c r="L44" s="59"/>
      <c r="M44" s="90" t="str">
        <f t="shared" si="20"/>
        <v>簡略計算方法①</v>
      </c>
      <c r="N44" s="90" t="str">
        <f t="shared" si="21"/>
        <v>柱・間柱間</v>
      </c>
      <c r="O44" s="90">
        <f ca="1" xml:space="preserve">
IF(AND(H44=data!$AR$5,I44=data!$AT$87),data!$AU$87,
IF(AND(H44=data!$AR$5,I44=data!$AT$88),data!$AU$88,
IF(H44=data!$AR$4,F44/J44,
IF(H44=data!$AR$5,F44/OFFSET(data!$AT$3,MATCH(I44,data!$AT$4:$AT$88,0),1),0))))</f>
        <v>0</v>
      </c>
      <c r="P44" s="90">
        <f>MIN(IF(L44=data!$AV$4,0.18,0.09),F44*9)</f>
        <v>0</v>
      </c>
      <c r="Q44" s="91">
        <f>IF(E44=data!$AS$5,P44,
IF(E44=data!$AS$4,O44,0))
*IF(AND(G44=data!$AW$4,E$4=data!$F$5),0.9,1)</f>
        <v>0</v>
      </c>
      <c r="R44" s="91">
        <f t="shared" si="402"/>
        <v>0</v>
      </c>
      <c r="AB44" s="596"/>
      <c r="AC44" s="599"/>
      <c r="AD44" s="166" t="s">
        <v>144</v>
      </c>
      <c r="AE44" s="72"/>
      <c r="AF44" s="73"/>
      <c r="AG44" s="73"/>
      <c r="AH44" s="79"/>
      <c r="AI44" s="80"/>
      <c r="AJ44" s="73"/>
      <c r="AK44" s="81"/>
      <c r="AL44" s="59"/>
      <c r="AM44" s="90" t="str">
        <f t="shared" si="311"/>
        <v>詳細計算方法</v>
      </c>
      <c r="AN44" s="90" t="str">
        <f t="shared" si="311"/>
        <v/>
      </c>
      <c r="AO44" s="90">
        <f ca="1" xml:space="preserve">
IF(AND(AH44=data!$AR$5,AI44=data!$AT$87),data!$AU$87,
IF(AND(AH44=data!$AR$5,AI44=data!$AT$88),data!$AU$88,
IF(AH44=data!$AR$4,AF44/AJ44,
IF(AH44=data!$AR$5,AF44/OFFSET(data!$AT$3,MATCH(AI44,data!$AT$4:$AT$88,0),1),0))))</f>
        <v>0</v>
      </c>
      <c r="AP44" s="90">
        <f>MIN(IF(AL44=data!$AV$4,0.18,0.09),AF44*9)</f>
        <v>0</v>
      </c>
      <c r="AQ44" s="91">
        <f>IF(AE44=data!$AS$5,AP44,
IF(AE44=data!$AS$4,AO44,0))
*IF(AND(AG44=data!$AW$4,AE$4=data!$F$5),0.9,1)</f>
        <v>0</v>
      </c>
      <c r="AR44" s="91">
        <f t="shared" si="1"/>
        <v>0</v>
      </c>
      <c r="BB44" s="596"/>
      <c r="BC44" s="599"/>
      <c r="BD44" s="166" t="s">
        <v>144</v>
      </c>
      <c r="BE44" s="72"/>
      <c r="BF44" s="73"/>
      <c r="BG44" s="73"/>
      <c r="BH44" s="79"/>
      <c r="BI44" s="80"/>
      <c r="BJ44" s="73"/>
      <c r="BK44" s="81"/>
      <c r="BL44" s="59"/>
      <c r="BM44" s="90" t="str">
        <f t="shared" ref="BM44:BN44" si="439">BM43</f>
        <v>簡略計算方法①</v>
      </c>
      <c r="BN44" s="90" t="str">
        <f t="shared" si="439"/>
        <v>大引間</v>
      </c>
      <c r="BO44" s="90">
        <f ca="1" xml:space="preserve">
IF(AND(BH44=data!$AR$5,BI44=data!$AT$87),data!$AU$87,
IF(AND(BH44=data!$AR$5,BI44=data!$AT$88),data!$AU$88,
IF(BH44=data!$AR$4,BF44/BJ44,
IF(BH44=data!$AR$5,BF44/OFFSET(data!$AT$3,MATCH(BI44,data!$AT$4:$AT$88,0),1),0))))</f>
        <v>0</v>
      </c>
      <c r="BP44" s="90">
        <f>MIN(IF(BL44=data!$AV$4,0.18,0.09),BF44*9)</f>
        <v>0</v>
      </c>
      <c r="BQ44" s="91">
        <f>IF(BE44=data!$AS$5,BP44,
IF(BE44=data!$AS$4,BO44,0))
*IF(AND(BG44=data!$AW$4,BE$4=data!$F$5),0.9,1)</f>
        <v>0</v>
      </c>
      <c r="BR44" s="91">
        <f t="shared" si="2"/>
        <v>0</v>
      </c>
      <c r="CB44" s="596"/>
      <c r="CC44" s="599"/>
      <c r="CD44" s="166" t="s">
        <v>144</v>
      </c>
      <c r="CE44" s="72"/>
      <c r="CF44" s="73"/>
      <c r="CG44" s="73"/>
      <c r="CH44" s="79"/>
      <c r="CI44" s="80"/>
      <c r="CJ44" s="73"/>
      <c r="CK44" s="81"/>
      <c r="CL44" s="59"/>
      <c r="CM44" s="90">
        <f t="shared" ref="CM44:CN44" si="440">CM43</f>
        <v>0</v>
      </c>
      <c r="CN44" s="90" t="str">
        <f t="shared" si="440"/>
        <v/>
      </c>
      <c r="CO44" s="90">
        <f ca="1" xml:space="preserve">
IF(AND(CH44=data!$AR$5,CI44=data!$AT$87),data!$AU$87,
IF(AND(CH44=data!$AR$5,CI44=data!$AT$88),data!$AU$88,
IF(CH44=data!$AR$4,CF44/CJ44,
IF(CH44=data!$AR$5,CF44/OFFSET(data!$AT$3,MATCH(CI44,data!$AT$4:$AT$88,0),1),0))))</f>
        <v>0</v>
      </c>
      <c r="CP44" s="90">
        <f>MIN(IF(CL44=data!$AV$4,0.18,0.09),CF44*9)</f>
        <v>0</v>
      </c>
      <c r="CQ44" s="91">
        <f>IF(CE44=data!$AS$5,CP44,
IF(CE44=data!$AS$4,CO44,0))
*IF(AND(CG44=data!$AW$4,CE$4=data!$F$5),0.9,1)</f>
        <v>0</v>
      </c>
      <c r="CR44" s="91">
        <f t="shared" si="3"/>
        <v>0</v>
      </c>
      <c r="DB44" s="596"/>
      <c r="DC44" s="599"/>
      <c r="DD44" s="166" t="s">
        <v>144</v>
      </c>
      <c r="DE44" s="72"/>
      <c r="DF44" s="73"/>
      <c r="DG44" s="73"/>
      <c r="DH44" s="79"/>
      <c r="DI44" s="80"/>
      <c r="DJ44" s="73"/>
      <c r="DK44" s="81"/>
      <c r="DL44" s="59"/>
      <c r="DM44" s="90">
        <f t="shared" ref="DM44:DN44" si="441">DM43</f>
        <v>0</v>
      </c>
      <c r="DN44" s="90" t="str">
        <f t="shared" si="441"/>
        <v/>
      </c>
      <c r="DO44" s="90">
        <f ca="1" xml:space="preserve">
IF(AND(DH44=data!$AR$5,DI44=data!$AT$87),data!$AU$87,
IF(AND(DH44=data!$AR$5,DI44=data!$AT$88),data!$AU$88,
IF(DH44=data!$AR$4,DF44/DJ44,
IF(DH44=data!$AR$5,DF44/OFFSET(data!$AT$3,MATCH(DI44,data!$AT$4:$AT$88,0),1),0))))</f>
        <v>0</v>
      </c>
      <c r="DP44" s="90">
        <f>MIN(IF(DL44=data!$AV$4,0.18,0.09),DF44*9)</f>
        <v>0</v>
      </c>
      <c r="DQ44" s="91">
        <f>IF(DE44=data!$AS$5,DP44,
IF(DE44=data!$AS$4,DO44,0))
*IF(AND(DG44=data!$AW$4,DE$4=data!$F$5),0.9,1)</f>
        <v>0</v>
      </c>
      <c r="DR44" s="91">
        <f t="shared" si="4"/>
        <v>0</v>
      </c>
      <c r="EB44" s="596"/>
      <c r="EC44" s="599"/>
      <c r="ED44" s="166" t="s">
        <v>144</v>
      </c>
      <c r="EE44" s="72"/>
      <c r="EF44" s="73"/>
      <c r="EG44" s="73"/>
      <c r="EH44" s="79"/>
      <c r="EI44" s="80"/>
      <c r="EJ44" s="73"/>
      <c r="EK44" s="81"/>
      <c r="EL44" s="59"/>
      <c r="EM44" s="90">
        <f t="shared" ref="EM44:EN44" si="442">EM43</f>
        <v>0</v>
      </c>
      <c r="EN44" s="90" t="str">
        <f t="shared" si="442"/>
        <v/>
      </c>
      <c r="EO44" s="90">
        <f ca="1" xml:space="preserve">
IF(AND(EH44=data!$AR$5,EI44=data!$AT$87),data!$AU$87,
IF(AND(EH44=data!$AR$5,EI44=data!$AT$88),data!$AU$88,
IF(EH44=data!$AR$4,EF44/EJ44,
IF(EH44=data!$AR$5,EF44/OFFSET(data!$AT$3,MATCH(EI44,data!$AT$4:$AT$88,0),1),0))))</f>
        <v>0</v>
      </c>
      <c r="EP44" s="90">
        <f>MIN(IF(EL44=data!$AV$4,0.18,0.09),EF44*9)</f>
        <v>0</v>
      </c>
      <c r="EQ44" s="91">
        <f>IF(EE44=data!$AS$5,EP44,
IF(EE44=data!$AS$4,EO44,0))
*IF(AND(EG44=data!$AW$4,EE$4=data!$F$5),0.9,1)</f>
        <v>0</v>
      </c>
      <c r="ER44" s="91">
        <f t="shared" si="5"/>
        <v>0</v>
      </c>
      <c r="FB44" s="596"/>
      <c r="FC44" s="599"/>
      <c r="FD44" s="166" t="s">
        <v>144</v>
      </c>
      <c r="FE44" s="72"/>
      <c r="FF44" s="73"/>
      <c r="FG44" s="73"/>
      <c r="FH44" s="79"/>
      <c r="FI44" s="80"/>
      <c r="FJ44" s="73"/>
      <c r="FK44" s="81"/>
      <c r="FL44" s="59"/>
      <c r="FM44" s="90">
        <f t="shared" ref="FM44:FN44" si="443">FM43</f>
        <v>0</v>
      </c>
      <c r="FN44" s="90" t="str">
        <f t="shared" si="443"/>
        <v/>
      </c>
      <c r="FO44" s="90">
        <f ca="1" xml:space="preserve">
IF(AND(FH44=data!$AR$5,FI44=data!$AT$87),data!$AU$87,
IF(AND(FH44=data!$AR$5,FI44=data!$AT$88),data!$AU$88,
IF(FH44=data!$AR$4,FF44/FJ44,
IF(FH44=data!$AR$5,FF44/OFFSET(data!$AT$3,MATCH(FI44,data!$AT$4:$AT$88,0),1),0))))</f>
        <v>0</v>
      </c>
      <c r="FP44" s="90">
        <f>MIN(IF(FL44=data!$AV$4,0.18,0.09),FF44*9)</f>
        <v>0</v>
      </c>
      <c r="FQ44" s="91">
        <f>IF(FE44=data!$AS$5,FP44,
IF(FE44=data!$AS$4,FO44,0))
*IF(AND(FG44=data!$AW$4,FE$4=data!$F$5),0.9,1)</f>
        <v>0</v>
      </c>
      <c r="FR44" s="91">
        <f t="shared" si="6"/>
        <v>0</v>
      </c>
      <c r="GB44" s="596"/>
      <c r="GC44" s="599"/>
      <c r="GD44" s="166" t="s">
        <v>144</v>
      </c>
      <c r="GE44" s="72"/>
      <c r="GF44" s="73"/>
      <c r="GG44" s="73"/>
      <c r="GH44" s="79"/>
      <c r="GI44" s="80"/>
      <c r="GJ44" s="73"/>
      <c r="GK44" s="81"/>
      <c r="GL44" s="59"/>
      <c r="GM44" s="90">
        <f t="shared" ref="GM44:GN44" si="444">GM43</f>
        <v>0</v>
      </c>
      <c r="GN44" s="90" t="str">
        <f t="shared" si="444"/>
        <v/>
      </c>
      <c r="GO44" s="90">
        <f ca="1" xml:space="preserve">
IF(AND(GH44=data!$AR$5,GI44=data!$AT$87),data!$AU$87,
IF(AND(GH44=data!$AR$5,GI44=data!$AT$88),data!$AU$88,
IF(GH44=data!$AR$4,GF44/GJ44,
IF(GH44=data!$AR$5,GF44/OFFSET(data!$AT$3,MATCH(GI44,data!$AT$4:$AT$88,0),1),0))))</f>
        <v>0</v>
      </c>
      <c r="GP44" s="90">
        <f>MIN(IF(GL44=data!$AV$4,0.18,0.09),GF44*9)</f>
        <v>0</v>
      </c>
      <c r="GQ44" s="91">
        <f>IF(GE44=data!$AS$5,GP44,
IF(GE44=data!$AS$4,GO44,0))
*IF(AND(GG44=data!$AW$4,GE$4=data!$F$5),0.9,1)</f>
        <v>0</v>
      </c>
      <c r="GR44" s="91">
        <f t="shared" si="7"/>
        <v>0</v>
      </c>
      <c r="HB44" s="596"/>
      <c r="HC44" s="599"/>
      <c r="HD44" s="166" t="s">
        <v>144</v>
      </c>
      <c r="HE44" s="72"/>
      <c r="HF44" s="73"/>
      <c r="HG44" s="73"/>
      <c r="HH44" s="79"/>
      <c r="HI44" s="80"/>
      <c r="HJ44" s="73"/>
      <c r="HK44" s="81"/>
      <c r="HL44" s="59"/>
      <c r="HM44" s="90">
        <f t="shared" ref="HM44:HN44" si="445">HM43</f>
        <v>0</v>
      </c>
      <c r="HN44" s="90" t="str">
        <f t="shared" si="445"/>
        <v/>
      </c>
      <c r="HO44" s="90">
        <f ca="1" xml:space="preserve">
IF(AND(HH44=data!$AR$5,HI44=data!$AT$87),data!$AU$87,
IF(AND(HH44=data!$AR$5,HI44=data!$AT$88),data!$AU$88,
IF(HH44=data!$AR$4,HF44/HJ44,
IF(HH44=data!$AR$5,HF44/OFFSET(data!$AT$3,MATCH(HI44,data!$AT$4:$AT$88,0),1),0))))</f>
        <v>0</v>
      </c>
      <c r="HP44" s="90">
        <f>MIN(IF(HL44=data!$AV$4,0.18,0.09),HF44*9)</f>
        <v>0</v>
      </c>
      <c r="HQ44" s="91">
        <f>IF(HE44=data!$AS$5,HP44,
IF(HE44=data!$AS$4,HO44,0))
*IF(AND(HG44=data!$AW$4,HE$4=data!$F$5),0.9,1)</f>
        <v>0</v>
      </c>
      <c r="HR44" s="91">
        <f t="shared" si="8"/>
        <v>0</v>
      </c>
      <c r="IB44" s="596"/>
      <c r="IC44" s="599"/>
      <c r="ID44" s="166" t="s">
        <v>144</v>
      </c>
      <c r="IE44" s="72"/>
      <c r="IF44" s="73"/>
      <c r="IG44" s="73"/>
      <c r="IH44" s="79"/>
      <c r="II44" s="80"/>
      <c r="IJ44" s="73"/>
      <c r="IK44" s="81"/>
      <c r="IL44" s="59"/>
      <c r="IM44" s="90">
        <f t="shared" ref="IM44:IN44" si="446">IM43</f>
        <v>0</v>
      </c>
      <c r="IN44" s="90" t="str">
        <f t="shared" si="446"/>
        <v/>
      </c>
      <c r="IO44" s="90">
        <f ca="1" xml:space="preserve">
IF(AND(IH44=data!$AR$5,II44=data!$AT$87),data!$AU$87,
IF(AND(IH44=data!$AR$5,II44=data!$AT$88),data!$AU$88,
IF(IH44=data!$AR$4,IF44/IJ44,
IF(IH44=data!$AR$5,IF44/OFFSET(data!$AT$3,MATCH(II44,data!$AT$4:$AT$88,0),1),0))))</f>
        <v>0</v>
      </c>
      <c r="IP44" s="90">
        <f>MIN(IF(IL44=data!$AV$4,0.18,0.09),IF44*9)</f>
        <v>0</v>
      </c>
      <c r="IQ44" s="91">
        <f>IF(IE44=data!$AS$5,IP44,
IF(IE44=data!$AS$4,IO44,0))
*IF(AND(IG44=data!$AW$4,IE$4=data!$F$5),0.9,1)</f>
        <v>0</v>
      </c>
      <c r="IR44" s="91">
        <f t="shared" si="9"/>
        <v>0</v>
      </c>
      <c r="JB44" s="596"/>
      <c r="JC44" s="599"/>
      <c r="JD44" s="166" t="s">
        <v>144</v>
      </c>
      <c r="JE44" s="72"/>
      <c r="JF44" s="73"/>
      <c r="JG44" s="73"/>
      <c r="JH44" s="79"/>
      <c r="JI44" s="80"/>
      <c r="JJ44" s="73"/>
      <c r="JK44" s="81"/>
      <c r="JL44" s="59"/>
      <c r="JM44" s="90">
        <f t="shared" ref="JM44:JN44" si="447">JM43</f>
        <v>0</v>
      </c>
      <c r="JN44" s="90" t="str">
        <f t="shared" si="447"/>
        <v/>
      </c>
      <c r="JO44" s="90">
        <f ca="1" xml:space="preserve">
IF(AND(JH44=data!$AR$5,JI44=data!$AT$87),data!$AU$87,
IF(AND(JH44=data!$AR$5,JI44=data!$AT$88),data!$AU$88,
IF(JH44=data!$AR$4,JF44/JJ44,
IF(JH44=data!$AR$5,JF44/OFFSET(data!$AT$3,MATCH(JI44,data!$AT$4:$AT$88,0),1),0))))</f>
        <v>0</v>
      </c>
      <c r="JP44" s="90">
        <f>MIN(IF(JL44=data!$AV$4,0.18,0.09),JF44*9)</f>
        <v>0</v>
      </c>
      <c r="JQ44" s="91">
        <f>IF(JE44=data!$AS$5,JP44,
IF(JE44=data!$AS$4,JO44,0))
*IF(AND(JG44=data!$AW$4,JE$4=data!$F$5),0.9,1)</f>
        <v>0</v>
      </c>
      <c r="JR44" s="91">
        <f t="shared" si="10"/>
        <v>0</v>
      </c>
      <c r="KB44" s="596"/>
      <c r="KC44" s="599"/>
      <c r="KD44" s="166" t="s">
        <v>144</v>
      </c>
      <c r="KE44" s="72"/>
      <c r="KF44" s="73"/>
      <c r="KG44" s="73"/>
      <c r="KH44" s="79"/>
      <c r="KI44" s="80"/>
      <c r="KJ44" s="73"/>
      <c r="KK44" s="81"/>
      <c r="KL44" s="59"/>
      <c r="KM44" s="90">
        <f t="shared" ref="KM44:KN44" si="448">KM43</f>
        <v>0</v>
      </c>
      <c r="KN44" s="90" t="str">
        <f t="shared" si="448"/>
        <v/>
      </c>
      <c r="KO44" s="90">
        <f ca="1" xml:space="preserve">
IF(AND(KH44=data!$AR$5,KI44=data!$AT$87),data!$AU$87,
IF(AND(KH44=data!$AR$5,KI44=data!$AT$88),data!$AU$88,
IF(KH44=data!$AR$4,KF44/KJ44,
IF(KH44=data!$AR$5,KF44/OFFSET(data!$AT$3,MATCH(KI44,data!$AT$4:$AT$88,0),1),0))))</f>
        <v>0</v>
      </c>
      <c r="KP44" s="90">
        <f>MIN(IF(KL44=data!$AV$4,0.18,0.09),KF44*9)</f>
        <v>0</v>
      </c>
      <c r="KQ44" s="91">
        <f>IF(KE44=data!$AS$5,KP44,
IF(KE44=data!$AS$4,KO44,0))
*IF(AND(KG44=data!$AW$4,KE$4=data!$F$5),0.9,1)</f>
        <v>0</v>
      </c>
      <c r="KR44" s="91">
        <f t="shared" si="11"/>
        <v>0</v>
      </c>
      <c r="LB44" s="596"/>
      <c r="LC44" s="599"/>
      <c r="LD44" s="166" t="s">
        <v>144</v>
      </c>
      <c r="LE44" s="72"/>
      <c r="LF44" s="73"/>
      <c r="LG44" s="73"/>
      <c r="LH44" s="79"/>
      <c r="LI44" s="80"/>
      <c r="LJ44" s="73"/>
      <c r="LK44" s="81"/>
      <c r="LL44" s="59"/>
      <c r="LM44" s="90">
        <f t="shared" ref="LM44:LN44" si="449">LM43</f>
        <v>0</v>
      </c>
      <c r="LN44" s="90" t="str">
        <f t="shared" si="449"/>
        <v/>
      </c>
      <c r="LO44" s="90">
        <f ca="1" xml:space="preserve">
IF(AND(LH44=data!$AR$5,LI44=data!$AT$87),data!$AU$87,
IF(AND(LH44=data!$AR$5,LI44=data!$AT$88),data!$AU$88,
IF(LH44=data!$AR$4,LF44/LJ44,
IF(LH44=data!$AR$5,LF44/OFFSET(data!$AT$3,MATCH(LI44,data!$AT$4:$AT$88,0),1),0))))</f>
        <v>0</v>
      </c>
      <c r="LP44" s="90">
        <f>MIN(IF(LL44=data!$AV$4,0.18,0.09),LF44*9)</f>
        <v>0</v>
      </c>
      <c r="LQ44" s="91">
        <f>IF(LE44=data!$AS$5,LP44,
IF(LE44=data!$AS$4,LO44,0))
*IF(AND(LG44=data!$AW$4,LE$4=data!$F$5),0.9,1)</f>
        <v>0</v>
      </c>
      <c r="LR44" s="91">
        <f t="shared" si="12"/>
        <v>0</v>
      </c>
      <c r="MB44" s="596"/>
      <c r="MC44" s="599"/>
      <c r="MD44" s="166" t="s">
        <v>144</v>
      </c>
      <c r="ME44" s="72"/>
      <c r="MF44" s="73"/>
      <c r="MG44" s="73"/>
      <c r="MH44" s="79"/>
      <c r="MI44" s="80"/>
      <c r="MJ44" s="73"/>
      <c r="MK44" s="81"/>
      <c r="ML44" s="59"/>
      <c r="MM44" s="90">
        <f t="shared" ref="MM44:MN44" si="450">MM43</f>
        <v>0</v>
      </c>
      <c r="MN44" s="90" t="str">
        <f t="shared" si="450"/>
        <v/>
      </c>
      <c r="MO44" s="90">
        <f ca="1" xml:space="preserve">
IF(AND(MH44=data!$AR$5,MI44=data!$AT$87),data!$AU$87,
IF(AND(MH44=data!$AR$5,MI44=data!$AT$88),data!$AU$88,
IF(MH44=data!$AR$4,MF44/MJ44,
IF(MH44=data!$AR$5,MF44/OFFSET(data!$AT$3,MATCH(MI44,data!$AT$4:$AT$88,0),1),0))))</f>
        <v>0</v>
      </c>
      <c r="MP44" s="90">
        <f>MIN(IF(ML44=data!$AV$4,0.18,0.09),MF44*9)</f>
        <v>0</v>
      </c>
      <c r="MQ44" s="91">
        <f>IF(ME44=data!$AS$5,MP44,
IF(ME44=data!$AS$4,MO44,0))
*IF(AND(MG44=data!$AW$4,ME$4=data!$F$5),0.9,1)</f>
        <v>0</v>
      </c>
      <c r="MR44" s="91">
        <f t="shared" si="13"/>
        <v>0</v>
      </c>
      <c r="NB44" s="596"/>
      <c r="NC44" s="599"/>
      <c r="ND44" s="166" t="s">
        <v>144</v>
      </c>
      <c r="NE44" s="72"/>
      <c r="NF44" s="73"/>
      <c r="NG44" s="73"/>
      <c r="NH44" s="79"/>
      <c r="NI44" s="80"/>
      <c r="NJ44" s="73"/>
      <c r="NK44" s="81"/>
      <c r="NL44" s="59"/>
      <c r="NM44" s="90">
        <f t="shared" ref="NM44:NN44" si="451">NM43</f>
        <v>0</v>
      </c>
      <c r="NN44" s="90" t="str">
        <f t="shared" si="451"/>
        <v/>
      </c>
      <c r="NO44" s="90">
        <f ca="1" xml:space="preserve">
IF(AND(NH44=data!$AR$5,NI44=data!$AT$87),data!$AU$87,
IF(AND(NH44=data!$AR$5,NI44=data!$AT$88),data!$AU$88,
IF(NH44=data!$AR$4,NF44/NJ44,
IF(NH44=data!$AR$5,NF44/OFFSET(data!$AT$3,MATCH(NI44,data!$AT$4:$AT$88,0),1),0))))</f>
        <v>0</v>
      </c>
      <c r="NP44" s="90">
        <f>MIN(IF(NL44=data!$AV$4,0.18,0.09),NF44*9)</f>
        <v>0</v>
      </c>
      <c r="NQ44" s="91">
        <f>IF(NE44=data!$AS$5,NP44,
IF(NE44=data!$AS$4,NO44,0))
*IF(AND(NG44=data!$AW$4,NE$4=data!$F$5),0.9,1)</f>
        <v>0</v>
      </c>
      <c r="NR44" s="91">
        <f t="shared" si="14"/>
        <v>0</v>
      </c>
      <c r="OB44" s="596"/>
      <c r="OC44" s="599"/>
      <c r="OD44" s="166" t="s">
        <v>144</v>
      </c>
      <c r="OE44" s="72"/>
      <c r="OF44" s="73"/>
      <c r="OG44" s="73"/>
      <c r="OH44" s="79"/>
      <c r="OI44" s="80"/>
      <c r="OJ44" s="73"/>
      <c r="OK44" s="81"/>
      <c r="OL44" s="59"/>
      <c r="OM44" s="90">
        <f t="shared" ref="OM44:ON44" si="452">OM43</f>
        <v>0</v>
      </c>
      <c r="ON44" s="90" t="str">
        <f t="shared" si="452"/>
        <v/>
      </c>
      <c r="OO44" s="90">
        <f ca="1" xml:space="preserve">
IF(AND(OH44=data!$AR$5,OI44=data!$AT$87),data!$AU$87,
IF(AND(OH44=data!$AR$5,OI44=data!$AT$88),data!$AU$88,
IF(OH44=data!$AR$4,OF44/OJ44,
IF(OH44=data!$AR$5,OF44/OFFSET(data!$AT$3,MATCH(OI44,data!$AT$4:$AT$88,0),1),0))))</f>
        <v>0</v>
      </c>
      <c r="OP44" s="90">
        <f>MIN(IF(OL44=data!$AV$4,0.18,0.09),OF44*9)</f>
        <v>0</v>
      </c>
      <c r="OQ44" s="91">
        <f>IF(OE44=data!$AS$5,OP44,
IF(OE44=data!$AS$4,OO44,0))
*IF(AND(OG44=data!$AW$4,OE$4=data!$F$5),0.9,1)</f>
        <v>0</v>
      </c>
      <c r="OR44" s="91">
        <f t="shared" si="15"/>
        <v>0</v>
      </c>
      <c r="PB44" s="596"/>
      <c r="PC44" s="599"/>
      <c r="PD44" s="166" t="s">
        <v>144</v>
      </c>
      <c r="PE44" s="72"/>
      <c r="PF44" s="73"/>
      <c r="PG44" s="73"/>
      <c r="PH44" s="79"/>
      <c r="PI44" s="80"/>
      <c r="PJ44" s="73"/>
      <c r="PK44" s="81"/>
      <c r="PL44" s="59"/>
      <c r="PM44" s="90">
        <f t="shared" ref="PM44:PN44" si="453">PM43</f>
        <v>0</v>
      </c>
      <c r="PN44" s="90" t="str">
        <f t="shared" si="453"/>
        <v/>
      </c>
      <c r="PO44" s="90">
        <f ca="1" xml:space="preserve">
IF(AND(PH44=data!$AR$5,PI44=data!$AT$87),data!$AU$87,
IF(AND(PH44=data!$AR$5,PI44=data!$AT$88),data!$AU$88,
IF(PH44=data!$AR$4,PF44/PJ44,
IF(PH44=data!$AR$5,PF44/OFFSET(data!$AT$3,MATCH(PI44,data!$AT$4:$AT$88,0),1),0))))</f>
        <v>0</v>
      </c>
      <c r="PP44" s="90">
        <f>MIN(IF(PL44=data!$AV$4,0.18,0.09),PF44*9)</f>
        <v>0</v>
      </c>
      <c r="PQ44" s="91">
        <f>IF(PE44=data!$AS$5,PP44,
IF(PE44=data!$AS$4,PO44,0))
*IF(AND(PG44=data!$AW$4,PE$4=data!$F$5),0.9,1)</f>
        <v>0</v>
      </c>
      <c r="PR44" s="91">
        <f t="shared" si="16"/>
        <v>0</v>
      </c>
      <c r="QB44" s="596"/>
      <c r="QC44" s="599"/>
      <c r="QD44" s="166" t="s">
        <v>144</v>
      </c>
      <c r="QE44" s="72"/>
      <c r="QF44" s="73"/>
      <c r="QG44" s="73"/>
      <c r="QH44" s="79"/>
      <c r="QI44" s="80"/>
      <c r="QJ44" s="73"/>
      <c r="QK44" s="81"/>
      <c r="QL44" s="59"/>
      <c r="QM44" s="90">
        <f t="shared" ref="QM44:QN44" si="454">QM43</f>
        <v>0</v>
      </c>
      <c r="QN44" s="90" t="str">
        <f t="shared" si="454"/>
        <v/>
      </c>
      <c r="QO44" s="90">
        <f ca="1" xml:space="preserve">
IF(AND(QH44=data!$AR$5,QI44=data!$AT$87),data!$AU$87,
IF(AND(QH44=data!$AR$5,QI44=data!$AT$88),data!$AU$88,
IF(QH44=data!$AR$4,QF44/QJ44,
IF(QH44=data!$AR$5,QF44/OFFSET(data!$AT$3,MATCH(QI44,data!$AT$4:$AT$88,0),1),0))))</f>
        <v>0</v>
      </c>
      <c r="QP44" s="90">
        <f>MIN(IF(QL44=data!$AV$4,0.18,0.09),QF44*9)</f>
        <v>0</v>
      </c>
      <c r="QQ44" s="91">
        <f>IF(QE44=data!$AS$5,QP44,
IF(QE44=data!$AS$4,QO44,0))
*IF(AND(QG44=data!$AW$4,QE$4=data!$F$5),0.9,1)</f>
        <v>0</v>
      </c>
      <c r="QR44" s="91">
        <f t="shared" si="17"/>
        <v>0</v>
      </c>
      <c r="RB44" s="596"/>
      <c r="RC44" s="599"/>
      <c r="RD44" s="166" t="s">
        <v>144</v>
      </c>
      <c r="RE44" s="72"/>
      <c r="RF44" s="73"/>
      <c r="RG44" s="73"/>
      <c r="RH44" s="79"/>
      <c r="RI44" s="80"/>
      <c r="RJ44" s="73"/>
      <c r="RK44" s="81"/>
      <c r="RL44" s="59"/>
      <c r="RM44" s="90">
        <f t="shared" ref="RM44:RN44" si="455">RM43</f>
        <v>0</v>
      </c>
      <c r="RN44" s="90" t="str">
        <f t="shared" si="455"/>
        <v/>
      </c>
      <c r="RO44" s="90">
        <f ca="1" xml:space="preserve">
IF(AND(RH44=data!$AR$5,RI44=data!$AT$87),data!$AU$87,
IF(AND(RH44=data!$AR$5,RI44=data!$AT$88),data!$AU$88,
IF(RH44=data!$AR$4,RF44/RJ44,
IF(RH44=data!$AR$5,RF44/OFFSET(data!$AT$3,MATCH(RI44,data!$AT$4:$AT$88,0),1),0))))</f>
        <v>0</v>
      </c>
      <c r="RP44" s="90">
        <f>MIN(IF(RL44=data!$AV$4,0.18,0.09),RF44*9)</f>
        <v>0</v>
      </c>
      <c r="RQ44" s="91">
        <f>IF(RE44=data!$AS$5,RP44,
IF(RE44=data!$AS$4,RO44,0))
*IF(AND(RG44=data!$AW$4,RE$4=data!$F$5),0.9,1)</f>
        <v>0</v>
      </c>
      <c r="RR44" s="91">
        <f t="shared" si="18"/>
        <v>0</v>
      </c>
      <c r="SB44" s="596"/>
      <c r="SC44" s="599"/>
      <c r="SD44" s="166" t="s">
        <v>144</v>
      </c>
      <c r="SE44" s="72"/>
      <c r="SF44" s="73"/>
      <c r="SG44" s="73"/>
      <c r="SH44" s="79"/>
      <c r="SI44" s="80"/>
      <c r="SJ44" s="73"/>
      <c r="SK44" s="81"/>
      <c r="SL44" s="59"/>
      <c r="SM44" s="90">
        <f t="shared" ref="SM44:SN44" si="456">SM43</f>
        <v>0</v>
      </c>
      <c r="SN44" s="90" t="str">
        <f t="shared" si="456"/>
        <v/>
      </c>
      <c r="SO44" s="90">
        <f ca="1" xml:space="preserve">
IF(AND(SH44=data!$AR$5,SI44=data!$AT$87),data!$AU$87,
IF(AND(SH44=data!$AR$5,SI44=data!$AT$88),data!$AU$88,
IF(SH44=data!$AR$4,SF44/SJ44,
IF(SH44=data!$AR$5,SF44/OFFSET(data!$AT$3,MATCH(SI44,data!$AT$4:$AT$88,0),1),0))))</f>
        <v>0</v>
      </c>
      <c r="SP44" s="90">
        <f>MIN(IF(SL44=data!$AV$4,0.18,0.09),SF44*9)</f>
        <v>0</v>
      </c>
      <c r="SQ44" s="91">
        <f>IF(SE44=data!$AS$5,SP44,
IF(SE44=data!$AS$4,SO44,0))
*IF(AND(SG44=data!$AW$4,SE$4=data!$F$5),0.9,1)</f>
        <v>0</v>
      </c>
      <c r="SR44" s="91">
        <f t="shared" si="19"/>
        <v>0</v>
      </c>
    </row>
    <row r="45" spans="2:516" ht="22.5" customHeight="1" x14ac:dyDescent="0.15">
      <c r="B45" s="596"/>
      <c r="C45" s="599"/>
      <c r="D45" s="166" t="s">
        <v>145</v>
      </c>
      <c r="E45" s="72"/>
      <c r="F45" s="73"/>
      <c r="G45" s="73"/>
      <c r="H45" s="79"/>
      <c r="I45" s="80"/>
      <c r="J45" s="73"/>
      <c r="K45" s="81"/>
      <c r="L45" s="59"/>
      <c r="M45" s="90" t="str">
        <f t="shared" si="20"/>
        <v>簡略計算方法①</v>
      </c>
      <c r="N45" s="90" t="str">
        <f t="shared" si="21"/>
        <v>柱・間柱間</v>
      </c>
      <c r="O45" s="90">
        <f ca="1" xml:space="preserve">
IF(AND(H45=data!$AR$5,I45=data!$AT$87),data!$AU$87,
IF(AND(H45=data!$AR$5,I45=data!$AT$88),data!$AU$88,
IF(H45=data!$AR$4,F45/J45,
IF(H45=data!$AR$5,F45/OFFSET(data!$AT$3,MATCH(I45,data!$AT$4:$AT$88,0),1),0))))</f>
        <v>0</v>
      </c>
      <c r="P45" s="90">
        <f>MIN(IF(L45=data!$AV$4,0.18,0.09),F45*9)</f>
        <v>0</v>
      </c>
      <c r="Q45" s="91">
        <f>IF(E45=data!$AS$5,P45,
IF(E45=data!$AS$4,O45,0))
*IF(AND(G45=data!$AW$4,E$4=data!$F$5),0.9,1)</f>
        <v>0</v>
      </c>
      <c r="R45" s="91">
        <f t="shared" si="402"/>
        <v>0</v>
      </c>
      <c r="AB45" s="596"/>
      <c r="AC45" s="599"/>
      <c r="AD45" s="166" t="s">
        <v>145</v>
      </c>
      <c r="AE45" s="72"/>
      <c r="AF45" s="73"/>
      <c r="AG45" s="73"/>
      <c r="AH45" s="79"/>
      <c r="AI45" s="80"/>
      <c r="AJ45" s="73"/>
      <c r="AK45" s="81"/>
      <c r="AL45" s="59"/>
      <c r="AM45" s="90" t="str">
        <f t="shared" si="311"/>
        <v>詳細計算方法</v>
      </c>
      <c r="AN45" s="90" t="str">
        <f t="shared" si="311"/>
        <v/>
      </c>
      <c r="AO45" s="90">
        <f ca="1" xml:space="preserve">
IF(AND(AH45=data!$AR$5,AI45=data!$AT$87),data!$AU$87,
IF(AND(AH45=data!$AR$5,AI45=data!$AT$88),data!$AU$88,
IF(AH45=data!$AR$4,AF45/AJ45,
IF(AH45=data!$AR$5,AF45/OFFSET(data!$AT$3,MATCH(AI45,data!$AT$4:$AT$88,0),1),0))))</f>
        <v>0</v>
      </c>
      <c r="AP45" s="90">
        <f>MIN(IF(AL45=data!$AV$4,0.18,0.09),AF45*9)</f>
        <v>0</v>
      </c>
      <c r="AQ45" s="91">
        <f>IF(AE45=data!$AS$5,AP45,
IF(AE45=data!$AS$4,AO45,0))
*IF(AND(AG45=data!$AW$4,AE$4=data!$F$5),0.9,1)</f>
        <v>0</v>
      </c>
      <c r="AR45" s="91">
        <f t="shared" si="1"/>
        <v>0</v>
      </c>
      <c r="BB45" s="596"/>
      <c r="BC45" s="599"/>
      <c r="BD45" s="166" t="s">
        <v>145</v>
      </c>
      <c r="BE45" s="72"/>
      <c r="BF45" s="73"/>
      <c r="BG45" s="73"/>
      <c r="BH45" s="79"/>
      <c r="BI45" s="80"/>
      <c r="BJ45" s="73"/>
      <c r="BK45" s="81"/>
      <c r="BL45" s="59"/>
      <c r="BM45" s="90" t="str">
        <f t="shared" ref="BM45:BN45" si="457">BM44</f>
        <v>簡略計算方法①</v>
      </c>
      <c r="BN45" s="90" t="str">
        <f t="shared" si="457"/>
        <v>大引間</v>
      </c>
      <c r="BO45" s="90">
        <f ca="1" xml:space="preserve">
IF(AND(BH45=data!$AR$5,BI45=data!$AT$87),data!$AU$87,
IF(AND(BH45=data!$AR$5,BI45=data!$AT$88),data!$AU$88,
IF(BH45=data!$AR$4,BF45/BJ45,
IF(BH45=data!$AR$5,BF45/OFFSET(data!$AT$3,MATCH(BI45,data!$AT$4:$AT$88,0),1),0))))</f>
        <v>0</v>
      </c>
      <c r="BP45" s="90">
        <f>MIN(IF(BL45=data!$AV$4,0.18,0.09),BF45*9)</f>
        <v>0</v>
      </c>
      <c r="BQ45" s="91">
        <f>IF(BE45=data!$AS$5,BP45,
IF(BE45=data!$AS$4,BO45,0))
*IF(AND(BG45=data!$AW$4,BE$4=data!$F$5),0.9,1)</f>
        <v>0</v>
      </c>
      <c r="BR45" s="91">
        <f t="shared" si="2"/>
        <v>0</v>
      </c>
      <c r="CB45" s="596"/>
      <c r="CC45" s="599"/>
      <c r="CD45" s="166" t="s">
        <v>145</v>
      </c>
      <c r="CE45" s="72"/>
      <c r="CF45" s="73"/>
      <c r="CG45" s="73"/>
      <c r="CH45" s="79"/>
      <c r="CI45" s="80"/>
      <c r="CJ45" s="73"/>
      <c r="CK45" s="81"/>
      <c r="CL45" s="59"/>
      <c r="CM45" s="90">
        <f t="shared" ref="CM45:CN45" si="458">CM44</f>
        <v>0</v>
      </c>
      <c r="CN45" s="90" t="str">
        <f t="shared" si="458"/>
        <v/>
      </c>
      <c r="CO45" s="90">
        <f ca="1" xml:space="preserve">
IF(AND(CH45=data!$AR$5,CI45=data!$AT$87),data!$AU$87,
IF(AND(CH45=data!$AR$5,CI45=data!$AT$88),data!$AU$88,
IF(CH45=data!$AR$4,CF45/CJ45,
IF(CH45=data!$AR$5,CF45/OFFSET(data!$AT$3,MATCH(CI45,data!$AT$4:$AT$88,0),1),0))))</f>
        <v>0</v>
      </c>
      <c r="CP45" s="90">
        <f>MIN(IF(CL45=data!$AV$4,0.18,0.09),CF45*9)</f>
        <v>0</v>
      </c>
      <c r="CQ45" s="91">
        <f>IF(CE45=data!$AS$5,CP45,
IF(CE45=data!$AS$4,CO45,0))
*IF(AND(CG45=data!$AW$4,CE$4=data!$F$5),0.9,1)</f>
        <v>0</v>
      </c>
      <c r="CR45" s="91">
        <f t="shared" si="3"/>
        <v>0</v>
      </c>
      <c r="DB45" s="596"/>
      <c r="DC45" s="599"/>
      <c r="DD45" s="166" t="s">
        <v>145</v>
      </c>
      <c r="DE45" s="72"/>
      <c r="DF45" s="73"/>
      <c r="DG45" s="73"/>
      <c r="DH45" s="79"/>
      <c r="DI45" s="80"/>
      <c r="DJ45" s="73"/>
      <c r="DK45" s="81"/>
      <c r="DL45" s="59"/>
      <c r="DM45" s="90">
        <f t="shared" ref="DM45:DN45" si="459">DM44</f>
        <v>0</v>
      </c>
      <c r="DN45" s="90" t="str">
        <f t="shared" si="459"/>
        <v/>
      </c>
      <c r="DO45" s="90">
        <f ca="1" xml:space="preserve">
IF(AND(DH45=data!$AR$5,DI45=data!$AT$87),data!$AU$87,
IF(AND(DH45=data!$AR$5,DI45=data!$AT$88),data!$AU$88,
IF(DH45=data!$AR$4,DF45/DJ45,
IF(DH45=data!$AR$5,DF45/OFFSET(data!$AT$3,MATCH(DI45,data!$AT$4:$AT$88,0),1),0))))</f>
        <v>0</v>
      </c>
      <c r="DP45" s="90">
        <f>MIN(IF(DL45=data!$AV$4,0.18,0.09),DF45*9)</f>
        <v>0</v>
      </c>
      <c r="DQ45" s="91">
        <f>IF(DE45=data!$AS$5,DP45,
IF(DE45=data!$AS$4,DO45,0))
*IF(AND(DG45=data!$AW$4,DE$4=data!$F$5),0.9,1)</f>
        <v>0</v>
      </c>
      <c r="DR45" s="91">
        <f t="shared" si="4"/>
        <v>0</v>
      </c>
      <c r="EB45" s="596"/>
      <c r="EC45" s="599"/>
      <c r="ED45" s="166" t="s">
        <v>145</v>
      </c>
      <c r="EE45" s="72"/>
      <c r="EF45" s="73"/>
      <c r="EG45" s="73"/>
      <c r="EH45" s="79"/>
      <c r="EI45" s="80"/>
      <c r="EJ45" s="73"/>
      <c r="EK45" s="81"/>
      <c r="EL45" s="59"/>
      <c r="EM45" s="90">
        <f t="shared" ref="EM45:EN45" si="460">EM44</f>
        <v>0</v>
      </c>
      <c r="EN45" s="90" t="str">
        <f t="shared" si="460"/>
        <v/>
      </c>
      <c r="EO45" s="90">
        <f ca="1" xml:space="preserve">
IF(AND(EH45=data!$AR$5,EI45=data!$AT$87),data!$AU$87,
IF(AND(EH45=data!$AR$5,EI45=data!$AT$88),data!$AU$88,
IF(EH45=data!$AR$4,EF45/EJ45,
IF(EH45=data!$AR$5,EF45/OFFSET(data!$AT$3,MATCH(EI45,data!$AT$4:$AT$88,0),1),0))))</f>
        <v>0</v>
      </c>
      <c r="EP45" s="90">
        <f>MIN(IF(EL45=data!$AV$4,0.18,0.09),EF45*9)</f>
        <v>0</v>
      </c>
      <c r="EQ45" s="91">
        <f>IF(EE45=data!$AS$5,EP45,
IF(EE45=data!$AS$4,EO45,0))
*IF(AND(EG45=data!$AW$4,EE$4=data!$F$5),0.9,1)</f>
        <v>0</v>
      </c>
      <c r="ER45" s="91">
        <f t="shared" si="5"/>
        <v>0</v>
      </c>
      <c r="FB45" s="596"/>
      <c r="FC45" s="599"/>
      <c r="FD45" s="166" t="s">
        <v>145</v>
      </c>
      <c r="FE45" s="72"/>
      <c r="FF45" s="73"/>
      <c r="FG45" s="73"/>
      <c r="FH45" s="79"/>
      <c r="FI45" s="80"/>
      <c r="FJ45" s="73"/>
      <c r="FK45" s="81"/>
      <c r="FL45" s="59"/>
      <c r="FM45" s="90">
        <f t="shared" ref="FM45:FN45" si="461">FM44</f>
        <v>0</v>
      </c>
      <c r="FN45" s="90" t="str">
        <f t="shared" si="461"/>
        <v/>
      </c>
      <c r="FO45" s="90">
        <f ca="1" xml:space="preserve">
IF(AND(FH45=data!$AR$5,FI45=data!$AT$87),data!$AU$87,
IF(AND(FH45=data!$AR$5,FI45=data!$AT$88),data!$AU$88,
IF(FH45=data!$AR$4,FF45/FJ45,
IF(FH45=data!$AR$5,FF45/OFFSET(data!$AT$3,MATCH(FI45,data!$AT$4:$AT$88,0),1),0))))</f>
        <v>0</v>
      </c>
      <c r="FP45" s="90">
        <f>MIN(IF(FL45=data!$AV$4,0.18,0.09),FF45*9)</f>
        <v>0</v>
      </c>
      <c r="FQ45" s="91">
        <f>IF(FE45=data!$AS$5,FP45,
IF(FE45=data!$AS$4,FO45,0))
*IF(AND(FG45=data!$AW$4,FE$4=data!$F$5),0.9,1)</f>
        <v>0</v>
      </c>
      <c r="FR45" s="91">
        <f t="shared" si="6"/>
        <v>0</v>
      </c>
      <c r="GB45" s="596"/>
      <c r="GC45" s="599"/>
      <c r="GD45" s="166" t="s">
        <v>145</v>
      </c>
      <c r="GE45" s="72"/>
      <c r="GF45" s="73"/>
      <c r="GG45" s="73"/>
      <c r="GH45" s="79"/>
      <c r="GI45" s="80"/>
      <c r="GJ45" s="73"/>
      <c r="GK45" s="81"/>
      <c r="GL45" s="59"/>
      <c r="GM45" s="90">
        <f t="shared" ref="GM45:GN45" si="462">GM44</f>
        <v>0</v>
      </c>
      <c r="GN45" s="90" t="str">
        <f t="shared" si="462"/>
        <v/>
      </c>
      <c r="GO45" s="90">
        <f ca="1" xml:space="preserve">
IF(AND(GH45=data!$AR$5,GI45=data!$AT$87),data!$AU$87,
IF(AND(GH45=data!$AR$5,GI45=data!$AT$88),data!$AU$88,
IF(GH45=data!$AR$4,GF45/GJ45,
IF(GH45=data!$AR$5,GF45/OFFSET(data!$AT$3,MATCH(GI45,data!$AT$4:$AT$88,0),1),0))))</f>
        <v>0</v>
      </c>
      <c r="GP45" s="90">
        <f>MIN(IF(GL45=data!$AV$4,0.18,0.09),GF45*9)</f>
        <v>0</v>
      </c>
      <c r="GQ45" s="91">
        <f>IF(GE45=data!$AS$5,GP45,
IF(GE45=data!$AS$4,GO45,0))
*IF(AND(GG45=data!$AW$4,GE$4=data!$F$5),0.9,1)</f>
        <v>0</v>
      </c>
      <c r="GR45" s="91">
        <f t="shared" si="7"/>
        <v>0</v>
      </c>
      <c r="HB45" s="596"/>
      <c r="HC45" s="599"/>
      <c r="HD45" s="166" t="s">
        <v>145</v>
      </c>
      <c r="HE45" s="72"/>
      <c r="HF45" s="73"/>
      <c r="HG45" s="73"/>
      <c r="HH45" s="79"/>
      <c r="HI45" s="80"/>
      <c r="HJ45" s="73"/>
      <c r="HK45" s="81"/>
      <c r="HL45" s="59"/>
      <c r="HM45" s="90">
        <f t="shared" ref="HM45:HN45" si="463">HM44</f>
        <v>0</v>
      </c>
      <c r="HN45" s="90" t="str">
        <f t="shared" si="463"/>
        <v/>
      </c>
      <c r="HO45" s="90">
        <f ca="1" xml:space="preserve">
IF(AND(HH45=data!$AR$5,HI45=data!$AT$87),data!$AU$87,
IF(AND(HH45=data!$AR$5,HI45=data!$AT$88),data!$AU$88,
IF(HH45=data!$AR$4,HF45/HJ45,
IF(HH45=data!$AR$5,HF45/OFFSET(data!$AT$3,MATCH(HI45,data!$AT$4:$AT$88,0),1),0))))</f>
        <v>0</v>
      </c>
      <c r="HP45" s="90">
        <f>MIN(IF(HL45=data!$AV$4,0.18,0.09),HF45*9)</f>
        <v>0</v>
      </c>
      <c r="HQ45" s="91">
        <f>IF(HE45=data!$AS$5,HP45,
IF(HE45=data!$AS$4,HO45,0))
*IF(AND(HG45=data!$AW$4,HE$4=data!$F$5),0.9,1)</f>
        <v>0</v>
      </c>
      <c r="HR45" s="91">
        <f t="shared" si="8"/>
        <v>0</v>
      </c>
      <c r="IB45" s="596"/>
      <c r="IC45" s="599"/>
      <c r="ID45" s="166" t="s">
        <v>145</v>
      </c>
      <c r="IE45" s="72"/>
      <c r="IF45" s="73"/>
      <c r="IG45" s="73"/>
      <c r="IH45" s="79"/>
      <c r="II45" s="80"/>
      <c r="IJ45" s="73"/>
      <c r="IK45" s="81"/>
      <c r="IL45" s="59"/>
      <c r="IM45" s="90">
        <f t="shared" ref="IM45:IN45" si="464">IM44</f>
        <v>0</v>
      </c>
      <c r="IN45" s="90" t="str">
        <f t="shared" si="464"/>
        <v/>
      </c>
      <c r="IO45" s="90">
        <f ca="1" xml:space="preserve">
IF(AND(IH45=data!$AR$5,II45=data!$AT$87),data!$AU$87,
IF(AND(IH45=data!$AR$5,II45=data!$AT$88),data!$AU$88,
IF(IH45=data!$AR$4,IF45/IJ45,
IF(IH45=data!$AR$5,IF45/OFFSET(data!$AT$3,MATCH(II45,data!$AT$4:$AT$88,0),1),0))))</f>
        <v>0</v>
      </c>
      <c r="IP45" s="90">
        <f>MIN(IF(IL45=data!$AV$4,0.18,0.09),IF45*9)</f>
        <v>0</v>
      </c>
      <c r="IQ45" s="91">
        <f>IF(IE45=data!$AS$5,IP45,
IF(IE45=data!$AS$4,IO45,0))
*IF(AND(IG45=data!$AW$4,IE$4=data!$F$5),0.9,1)</f>
        <v>0</v>
      </c>
      <c r="IR45" s="91">
        <f t="shared" si="9"/>
        <v>0</v>
      </c>
      <c r="JB45" s="596"/>
      <c r="JC45" s="599"/>
      <c r="JD45" s="166" t="s">
        <v>145</v>
      </c>
      <c r="JE45" s="72"/>
      <c r="JF45" s="73"/>
      <c r="JG45" s="73"/>
      <c r="JH45" s="79"/>
      <c r="JI45" s="80"/>
      <c r="JJ45" s="73"/>
      <c r="JK45" s="81"/>
      <c r="JL45" s="59"/>
      <c r="JM45" s="90">
        <f t="shared" ref="JM45:JN45" si="465">JM44</f>
        <v>0</v>
      </c>
      <c r="JN45" s="90" t="str">
        <f t="shared" si="465"/>
        <v/>
      </c>
      <c r="JO45" s="90">
        <f ca="1" xml:space="preserve">
IF(AND(JH45=data!$AR$5,JI45=data!$AT$87),data!$AU$87,
IF(AND(JH45=data!$AR$5,JI45=data!$AT$88),data!$AU$88,
IF(JH45=data!$AR$4,JF45/JJ45,
IF(JH45=data!$AR$5,JF45/OFFSET(data!$AT$3,MATCH(JI45,data!$AT$4:$AT$88,0),1),0))))</f>
        <v>0</v>
      </c>
      <c r="JP45" s="90">
        <f>MIN(IF(JL45=data!$AV$4,0.18,0.09),JF45*9)</f>
        <v>0</v>
      </c>
      <c r="JQ45" s="91">
        <f>IF(JE45=data!$AS$5,JP45,
IF(JE45=data!$AS$4,JO45,0))
*IF(AND(JG45=data!$AW$4,JE$4=data!$F$5),0.9,1)</f>
        <v>0</v>
      </c>
      <c r="JR45" s="91">
        <f t="shared" si="10"/>
        <v>0</v>
      </c>
      <c r="KB45" s="596"/>
      <c r="KC45" s="599"/>
      <c r="KD45" s="166" t="s">
        <v>145</v>
      </c>
      <c r="KE45" s="72"/>
      <c r="KF45" s="73"/>
      <c r="KG45" s="73"/>
      <c r="KH45" s="79"/>
      <c r="KI45" s="80"/>
      <c r="KJ45" s="73"/>
      <c r="KK45" s="81"/>
      <c r="KL45" s="59"/>
      <c r="KM45" s="90">
        <f t="shared" ref="KM45:KN45" si="466">KM44</f>
        <v>0</v>
      </c>
      <c r="KN45" s="90" t="str">
        <f t="shared" si="466"/>
        <v/>
      </c>
      <c r="KO45" s="90">
        <f ca="1" xml:space="preserve">
IF(AND(KH45=data!$AR$5,KI45=data!$AT$87),data!$AU$87,
IF(AND(KH45=data!$AR$5,KI45=data!$AT$88),data!$AU$88,
IF(KH45=data!$AR$4,KF45/KJ45,
IF(KH45=data!$AR$5,KF45/OFFSET(data!$AT$3,MATCH(KI45,data!$AT$4:$AT$88,0),1),0))))</f>
        <v>0</v>
      </c>
      <c r="KP45" s="90">
        <f>MIN(IF(KL45=data!$AV$4,0.18,0.09),KF45*9)</f>
        <v>0</v>
      </c>
      <c r="KQ45" s="91">
        <f>IF(KE45=data!$AS$5,KP45,
IF(KE45=data!$AS$4,KO45,0))
*IF(AND(KG45=data!$AW$4,KE$4=data!$F$5),0.9,1)</f>
        <v>0</v>
      </c>
      <c r="KR45" s="91">
        <f t="shared" si="11"/>
        <v>0</v>
      </c>
      <c r="LB45" s="596"/>
      <c r="LC45" s="599"/>
      <c r="LD45" s="166" t="s">
        <v>145</v>
      </c>
      <c r="LE45" s="72"/>
      <c r="LF45" s="73"/>
      <c r="LG45" s="73"/>
      <c r="LH45" s="79"/>
      <c r="LI45" s="80"/>
      <c r="LJ45" s="73"/>
      <c r="LK45" s="81"/>
      <c r="LL45" s="59"/>
      <c r="LM45" s="90">
        <f t="shared" ref="LM45:LN45" si="467">LM44</f>
        <v>0</v>
      </c>
      <c r="LN45" s="90" t="str">
        <f t="shared" si="467"/>
        <v/>
      </c>
      <c r="LO45" s="90">
        <f ca="1" xml:space="preserve">
IF(AND(LH45=data!$AR$5,LI45=data!$AT$87),data!$AU$87,
IF(AND(LH45=data!$AR$5,LI45=data!$AT$88),data!$AU$88,
IF(LH45=data!$AR$4,LF45/LJ45,
IF(LH45=data!$AR$5,LF45/OFFSET(data!$AT$3,MATCH(LI45,data!$AT$4:$AT$88,0),1),0))))</f>
        <v>0</v>
      </c>
      <c r="LP45" s="90">
        <f>MIN(IF(LL45=data!$AV$4,0.18,0.09),LF45*9)</f>
        <v>0</v>
      </c>
      <c r="LQ45" s="91">
        <f>IF(LE45=data!$AS$5,LP45,
IF(LE45=data!$AS$4,LO45,0))
*IF(AND(LG45=data!$AW$4,LE$4=data!$F$5),0.9,1)</f>
        <v>0</v>
      </c>
      <c r="LR45" s="91">
        <f t="shared" si="12"/>
        <v>0</v>
      </c>
      <c r="MB45" s="596"/>
      <c r="MC45" s="599"/>
      <c r="MD45" s="166" t="s">
        <v>145</v>
      </c>
      <c r="ME45" s="72"/>
      <c r="MF45" s="73"/>
      <c r="MG45" s="73"/>
      <c r="MH45" s="79"/>
      <c r="MI45" s="80"/>
      <c r="MJ45" s="73"/>
      <c r="MK45" s="81"/>
      <c r="ML45" s="59"/>
      <c r="MM45" s="90">
        <f t="shared" ref="MM45:MN45" si="468">MM44</f>
        <v>0</v>
      </c>
      <c r="MN45" s="90" t="str">
        <f t="shared" si="468"/>
        <v/>
      </c>
      <c r="MO45" s="90">
        <f ca="1" xml:space="preserve">
IF(AND(MH45=data!$AR$5,MI45=data!$AT$87),data!$AU$87,
IF(AND(MH45=data!$AR$5,MI45=data!$AT$88),data!$AU$88,
IF(MH45=data!$AR$4,MF45/MJ45,
IF(MH45=data!$AR$5,MF45/OFFSET(data!$AT$3,MATCH(MI45,data!$AT$4:$AT$88,0),1),0))))</f>
        <v>0</v>
      </c>
      <c r="MP45" s="90">
        <f>MIN(IF(ML45=data!$AV$4,0.18,0.09),MF45*9)</f>
        <v>0</v>
      </c>
      <c r="MQ45" s="91">
        <f>IF(ME45=data!$AS$5,MP45,
IF(ME45=data!$AS$4,MO45,0))
*IF(AND(MG45=data!$AW$4,ME$4=data!$F$5),0.9,1)</f>
        <v>0</v>
      </c>
      <c r="MR45" s="91">
        <f t="shared" si="13"/>
        <v>0</v>
      </c>
      <c r="NB45" s="596"/>
      <c r="NC45" s="599"/>
      <c r="ND45" s="166" t="s">
        <v>145</v>
      </c>
      <c r="NE45" s="72"/>
      <c r="NF45" s="73"/>
      <c r="NG45" s="73"/>
      <c r="NH45" s="79"/>
      <c r="NI45" s="80"/>
      <c r="NJ45" s="73"/>
      <c r="NK45" s="81"/>
      <c r="NL45" s="59"/>
      <c r="NM45" s="90">
        <f t="shared" ref="NM45:NN45" si="469">NM44</f>
        <v>0</v>
      </c>
      <c r="NN45" s="90" t="str">
        <f t="shared" si="469"/>
        <v/>
      </c>
      <c r="NO45" s="90">
        <f ca="1" xml:space="preserve">
IF(AND(NH45=data!$AR$5,NI45=data!$AT$87),data!$AU$87,
IF(AND(NH45=data!$AR$5,NI45=data!$AT$88),data!$AU$88,
IF(NH45=data!$AR$4,NF45/NJ45,
IF(NH45=data!$AR$5,NF45/OFFSET(data!$AT$3,MATCH(NI45,data!$AT$4:$AT$88,0),1),0))))</f>
        <v>0</v>
      </c>
      <c r="NP45" s="90">
        <f>MIN(IF(NL45=data!$AV$4,0.18,0.09),NF45*9)</f>
        <v>0</v>
      </c>
      <c r="NQ45" s="91">
        <f>IF(NE45=data!$AS$5,NP45,
IF(NE45=data!$AS$4,NO45,0))
*IF(AND(NG45=data!$AW$4,NE$4=data!$F$5),0.9,1)</f>
        <v>0</v>
      </c>
      <c r="NR45" s="91">
        <f t="shared" si="14"/>
        <v>0</v>
      </c>
      <c r="OB45" s="596"/>
      <c r="OC45" s="599"/>
      <c r="OD45" s="166" t="s">
        <v>145</v>
      </c>
      <c r="OE45" s="72"/>
      <c r="OF45" s="73"/>
      <c r="OG45" s="73"/>
      <c r="OH45" s="79"/>
      <c r="OI45" s="80"/>
      <c r="OJ45" s="73"/>
      <c r="OK45" s="81"/>
      <c r="OL45" s="59"/>
      <c r="OM45" s="90">
        <f t="shared" ref="OM45:ON45" si="470">OM44</f>
        <v>0</v>
      </c>
      <c r="ON45" s="90" t="str">
        <f t="shared" si="470"/>
        <v/>
      </c>
      <c r="OO45" s="90">
        <f ca="1" xml:space="preserve">
IF(AND(OH45=data!$AR$5,OI45=data!$AT$87),data!$AU$87,
IF(AND(OH45=data!$AR$5,OI45=data!$AT$88),data!$AU$88,
IF(OH45=data!$AR$4,OF45/OJ45,
IF(OH45=data!$AR$5,OF45/OFFSET(data!$AT$3,MATCH(OI45,data!$AT$4:$AT$88,0),1),0))))</f>
        <v>0</v>
      </c>
      <c r="OP45" s="90">
        <f>MIN(IF(OL45=data!$AV$4,0.18,0.09),OF45*9)</f>
        <v>0</v>
      </c>
      <c r="OQ45" s="91">
        <f>IF(OE45=data!$AS$5,OP45,
IF(OE45=data!$AS$4,OO45,0))
*IF(AND(OG45=data!$AW$4,OE$4=data!$F$5),0.9,1)</f>
        <v>0</v>
      </c>
      <c r="OR45" s="91">
        <f t="shared" si="15"/>
        <v>0</v>
      </c>
      <c r="PB45" s="596"/>
      <c r="PC45" s="599"/>
      <c r="PD45" s="166" t="s">
        <v>145</v>
      </c>
      <c r="PE45" s="72"/>
      <c r="PF45" s="73"/>
      <c r="PG45" s="73"/>
      <c r="PH45" s="79"/>
      <c r="PI45" s="80"/>
      <c r="PJ45" s="73"/>
      <c r="PK45" s="81"/>
      <c r="PL45" s="59"/>
      <c r="PM45" s="90">
        <f t="shared" ref="PM45:PN45" si="471">PM44</f>
        <v>0</v>
      </c>
      <c r="PN45" s="90" t="str">
        <f t="shared" si="471"/>
        <v/>
      </c>
      <c r="PO45" s="90">
        <f ca="1" xml:space="preserve">
IF(AND(PH45=data!$AR$5,PI45=data!$AT$87),data!$AU$87,
IF(AND(PH45=data!$AR$5,PI45=data!$AT$88),data!$AU$88,
IF(PH45=data!$AR$4,PF45/PJ45,
IF(PH45=data!$AR$5,PF45/OFFSET(data!$AT$3,MATCH(PI45,data!$AT$4:$AT$88,0),1),0))))</f>
        <v>0</v>
      </c>
      <c r="PP45" s="90">
        <f>MIN(IF(PL45=data!$AV$4,0.18,0.09),PF45*9)</f>
        <v>0</v>
      </c>
      <c r="PQ45" s="91">
        <f>IF(PE45=data!$AS$5,PP45,
IF(PE45=data!$AS$4,PO45,0))
*IF(AND(PG45=data!$AW$4,PE$4=data!$F$5),0.9,1)</f>
        <v>0</v>
      </c>
      <c r="PR45" s="91">
        <f t="shared" si="16"/>
        <v>0</v>
      </c>
      <c r="QB45" s="596"/>
      <c r="QC45" s="599"/>
      <c r="QD45" s="166" t="s">
        <v>145</v>
      </c>
      <c r="QE45" s="72"/>
      <c r="QF45" s="73"/>
      <c r="QG45" s="73"/>
      <c r="QH45" s="79"/>
      <c r="QI45" s="80"/>
      <c r="QJ45" s="73"/>
      <c r="QK45" s="81"/>
      <c r="QL45" s="59"/>
      <c r="QM45" s="90">
        <f t="shared" ref="QM45:QN45" si="472">QM44</f>
        <v>0</v>
      </c>
      <c r="QN45" s="90" t="str">
        <f t="shared" si="472"/>
        <v/>
      </c>
      <c r="QO45" s="90">
        <f ca="1" xml:space="preserve">
IF(AND(QH45=data!$AR$5,QI45=data!$AT$87),data!$AU$87,
IF(AND(QH45=data!$AR$5,QI45=data!$AT$88),data!$AU$88,
IF(QH45=data!$AR$4,QF45/QJ45,
IF(QH45=data!$AR$5,QF45/OFFSET(data!$AT$3,MATCH(QI45,data!$AT$4:$AT$88,0),1),0))))</f>
        <v>0</v>
      </c>
      <c r="QP45" s="90">
        <f>MIN(IF(QL45=data!$AV$4,0.18,0.09),QF45*9)</f>
        <v>0</v>
      </c>
      <c r="QQ45" s="91">
        <f>IF(QE45=data!$AS$5,QP45,
IF(QE45=data!$AS$4,QO45,0))
*IF(AND(QG45=data!$AW$4,QE$4=data!$F$5),0.9,1)</f>
        <v>0</v>
      </c>
      <c r="QR45" s="91">
        <f t="shared" si="17"/>
        <v>0</v>
      </c>
      <c r="RB45" s="596"/>
      <c r="RC45" s="599"/>
      <c r="RD45" s="166" t="s">
        <v>145</v>
      </c>
      <c r="RE45" s="72"/>
      <c r="RF45" s="73"/>
      <c r="RG45" s="73"/>
      <c r="RH45" s="79"/>
      <c r="RI45" s="80"/>
      <c r="RJ45" s="73"/>
      <c r="RK45" s="81"/>
      <c r="RL45" s="59"/>
      <c r="RM45" s="90">
        <f t="shared" ref="RM45:RN45" si="473">RM44</f>
        <v>0</v>
      </c>
      <c r="RN45" s="90" t="str">
        <f t="shared" si="473"/>
        <v/>
      </c>
      <c r="RO45" s="90">
        <f ca="1" xml:space="preserve">
IF(AND(RH45=data!$AR$5,RI45=data!$AT$87),data!$AU$87,
IF(AND(RH45=data!$AR$5,RI45=data!$AT$88),data!$AU$88,
IF(RH45=data!$AR$4,RF45/RJ45,
IF(RH45=data!$AR$5,RF45/OFFSET(data!$AT$3,MATCH(RI45,data!$AT$4:$AT$88,0),1),0))))</f>
        <v>0</v>
      </c>
      <c r="RP45" s="90">
        <f>MIN(IF(RL45=data!$AV$4,0.18,0.09),RF45*9)</f>
        <v>0</v>
      </c>
      <c r="RQ45" s="91">
        <f>IF(RE45=data!$AS$5,RP45,
IF(RE45=data!$AS$4,RO45,0))
*IF(AND(RG45=data!$AW$4,RE$4=data!$F$5),0.9,1)</f>
        <v>0</v>
      </c>
      <c r="RR45" s="91">
        <f t="shared" si="18"/>
        <v>0</v>
      </c>
      <c r="SB45" s="596"/>
      <c r="SC45" s="599"/>
      <c r="SD45" s="166" t="s">
        <v>145</v>
      </c>
      <c r="SE45" s="72"/>
      <c r="SF45" s="73"/>
      <c r="SG45" s="73"/>
      <c r="SH45" s="79"/>
      <c r="SI45" s="80"/>
      <c r="SJ45" s="73"/>
      <c r="SK45" s="81"/>
      <c r="SL45" s="59"/>
      <c r="SM45" s="90">
        <f t="shared" ref="SM45:SN45" si="474">SM44</f>
        <v>0</v>
      </c>
      <c r="SN45" s="90" t="str">
        <f t="shared" si="474"/>
        <v/>
      </c>
      <c r="SO45" s="90">
        <f ca="1" xml:space="preserve">
IF(AND(SH45=data!$AR$5,SI45=data!$AT$87),data!$AU$87,
IF(AND(SH45=data!$AR$5,SI45=data!$AT$88),data!$AU$88,
IF(SH45=data!$AR$4,SF45/SJ45,
IF(SH45=data!$AR$5,SF45/OFFSET(data!$AT$3,MATCH(SI45,data!$AT$4:$AT$88,0),1),0))))</f>
        <v>0</v>
      </c>
      <c r="SP45" s="90">
        <f>MIN(IF(SL45=data!$AV$4,0.18,0.09),SF45*9)</f>
        <v>0</v>
      </c>
      <c r="SQ45" s="91">
        <f>IF(SE45=data!$AS$5,SP45,
IF(SE45=data!$AS$4,SO45,0))
*IF(AND(SG45=data!$AW$4,SE$4=data!$F$5),0.9,1)</f>
        <v>0</v>
      </c>
      <c r="SR45" s="91">
        <f t="shared" si="19"/>
        <v>0</v>
      </c>
    </row>
    <row r="46" spans="2:516" ht="22.5" customHeight="1" x14ac:dyDescent="0.15">
      <c r="B46" s="596"/>
      <c r="C46" s="599"/>
      <c r="D46" s="166" t="s">
        <v>146</v>
      </c>
      <c r="E46" s="72"/>
      <c r="F46" s="73"/>
      <c r="G46" s="73"/>
      <c r="H46" s="79"/>
      <c r="I46" s="80"/>
      <c r="J46" s="73"/>
      <c r="K46" s="81"/>
      <c r="L46" s="59"/>
      <c r="M46" s="90" t="str">
        <f t="shared" si="20"/>
        <v>簡略計算方法①</v>
      </c>
      <c r="N46" s="90" t="str">
        <f t="shared" si="21"/>
        <v>柱・間柱間</v>
      </c>
      <c r="O46" s="90">
        <f ca="1" xml:space="preserve">
IF(AND(H46=data!$AR$5,I46=data!$AT$87),data!$AU$87,
IF(AND(H46=data!$AR$5,I46=data!$AT$88),data!$AU$88,
IF(H46=data!$AR$4,F46/J46,
IF(H46=data!$AR$5,F46/OFFSET(data!$AT$3,MATCH(I46,data!$AT$4:$AT$88,0),1),0))))</f>
        <v>0</v>
      </c>
      <c r="P46" s="90">
        <f>MIN(IF(L46=data!$AV$4,0.18,0.09),F46*9)</f>
        <v>0</v>
      </c>
      <c r="Q46" s="91">
        <f>IF(E46=data!$AS$5,P46,
IF(E46=data!$AS$4,O46,0))
*IF(AND(G46=data!$AW$4,E$4=data!$F$5),0.9,1)</f>
        <v>0</v>
      </c>
      <c r="R46" s="91">
        <f t="shared" si="402"/>
        <v>0</v>
      </c>
      <c r="AB46" s="596"/>
      <c r="AC46" s="599"/>
      <c r="AD46" s="166" t="s">
        <v>146</v>
      </c>
      <c r="AE46" s="72"/>
      <c r="AF46" s="73"/>
      <c r="AG46" s="73"/>
      <c r="AH46" s="79"/>
      <c r="AI46" s="80"/>
      <c r="AJ46" s="73"/>
      <c r="AK46" s="81"/>
      <c r="AL46" s="59"/>
      <c r="AM46" s="90" t="str">
        <f t="shared" si="311"/>
        <v>詳細計算方法</v>
      </c>
      <c r="AN46" s="90" t="str">
        <f t="shared" si="311"/>
        <v/>
      </c>
      <c r="AO46" s="90">
        <f ca="1" xml:space="preserve">
IF(AND(AH46=data!$AR$5,AI46=data!$AT$87),data!$AU$87,
IF(AND(AH46=data!$AR$5,AI46=data!$AT$88),data!$AU$88,
IF(AH46=data!$AR$4,AF46/AJ46,
IF(AH46=data!$AR$5,AF46/OFFSET(data!$AT$3,MATCH(AI46,data!$AT$4:$AT$88,0),1),0))))</f>
        <v>0</v>
      </c>
      <c r="AP46" s="90">
        <f>MIN(IF(AL46=data!$AV$4,0.18,0.09),AF46*9)</f>
        <v>0</v>
      </c>
      <c r="AQ46" s="91">
        <f>IF(AE46=data!$AS$5,AP46,
IF(AE46=data!$AS$4,AO46,0))
*IF(AND(AG46=data!$AW$4,AE$4=data!$F$5),0.9,1)</f>
        <v>0</v>
      </c>
      <c r="AR46" s="91">
        <f t="shared" si="1"/>
        <v>0</v>
      </c>
      <c r="BB46" s="596"/>
      <c r="BC46" s="599"/>
      <c r="BD46" s="166" t="s">
        <v>146</v>
      </c>
      <c r="BE46" s="72"/>
      <c r="BF46" s="73"/>
      <c r="BG46" s="73"/>
      <c r="BH46" s="79"/>
      <c r="BI46" s="80"/>
      <c r="BJ46" s="73"/>
      <c r="BK46" s="81"/>
      <c r="BL46" s="59"/>
      <c r="BM46" s="90" t="str">
        <f t="shared" ref="BM46:BN46" si="475">BM45</f>
        <v>簡略計算方法①</v>
      </c>
      <c r="BN46" s="90" t="str">
        <f t="shared" si="475"/>
        <v>大引間</v>
      </c>
      <c r="BO46" s="90">
        <f ca="1" xml:space="preserve">
IF(AND(BH46=data!$AR$5,BI46=data!$AT$87),data!$AU$87,
IF(AND(BH46=data!$AR$5,BI46=data!$AT$88),data!$AU$88,
IF(BH46=data!$AR$4,BF46/BJ46,
IF(BH46=data!$AR$5,BF46/OFFSET(data!$AT$3,MATCH(BI46,data!$AT$4:$AT$88,0),1),0))))</f>
        <v>0</v>
      </c>
      <c r="BP46" s="90">
        <f>MIN(IF(BL46=data!$AV$4,0.18,0.09),BF46*9)</f>
        <v>0</v>
      </c>
      <c r="BQ46" s="91">
        <f>IF(BE46=data!$AS$5,BP46,
IF(BE46=data!$AS$4,BO46,0))
*IF(AND(BG46=data!$AW$4,BE$4=data!$F$5),0.9,1)</f>
        <v>0</v>
      </c>
      <c r="BR46" s="91">
        <f t="shared" si="2"/>
        <v>0</v>
      </c>
      <c r="CB46" s="596"/>
      <c r="CC46" s="599"/>
      <c r="CD46" s="166" t="s">
        <v>146</v>
      </c>
      <c r="CE46" s="72"/>
      <c r="CF46" s="73"/>
      <c r="CG46" s="73"/>
      <c r="CH46" s="79"/>
      <c r="CI46" s="80"/>
      <c r="CJ46" s="73"/>
      <c r="CK46" s="81"/>
      <c r="CL46" s="59"/>
      <c r="CM46" s="90">
        <f t="shared" ref="CM46:CN46" si="476">CM45</f>
        <v>0</v>
      </c>
      <c r="CN46" s="90" t="str">
        <f t="shared" si="476"/>
        <v/>
      </c>
      <c r="CO46" s="90">
        <f ca="1" xml:space="preserve">
IF(AND(CH46=data!$AR$5,CI46=data!$AT$87),data!$AU$87,
IF(AND(CH46=data!$AR$5,CI46=data!$AT$88),data!$AU$88,
IF(CH46=data!$AR$4,CF46/CJ46,
IF(CH46=data!$AR$5,CF46/OFFSET(data!$AT$3,MATCH(CI46,data!$AT$4:$AT$88,0),1),0))))</f>
        <v>0</v>
      </c>
      <c r="CP46" s="90">
        <f>MIN(IF(CL46=data!$AV$4,0.18,0.09),CF46*9)</f>
        <v>0</v>
      </c>
      <c r="CQ46" s="91">
        <f>IF(CE46=data!$AS$5,CP46,
IF(CE46=data!$AS$4,CO46,0))
*IF(AND(CG46=data!$AW$4,CE$4=data!$F$5),0.9,1)</f>
        <v>0</v>
      </c>
      <c r="CR46" s="91">
        <f t="shared" si="3"/>
        <v>0</v>
      </c>
      <c r="DB46" s="596"/>
      <c r="DC46" s="599"/>
      <c r="DD46" s="166" t="s">
        <v>146</v>
      </c>
      <c r="DE46" s="72"/>
      <c r="DF46" s="73"/>
      <c r="DG46" s="73"/>
      <c r="DH46" s="79"/>
      <c r="DI46" s="80"/>
      <c r="DJ46" s="73"/>
      <c r="DK46" s="81"/>
      <c r="DL46" s="59"/>
      <c r="DM46" s="90">
        <f t="shared" ref="DM46:DN46" si="477">DM45</f>
        <v>0</v>
      </c>
      <c r="DN46" s="90" t="str">
        <f t="shared" si="477"/>
        <v/>
      </c>
      <c r="DO46" s="90">
        <f ca="1" xml:space="preserve">
IF(AND(DH46=data!$AR$5,DI46=data!$AT$87),data!$AU$87,
IF(AND(DH46=data!$AR$5,DI46=data!$AT$88),data!$AU$88,
IF(DH46=data!$AR$4,DF46/DJ46,
IF(DH46=data!$AR$5,DF46/OFFSET(data!$AT$3,MATCH(DI46,data!$AT$4:$AT$88,0),1),0))))</f>
        <v>0</v>
      </c>
      <c r="DP46" s="90">
        <f>MIN(IF(DL46=data!$AV$4,0.18,0.09),DF46*9)</f>
        <v>0</v>
      </c>
      <c r="DQ46" s="91">
        <f>IF(DE46=data!$AS$5,DP46,
IF(DE46=data!$AS$4,DO46,0))
*IF(AND(DG46=data!$AW$4,DE$4=data!$F$5),0.9,1)</f>
        <v>0</v>
      </c>
      <c r="DR46" s="91">
        <f t="shared" si="4"/>
        <v>0</v>
      </c>
      <c r="EB46" s="596"/>
      <c r="EC46" s="599"/>
      <c r="ED46" s="166" t="s">
        <v>146</v>
      </c>
      <c r="EE46" s="72"/>
      <c r="EF46" s="73"/>
      <c r="EG46" s="73"/>
      <c r="EH46" s="79"/>
      <c r="EI46" s="80"/>
      <c r="EJ46" s="73"/>
      <c r="EK46" s="81"/>
      <c r="EL46" s="59"/>
      <c r="EM46" s="90">
        <f t="shared" ref="EM46:EN46" si="478">EM45</f>
        <v>0</v>
      </c>
      <c r="EN46" s="90" t="str">
        <f t="shared" si="478"/>
        <v/>
      </c>
      <c r="EO46" s="90">
        <f ca="1" xml:space="preserve">
IF(AND(EH46=data!$AR$5,EI46=data!$AT$87),data!$AU$87,
IF(AND(EH46=data!$AR$5,EI46=data!$AT$88),data!$AU$88,
IF(EH46=data!$AR$4,EF46/EJ46,
IF(EH46=data!$AR$5,EF46/OFFSET(data!$AT$3,MATCH(EI46,data!$AT$4:$AT$88,0),1),0))))</f>
        <v>0</v>
      </c>
      <c r="EP46" s="90">
        <f>MIN(IF(EL46=data!$AV$4,0.18,0.09),EF46*9)</f>
        <v>0</v>
      </c>
      <c r="EQ46" s="91">
        <f>IF(EE46=data!$AS$5,EP46,
IF(EE46=data!$AS$4,EO46,0))
*IF(AND(EG46=data!$AW$4,EE$4=data!$F$5),0.9,1)</f>
        <v>0</v>
      </c>
      <c r="ER46" s="91">
        <f t="shared" si="5"/>
        <v>0</v>
      </c>
      <c r="FB46" s="596"/>
      <c r="FC46" s="599"/>
      <c r="FD46" s="166" t="s">
        <v>146</v>
      </c>
      <c r="FE46" s="72"/>
      <c r="FF46" s="73"/>
      <c r="FG46" s="73"/>
      <c r="FH46" s="79"/>
      <c r="FI46" s="80"/>
      <c r="FJ46" s="73"/>
      <c r="FK46" s="81"/>
      <c r="FL46" s="59"/>
      <c r="FM46" s="90">
        <f t="shared" ref="FM46:FN46" si="479">FM45</f>
        <v>0</v>
      </c>
      <c r="FN46" s="90" t="str">
        <f t="shared" si="479"/>
        <v/>
      </c>
      <c r="FO46" s="90">
        <f ca="1" xml:space="preserve">
IF(AND(FH46=data!$AR$5,FI46=data!$AT$87),data!$AU$87,
IF(AND(FH46=data!$AR$5,FI46=data!$AT$88),data!$AU$88,
IF(FH46=data!$AR$4,FF46/FJ46,
IF(FH46=data!$AR$5,FF46/OFFSET(data!$AT$3,MATCH(FI46,data!$AT$4:$AT$88,0),1),0))))</f>
        <v>0</v>
      </c>
      <c r="FP46" s="90">
        <f>MIN(IF(FL46=data!$AV$4,0.18,0.09),FF46*9)</f>
        <v>0</v>
      </c>
      <c r="FQ46" s="91">
        <f>IF(FE46=data!$AS$5,FP46,
IF(FE46=data!$AS$4,FO46,0))
*IF(AND(FG46=data!$AW$4,FE$4=data!$F$5),0.9,1)</f>
        <v>0</v>
      </c>
      <c r="FR46" s="91">
        <f t="shared" si="6"/>
        <v>0</v>
      </c>
      <c r="GB46" s="596"/>
      <c r="GC46" s="599"/>
      <c r="GD46" s="166" t="s">
        <v>146</v>
      </c>
      <c r="GE46" s="72"/>
      <c r="GF46" s="73"/>
      <c r="GG46" s="73"/>
      <c r="GH46" s="79"/>
      <c r="GI46" s="80"/>
      <c r="GJ46" s="73"/>
      <c r="GK46" s="81"/>
      <c r="GL46" s="59"/>
      <c r="GM46" s="90">
        <f t="shared" ref="GM46:GN46" si="480">GM45</f>
        <v>0</v>
      </c>
      <c r="GN46" s="90" t="str">
        <f t="shared" si="480"/>
        <v/>
      </c>
      <c r="GO46" s="90">
        <f ca="1" xml:space="preserve">
IF(AND(GH46=data!$AR$5,GI46=data!$AT$87),data!$AU$87,
IF(AND(GH46=data!$AR$5,GI46=data!$AT$88),data!$AU$88,
IF(GH46=data!$AR$4,GF46/GJ46,
IF(GH46=data!$AR$5,GF46/OFFSET(data!$AT$3,MATCH(GI46,data!$AT$4:$AT$88,0),1),0))))</f>
        <v>0</v>
      </c>
      <c r="GP46" s="90">
        <f>MIN(IF(GL46=data!$AV$4,0.18,0.09),GF46*9)</f>
        <v>0</v>
      </c>
      <c r="GQ46" s="91">
        <f>IF(GE46=data!$AS$5,GP46,
IF(GE46=data!$AS$4,GO46,0))
*IF(AND(GG46=data!$AW$4,GE$4=data!$F$5),0.9,1)</f>
        <v>0</v>
      </c>
      <c r="GR46" s="91">
        <f t="shared" si="7"/>
        <v>0</v>
      </c>
      <c r="HB46" s="596"/>
      <c r="HC46" s="599"/>
      <c r="HD46" s="166" t="s">
        <v>146</v>
      </c>
      <c r="HE46" s="72"/>
      <c r="HF46" s="73"/>
      <c r="HG46" s="73"/>
      <c r="HH46" s="79"/>
      <c r="HI46" s="80"/>
      <c r="HJ46" s="73"/>
      <c r="HK46" s="81"/>
      <c r="HL46" s="59"/>
      <c r="HM46" s="90">
        <f t="shared" ref="HM46:HN46" si="481">HM45</f>
        <v>0</v>
      </c>
      <c r="HN46" s="90" t="str">
        <f t="shared" si="481"/>
        <v/>
      </c>
      <c r="HO46" s="90">
        <f ca="1" xml:space="preserve">
IF(AND(HH46=data!$AR$5,HI46=data!$AT$87),data!$AU$87,
IF(AND(HH46=data!$AR$5,HI46=data!$AT$88),data!$AU$88,
IF(HH46=data!$AR$4,HF46/HJ46,
IF(HH46=data!$AR$5,HF46/OFFSET(data!$AT$3,MATCH(HI46,data!$AT$4:$AT$88,0),1),0))))</f>
        <v>0</v>
      </c>
      <c r="HP46" s="90">
        <f>MIN(IF(HL46=data!$AV$4,0.18,0.09),HF46*9)</f>
        <v>0</v>
      </c>
      <c r="HQ46" s="91">
        <f>IF(HE46=data!$AS$5,HP46,
IF(HE46=data!$AS$4,HO46,0))
*IF(AND(HG46=data!$AW$4,HE$4=data!$F$5),0.9,1)</f>
        <v>0</v>
      </c>
      <c r="HR46" s="91">
        <f t="shared" si="8"/>
        <v>0</v>
      </c>
      <c r="IB46" s="596"/>
      <c r="IC46" s="599"/>
      <c r="ID46" s="166" t="s">
        <v>146</v>
      </c>
      <c r="IE46" s="72"/>
      <c r="IF46" s="73"/>
      <c r="IG46" s="73"/>
      <c r="IH46" s="79"/>
      <c r="II46" s="80"/>
      <c r="IJ46" s="73"/>
      <c r="IK46" s="81"/>
      <c r="IL46" s="59"/>
      <c r="IM46" s="90">
        <f t="shared" ref="IM46:IN46" si="482">IM45</f>
        <v>0</v>
      </c>
      <c r="IN46" s="90" t="str">
        <f t="shared" si="482"/>
        <v/>
      </c>
      <c r="IO46" s="90">
        <f ca="1" xml:space="preserve">
IF(AND(IH46=data!$AR$5,II46=data!$AT$87),data!$AU$87,
IF(AND(IH46=data!$AR$5,II46=data!$AT$88),data!$AU$88,
IF(IH46=data!$AR$4,IF46/IJ46,
IF(IH46=data!$AR$5,IF46/OFFSET(data!$AT$3,MATCH(II46,data!$AT$4:$AT$88,0),1),0))))</f>
        <v>0</v>
      </c>
      <c r="IP46" s="90">
        <f>MIN(IF(IL46=data!$AV$4,0.18,0.09),IF46*9)</f>
        <v>0</v>
      </c>
      <c r="IQ46" s="91">
        <f>IF(IE46=data!$AS$5,IP46,
IF(IE46=data!$AS$4,IO46,0))
*IF(AND(IG46=data!$AW$4,IE$4=data!$F$5),0.9,1)</f>
        <v>0</v>
      </c>
      <c r="IR46" s="91">
        <f t="shared" si="9"/>
        <v>0</v>
      </c>
      <c r="JB46" s="596"/>
      <c r="JC46" s="599"/>
      <c r="JD46" s="166" t="s">
        <v>146</v>
      </c>
      <c r="JE46" s="72"/>
      <c r="JF46" s="73"/>
      <c r="JG46" s="73"/>
      <c r="JH46" s="79"/>
      <c r="JI46" s="80"/>
      <c r="JJ46" s="73"/>
      <c r="JK46" s="81"/>
      <c r="JL46" s="59"/>
      <c r="JM46" s="90">
        <f t="shared" ref="JM46:JN46" si="483">JM45</f>
        <v>0</v>
      </c>
      <c r="JN46" s="90" t="str">
        <f t="shared" si="483"/>
        <v/>
      </c>
      <c r="JO46" s="90">
        <f ca="1" xml:space="preserve">
IF(AND(JH46=data!$AR$5,JI46=data!$AT$87),data!$AU$87,
IF(AND(JH46=data!$AR$5,JI46=data!$AT$88),data!$AU$88,
IF(JH46=data!$AR$4,JF46/JJ46,
IF(JH46=data!$AR$5,JF46/OFFSET(data!$AT$3,MATCH(JI46,data!$AT$4:$AT$88,0),1),0))))</f>
        <v>0</v>
      </c>
      <c r="JP46" s="90">
        <f>MIN(IF(JL46=data!$AV$4,0.18,0.09),JF46*9)</f>
        <v>0</v>
      </c>
      <c r="JQ46" s="91">
        <f>IF(JE46=data!$AS$5,JP46,
IF(JE46=data!$AS$4,JO46,0))
*IF(AND(JG46=data!$AW$4,JE$4=data!$F$5),0.9,1)</f>
        <v>0</v>
      </c>
      <c r="JR46" s="91">
        <f t="shared" si="10"/>
        <v>0</v>
      </c>
      <c r="KB46" s="596"/>
      <c r="KC46" s="599"/>
      <c r="KD46" s="166" t="s">
        <v>146</v>
      </c>
      <c r="KE46" s="72"/>
      <c r="KF46" s="73"/>
      <c r="KG46" s="73"/>
      <c r="KH46" s="79"/>
      <c r="KI46" s="80"/>
      <c r="KJ46" s="73"/>
      <c r="KK46" s="81"/>
      <c r="KL46" s="59"/>
      <c r="KM46" s="90">
        <f t="shared" ref="KM46:KN46" si="484">KM45</f>
        <v>0</v>
      </c>
      <c r="KN46" s="90" t="str">
        <f t="shared" si="484"/>
        <v/>
      </c>
      <c r="KO46" s="90">
        <f ca="1" xml:space="preserve">
IF(AND(KH46=data!$AR$5,KI46=data!$AT$87),data!$AU$87,
IF(AND(KH46=data!$AR$5,KI46=data!$AT$88),data!$AU$88,
IF(KH46=data!$AR$4,KF46/KJ46,
IF(KH46=data!$AR$5,KF46/OFFSET(data!$AT$3,MATCH(KI46,data!$AT$4:$AT$88,0),1),0))))</f>
        <v>0</v>
      </c>
      <c r="KP46" s="90">
        <f>MIN(IF(KL46=data!$AV$4,0.18,0.09),KF46*9)</f>
        <v>0</v>
      </c>
      <c r="KQ46" s="91">
        <f>IF(KE46=data!$AS$5,KP46,
IF(KE46=data!$AS$4,KO46,0))
*IF(AND(KG46=data!$AW$4,KE$4=data!$F$5),0.9,1)</f>
        <v>0</v>
      </c>
      <c r="KR46" s="91">
        <f t="shared" si="11"/>
        <v>0</v>
      </c>
      <c r="LB46" s="596"/>
      <c r="LC46" s="599"/>
      <c r="LD46" s="166" t="s">
        <v>146</v>
      </c>
      <c r="LE46" s="72"/>
      <c r="LF46" s="73"/>
      <c r="LG46" s="73"/>
      <c r="LH46" s="79"/>
      <c r="LI46" s="80"/>
      <c r="LJ46" s="73"/>
      <c r="LK46" s="81"/>
      <c r="LL46" s="59"/>
      <c r="LM46" s="90">
        <f t="shared" ref="LM46:LN46" si="485">LM45</f>
        <v>0</v>
      </c>
      <c r="LN46" s="90" t="str">
        <f t="shared" si="485"/>
        <v/>
      </c>
      <c r="LO46" s="90">
        <f ca="1" xml:space="preserve">
IF(AND(LH46=data!$AR$5,LI46=data!$AT$87),data!$AU$87,
IF(AND(LH46=data!$AR$5,LI46=data!$AT$88),data!$AU$88,
IF(LH46=data!$AR$4,LF46/LJ46,
IF(LH46=data!$AR$5,LF46/OFFSET(data!$AT$3,MATCH(LI46,data!$AT$4:$AT$88,0),1),0))))</f>
        <v>0</v>
      </c>
      <c r="LP46" s="90">
        <f>MIN(IF(LL46=data!$AV$4,0.18,0.09),LF46*9)</f>
        <v>0</v>
      </c>
      <c r="LQ46" s="91">
        <f>IF(LE46=data!$AS$5,LP46,
IF(LE46=data!$AS$4,LO46,0))
*IF(AND(LG46=data!$AW$4,LE$4=data!$F$5),0.9,1)</f>
        <v>0</v>
      </c>
      <c r="LR46" s="91">
        <f t="shared" si="12"/>
        <v>0</v>
      </c>
      <c r="MB46" s="596"/>
      <c r="MC46" s="599"/>
      <c r="MD46" s="166" t="s">
        <v>146</v>
      </c>
      <c r="ME46" s="72"/>
      <c r="MF46" s="73"/>
      <c r="MG46" s="73"/>
      <c r="MH46" s="79"/>
      <c r="MI46" s="80"/>
      <c r="MJ46" s="73"/>
      <c r="MK46" s="81"/>
      <c r="ML46" s="59"/>
      <c r="MM46" s="90">
        <f t="shared" ref="MM46:MN46" si="486">MM45</f>
        <v>0</v>
      </c>
      <c r="MN46" s="90" t="str">
        <f t="shared" si="486"/>
        <v/>
      </c>
      <c r="MO46" s="90">
        <f ca="1" xml:space="preserve">
IF(AND(MH46=data!$AR$5,MI46=data!$AT$87),data!$AU$87,
IF(AND(MH46=data!$AR$5,MI46=data!$AT$88),data!$AU$88,
IF(MH46=data!$AR$4,MF46/MJ46,
IF(MH46=data!$AR$5,MF46/OFFSET(data!$AT$3,MATCH(MI46,data!$AT$4:$AT$88,0),1),0))))</f>
        <v>0</v>
      </c>
      <c r="MP46" s="90">
        <f>MIN(IF(ML46=data!$AV$4,0.18,0.09),MF46*9)</f>
        <v>0</v>
      </c>
      <c r="MQ46" s="91">
        <f>IF(ME46=data!$AS$5,MP46,
IF(ME46=data!$AS$4,MO46,0))
*IF(AND(MG46=data!$AW$4,ME$4=data!$F$5),0.9,1)</f>
        <v>0</v>
      </c>
      <c r="MR46" s="91">
        <f t="shared" si="13"/>
        <v>0</v>
      </c>
      <c r="NB46" s="596"/>
      <c r="NC46" s="599"/>
      <c r="ND46" s="166" t="s">
        <v>146</v>
      </c>
      <c r="NE46" s="72"/>
      <c r="NF46" s="73"/>
      <c r="NG46" s="73"/>
      <c r="NH46" s="79"/>
      <c r="NI46" s="80"/>
      <c r="NJ46" s="73"/>
      <c r="NK46" s="81"/>
      <c r="NL46" s="59"/>
      <c r="NM46" s="90">
        <f t="shared" ref="NM46:NN46" si="487">NM45</f>
        <v>0</v>
      </c>
      <c r="NN46" s="90" t="str">
        <f t="shared" si="487"/>
        <v/>
      </c>
      <c r="NO46" s="90">
        <f ca="1" xml:space="preserve">
IF(AND(NH46=data!$AR$5,NI46=data!$AT$87),data!$AU$87,
IF(AND(NH46=data!$AR$5,NI46=data!$AT$88),data!$AU$88,
IF(NH46=data!$AR$4,NF46/NJ46,
IF(NH46=data!$AR$5,NF46/OFFSET(data!$AT$3,MATCH(NI46,data!$AT$4:$AT$88,0),1),0))))</f>
        <v>0</v>
      </c>
      <c r="NP46" s="90">
        <f>MIN(IF(NL46=data!$AV$4,0.18,0.09),NF46*9)</f>
        <v>0</v>
      </c>
      <c r="NQ46" s="91">
        <f>IF(NE46=data!$AS$5,NP46,
IF(NE46=data!$AS$4,NO46,0))
*IF(AND(NG46=data!$AW$4,NE$4=data!$F$5),0.9,1)</f>
        <v>0</v>
      </c>
      <c r="NR46" s="91">
        <f t="shared" si="14"/>
        <v>0</v>
      </c>
      <c r="OB46" s="596"/>
      <c r="OC46" s="599"/>
      <c r="OD46" s="166" t="s">
        <v>146</v>
      </c>
      <c r="OE46" s="72"/>
      <c r="OF46" s="73"/>
      <c r="OG46" s="73"/>
      <c r="OH46" s="79"/>
      <c r="OI46" s="80"/>
      <c r="OJ46" s="73"/>
      <c r="OK46" s="81"/>
      <c r="OL46" s="59"/>
      <c r="OM46" s="90">
        <f t="shared" ref="OM46:ON46" si="488">OM45</f>
        <v>0</v>
      </c>
      <c r="ON46" s="90" t="str">
        <f t="shared" si="488"/>
        <v/>
      </c>
      <c r="OO46" s="90">
        <f ca="1" xml:space="preserve">
IF(AND(OH46=data!$AR$5,OI46=data!$AT$87),data!$AU$87,
IF(AND(OH46=data!$AR$5,OI46=data!$AT$88),data!$AU$88,
IF(OH46=data!$AR$4,OF46/OJ46,
IF(OH46=data!$AR$5,OF46/OFFSET(data!$AT$3,MATCH(OI46,data!$AT$4:$AT$88,0),1),0))))</f>
        <v>0</v>
      </c>
      <c r="OP46" s="90">
        <f>MIN(IF(OL46=data!$AV$4,0.18,0.09),OF46*9)</f>
        <v>0</v>
      </c>
      <c r="OQ46" s="91">
        <f>IF(OE46=data!$AS$5,OP46,
IF(OE46=data!$AS$4,OO46,0))
*IF(AND(OG46=data!$AW$4,OE$4=data!$F$5),0.9,1)</f>
        <v>0</v>
      </c>
      <c r="OR46" s="91">
        <f t="shared" si="15"/>
        <v>0</v>
      </c>
      <c r="PB46" s="596"/>
      <c r="PC46" s="599"/>
      <c r="PD46" s="166" t="s">
        <v>146</v>
      </c>
      <c r="PE46" s="72"/>
      <c r="PF46" s="73"/>
      <c r="PG46" s="73"/>
      <c r="PH46" s="79"/>
      <c r="PI46" s="80"/>
      <c r="PJ46" s="73"/>
      <c r="PK46" s="81"/>
      <c r="PL46" s="59"/>
      <c r="PM46" s="90">
        <f t="shared" ref="PM46:PN46" si="489">PM45</f>
        <v>0</v>
      </c>
      <c r="PN46" s="90" t="str">
        <f t="shared" si="489"/>
        <v/>
      </c>
      <c r="PO46" s="90">
        <f ca="1" xml:space="preserve">
IF(AND(PH46=data!$AR$5,PI46=data!$AT$87),data!$AU$87,
IF(AND(PH46=data!$AR$5,PI46=data!$AT$88),data!$AU$88,
IF(PH46=data!$AR$4,PF46/PJ46,
IF(PH46=data!$AR$5,PF46/OFFSET(data!$AT$3,MATCH(PI46,data!$AT$4:$AT$88,0),1),0))))</f>
        <v>0</v>
      </c>
      <c r="PP46" s="90">
        <f>MIN(IF(PL46=data!$AV$4,0.18,0.09),PF46*9)</f>
        <v>0</v>
      </c>
      <c r="PQ46" s="91">
        <f>IF(PE46=data!$AS$5,PP46,
IF(PE46=data!$AS$4,PO46,0))
*IF(AND(PG46=data!$AW$4,PE$4=data!$F$5),0.9,1)</f>
        <v>0</v>
      </c>
      <c r="PR46" s="91">
        <f t="shared" si="16"/>
        <v>0</v>
      </c>
      <c r="QB46" s="596"/>
      <c r="QC46" s="599"/>
      <c r="QD46" s="166" t="s">
        <v>146</v>
      </c>
      <c r="QE46" s="72"/>
      <c r="QF46" s="73"/>
      <c r="QG46" s="73"/>
      <c r="QH46" s="79"/>
      <c r="QI46" s="80"/>
      <c r="QJ46" s="73"/>
      <c r="QK46" s="81"/>
      <c r="QL46" s="59"/>
      <c r="QM46" s="90">
        <f t="shared" ref="QM46:QN46" si="490">QM45</f>
        <v>0</v>
      </c>
      <c r="QN46" s="90" t="str">
        <f t="shared" si="490"/>
        <v/>
      </c>
      <c r="QO46" s="90">
        <f ca="1" xml:space="preserve">
IF(AND(QH46=data!$AR$5,QI46=data!$AT$87),data!$AU$87,
IF(AND(QH46=data!$AR$5,QI46=data!$AT$88),data!$AU$88,
IF(QH46=data!$AR$4,QF46/QJ46,
IF(QH46=data!$AR$5,QF46/OFFSET(data!$AT$3,MATCH(QI46,data!$AT$4:$AT$88,0),1),0))))</f>
        <v>0</v>
      </c>
      <c r="QP46" s="90">
        <f>MIN(IF(QL46=data!$AV$4,0.18,0.09),QF46*9)</f>
        <v>0</v>
      </c>
      <c r="QQ46" s="91">
        <f>IF(QE46=data!$AS$5,QP46,
IF(QE46=data!$AS$4,QO46,0))
*IF(AND(QG46=data!$AW$4,QE$4=data!$F$5),0.9,1)</f>
        <v>0</v>
      </c>
      <c r="QR46" s="91">
        <f t="shared" si="17"/>
        <v>0</v>
      </c>
      <c r="RB46" s="596"/>
      <c r="RC46" s="599"/>
      <c r="RD46" s="166" t="s">
        <v>146</v>
      </c>
      <c r="RE46" s="72"/>
      <c r="RF46" s="73"/>
      <c r="RG46" s="73"/>
      <c r="RH46" s="79"/>
      <c r="RI46" s="80"/>
      <c r="RJ46" s="73"/>
      <c r="RK46" s="81"/>
      <c r="RL46" s="59"/>
      <c r="RM46" s="90">
        <f t="shared" ref="RM46:RN46" si="491">RM45</f>
        <v>0</v>
      </c>
      <c r="RN46" s="90" t="str">
        <f t="shared" si="491"/>
        <v/>
      </c>
      <c r="RO46" s="90">
        <f ca="1" xml:space="preserve">
IF(AND(RH46=data!$AR$5,RI46=data!$AT$87),data!$AU$87,
IF(AND(RH46=data!$AR$5,RI46=data!$AT$88),data!$AU$88,
IF(RH46=data!$AR$4,RF46/RJ46,
IF(RH46=data!$AR$5,RF46/OFFSET(data!$AT$3,MATCH(RI46,data!$AT$4:$AT$88,0),1),0))))</f>
        <v>0</v>
      </c>
      <c r="RP46" s="90">
        <f>MIN(IF(RL46=data!$AV$4,0.18,0.09),RF46*9)</f>
        <v>0</v>
      </c>
      <c r="RQ46" s="91">
        <f>IF(RE46=data!$AS$5,RP46,
IF(RE46=data!$AS$4,RO46,0))
*IF(AND(RG46=data!$AW$4,RE$4=data!$F$5),0.9,1)</f>
        <v>0</v>
      </c>
      <c r="RR46" s="91">
        <f t="shared" si="18"/>
        <v>0</v>
      </c>
      <c r="SB46" s="596"/>
      <c r="SC46" s="599"/>
      <c r="SD46" s="166" t="s">
        <v>146</v>
      </c>
      <c r="SE46" s="72"/>
      <c r="SF46" s="73"/>
      <c r="SG46" s="73"/>
      <c r="SH46" s="79"/>
      <c r="SI46" s="80"/>
      <c r="SJ46" s="73"/>
      <c r="SK46" s="81"/>
      <c r="SL46" s="59"/>
      <c r="SM46" s="90">
        <f t="shared" ref="SM46:SN46" si="492">SM45</f>
        <v>0</v>
      </c>
      <c r="SN46" s="90" t="str">
        <f t="shared" si="492"/>
        <v/>
      </c>
      <c r="SO46" s="90">
        <f ca="1" xml:space="preserve">
IF(AND(SH46=data!$AR$5,SI46=data!$AT$87),data!$AU$87,
IF(AND(SH46=data!$AR$5,SI46=data!$AT$88),data!$AU$88,
IF(SH46=data!$AR$4,SF46/SJ46,
IF(SH46=data!$AR$5,SF46/OFFSET(data!$AT$3,MATCH(SI46,data!$AT$4:$AT$88,0),1),0))))</f>
        <v>0</v>
      </c>
      <c r="SP46" s="90">
        <f>MIN(IF(SL46=data!$AV$4,0.18,0.09),SF46*9)</f>
        <v>0</v>
      </c>
      <c r="SQ46" s="91">
        <f>IF(SE46=data!$AS$5,SP46,
IF(SE46=data!$AS$4,SO46,0))
*IF(AND(SG46=data!$AW$4,SE$4=data!$F$5),0.9,1)</f>
        <v>0</v>
      </c>
      <c r="SR46" s="91">
        <f t="shared" si="19"/>
        <v>0</v>
      </c>
    </row>
    <row r="47" spans="2:516" ht="22.5" customHeight="1" x14ac:dyDescent="0.15">
      <c r="B47" s="596"/>
      <c r="C47" s="599"/>
      <c r="D47" s="166" t="s">
        <v>147</v>
      </c>
      <c r="E47" s="72"/>
      <c r="F47" s="73"/>
      <c r="G47" s="73"/>
      <c r="H47" s="79"/>
      <c r="I47" s="80"/>
      <c r="J47" s="73"/>
      <c r="K47" s="81"/>
      <c r="L47" s="59"/>
      <c r="M47" s="90" t="str">
        <f t="shared" si="20"/>
        <v>簡略計算方法①</v>
      </c>
      <c r="N47" s="90" t="str">
        <f t="shared" si="21"/>
        <v>柱・間柱間</v>
      </c>
      <c r="O47" s="90">
        <f ca="1" xml:space="preserve">
IF(AND(H47=data!$AR$5,I47=data!$AT$87),data!$AU$87,
IF(AND(H47=data!$AR$5,I47=data!$AT$88),data!$AU$88,
IF(H47=data!$AR$4,F47/J47,
IF(H47=data!$AR$5,F47/OFFSET(data!$AT$3,MATCH(I47,data!$AT$4:$AT$88,0),1),0))))</f>
        <v>0</v>
      </c>
      <c r="P47" s="90">
        <f>MIN(IF(L47=data!$AV$4,0.18,0.09),F47*9)</f>
        <v>0</v>
      </c>
      <c r="Q47" s="91">
        <f>IF(E47=data!$AS$5,P47,
IF(E47=data!$AS$4,O47,0))
*IF(AND(G47=data!$AW$4,E$4=data!$F$5),0.9,1)</f>
        <v>0</v>
      </c>
      <c r="R47" s="91">
        <f t="shared" si="402"/>
        <v>0</v>
      </c>
      <c r="AB47" s="596"/>
      <c r="AC47" s="599"/>
      <c r="AD47" s="166" t="s">
        <v>147</v>
      </c>
      <c r="AE47" s="72"/>
      <c r="AF47" s="73"/>
      <c r="AG47" s="73"/>
      <c r="AH47" s="79"/>
      <c r="AI47" s="80"/>
      <c r="AJ47" s="73"/>
      <c r="AK47" s="81"/>
      <c r="AL47" s="59"/>
      <c r="AM47" s="90" t="str">
        <f t="shared" si="311"/>
        <v>詳細計算方法</v>
      </c>
      <c r="AN47" s="90" t="str">
        <f t="shared" si="311"/>
        <v/>
      </c>
      <c r="AO47" s="90">
        <f ca="1" xml:space="preserve">
IF(AND(AH47=data!$AR$5,AI47=data!$AT$87),data!$AU$87,
IF(AND(AH47=data!$AR$5,AI47=data!$AT$88),data!$AU$88,
IF(AH47=data!$AR$4,AF47/AJ47,
IF(AH47=data!$AR$5,AF47/OFFSET(data!$AT$3,MATCH(AI47,data!$AT$4:$AT$88,0),1),0))))</f>
        <v>0</v>
      </c>
      <c r="AP47" s="90">
        <f>MIN(IF(AL47=data!$AV$4,0.18,0.09),AF47*9)</f>
        <v>0</v>
      </c>
      <c r="AQ47" s="91">
        <f>IF(AE47=data!$AS$5,AP47,
IF(AE47=data!$AS$4,AO47,0))
*IF(AND(AG47=data!$AW$4,AE$4=data!$F$5),0.9,1)</f>
        <v>0</v>
      </c>
      <c r="AR47" s="91">
        <f t="shared" si="1"/>
        <v>0</v>
      </c>
      <c r="BB47" s="596"/>
      <c r="BC47" s="599"/>
      <c r="BD47" s="166" t="s">
        <v>147</v>
      </c>
      <c r="BE47" s="72"/>
      <c r="BF47" s="73"/>
      <c r="BG47" s="73"/>
      <c r="BH47" s="79"/>
      <c r="BI47" s="80"/>
      <c r="BJ47" s="73"/>
      <c r="BK47" s="81"/>
      <c r="BL47" s="59"/>
      <c r="BM47" s="90" t="str">
        <f t="shared" ref="BM47:BN47" si="493">BM46</f>
        <v>簡略計算方法①</v>
      </c>
      <c r="BN47" s="90" t="str">
        <f t="shared" si="493"/>
        <v>大引間</v>
      </c>
      <c r="BO47" s="90">
        <f ca="1" xml:space="preserve">
IF(AND(BH47=data!$AR$5,BI47=data!$AT$87),data!$AU$87,
IF(AND(BH47=data!$AR$5,BI47=data!$AT$88),data!$AU$88,
IF(BH47=data!$AR$4,BF47/BJ47,
IF(BH47=data!$AR$5,BF47/OFFSET(data!$AT$3,MATCH(BI47,data!$AT$4:$AT$88,0),1),0))))</f>
        <v>0</v>
      </c>
      <c r="BP47" s="90">
        <f>MIN(IF(BL47=data!$AV$4,0.18,0.09),BF47*9)</f>
        <v>0</v>
      </c>
      <c r="BQ47" s="91">
        <f>IF(BE47=data!$AS$5,BP47,
IF(BE47=data!$AS$4,BO47,0))
*IF(AND(BG47=data!$AW$4,BE$4=data!$F$5),0.9,1)</f>
        <v>0</v>
      </c>
      <c r="BR47" s="91">
        <f t="shared" si="2"/>
        <v>0</v>
      </c>
      <c r="CB47" s="596"/>
      <c r="CC47" s="599"/>
      <c r="CD47" s="166" t="s">
        <v>147</v>
      </c>
      <c r="CE47" s="72"/>
      <c r="CF47" s="73"/>
      <c r="CG47" s="73"/>
      <c r="CH47" s="79"/>
      <c r="CI47" s="80"/>
      <c r="CJ47" s="73"/>
      <c r="CK47" s="81"/>
      <c r="CL47" s="59"/>
      <c r="CM47" s="90">
        <f t="shared" ref="CM47:CN47" si="494">CM46</f>
        <v>0</v>
      </c>
      <c r="CN47" s="90" t="str">
        <f t="shared" si="494"/>
        <v/>
      </c>
      <c r="CO47" s="90">
        <f ca="1" xml:space="preserve">
IF(AND(CH47=data!$AR$5,CI47=data!$AT$87),data!$AU$87,
IF(AND(CH47=data!$AR$5,CI47=data!$AT$88),data!$AU$88,
IF(CH47=data!$AR$4,CF47/CJ47,
IF(CH47=data!$AR$5,CF47/OFFSET(data!$AT$3,MATCH(CI47,data!$AT$4:$AT$88,0),1),0))))</f>
        <v>0</v>
      </c>
      <c r="CP47" s="90">
        <f>MIN(IF(CL47=data!$AV$4,0.18,0.09),CF47*9)</f>
        <v>0</v>
      </c>
      <c r="CQ47" s="91">
        <f>IF(CE47=data!$AS$5,CP47,
IF(CE47=data!$AS$4,CO47,0))
*IF(AND(CG47=data!$AW$4,CE$4=data!$F$5),0.9,1)</f>
        <v>0</v>
      </c>
      <c r="CR47" s="91">
        <f t="shared" si="3"/>
        <v>0</v>
      </c>
      <c r="DB47" s="596"/>
      <c r="DC47" s="599"/>
      <c r="DD47" s="166" t="s">
        <v>147</v>
      </c>
      <c r="DE47" s="72"/>
      <c r="DF47" s="73"/>
      <c r="DG47" s="73"/>
      <c r="DH47" s="79"/>
      <c r="DI47" s="80"/>
      <c r="DJ47" s="73"/>
      <c r="DK47" s="81"/>
      <c r="DL47" s="59"/>
      <c r="DM47" s="90">
        <f t="shared" ref="DM47:DN47" si="495">DM46</f>
        <v>0</v>
      </c>
      <c r="DN47" s="90" t="str">
        <f t="shared" si="495"/>
        <v/>
      </c>
      <c r="DO47" s="90">
        <f ca="1" xml:space="preserve">
IF(AND(DH47=data!$AR$5,DI47=data!$AT$87),data!$AU$87,
IF(AND(DH47=data!$AR$5,DI47=data!$AT$88),data!$AU$88,
IF(DH47=data!$AR$4,DF47/DJ47,
IF(DH47=data!$AR$5,DF47/OFFSET(data!$AT$3,MATCH(DI47,data!$AT$4:$AT$88,0),1),0))))</f>
        <v>0</v>
      </c>
      <c r="DP47" s="90">
        <f>MIN(IF(DL47=data!$AV$4,0.18,0.09),DF47*9)</f>
        <v>0</v>
      </c>
      <c r="DQ47" s="91">
        <f>IF(DE47=data!$AS$5,DP47,
IF(DE47=data!$AS$4,DO47,0))
*IF(AND(DG47=data!$AW$4,DE$4=data!$F$5),0.9,1)</f>
        <v>0</v>
      </c>
      <c r="DR47" s="91">
        <f t="shared" si="4"/>
        <v>0</v>
      </c>
      <c r="EB47" s="596"/>
      <c r="EC47" s="599"/>
      <c r="ED47" s="166" t="s">
        <v>147</v>
      </c>
      <c r="EE47" s="72"/>
      <c r="EF47" s="73"/>
      <c r="EG47" s="73"/>
      <c r="EH47" s="79"/>
      <c r="EI47" s="80"/>
      <c r="EJ47" s="73"/>
      <c r="EK47" s="81"/>
      <c r="EL47" s="59"/>
      <c r="EM47" s="90">
        <f t="shared" ref="EM47:EN47" si="496">EM46</f>
        <v>0</v>
      </c>
      <c r="EN47" s="90" t="str">
        <f t="shared" si="496"/>
        <v/>
      </c>
      <c r="EO47" s="90">
        <f ca="1" xml:space="preserve">
IF(AND(EH47=data!$AR$5,EI47=data!$AT$87),data!$AU$87,
IF(AND(EH47=data!$AR$5,EI47=data!$AT$88),data!$AU$88,
IF(EH47=data!$AR$4,EF47/EJ47,
IF(EH47=data!$AR$5,EF47/OFFSET(data!$AT$3,MATCH(EI47,data!$AT$4:$AT$88,0),1),0))))</f>
        <v>0</v>
      </c>
      <c r="EP47" s="90">
        <f>MIN(IF(EL47=data!$AV$4,0.18,0.09),EF47*9)</f>
        <v>0</v>
      </c>
      <c r="EQ47" s="91">
        <f>IF(EE47=data!$AS$5,EP47,
IF(EE47=data!$AS$4,EO47,0))
*IF(AND(EG47=data!$AW$4,EE$4=data!$F$5),0.9,1)</f>
        <v>0</v>
      </c>
      <c r="ER47" s="91">
        <f t="shared" si="5"/>
        <v>0</v>
      </c>
      <c r="FB47" s="596"/>
      <c r="FC47" s="599"/>
      <c r="FD47" s="166" t="s">
        <v>147</v>
      </c>
      <c r="FE47" s="72"/>
      <c r="FF47" s="73"/>
      <c r="FG47" s="73"/>
      <c r="FH47" s="79"/>
      <c r="FI47" s="80"/>
      <c r="FJ47" s="73"/>
      <c r="FK47" s="81"/>
      <c r="FL47" s="59"/>
      <c r="FM47" s="90">
        <f t="shared" ref="FM47:FN47" si="497">FM46</f>
        <v>0</v>
      </c>
      <c r="FN47" s="90" t="str">
        <f t="shared" si="497"/>
        <v/>
      </c>
      <c r="FO47" s="90">
        <f ca="1" xml:space="preserve">
IF(AND(FH47=data!$AR$5,FI47=data!$AT$87),data!$AU$87,
IF(AND(FH47=data!$AR$5,FI47=data!$AT$88),data!$AU$88,
IF(FH47=data!$AR$4,FF47/FJ47,
IF(FH47=data!$AR$5,FF47/OFFSET(data!$AT$3,MATCH(FI47,data!$AT$4:$AT$88,0),1),0))))</f>
        <v>0</v>
      </c>
      <c r="FP47" s="90">
        <f>MIN(IF(FL47=data!$AV$4,0.18,0.09),FF47*9)</f>
        <v>0</v>
      </c>
      <c r="FQ47" s="91">
        <f>IF(FE47=data!$AS$5,FP47,
IF(FE47=data!$AS$4,FO47,0))
*IF(AND(FG47=data!$AW$4,FE$4=data!$F$5),0.9,1)</f>
        <v>0</v>
      </c>
      <c r="FR47" s="91">
        <f t="shared" si="6"/>
        <v>0</v>
      </c>
      <c r="GB47" s="596"/>
      <c r="GC47" s="599"/>
      <c r="GD47" s="166" t="s">
        <v>147</v>
      </c>
      <c r="GE47" s="72"/>
      <c r="GF47" s="73"/>
      <c r="GG47" s="73"/>
      <c r="GH47" s="79"/>
      <c r="GI47" s="80"/>
      <c r="GJ47" s="73"/>
      <c r="GK47" s="81"/>
      <c r="GL47" s="59"/>
      <c r="GM47" s="90">
        <f t="shared" ref="GM47:GN47" si="498">GM46</f>
        <v>0</v>
      </c>
      <c r="GN47" s="90" t="str">
        <f t="shared" si="498"/>
        <v/>
      </c>
      <c r="GO47" s="90">
        <f ca="1" xml:space="preserve">
IF(AND(GH47=data!$AR$5,GI47=data!$AT$87),data!$AU$87,
IF(AND(GH47=data!$AR$5,GI47=data!$AT$88),data!$AU$88,
IF(GH47=data!$AR$4,GF47/GJ47,
IF(GH47=data!$AR$5,GF47/OFFSET(data!$AT$3,MATCH(GI47,data!$AT$4:$AT$88,0),1),0))))</f>
        <v>0</v>
      </c>
      <c r="GP47" s="90">
        <f>MIN(IF(GL47=data!$AV$4,0.18,0.09),GF47*9)</f>
        <v>0</v>
      </c>
      <c r="GQ47" s="91">
        <f>IF(GE47=data!$AS$5,GP47,
IF(GE47=data!$AS$4,GO47,0))
*IF(AND(GG47=data!$AW$4,GE$4=data!$F$5),0.9,1)</f>
        <v>0</v>
      </c>
      <c r="GR47" s="91">
        <f t="shared" si="7"/>
        <v>0</v>
      </c>
      <c r="HB47" s="596"/>
      <c r="HC47" s="599"/>
      <c r="HD47" s="166" t="s">
        <v>147</v>
      </c>
      <c r="HE47" s="72"/>
      <c r="HF47" s="73"/>
      <c r="HG47" s="73"/>
      <c r="HH47" s="79"/>
      <c r="HI47" s="80"/>
      <c r="HJ47" s="73"/>
      <c r="HK47" s="81"/>
      <c r="HL47" s="59"/>
      <c r="HM47" s="90">
        <f t="shared" ref="HM47:HN47" si="499">HM46</f>
        <v>0</v>
      </c>
      <c r="HN47" s="90" t="str">
        <f t="shared" si="499"/>
        <v/>
      </c>
      <c r="HO47" s="90">
        <f ca="1" xml:space="preserve">
IF(AND(HH47=data!$AR$5,HI47=data!$AT$87),data!$AU$87,
IF(AND(HH47=data!$AR$5,HI47=data!$AT$88),data!$AU$88,
IF(HH47=data!$AR$4,HF47/HJ47,
IF(HH47=data!$AR$5,HF47/OFFSET(data!$AT$3,MATCH(HI47,data!$AT$4:$AT$88,0),1),0))))</f>
        <v>0</v>
      </c>
      <c r="HP47" s="90">
        <f>MIN(IF(HL47=data!$AV$4,0.18,0.09),HF47*9)</f>
        <v>0</v>
      </c>
      <c r="HQ47" s="91">
        <f>IF(HE47=data!$AS$5,HP47,
IF(HE47=data!$AS$4,HO47,0))
*IF(AND(HG47=data!$AW$4,HE$4=data!$F$5),0.9,1)</f>
        <v>0</v>
      </c>
      <c r="HR47" s="91">
        <f t="shared" si="8"/>
        <v>0</v>
      </c>
      <c r="IB47" s="596"/>
      <c r="IC47" s="599"/>
      <c r="ID47" s="166" t="s">
        <v>147</v>
      </c>
      <c r="IE47" s="72"/>
      <c r="IF47" s="73"/>
      <c r="IG47" s="73"/>
      <c r="IH47" s="79"/>
      <c r="II47" s="80"/>
      <c r="IJ47" s="73"/>
      <c r="IK47" s="81"/>
      <c r="IL47" s="59"/>
      <c r="IM47" s="90">
        <f t="shared" ref="IM47:IN47" si="500">IM46</f>
        <v>0</v>
      </c>
      <c r="IN47" s="90" t="str">
        <f t="shared" si="500"/>
        <v/>
      </c>
      <c r="IO47" s="90">
        <f ca="1" xml:space="preserve">
IF(AND(IH47=data!$AR$5,II47=data!$AT$87),data!$AU$87,
IF(AND(IH47=data!$AR$5,II47=data!$AT$88),data!$AU$88,
IF(IH47=data!$AR$4,IF47/IJ47,
IF(IH47=data!$AR$5,IF47/OFFSET(data!$AT$3,MATCH(II47,data!$AT$4:$AT$88,0),1),0))))</f>
        <v>0</v>
      </c>
      <c r="IP47" s="90">
        <f>MIN(IF(IL47=data!$AV$4,0.18,0.09),IF47*9)</f>
        <v>0</v>
      </c>
      <c r="IQ47" s="91">
        <f>IF(IE47=data!$AS$5,IP47,
IF(IE47=data!$AS$4,IO47,0))
*IF(AND(IG47=data!$AW$4,IE$4=data!$F$5),0.9,1)</f>
        <v>0</v>
      </c>
      <c r="IR47" s="91">
        <f t="shared" si="9"/>
        <v>0</v>
      </c>
      <c r="JB47" s="596"/>
      <c r="JC47" s="599"/>
      <c r="JD47" s="166" t="s">
        <v>147</v>
      </c>
      <c r="JE47" s="72"/>
      <c r="JF47" s="73"/>
      <c r="JG47" s="73"/>
      <c r="JH47" s="79"/>
      <c r="JI47" s="80"/>
      <c r="JJ47" s="73"/>
      <c r="JK47" s="81"/>
      <c r="JL47" s="59"/>
      <c r="JM47" s="90">
        <f t="shared" ref="JM47:JN47" si="501">JM46</f>
        <v>0</v>
      </c>
      <c r="JN47" s="90" t="str">
        <f t="shared" si="501"/>
        <v/>
      </c>
      <c r="JO47" s="90">
        <f ca="1" xml:space="preserve">
IF(AND(JH47=data!$AR$5,JI47=data!$AT$87),data!$AU$87,
IF(AND(JH47=data!$AR$5,JI47=data!$AT$88),data!$AU$88,
IF(JH47=data!$AR$4,JF47/JJ47,
IF(JH47=data!$AR$5,JF47/OFFSET(data!$AT$3,MATCH(JI47,data!$AT$4:$AT$88,0),1),0))))</f>
        <v>0</v>
      </c>
      <c r="JP47" s="90">
        <f>MIN(IF(JL47=data!$AV$4,0.18,0.09),JF47*9)</f>
        <v>0</v>
      </c>
      <c r="JQ47" s="91">
        <f>IF(JE47=data!$AS$5,JP47,
IF(JE47=data!$AS$4,JO47,0))
*IF(AND(JG47=data!$AW$4,JE$4=data!$F$5),0.9,1)</f>
        <v>0</v>
      </c>
      <c r="JR47" s="91">
        <f t="shared" si="10"/>
        <v>0</v>
      </c>
      <c r="KB47" s="596"/>
      <c r="KC47" s="599"/>
      <c r="KD47" s="166" t="s">
        <v>147</v>
      </c>
      <c r="KE47" s="72"/>
      <c r="KF47" s="73"/>
      <c r="KG47" s="73"/>
      <c r="KH47" s="79"/>
      <c r="KI47" s="80"/>
      <c r="KJ47" s="73"/>
      <c r="KK47" s="81"/>
      <c r="KL47" s="59"/>
      <c r="KM47" s="90">
        <f t="shared" ref="KM47:KN47" si="502">KM46</f>
        <v>0</v>
      </c>
      <c r="KN47" s="90" t="str">
        <f t="shared" si="502"/>
        <v/>
      </c>
      <c r="KO47" s="90">
        <f ca="1" xml:space="preserve">
IF(AND(KH47=data!$AR$5,KI47=data!$AT$87),data!$AU$87,
IF(AND(KH47=data!$AR$5,KI47=data!$AT$88),data!$AU$88,
IF(KH47=data!$AR$4,KF47/KJ47,
IF(KH47=data!$AR$5,KF47/OFFSET(data!$AT$3,MATCH(KI47,data!$AT$4:$AT$88,0),1),0))))</f>
        <v>0</v>
      </c>
      <c r="KP47" s="90">
        <f>MIN(IF(KL47=data!$AV$4,0.18,0.09),KF47*9)</f>
        <v>0</v>
      </c>
      <c r="KQ47" s="91">
        <f>IF(KE47=data!$AS$5,KP47,
IF(KE47=data!$AS$4,KO47,0))
*IF(AND(KG47=data!$AW$4,KE$4=data!$F$5),0.9,1)</f>
        <v>0</v>
      </c>
      <c r="KR47" s="91">
        <f t="shared" si="11"/>
        <v>0</v>
      </c>
      <c r="LB47" s="596"/>
      <c r="LC47" s="599"/>
      <c r="LD47" s="166" t="s">
        <v>147</v>
      </c>
      <c r="LE47" s="72"/>
      <c r="LF47" s="73"/>
      <c r="LG47" s="73"/>
      <c r="LH47" s="79"/>
      <c r="LI47" s="80"/>
      <c r="LJ47" s="73"/>
      <c r="LK47" s="81"/>
      <c r="LL47" s="59"/>
      <c r="LM47" s="90">
        <f t="shared" ref="LM47:LN47" si="503">LM46</f>
        <v>0</v>
      </c>
      <c r="LN47" s="90" t="str">
        <f t="shared" si="503"/>
        <v/>
      </c>
      <c r="LO47" s="90">
        <f ca="1" xml:space="preserve">
IF(AND(LH47=data!$AR$5,LI47=data!$AT$87),data!$AU$87,
IF(AND(LH47=data!$AR$5,LI47=data!$AT$88),data!$AU$88,
IF(LH47=data!$AR$4,LF47/LJ47,
IF(LH47=data!$AR$5,LF47/OFFSET(data!$AT$3,MATCH(LI47,data!$AT$4:$AT$88,0),1),0))))</f>
        <v>0</v>
      </c>
      <c r="LP47" s="90">
        <f>MIN(IF(LL47=data!$AV$4,0.18,0.09),LF47*9)</f>
        <v>0</v>
      </c>
      <c r="LQ47" s="91">
        <f>IF(LE47=data!$AS$5,LP47,
IF(LE47=data!$AS$4,LO47,0))
*IF(AND(LG47=data!$AW$4,LE$4=data!$F$5),0.9,1)</f>
        <v>0</v>
      </c>
      <c r="LR47" s="91">
        <f t="shared" si="12"/>
        <v>0</v>
      </c>
      <c r="MB47" s="596"/>
      <c r="MC47" s="599"/>
      <c r="MD47" s="166" t="s">
        <v>147</v>
      </c>
      <c r="ME47" s="72"/>
      <c r="MF47" s="73"/>
      <c r="MG47" s="73"/>
      <c r="MH47" s="79"/>
      <c r="MI47" s="80"/>
      <c r="MJ47" s="73"/>
      <c r="MK47" s="81"/>
      <c r="ML47" s="59"/>
      <c r="MM47" s="90">
        <f t="shared" ref="MM47:MN47" si="504">MM46</f>
        <v>0</v>
      </c>
      <c r="MN47" s="90" t="str">
        <f t="shared" si="504"/>
        <v/>
      </c>
      <c r="MO47" s="90">
        <f ca="1" xml:space="preserve">
IF(AND(MH47=data!$AR$5,MI47=data!$AT$87),data!$AU$87,
IF(AND(MH47=data!$AR$5,MI47=data!$AT$88),data!$AU$88,
IF(MH47=data!$AR$4,MF47/MJ47,
IF(MH47=data!$AR$5,MF47/OFFSET(data!$AT$3,MATCH(MI47,data!$AT$4:$AT$88,0),1),0))))</f>
        <v>0</v>
      </c>
      <c r="MP47" s="90">
        <f>MIN(IF(ML47=data!$AV$4,0.18,0.09),MF47*9)</f>
        <v>0</v>
      </c>
      <c r="MQ47" s="91">
        <f>IF(ME47=data!$AS$5,MP47,
IF(ME47=data!$AS$4,MO47,0))
*IF(AND(MG47=data!$AW$4,ME$4=data!$F$5),0.9,1)</f>
        <v>0</v>
      </c>
      <c r="MR47" s="91">
        <f t="shared" si="13"/>
        <v>0</v>
      </c>
      <c r="NB47" s="596"/>
      <c r="NC47" s="599"/>
      <c r="ND47" s="166" t="s">
        <v>147</v>
      </c>
      <c r="NE47" s="72"/>
      <c r="NF47" s="73"/>
      <c r="NG47" s="73"/>
      <c r="NH47" s="79"/>
      <c r="NI47" s="80"/>
      <c r="NJ47" s="73"/>
      <c r="NK47" s="81"/>
      <c r="NL47" s="59"/>
      <c r="NM47" s="90">
        <f t="shared" ref="NM47:NN47" si="505">NM46</f>
        <v>0</v>
      </c>
      <c r="NN47" s="90" t="str">
        <f t="shared" si="505"/>
        <v/>
      </c>
      <c r="NO47" s="90">
        <f ca="1" xml:space="preserve">
IF(AND(NH47=data!$AR$5,NI47=data!$AT$87),data!$AU$87,
IF(AND(NH47=data!$AR$5,NI47=data!$AT$88),data!$AU$88,
IF(NH47=data!$AR$4,NF47/NJ47,
IF(NH47=data!$AR$5,NF47/OFFSET(data!$AT$3,MATCH(NI47,data!$AT$4:$AT$88,0),1),0))))</f>
        <v>0</v>
      </c>
      <c r="NP47" s="90">
        <f>MIN(IF(NL47=data!$AV$4,0.18,0.09),NF47*9)</f>
        <v>0</v>
      </c>
      <c r="NQ47" s="91">
        <f>IF(NE47=data!$AS$5,NP47,
IF(NE47=data!$AS$4,NO47,0))
*IF(AND(NG47=data!$AW$4,NE$4=data!$F$5),0.9,1)</f>
        <v>0</v>
      </c>
      <c r="NR47" s="91">
        <f t="shared" si="14"/>
        <v>0</v>
      </c>
      <c r="OB47" s="596"/>
      <c r="OC47" s="599"/>
      <c r="OD47" s="166" t="s">
        <v>147</v>
      </c>
      <c r="OE47" s="72"/>
      <c r="OF47" s="73"/>
      <c r="OG47" s="73"/>
      <c r="OH47" s="79"/>
      <c r="OI47" s="80"/>
      <c r="OJ47" s="73"/>
      <c r="OK47" s="81"/>
      <c r="OL47" s="59"/>
      <c r="OM47" s="90">
        <f t="shared" ref="OM47:ON47" si="506">OM46</f>
        <v>0</v>
      </c>
      <c r="ON47" s="90" t="str">
        <f t="shared" si="506"/>
        <v/>
      </c>
      <c r="OO47" s="90">
        <f ca="1" xml:space="preserve">
IF(AND(OH47=data!$AR$5,OI47=data!$AT$87),data!$AU$87,
IF(AND(OH47=data!$AR$5,OI47=data!$AT$88),data!$AU$88,
IF(OH47=data!$AR$4,OF47/OJ47,
IF(OH47=data!$AR$5,OF47/OFFSET(data!$AT$3,MATCH(OI47,data!$AT$4:$AT$88,0),1),0))))</f>
        <v>0</v>
      </c>
      <c r="OP47" s="90">
        <f>MIN(IF(OL47=data!$AV$4,0.18,0.09),OF47*9)</f>
        <v>0</v>
      </c>
      <c r="OQ47" s="91">
        <f>IF(OE47=data!$AS$5,OP47,
IF(OE47=data!$AS$4,OO47,0))
*IF(AND(OG47=data!$AW$4,OE$4=data!$F$5),0.9,1)</f>
        <v>0</v>
      </c>
      <c r="OR47" s="91">
        <f t="shared" si="15"/>
        <v>0</v>
      </c>
      <c r="PB47" s="596"/>
      <c r="PC47" s="599"/>
      <c r="PD47" s="166" t="s">
        <v>147</v>
      </c>
      <c r="PE47" s="72"/>
      <c r="PF47" s="73"/>
      <c r="PG47" s="73"/>
      <c r="PH47" s="79"/>
      <c r="PI47" s="80"/>
      <c r="PJ47" s="73"/>
      <c r="PK47" s="81"/>
      <c r="PL47" s="59"/>
      <c r="PM47" s="90">
        <f t="shared" ref="PM47:PN47" si="507">PM46</f>
        <v>0</v>
      </c>
      <c r="PN47" s="90" t="str">
        <f t="shared" si="507"/>
        <v/>
      </c>
      <c r="PO47" s="90">
        <f ca="1" xml:space="preserve">
IF(AND(PH47=data!$AR$5,PI47=data!$AT$87),data!$AU$87,
IF(AND(PH47=data!$AR$5,PI47=data!$AT$88),data!$AU$88,
IF(PH47=data!$AR$4,PF47/PJ47,
IF(PH47=data!$AR$5,PF47/OFFSET(data!$AT$3,MATCH(PI47,data!$AT$4:$AT$88,0),1),0))))</f>
        <v>0</v>
      </c>
      <c r="PP47" s="90">
        <f>MIN(IF(PL47=data!$AV$4,0.18,0.09),PF47*9)</f>
        <v>0</v>
      </c>
      <c r="PQ47" s="91">
        <f>IF(PE47=data!$AS$5,PP47,
IF(PE47=data!$AS$4,PO47,0))
*IF(AND(PG47=data!$AW$4,PE$4=data!$F$5),0.9,1)</f>
        <v>0</v>
      </c>
      <c r="PR47" s="91">
        <f t="shared" si="16"/>
        <v>0</v>
      </c>
      <c r="QB47" s="596"/>
      <c r="QC47" s="599"/>
      <c r="QD47" s="166" t="s">
        <v>147</v>
      </c>
      <c r="QE47" s="72"/>
      <c r="QF47" s="73"/>
      <c r="QG47" s="73"/>
      <c r="QH47" s="79"/>
      <c r="QI47" s="80"/>
      <c r="QJ47" s="73"/>
      <c r="QK47" s="81"/>
      <c r="QL47" s="59"/>
      <c r="QM47" s="90">
        <f t="shared" ref="QM47:QN47" si="508">QM46</f>
        <v>0</v>
      </c>
      <c r="QN47" s="90" t="str">
        <f t="shared" si="508"/>
        <v/>
      </c>
      <c r="QO47" s="90">
        <f ca="1" xml:space="preserve">
IF(AND(QH47=data!$AR$5,QI47=data!$AT$87),data!$AU$87,
IF(AND(QH47=data!$AR$5,QI47=data!$AT$88),data!$AU$88,
IF(QH47=data!$AR$4,QF47/QJ47,
IF(QH47=data!$AR$5,QF47/OFFSET(data!$AT$3,MATCH(QI47,data!$AT$4:$AT$88,0),1),0))))</f>
        <v>0</v>
      </c>
      <c r="QP47" s="90">
        <f>MIN(IF(QL47=data!$AV$4,0.18,0.09),QF47*9)</f>
        <v>0</v>
      </c>
      <c r="QQ47" s="91">
        <f>IF(QE47=data!$AS$5,QP47,
IF(QE47=data!$AS$4,QO47,0))
*IF(AND(QG47=data!$AW$4,QE$4=data!$F$5),0.9,1)</f>
        <v>0</v>
      </c>
      <c r="QR47" s="91">
        <f t="shared" si="17"/>
        <v>0</v>
      </c>
      <c r="RB47" s="596"/>
      <c r="RC47" s="599"/>
      <c r="RD47" s="166" t="s">
        <v>147</v>
      </c>
      <c r="RE47" s="72"/>
      <c r="RF47" s="73"/>
      <c r="RG47" s="73"/>
      <c r="RH47" s="79"/>
      <c r="RI47" s="80"/>
      <c r="RJ47" s="73"/>
      <c r="RK47" s="81"/>
      <c r="RL47" s="59"/>
      <c r="RM47" s="90">
        <f t="shared" ref="RM47:RN47" si="509">RM46</f>
        <v>0</v>
      </c>
      <c r="RN47" s="90" t="str">
        <f t="shared" si="509"/>
        <v/>
      </c>
      <c r="RO47" s="90">
        <f ca="1" xml:space="preserve">
IF(AND(RH47=data!$AR$5,RI47=data!$AT$87),data!$AU$87,
IF(AND(RH47=data!$AR$5,RI47=data!$AT$88),data!$AU$88,
IF(RH47=data!$AR$4,RF47/RJ47,
IF(RH47=data!$AR$5,RF47/OFFSET(data!$AT$3,MATCH(RI47,data!$AT$4:$AT$88,0),1),0))))</f>
        <v>0</v>
      </c>
      <c r="RP47" s="90">
        <f>MIN(IF(RL47=data!$AV$4,0.18,0.09),RF47*9)</f>
        <v>0</v>
      </c>
      <c r="RQ47" s="91">
        <f>IF(RE47=data!$AS$5,RP47,
IF(RE47=data!$AS$4,RO47,0))
*IF(AND(RG47=data!$AW$4,RE$4=data!$F$5),0.9,1)</f>
        <v>0</v>
      </c>
      <c r="RR47" s="91">
        <f t="shared" si="18"/>
        <v>0</v>
      </c>
      <c r="SB47" s="596"/>
      <c r="SC47" s="599"/>
      <c r="SD47" s="166" t="s">
        <v>147</v>
      </c>
      <c r="SE47" s="72"/>
      <c r="SF47" s="73"/>
      <c r="SG47" s="73"/>
      <c r="SH47" s="79"/>
      <c r="SI47" s="80"/>
      <c r="SJ47" s="73"/>
      <c r="SK47" s="81"/>
      <c r="SL47" s="59"/>
      <c r="SM47" s="90">
        <f t="shared" ref="SM47:SN47" si="510">SM46</f>
        <v>0</v>
      </c>
      <c r="SN47" s="90" t="str">
        <f t="shared" si="510"/>
        <v/>
      </c>
      <c r="SO47" s="90">
        <f ca="1" xml:space="preserve">
IF(AND(SH47=data!$AR$5,SI47=data!$AT$87),data!$AU$87,
IF(AND(SH47=data!$AR$5,SI47=data!$AT$88),data!$AU$88,
IF(SH47=data!$AR$4,SF47/SJ47,
IF(SH47=data!$AR$5,SF47/OFFSET(data!$AT$3,MATCH(SI47,data!$AT$4:$AT$88,0),1),0))))</f>
        <v>0</v>
      </c>
      <c r="SP47" s="90">
        <f>MIN(IF(SL47=data!$AV$4,0.18,0.09),SF47*9)</f>
        <v>0</v>
      </c>
      <c r="SQ47" s="91">
        <f>IF(SE47=data!$AS$5,SP47,
IF(SE47=data!$AS$4,SO47,0))
*IF(AND(SG47=data!$AW$4,SE$4=data!$F$5),0.9,1)</f>
        <v>0</v>
      </c>
      <c r="SR47" s="91">
        <f t="shared" si="19"/>
        <v>0</v>
      </c>
    </row>
    <row r="48" spans="2:516" ht="22.5" customHeight="1" x14ac:dyDescent="0.15">
      <c r="B48" s="596"/>
      <c r="C48" s="599"/>
      <c r="D48" s="166" t="s">
        <v>148</v>
      </c>
      <c r="E48" s="72"/>
      <c r="F48" s="73"/>
      <c r="G48" s="73"/>
      <c r="H48" s="79"/>
      <c r="I48" s="80"/>
      <c r="J48" s="73"/>
      <c r="K48" s="81"/>
      <c r="L48" s="59"/>
      <c r="M48" s="90" t="str">
        <f t="shared" si="20"/>
        <v>簡略計算方法①</v>
      </c>
      <c r="N48" s="90" t="str">
        <f t="shared" si="21"/>
        <v>柱・間柱間</v>
      </c>
      <c r="O48" s="90">
        <f ca="1" xml:space="preserve">
IF(AND(H48=data!$AR$5,I48=data!$AT$87),data!$AU$87,
IF(AND(H48=data!$AR$5,I48=data!$AT$88),data!$AU$88,
IF(H48=data!$AR$4,F48/J48,
IF(H48=data!$AR$5,F48/OFFSET(data!$AT$3,MATCH(I48,data!$AT$4:$AT$88,0),1),0))))</f>
        <v>0</v>
      </c>
      <c r="P48" s="90">
        <f>MIN(IF(L48=data!$AV$4,0.18,0.09),F48*9)</f>
        <v>0</v>
      </c>
      <c r="Q48" s="91">
        <f>IF(E48=data!$AS$5,P48,
IF(E48=data!$AS$4,O48,0))
*IF(AND(G48=data!$AW$4,E$4=data!$F$5),0.9,1)</f>
        <v>0</v>
      </c>
      <c r="R48" s="91">
        <f t="shared" si="402"/>
        <v>0</v>
      </c>
      <c r="AB48" s="596"/>
      <c r="AC48" s="599"/>
      <c r="AD48" s="166" t="s">
        <v>148</v>
      </c>
      <c r="AE48" s="72"/>
      <c r="AF48" s="73"/>
      <c r="AG48" s="73"/>
      <c r="AH48" s="79"/>
      <c r="AI48" s="80"/>
      <c r="AJ48" s="73"/>
      <c r="AK48" s="81"/>
      <c r="AL48" s="59"/>
      <c r="AM48" s="90" t="str">
        <f t="shared" si="311"/>
        <v>詳細計算方法</v>
      </c>
      <c r="AN48" s="90" t="str">
        <f t="shared" si="311"/>
        <v/>
      </c>
      <c r="AO48" s="90">
        <f ca="1" xml:space="preserve">
IF(AND(AH48=data!$AR$5,AI48=data!$AT$87),data!$AU$87,
IF(AND(AH48=data!$AR$5,AI48=data!$AT$88),data!$AU$88,
IF(AH48=data!$AR$4,AF48/AJ48,
IF(AH48=data!$AR$5,AF48/OFFSET(data!$AT$3,MATCH(AI48,data!$AT$4:$AT$88,0),1),0))))</f>
        <v>0</v>
      </c>
      <c r="AP48" s="90">
        <f>MIN(IF(AL48=data!$AV$4,0.18,0.09),AF48*9)</f>
        <v>0</v>
      </c>
      <c r="AQ48" s="91">
        <f>IF(AE48=data!$AS$5,AP48,
IF(AE48=data!$AS$4,AO48,0))
*IF(AND(AG48=data!$AW$4,AE$4=data!$F$5),0.9,1)</f>
        <v>0</v>
      </c>
      <c r="AR48" s="91">
        <f t="shared" si="1"/>
        <v>0</v>
      </c>
      <c r="BB48" s="596"/>
      <c r="BC48" s="599"/>
      <c r="BD48" s="166" t="s">
        <v>148</v>
      </c>
      <c r="BE48" s="72"/>
      <c r="BF48" s="73"/>
      <c r="BG48" s="73"/>
      <c r="BH48" s="79"/>
      <c r="BI48" s="80"/>
      <c r="BJ48" s="73"/>
      <c r="BK48" s="81"/>
      <c r="BL48" s="59"/>
      <c r="BM48" s="90" t="str">
        <f t="shared" ref="BM48:BN48" si="511">BM47</f>
        <v>簡略計算方法①</v>
      </c>
      <c r="BN48" s="90" t="str">
        <f t="shared" si="511"/>
        <v>大引間</v>
      </c>
      <c r="BO48" s="90">
        <f ca="1" xml:space="preserve">
IF(AND(BH48=data!$AR$5,BI48=data!$AT$87),data!$AU$87,
IF(AND(BH48=data!$AR$5,BI48=data!$AT$88),data!$AU$88,
IF(BH48=data!$AR$4,BF48/BJ48,
IF(BH48=data!$AR$5,BF48/OFFSET(data!$AT$3,MATCH(BI48,data!$AT$4:$AT$88,0),1),0))))</f>
        <v>0</v>
      </c>
      <c r="BP48" s="90">
        <f>MIN(IF(BL48=data!$AV$4,0.18,0.09),BF48*9)</f>
        <v>0</v>
      </c>
      <c r="BQ48" s="91">
        <f>IF(BE48=data!$AS$5,BP48,
IF(BE48=data!$AS$4,BO48,0))
*IF(AND(BG48=data!$AW$4,BE$4=data!$F$5),0.9,1)</f>
        <v>0</v>
      </c>
      <c r="BR48" s="91">
        <f t="shared" si="2"/>
        <v>0</v>
      </c>
      <c r="CB48" s="596"/>
      <c r="CC48" s="599"/>
      <c r="CD48" s="166" t="s">
        <v>148</v>
      </c>
      <c r="CE48" s="72"/>
      <c r="CF48" s="73"/>
      <c r="CG48" s="73"/>
      <c r="CH48" s="79"/>
      <c r="CI48" s="80"/>
      <c r="CJ48" s="73"/>
      <c r="CK48" s="81"/>
      <c r="CL48" s="59"/>
      <c r="CM48" s="90">
        <f t="shared" ref="CM48:CN48" si="512">CM47</f>
        <v>0</v>
      </c>
      <c r="CN48" s="90" t="str">
        <f t="shared" si="512"/>
        <v/>
      </c>
      <c r="CO48" s="90">
        <f ca="1" xml:space="preserve">
IF(AND(CH48=data!$AR$5,CI48=data!$AT$87),data!$AU$87,
IF(AND(CH48=data!$AR$5,CI48=data!$AT$88),data!$AU$88,
IF(CH48=data!$AR$4,CF48/CJ48,
IF(CH48=data!$AR$5,CF48/OFFSET(data!$AT$3,MATCH(CI48,data!$AT$4:$AT$88,0),1),0))))</f>
        <v>0</v>
      </c>
      <c r="CP48" s="90">
        <f>MIN(IF(CL48=data!$AV$4,0.18,0.09),CF48*9)</f>
        <v>0</v>
      </c>
      <c r="CQ48" s="91">
        <f>IF(CE48=data!$AS$5,CP48,
IF(CE48=data!$AS$4,CO48,0))
*IF(AND(CG48=data!$AW$4,CE$4=data!$F$5),0.9,1)</f>
        <v>0</v>
      </c>
      <c r="CR48" s="91">
        <f t="shared" si="3"/>
        <v>0</v>
      </c>
      <c r="DB48" s="596"/>
      <c r="DC48" s="599"/>
      <c r="DD48" s="166" t="s">
        <v>148</v>
      </c>
      <c r="DE48" s="72"/>
      <c r="DF48" s="73"/>
      <c r="DG48" s="73"/>
      <c r="DH48" s="79"/>
      <c r="DI48" s="80"/>
      <c r="DJ48" s="73"/>
      <c r="DK48" s="81"/>
      <c r="DL48" s="59"/>
      <c r="DM48" s="90">
        <f t="shared" ref="DM48:DN48" si="513">DM47</f>
        <v>0</v>
      </c>
      <c r="DN48" s="90" t="str">
        <f t="shared" si="513"/>
        <v/>
      </c>
      <c r="DO48" s="90">
        <f ca="1" xml:space="preserve">
IF(AND(DH48=data!$AR$5,DI48=data!$AT$87),data!$AU$87,
IF(AND(DH48=data!$AR$5,DI48=data!$AT$88),data!$AU$88,
IF(DH48=data!$AR$4,DF48/DJ48,
IF(DH48=data!$AR$5,DF48/OFFSET(data!$AT$3,MATCH(DI48,data!$AT$4:$AT$88,0),1),0))))</f>
        <v>0</v>
      </c>
      <c r="DP48" s="90">
        <f>MIN(IF(DL48=data!$AV$4,0.18,0.09),DF48*9)</f>
        <v>0</v>
      </c>
      <c r="DQ48" s="91">
        <f>IF(DE48=data!$AS$5,DP48,
IF(DE48=data!$AS$4,DO48,0))
*IF(AND(DG48=data!$AW$4,DE$4=data!$F$5),0.9,1)</f>
        <v>0</v>
      </c>
      <c r="DR48" s="91">
        <f t="shared" si="4"/>
        <v>0</v>
      </c>
      <c r="EB48" s="596"/>
      <c r="EC48" s="599"/>
      <c r="ED48" s="166" t="s">
        <v>148</v>
      </c>
      <c r="EE48" s="72"/>
      <c r="EF48" s="73"/>
      <c r="EG48" s="73"/>
      <c r="EH48" s="79"/>
      <c r="EI48" s="80"/>
      <c r="EJ48" s="73"/>
      <c r="EK48" s="81"/>
      <c r="EL48" s="59"/>
      <c r="EM48" s="90">
        <f t="shared" ref="EM48:EN48" si="514">EM47</f>
        <v>0</v>
      </c>
      <c r="EN48" s="90" t="str">
        <f t="shared" si="514"/>
        <v/>
      </c>
      <c r="EO48" s="90">
        <f ca="1" xml:space="preserve">
IF(AND(EH48=data!$AR$5,EI48=data!$AT$87),data!$AU$87,
IF(AND(EH48=data!$AR$5,EI48=data!$AT$88),data!$AU$88,
IF(EH48=data!$AR$4,EF48/EJ48,
IF(EH48=data!$AR$5,EF48/OFFSET(data!$AT$3,MATCH(EI48,data!$AT$4:$AT$88,0),1),0))))</f>
        <v>0</v>
      </c>
      <c r="EP48" s="90">
        <f>MIN(IF(EL48=data!$AV$4,0.18,0.09),EF48*9)</f>
        <v>0</v>
      </c>
      <c r="EQ48" s="91">
        <f>IF(EE48=data!$AS$5,EP48,
IF(EE48=data!$AS$4,EO48,0))
*IF(AND(EG48=data!$AW$4,EE$4=data!$F$5),0.9,1)</f>
        <v>0</v>
      </c>
      <c r="ER48" s="91">
        <f t="shared" si="5"/>
        <v>0</v>
      </c>
      <c r="FB48" s="596"/>
      <c r="FC48" s="599"/>
      <c r="FD48" s="166" t="s">
        <v>148</v>
      </c>
      <c r="FE48" s="72"/>
      <c r="FF48" s="73"/>
      <c r="FG48" s="73"/>
      <c r="FH48" s="79"/>
      <c r="FI48" s="80"/>
      <c r="FJ48" s="73"/>
      <c r="FK48" s="81"/>
      <c r="FL48" s="59"/>
      <c r="FM48" s="90">
        <f t="shared" ref="FM48:FN48" si="515">FM47</f>
        <v>0</v>
      </c>
      <c r="FN48" s="90" t="str">
        <f t="shared" si="515"/>
        <v/>
      </c>
      <c r="FO48" s="90">
        <f ca="1" xml:space="preserve">
IF(AND(FH48=data!$AR$5,FI48=data!$AT$87),data!$AU$87,
IF(AND(FH48=data!$AR$5,FI48=data!$AT$88),data!$AU$88,
IF(FH48=data!$AR$4,FF48/FJ48,
IF(FH48=data!$AR$5,FF48/OFFSET(data!$AT$3,MATCH(FI48,data!$AT$4:$AT$88,0),1),0))))</f>
        <v>0</v>
      </c>
      <c r="FP48" s="90">
        <f>MIN(IF(FL48=data!$AV$4,0.18,0.09),FF48*9)</f>
        <v>0</v>
      </c>
      <c r="FQ48" s="91">
        <f>IF(FE48=data!$AS$5,FP48,
IF(FE48=data!$AS$4,FO48,0))
*IF(AND(FG48=data!$AW$4,FE$4=data!$F$5),0.9,1)</f>
        <v>0</v>
      </c>
      <c r="FR48" s="91">
        <f t="shared" si="6"/>
        <v>0</v>
      </c>
      <c r="GB48" s="596"/>
      <c r="GC48" s="599"/>
      <c r="GD48" s="166" t="s">
        <v>148</v>
      </c>
      <c r="GE48" s="72"/>
      <c r="GF48" s="73"/>
      <c r="GG48" s="73"/>
      <c r="GH48" s="79"/>
      <c r="GI48" s="80"/>
      <c r="GJ48" s="73"/>
      <c r="GK48" s="81"/>
      <c r="GL48" s="59"/>
      <c r="GM48" s="90">
        <f t="shared" ref="GM48:GN48" si="516">GM47</f>
        <v>0</v>
      </c>
      <c r="GN48" s="90" t="str">
        <f t="shared" si="516"/>
        <v/>
      </c>
      <c r="GO48" s="90">
        <f ca="1" xml:space="preserve">
IF(AND(GH48=data!$AR$5,GI48=data!$AT$87),data!$AU$87,
IF(AND(GH48=data!$AR$5,GI48=data!$AT$88),data!$AU$88,
IF(GH48=data!$AR$4,GF48/GJ48,
IF(GH48=data!$AR$5,GF48/OFFSET(data!$AT$3,MATCH(GI48,data!$AT$4:$AT$88,0),1),0))))</f>
        <v>0</v>
      </c>
      <c r="GP48" s="90">
        <f>MIN(IF(GL48=data!$AV$4,0.18,0.09),GF48*9)</f>
        <v>0</v>
      </c>
      <c r="GQ48" s="91">
        <f>IF(GE48=data!$AS$5,GP48,
IF(GE48=data!$AS$4,GO48,0))
*IF(AND(GG48=data!$AW$4,GE$4=data!$F$5),0.9,1)</f>
        <v>0</v>
      </c>
      <c r="GR48" s="91">
        <f t="shared" si="7"/>
        <v>0</v>
      </c>
      <c r="HB48" s="596"/>
      <c r="HC48" s="599"/>
      <c r="HD48" s="166" t="s">
        <v>148</v>
      </c>
      <c r="HE48" s="72"/>
      <c r="HF48" s="73"/>
      <c r="HG48" s="73"/>
      <c r="HH48" s="79"/>
      <c r="HI48" s="80"/>
      <c r="HJ48" s="73"/>
      <c r="HK48" s="81"/>
      <c r="HL48" s="59"/>
      <c r="HM48" s="90">
        <f t="shared" ref="HM48:HN48" si="517">HM47</f>
        <v>0</v>
      </c>
      <c r="HN48" s="90" t="str">
        <f t="shared" si="517"/>
        <v/>
      </c>
      <c r="HO48" s="90">
        <f ca="1" xml:space="preserve">
IF(AND(HH48=data!$AR$5,HI48=data!$AT$87),data!$AU$87,
IF(AND(HH48=data!$AR$5,HI48=data!$AT$88),data!$AU$88,
IF(HH48=data!$AR$4,HF48/HJ48,
IF(HH48=data!$AR$5,HF48/OFFSET(data!$AT$3,MATCH(HI48,data!$AT$4:$AT$88,0),1),0))))</f>
        <v>0</v>
      </c>
      <c r="HP48" s="90">
        <f>MIN(IF(HL48=data!$AV$4,0.18,0.09),HF48*9)</f>
        <v>0</v>
      </c>
      <c r="HQ48" s="91">
        <f>IF(HE48=data!$AS$5,HP48,
IF(HE48=data!$AS$4,HO48,0))
*IF(AND(HG48=data!$AW$4,HE$4=data!$F$5),0.9,1)</f>
        <v>0</v>
      </c>
      <c r="HR48" s="91">
        <f t="shared" si="8"/>
        <v>0</v>
      </c>
      <c r="IB48" s="596"/>
      <c r="IC48" s="599"/>
      <c r="ID48" s="166" t="s">
        <v>148</v>
      </c>
      <c r="IE48" s="72"/>
      <c r="IF48" s="73"/>
      <c r="IG48" s="73"/>
      <c r="IH48" s="79"/>
      <c r="II48" s="80"/>
      <c r="IJ48" s="73"/>
      <c r="IK48" s="81"/>
      <c r="IL48" s="59"/>
      <c r="IM48" s="90">
        <f t="shared" ref="IM48:IN48" si="518">IM47</f>
        <v>0</v>
      </c>
      <c r="IN48" s="90" t="str">
        <f t="shared" si="518"/>
        <v/>
      </c>
      <c r="IO48" s="90">
        <f ca="1" xml:space="preserve">
IF(AND(IH48=data!$AR$5,II48=data!$AT$87),data!$AU$87,
IF(AND(IH48=data!$AR$5,II48=data!$AT$88),data!$AU$88,
IF(IH48=data!$AR$4,IF48/IJ48,
IF(IH48=data!$AR$5,IF48/OFFSET(data!$AT$3,MATCH(II48,data!$AT$4:$AT$88,0),1),0))))</f>
        <v>0</v>
      </c>
      <c r="IP48" s="90">
        <f>MIN(IF(IL48=data!$AV$4,0.18,0.09),IF48*9)</f>
        <v>0</v>
      </c>
      <c r="IQ48" s="91">
        <f>IF(IE48=data!$AS$5,IP48,
IF(IE48=data!$AS$4,IO48,0))
*IF(AND(IG48=data!$AW$4,IE$4=data!$F$5),0.9,1)</f>
        <v>0</v>
      </c>
      <c r="IR48" s="91">
        <f t="shared" si="9"/>
        <v>0</v>
      </c>
      <c r="JB48" s="596"/>
      <c r="JC48" s="599"/>
      <c r="JD48" s="166" t="s">
        <v>148</v>
      </c>
      <c r="JE48" s="72"/>
      <c r="JF48" s="73"/>
      <c r="JG48" s="73"/>
      <c r="JH48" s="79"/>
      <c r="JI48" s="80"/>
      <c r="JJ48" s="73"/>
      <c r="JK48" s="81"/>
      <c r="JL48" s="59"/>
      <c r="JM48" s="90">
        <f t="shared" ref="JM48:JN48" si="519">JM47</f>
        <v>0</v>
      </c>
      <c r="JN48" s="90" t="str">
        <f t="shared" si="519"/>
        <v/>
      </c>
      <c r="JO48" s="90">
        <f ca="1" xml:space="preserve">
IF(AND(JH48=data!$AR$5,JI48=data!$AT$87),data!$AU$87,
IF(AND(JH48=data!$AR$5,JI48=data!$AT$88),data!$AU$88,
IF(JH48=data!$AR$4,JF48/JJ48,
IF(JH48=data!$AR$5,JF48/OFFSET(data!$AT$3,MATCH(JI48,data!$AT$4:$AT$88,0),1),0))))</f>
        <v>0</v>
      </c>
      <c r="JP48" s="90">
        <f>MIN(IF(JL48=data!$AV$4,0.18,0.09),JF48*9)</f>
        <v>0</v>
      </c>
      <c r="JQ48" s="91">
        <f>IF(JE48=data!$AS$5,JP48,
IF(JE48=data!$AS$4,JO48,0))
*IF(AND(JG48=data!$AW$4,JE$4=data!$F$5),0.9,1)</f>
        <v>0</v>
      </c>
      <c r="JR48" s="91">
        <f t="shared" si="10"/>
        <v>0</v>
      </c>
      <c r="KB48" s="596"/>
      <c r="KC48" s="599"/>
      <c r="KD48" s="166" t="s">
        <v>148</v>
      </c>
      <c r="KE48" s="72"/>
      <c r="KF48" s="73"/>
      <c r="KG48" s="73"/>
      <c r="KH48" s="79"/>
      <c r="KI48" s="80"/>
      <c r="KJ48" s="73"/>
      <c r="KK48" s="81"/>
      <c r="KL48" s="59"/>
      <c r="KM48" s="90">
        <f t="shared" ref="KM48:KN48" si="520">KM47</f>
        <v>0</v>
      </c>
      <c r="KN48" s="90" t="str">
        <f t="shared" si="520"/>
        <v/>
      </c>
      <c r="KO48" s="90">
        <f ca="1" xml:space="preserve">
IF(AND(KH48=data!$AR$5,KI48=data!$AT$87),data!$AU$87,
IF(AND(KH48=data!$AR$5,KI48=data!$AT$88),data!$AU$88,
IF(KH48=data!$AR$4,KF48/KJ48,
IF(KH48=data!$AR$5,KF48/OFFSET(data!$AT$3,MATCH(KI48,data!$AT$4:$AT$88,0),1),0))))</f>
        <v>0</v>
      </c>
      <c r="KP48" s="90">
        <f>MIN(IF(KL48=data!$AV$4,0.18,0.09),KF48*9)</f>
        <v>0</v>
      </c>
      <c r="KQ48" s="91">
        <f>IF(KE48=data!$AS$5,KP48,
IF(KE48=data!$AS$4,KO48,0))
*IF(AND(KG48=data!$AW$4,KE$4=data!$F$5),0.9,1)</f>
        <v>0</v>
      </c>
      <c r="KR48" s="91">
        <f t="shared" si="11"/>
        <v>0</v>
      </c>
      <c r="LB48" s="596"/>
      <c r="LC48" s="599"/>
      <c r="LD48" s="166" t="s">
        <v>148</v>
      </c>
      <c r="LE48" s="72"/>
      <c r="LF48" s="73"/>
      <c r="LG48" s="73"/>
      <c r="LH48" s="79"/>
      <c r="LI48" s="80"/>
      <c r="LJ48" s="73"/>
      <c r="LK48" s="81"/>
      <c r="LL48" s="59"/>
      <c r="LM48" s="90">
        <f t="shared" ref="LM48:LN48" si="521">LM47</f>
        <v>0</v>
      </c>
      <c r="LN48" s="90" t="str">
        <f t="shared" si="521"/>
        <v/>
      </c>
      <c r="LO48" s="90">
        <f ca="1" xml:space="preserve">
IF(AND(LH48=data!$AR$5,LI48=data!$AT$87),data!$AU$87,
IF(AND(LH48=data!$AR$5,LI48=data!$AT$88),data!$AU$88,
IF(LH48=data!$AR$4,LF48/LJ48,
IF(LH48=data!$AR$5,LF48/OFFSET(data!$AT$3,MATCH(LI48,data!$AT$4:$AT$88,0),1),0))))</f>
        <v>0</v>
      </c>
      <c r="LP48" s="90">
        <f>MIN(IF(LL48=data!$AV$4,0.18,0.09),LF48*9)</f>
        <v>0</v>
      </c>
      <c r="LQ48" s="91">
        <f>IF(LE48=data!$AS$5,LP48,
IF(LE48=data!$AS$4,LO48,0))
*IF(AND(LG48=data!$AW$4,LE$4=data!$F$5),0.9,1)</f>
        <v>0</v>
      </c>
      <c r="LR48" s="91">
        <f t="shared" si="12"/>
        <v>0</v>
      </c>
      <c r="MB48" s="596"/>
      <c r="MC48" s="599"/>
      <c r="MD48" s="166" t="s">
        <v>148</v>
      </c>
      <c r="ME48" s="72"/>
      <c r="MF48" s="73"/>
      <c r="MG48" s="73"/>
      <c r="MH48" s="79"/>
      <c r="MI48" s="80"/>
      <c r="MJ48" s="73"/>
      <c r="MK48" s="81"/>
      <c r="ML48" s="59"/>
      <c r="MM48" s="90">
        <f t="shared" ref="MM48:MN48" si="522">MM47</f>
        <v>0</v>
      </c>
      <c r="MN48" s="90" t="str">
        <f t="shared" si="522"/>
        <v/>
      </c>
      <c r="MO48" s="90">
        <f ca="1" xml:space="preserve">
IF(AND(MH48=data!$AR$5,MI48=data!$AT$87),data!$AU$87,
IF(AND(MH48=data!$AR$5,MI48=data!$AT$88),data!$AU$88,
IF(MH48=data!$AR$4,MF48/MJ48,
IF(MH48=data!$AR$5,MF48/OFFSET(data!$AT$3,MATCH(MI48,data!$AT$4:$AT$88,0),1),0))))</f>
        <v>0</v>
      </c>
      <c r="MP48" s="90">
        <f>MIN(IF(ML48=data!$AV$4,0.18,0.09),MF48*9)</f>
        <v>0</v>
      </c>
      <c r="MQ48" s="91">
        <f>IF(ME48=data!$AS$5,MP48,
IF(ME48=data!$AS$4,MO48,0))
*IF(AND(MG48=data!$AW$4,ME$4=data!$F$5),0.9,1)</f>
        <v>0</v>
      </c>
      <c r="MR48" s="91">
        <f t="shared" si="13"/>
        <v>0</v>
      </c>
      <c r="NB48" s="596"/>
      <c r="NC48" s="599"/>
      <c r="ND48" s="166" t="s">
        <v>148</v>
      </c>
      <c r="NE48" s="72"/>
      <c r="NF48" s="73"/>
      <c r="NG48" s="73"/>
      <c r="NH48" s="79"/>
      <c r="NI48" s="80"/>
      <c r="NJ48" s="73"/>
      <c r="NK48" s="81"/>
      <c r="NL48" s="59"/>
      <c r="NM48" s="90">
        <f t="shared" ref="NM48:NN48" si="523">NM47</f>
        <v>0</v>
      </c>
      <c r="NN48" s="90" t="str">
        <f t="shared" si="523"/>
        <v/>
      </c>
      <c r="NO48" s="90">
        <f ca="1" xml:space="preserve">
IF(AND(NH48=data!$AR$5,NI48=data!$AT$87),data!$AU$87,
IF(AND(NH48=data!$AR$5,NI48=data!$AT$88),data!$AU$88,
IF(NH48=data!$AR$4,NF48/NJ48,
IF(NH48=data!$AR$5,NF48/OFFSET(data!$AT$3,MATCH(NI48,data!$AT$4:$AT$88,0),1),0))))</f>
        <v>0</v>
      </c>
      <c r="NP48" s="90">
        <f>MIN(IF(NL48=data!$AV$4,0.18,0.09),NF48*9)</f>
        <v>0</v>
      </c>
      <c r="NQ48" s="91">
        <f>IF(NE48=data!$AS$5,NP48,
IF(NE48=data!$AS$4,NO48,0))
*IF(AND(NG48=data!$AW$4,NE$4=data!$F$5),0.9,1)</f>
        <v>0</v>
      </c>
      <c r="NR48" s="91">
        <f t="shared" si="14"/>
        <v>0</v>
      </c>
      <c r="OB48" s="596"/>
      <c r="OC48" s="599"/>
      <c r="OD48" s="166" t="s">
        <v>148</v>
      </c>
      <c r="OE48" s="72"/>
      <c r="OF48" s="73"/>
      <c r="OG48" s="73"/>
      <c r="OH48" s="79"/>
      <c r="OI48" s="80"/>
      <c r="OJ48" s="73"/>
      <c r="OK48" s="81"/>
      <c r="OL48" s="59"/>
      <c r="OM48" s="90">
        <f t="shared" ref="OM48:ON48" si="524">OM47</f>
        <v>0</v>
      </c>
      <c r="ON48" s="90" t="str">
        <f t="shared" si="524"/>
        <v/>
      </c>
      <c r="OO48" s="90">
        <f ca="1" xml:space="preserve">
IF(AND(OH48=data!$AR$5,OI48=data!$AT$87),data!$AU$87,
IF(AND(OH48=data!$AR$5,OI48=data!$AT$88),data!$AU$88,
IF(OH48=data!$AR$4,OF48/OJ48,
IF(OH48=data!$AR$5,OF48/OFFSET(data!$AT$3,MATCH(OI48,data!$AT$4:$AT$88,0),1),0))))</f>
        <v>0</v>
      </c>
      <c r="OP48" s="90">
        <f>MIN(IF(OL48=data!$AV$4,0.18,0.09),OF48*9)</f>
        <v>0</v>
      </c>
      <c r="OQ48" s="91">
        <f>IF(OE48=data!$AS$5,OP48,
IF(OE48=data!$AS$4,OO48,0))
*IF(AND(OG48=data!$AW$4,OE$4=data!$F$5),0.9,1)</f>
        <v>0</v>
      </c>
      <c r="OR48" s="91">
        <f t="shared" si="15"/>
        <v>0</v>
      </c>
      <c r="PB48" s="596"/>
      <c r="PC48" s="599"/>
      <c r="PD48" s="166" t="s">
        <v>148</v>
      </c>
      <c r="PE48" s="72"/>
      <c r="PF48" s="73"/>
      <c r="PG48" s="73"/>
      <c r="PH48" s="79"/>
      <c r="PI48" s="80"/>
      <c r="PJ48" s="73"/>
      <c r="PK48" s="81"/>
      <c r="PL48" s="59"/>
      <c r="PM48" s="90">
        <f t="shared" ref="PM48:PN48" si="525">PM47</f>
        <v>0</v>
      </c>
      <c r="PN48" s="90" t="str">
        <f t="shared" si="525"/>
        <v/>
      </c>
      <c r="PO48" s="90">
        <f ca="1" xml:space="preserve">
IF(AND(PH48=data!$AR$5,PI48=data!$AT$87),data!$AU$87,
IF(AND(PH48=data!$AR$5,PI48=data!$AT$88),data!$AU$88,
IF(PH48=data!$AR$4,PF48/PJ48,
IF(PH48=data!$AR$5,PF48/OFFSET(data!$AT$3,MATCH(PI48,data!$AT$4:$AT$88,0),1),0))))</f>
        <v>0</v>
      </c>
      <c r="PP48" s="90">
        <f>MIN(IF(PL48=data!$AV$4,0.18,0.09),PF48*9)</f>
        <v>0</v>
      </c>
      <c r="PQ48" s="91">
        <f>IF(PE48=data!$AS$5,PP48,
IF(PE48=data!$AS$4,PO48,0))
*IF(AND(PG48=data!$AW$4,PE$4=data!$F$5),0.9,1)</f>
        <v>0</v>
      </c>
      <c r="PR48" s="91">
        <f t="shared" si="16"/>
        <v>0</v>
      </c>
      <c r="QB48" s="596"/>
      <c r="QC48" s="599"/>
      <c r="QD48" s="166" t="s">
        <v>148</v>
      </c>
      <c r="QE48" s="72"/>
      <c r="QF48" s="73"/>
      <c r="QG48" s="73"/>
      <c r="QH48" s="79"/>
      <c r="QI48" s="80"/>
      <c r="QJ48" s="73"/>
      <c r="QK48" s="81"/>
      <c r="QL48" s="59"/>
      <c r="QM48" s="90">
        <f t="shared" ref="QM48:QN48" si="526">QM47</f>
        <v>0</v>
      </c>
      <c r="QN48" s="90" t="str">
        <f t="shared" si="526"/>
        <v/>
      </c>
      <c r="QO48" s="90">
        <f ca="1" xml:space="preserve">
IF(AND(QH48=data!$AR$5,QI48=data!$AT$87),data!$AU$87,
IF(AND(QH48=data!$AR$5,QI48=data!$AT$88),data!$AU$88,
IF(QH48=data!$AR$4,QF48/QJ48,
IF(QH48=data!$AR$5,QF48/OFFSET(data!$AT$3,MATCH(QI48,data!$AT$4:$AT$88,0),1),0))))</f>
        <v>0</v>
      </c>
      <c r="QP48" s="90">
        <f>MIN(IF(QL48=data!$AV$4,0.18,0.09),QF48*9)</f>
        <v>0</v>
      </c>
      <c r="QQ48" s="91">
        <f>IF(QE48=data!$AS$5,QP48,
IF(QE48=data!$AS$4,QO48,0))
*IF(AND(QG48=data!$AW$4,QE$4=data!$F$5),0.9,1)</f>
        <v>0</v>
      </c>
      <c r="QR48" s="91">
        <f t="shared" si="17"/>
        <v>0</v>
      </c>
      <c r="RB48" s="596"/>
      <c r="RC48" s="599"/>
      <c r="RD48" s="166" t="s">
        <v>148</v>
      </c>
      <c r="RE48" s="72"/>
      <c r="RF48" s="73"/>
      <c r="RG48" s="73"/>
      <c r="RH48" s="79"/>
      <c r="RI48" s="80"/>
      <c r="RJ48" s="73"/>
      <c r="RK48" s="81"/>
      <c r="RL48" s="59"/>
      <c r="RM48" s="90">
        <f t="shared" ref="RM48:RN48" si="527">RM47</f>
        <v>0</v>
      </c>
      <c r="RN48" s="90" t="str">
        <f t="shared" si="527"/>
        <v/>
      </c>
      <c r="RO48" s="90">
        <f ca="1" xml:space="preserve">
IF(AND(RH48=data!$AR$5,RI48=data!$AT$87),data!$AU$87,
IF(AND(RH48=data!$AR$5,RI48=data!$AT$88),data!$AU$88,
IF(RH48=data!$AR$4,RF48/RJ48,
IF(RH48=data!$AR$5,RF48/OFFSET(data!$AT$3,MATCH(RI48,data!$AT$4:$AT$88,0),1),0))))</f>
        <v>0</v>
      </c>
      <c r="RP48" s="90">
        <f>MIN(IF(RL48=data!$AV$4,0.18,0.09),RF48*9)</f>
        <v>0</v>
      </c>
      <c r="RQ48" s="91">
        <f>IF(RE48=data!$AS$5,RP48,
IF(RE48=data!$AS$4,RO48,0))
*IF(AND(RG48=data!$AW$4,RE$4=data!$F$5),0.9,1)</f>
        <v>0</v>
      </c>
      <c r="RR48" s="91">
        <f t="shared" si="18"/>
        <v>0</v>
      </c>
      <c r="SB48" s="596"/>
      <c r="SC48" s="599"/>
      <c r="SD48" s="166" t="s">
        <v>148</v>
      </c>
      <c r="SE48" s="72"/>
      <c r="SF48" s="73"/>
      <c r="SG48" s="73"/>
      <c r="SH48" s="79"/>
      <c r="SI48" s="80"/>
      <c r="SJ48" s="73"/>
      <c r="SK48" s="81"/>
      <c r="SL48" s="59"/>
      <c r="SM48" s="90">
        <f t="shared" ref="SM48:SN48" si="528">SM47</f>
        <v>0</v>
      </c>
      <c r="SN48" s="90" t="str">
        <f t="shared" si="528"/>
        <v/>
      </c>
      <c r="SO48" s="90">
        <f ca="1" xml:space="preserve">
IF(AND(SH48=data!$AR$5,SI48=data!$AT$87),data!$AU$87,
IF(AND(SH48=data!$AR$5,SI48=data!$AT$88),data!$AU$88,
IF(SH48=data!$AR$4,SF48/SJ48,
IF(SH48=data!$AR$5,SF48/OFFSET(data!$AT$3,MATCH(SI48,data!$AT$4:$AT$88,0),1),0))))</f>
        <v>0</v>
      </c>
      <c r="SP48" s="90">
        <f>MIN(IF(SL48=data!$AV$4,0.18,0.09),SF48*9)</f>
        <v>0</v>
      </c>
      <c r="SQ48" s="91">
        <f>IF(SE48=data!$AS$5,SP48,
IF(SE48=data!$AS$4,SO48,0))
*IF(AND(SG48=data!$AW$4,SE$4=data!$F$5),0.9,1)</f>
        <v>0</v>
      </c>
      <c r="SR48" s="91">
        <f t="shared" si="19"/>
        <v>0</v>
      </c>
    </row>
    <row r="49" spans="2:516" ht="22.5" customHeight="1" thickBot="1" x14ac:dyDescent="0.2">
      <c r="B49" s="597"/>
      <c r="C49" s="600"/>
      <c r="D49" s="167" t="s">
        <v>149</v>
      </c>
      <c r="E49" s="74"/>
      <c r="F49" s="75"/>
      <c r="G49" s="75"/>
      <c r="H49" s="82"/>
      <c r="I49" s="83"/>
      <c r="J49" s="75"/>
      <c r="K49" s="84"/>
      <c r="L49" s="60"/>
      <c r="M49" s="90" t="str">
        <f t="shared" si="20"/>
        <v>簡略計算方法①</v>
      </c>
      <c r="N49" s="90" t="str">
        <f t="shared" si="21"/>
        <v>柱・間柱間</v>
      </c>
      <c r="O49" s="90">
        <f ca="1" xml:space="preserve">
IF(AND(H49=data!$AR$5,I49=data!$AT$87),data!$AU$87,
IF(AND(H49=data!$AR$5,I49=data!$AT$88),data!$AU$88,
IF(H49=data!$AR$4,F49/J49,
IF(H49=data!$AR$5,F49/OFFSET(data!$AT$3,MATCH(I49,data!$AT$4:$AT$88,0),1),0))))</f>
        <v>0</v>
      </c>
      <c r="P49" s="90">
        <f>MIN(IF(L49=data!$AV$4,0.18,0.09),F49*9)</f>
        <v>0</v>
      </c>
      <c r="Q49" s="91">
        <f>IF(E49=data!$AS$5,P49,
IF(E49=data!$AS$4,O49,0))
*IF(AND(G49=data!$AW$4,E$4=data!$F$5),0.9,1)</f>
        <v>0</v>
      </c>
      <c r="R49" s="91">
        <f t="shared" si="402"/>
        <v>0</v>
      </c>
      <c r="AB49" s="597"/>
      <c r="AC49" s="600"/>
      <c r="AD49" s="167" t="s">
        <v>149</v>
      </c>
      <c r="AE49" s="74"/>
      <c r="AF49" s="75"/>
      <c r="AG49" s="75"/>
      <c r="AH49" s="82"/>
      <c r="AI49" s="83"/>
      <c r="AJ49" s="75"/>
      <c r="AK49" s="84"/>
      <c r="AL49" s="60"/>
      <c r="AM49" s="90" t="str">
        <f t="shared" si="311"/>
        <v>詳細計算方法</v>
      </c>
      <c r="AN49" s="90" t="str">
        <f t="shared" si="311"/>
        <v/>
      </c>
      <c r="AO49" s="90">
        <f ca="1" xml:space="preserve">
IF(AND(AH49=data!$AR$5,AI49=data!$AT$87),data!$AU$87,
IF(AND(AH49=data!$AR$5,AI49=data!$AT$88),data!$AU$88,
IF(AH49=data!$AR$4,AF49/AJ49,
IF(AH49=data!$AR$5,AF49/OFFSET(data!$AT$3,MATCH(AI49,data!$AT$4:$AT$88,0),1),0))))</f>
        <v>0</v>
      </c>
      <c r="AP49" s="90">
        <f>MIN(IF(AL49=data!$AV$4,0.18,0.09),AF49*9)</f>
        <v>0</v>
      </c>
      <c r="AQ49" s="91">
        <f>IF(AE49=data!$AS$5,AP49,
IF(AE49=data!$AS$4,AO49,0))
*IF(AND(AG49=data!$AW$4,AE$4=data!$F$5),0.9,1)</f>
        <v>0</v>
      </c>
      <c r="AR49" s="91">
        <f t="shared" si="1"/>
        <v>0</v>
      </c>
      <c r="BB49" s="597"/>
      <c r="BC49" s="600"/>
      <c r="BD49" s="167" t="s">
        <v>149</v>
      </c>
      <c r="BE49" s="74"/>
      <c r="BF49" s="75"/>
      <c r="BG49" s="75"/>
      <c r="BH49" s="82"/>
      <c r="BI49" s="83"/>
      <c r="BJ49" s="75"/>
      <c r="BK49" s="84"/>
      <c r="BL49" s="60"/>
      <c r="BM49" s="90" t="str">
        <f t="shared" ref="BM49:BN49" si="529">BM48</f>
        <v>簡略計算方法①</v>
      </c>
      <c r="BN49" s="90" t="str">
        <f t="shared" si="529"/>
        <v>大引間</v>
      </c>
      <c r="BO49" s="90">
        <f ca="1" xml:space="preserve">
IF(AND(BH49=data!$AR$5,BI49=data!$AT$87),data!$AU$87,
IF(AND(BH49=data!$AR$5,BI49=data!$AT$88),data!$AU$88,
IF(BH49=data!$AR$4,BF49/BJ49,
IF(BH49=data!$AR$5,BF49/OFFSET(data!$AT$3,MATCH(BI49,data!$AT$4:$AT$88,0),1),0))))</f>
        <v>0</v>
      </c>
      <c r="BP49" s="90">
        <f>MIN(IF(BL49=data!$AV$4,0.18,0.09),BF49*9)</f>
        <v>0</v>
      </c>
      <c r="BQ49" s="91">
        <f>IF(BE49=data!$AS$5,BP49,
IF(BE49=data!$AS$4,BO49,0))
*IF(AND(BG49=data!$AW$4,BE$4=data!$F$5),0.9,1)</f>
        <v>0</v>
      </c>
      <c r="BR49" s="91">
        <f t="shared" si="2"/>
        <v>0</v>
      </c>
      <c r="CB49" s="597"/>
      <c r="CC49" s="600"/>
      <c r="CD49" s="167" t="s">
        <v>149</v>
      </c>
      <c r="CE49" s="74"/>
      <c r="CF49" s="75"/>
      <c r="CG49" s="75"/>
      <c r="CH49" s="82"/>
      <c r="CI49" s="83"/>
      <c r="CJ49" s="75"/>
      <c r="CK49" s="84"/>
      <c r="CL49" s="60"/>
      <c r="CM49" s="90">
        <f t="shared" ref="CM49:CN49" si="530">CM48</f>
        <v>0</v>
      </c>
      <c r="CN49" s="90" t="str">
        <f t="shared" si="530"/>
        <v/>
      </c>
      <c r="CO49" s="90">
        <f ca="1" xml:space="preserve">
IF(AND(CH49=data!$AR$5,CI49=data!$AT$87),data!$AU$87,
IF(AND(CH49=data!$AR$5,CI49=data!$AT$88),data!$AU$88,
IF(CH49=data!$AR$4,CF49/CJ49,
IF(CH49=data!$AR$5,CF49/OFFSET(data!$AT$3,MATCH(CI49,data!$AT$4:$AT$88,0),1),0))))</f>
        <v>0</v>
      </c>
      <c r="CP49" s="90">
        <f>MIN(IF(CL49=data!$AV$4,0.18,0.09),CF49*9)</f>
        <v>0</v>
      </c>
      <c r="CQ49" s="91">
        <f>IF(CE49=data!$AS$5,CP49,
IF(CE49=data!$AS$4,CO49,0))
*IF(AND(CG49=data!$AW$4,CE$4=data!$F$5),0.9,1)</f>
        <v>0</v>
      </c>
      <c r="CR49" s="91">
        <f t="shared" si="3"/>
        <v>0</v>
      </c>
      <c r="DB49" s="597"/>
      <c r="DC49" s="600"/>
      <c r="DD49" s="167" t="s">
        <v>149</v>
      </c>
      <c r="DE49" s="74"/>
      <c r="DF49" s="75"/>
      <c r="DG49" s="75"/>
      <c r="DH49" s="82"/>
      <c r="DI49" s="83"/>
      <c r="DJ49" s="75"/>
      <c r="DK49" s="84"/>
      <c r="DL49" s="60"/>
      <c r="DM49" s="90">
        <f t="shared" ref="DM49:DN49" si="531">DM48</f>
        <v>0</v>
      </c>
      <c r="DN49" s="90" t="str">
        <f t="shared" si="531"/>
        <v/>
      </c>
      <c r="DO49" s="90">
        <f ca="1" xml:space="preserve">
IF(AND(DH49=data!$AR$5,DI49=data!$AT$87),data!$AU$87,
IF(AND(DH49=data!$AR$5,DI49=data!$AT$88),data!$AU$88,
IF(DH49=data!$AR$4,DF49/DJ49,
IF(DH49=data!$AR$5,DF49/OFFSET(data!$AT$3,MATCH(DI49,data!$AT$4:$AT$88,0),1),0))))</f>
        <v>0</v>
      </c>
      <c r="DP49" s="90">
        <f>MIN(IF(DL49=data!$AV$4,0.18,0.09),DF49*9)</f>
        <v>0</v>
      </c>
      <c r="DQ49" s="91">
        <f>IF(DE49=data!$AS$5,DP49,
IF(DE49=data!$AS$4,DO49,0))
*IF(AND(DG49=data!$AW$4,DE$4=data!$F$5),0.9,1)</f>
        <v>0</v>
      </c>
      <c r="DR49" s="91">
        <f t="shared" si="4"/>
        <v>0</v>
      </c>
      <c r="EB49" s="597"/>
      <c r="EC49" s="600"/>
      <c r="ED49" s="167" t="s">
        <v>149</v>
      </c>
      <c r="EE49" s="74"/>
      <c r="EF49" s="75"/>
      <c r="EG49" s="75"/>
      <c r="EH49" s="82"/>
      <c r="EI49" s="83"/>
      <c r="EJ49" s="75"/>
      <c r="EK49" s="84"/>
      <c r="EL49" s="60"/>
      <c r="EM49" s="90">
        <f t="shared" ref="EM49:EN49" si="532">EM48</f>
        <v>0</v>
      </c>
      <c r="EN49" s="90" t="str">
        <f t="shared" si="532"/>
        <v/>
      </c>
      <c r="EO49" s="90">
        <f ca="1" xml:space="preserve">
IF(AND(EH49=data!$AR$5,EI49=data!$AT$87),data!$AU$87,
IF(AND(EH49=data!$AR$5,EI49=data!$AT$88),data!$AU$88,
IF(EH49=data!$AR$4,EF49/EJ49,
IF(EH49=data!$AR$5,EF49/OFFSET(data!$AT$3,MATCH(EI49,data!$AT$4:$AT$88,0),1),0))))</f>
        <v>0</v>
      </c>
      <c r="EP49" s="90">
        <f>MIN(IF(EL49=data!$AV$4,0.18,0.09),EF49*9)</f>
        <v>0</v>
      </c>
      <c r="EQ49" s="91">
        <f>IF(EE49=data!$AS$5,EP49,
IF(EE49=data!$AS$4,EO49,0))
*IF(AND(EG49=data!$AW$4,EE$4=data!$F$5),0.9,1)</f>
        <v>0</v>
      </c>
      <c r="ER49" s="91">
        <f t="shared" si="5"/>
        <v>0</v>
      </c>
      <c r="FB49" s="597"/>
      <c r="FC49" s="600"/>
      <c r="FD49" s="167" t="s">
        <v>149</v>
      </c>
      <c r="FE49" s="74"/>
      <c r="FF49" s="75"/>
      <c r="FG49" s="75"/>
      <c r="FH49" s="82"/>
      <c r="FI49" s="83"/>
      <c r="FJ49" s="75"/>
      <c r="FK49" s="84"/>
      <c r="FL49" s="60"/>
      <c r="FM49" s="90">
        <f t="shared" ref="FM49:FN49" si="533">FM48</f>
        <v>0</v>
      </c>
      <c r="FN49" s="90" t="str">
        <f t="shared" si="533"/>
        <v/>
      </c>
      <c r="FO49" s="90">
        <f ca="1" xml:space="preserve">
IF(AND(FH49=data!$AR$5,FI49=data!$AT$87),data!$AU$87,
IF(AND(FH49=data!$AR$5,FI49=data!$AT$88),data!$AU$88,
IF(FH49=data!$AR$4,FF49/FJ49,
IF(FH49=data!$AR$5,FF49/OFFSET(data!$AT$3,MATCH(FI49,data!$AT$4:$AT$88,0),1),0))))</f>
        <v>0</v>
      </c>
      <c r="FP49" s="90">
        <f>MIN(IF(FL49=data!$AV$4,0.18,0.09),FF49*9)</f>
        <v>0</v>
      </c>
      <c r="FQ49" s="91">
        <f>IF(FE49=data!$AS$5,FP49,
IF(FE49=data!$AS$4,FO49,0))
*IF(AND(FG49=data!$AW$4,FE$4=data!$F$5),0.9,1)</f>
        <v>0</v>
      </c>
      <c r="FR49" s="91">
        <f t="shared" si="6"/>
        <v>0</v>
      </c>
      <c r="GB49" s="597"/>
      <c r="GC49" s="600"/>
      <c r="GD49" s="167" t="s">
        <v>149</v>
      </c>
      <c r="GE49" s="74"/>
      <c r="GF49" s="75"/>
      <c r="GG49" s="75"/>
      <c r="GH49" s="82"/>
      <c r="GI49" s="83"/>
      <c r="GJ49" s="75"/>
      <c r="GK49" s="84"/>
      <c r="GL49" s="60"/>
      <c r="GM49" s="90">
        <f t="shared" ref="GM49:GN49" si="534">GM48</f>
        <v>0</v>
      </c>
      <c r="GN49" s="90" t="str">
        <f t="shared" si="534"/>
        <v/>
      </c>
      <c r="GO49" s="90">
        <f ca="1" xml:space="preserve">
IF(AND(GH49=data!$AR$5,GI49=data!$AT$87),data!$AU$87,
IF(AND(GH49=data!$AR$5,GI49=data!$AT$88),data!$AU$88,
IF(GH49=data!$AR$4,GF49/GJ49,
IF(GH49=data!$AR$5,GF49/OFFSET(data!$AT$3,MATCH(GI49,data!$AT$4:$AT$88,0),1),0))))</f>
        <v>0</v>
      </c>
      <c r="GP49" s="90">
        <f>MIN(IF(GL49=data!$AV$4,0.18,0.09),GF49*9)</f>
        <v>0</v>
      </c>
      <c r="GQ49" s="91">
        <f>IF(GE49=data!$AS$5,GP49,
IF(GE49=data!$AS$4,GO49,0))
*IF(AND(GG49=data!$AW$4,GE$4=data!$F$5),0.9,1)</f>
        <v>0</v>
      </c>
      <c r="GR49" s="91">
        <f t="shared" si="7"/>
        <v>0</v>
      </c>
      <c r="HB49" s="597"/>
      <c r="HC49" s="600"/>
      <c r="HD49" s="167" t="s">
        <v>149</v>
      </c>
      <c r="HE49" s="74"/>
      <c r="HF49" s="75"/>
      <c r="HG49" s="75"/>
      <c r="HH49" s="82"/>
      <c r="HI49" s="83"/>
      <c r="HJ49" s="75"/>
      <c r="HK49" s="84"/>
      <c r="HL49" s="60"/>
      <c r="HM49" s="90">
        <f t="shared" ref="HM49:HN49" si="535">HM48</f>
        <v>0</v>
      </c>
      <c r="HN49" s="90" t="str">
        <f t="shared" si="535"/>
        <v/>
      </c>
      <c r="HO49" s="90">
        <f ca="1" xml:space="preserve">
IF(AND(HH49=data!$AR$5,HI49=data!$AT$87),data!$AU$87,
IF(AND(HH49=data!$AR$5,HI49=data!$AT$88),data!$AU$88,
IF(HH49=data!$AR$4,HF49/HJ49,
IF(HH49=data!$AR$5,HF49/OFFSET(data!$AT$3,MATCH(HI49,data!$AT$4:$AT$88,0),1),0))))</f>
        <v>0</v>
      </c>
      <c r="HP49" s="90">
        <f>MIN(IF(HL49=data!$AV$4,0.18,0.09),HF49*9)</f>
        <v>0</v>
      </c>
      <c r="HQ49" s="91">
        <f>IF(HE49=data!$AS$5,HP49,
IF(HE49=data!$AS$4,HO49,0))
*IF(AND(HG49=data!$AW$4,HE$4=data!$F$5),0.9,1)</f>
        <v>0</v>
      </c>
      <c r="HR49" s="91">
        <f t="shared" si="8"/>
        <v>0</v>
      </c>
      <c r="IB49" s="597"/>
      <c r="IC49" s="600"/>
      <c r="ID49" s="167" t="s">
        <v>149</v>
      </c>
      <c r="IE49" s="74"/>
      <c r="IF49" s="75"/>
      <c r="IG49" s="75"/>
      <c r="IH49" s="82"/>
      <c r="II49" s="83"/>
      <c r="IJ49" s="75"/>
      <c r="IK49" s="84"/>
      <c r="IL49" s="60"/>
      <c r="IM49" s="90">
        <f t="shared" ref="IM49:IN49" si="536">IM48</f>
        <v>0</v>
      </c>
      <c r="IN49" s="90" t="str">
        <f t="shared" si="536"/>
        <v/>
      </c>
      <c r="IO49" s="90">
        <f ca="1" xml:space="preserve">
IF(AND(IH49=data!$AR$5,II49=data!$AT$87),data!$AU$87,
IF(AND(IH49=data!$AR$5,II49=data!$AT$88),data!$AU$88,
IF(IH49=data!$AR$4,IF49/IJ49,
IF(IH49=data!$AR$5,IF49/OFFSET(data!$AT$3,MATCH(II49,data!$AT$4:$AT$88,0),1),0))))</f>
        <v>0</v>
      </c>
      <c r="IP49" s="90">
        <f>MIN(IF(IL49=data!$AV$4,0.18,0.09),IF49*9)</f>
        <v>0</v>
      </c>
      <c r="IQ49" s="91">
        <f>IF(IE49=data!$AS$5,IP49,
IF(IE49=data!$AS$4,IO49,0))
*IF(AND(IG49=data!$AW$4,IE$4=data!$F$5),0.9,1)</f>
        <v>0</v>
      </c>
      <c r="IR49" s="91">
        <f t="shared" si="9"/>
        <v>0</v>
      </c>
      <c r="JB49" s="597"/>
      <c r="JC49" s="600"/>
      <c r="JD49" s="167" t="s">
        <v>149</v>
      </c>
      <c r="JE49" s="74"/>
      <c r="JF49" s="75"/>
      <c r="JG49" s="75"/>
      <c r="JH49" s="82"/>
      <c r="JI49" s="83"/>
      <c r="JJ49" s="75"/>
      <c r="JK49" s="84"/>
      <c r="JL49" s="60"/>
      <c r="JM49" s="90">
        <f t="shared" ref="JM49:JN49" si="537">JM48</f>
        <v>0</v>
      </c>
      <c r="JN49" s="90" t="str">
        <f t="shared" si="537"/>
        <v/>
      </c>
      <c r="JO49" s="90">
        <f ca="1" xml:space="preserve">
IF(AND(JH49=data!$AR$5,JI49=data!$AT$87),data!$AU$87,
IF(AND(JH49=data!$AR$5,JI49=data!$AT$88),data!$AU$88,
IF(JH49=data!$AR$4,JF49/JJ49,
IF(JH49=data!$AR$5,JF49/OFFSET(data!$AT$3,MATCH(JI49,data!$AT$4:$AT$88,0),1),0))))</f>
        <v>0</v>
      </c>
      <c r="JP49" s="90">
        <f>MIN(IF(JL49=data!$AV$4,0.18,0.09),JF49*9)</f>
        <v>0</v>
      </c>
      <c r="JQ49" s="91">
        <f>IF(JE49=data!$AS$5,JP49,
IF(JE49=data!$AS$4,JO49,0))
*IF(AND(JG49=data!$AW$4,JE$4=data!$F$5),0.9,1)</f>
        <v>0</v>
      </c>
      <c r="JR49" s="91">
        <f t="shared" si="10"/>
        <v>0</v>
      </c>
      <c r="KB49" s="597"/>
      <c r="KC49" s="600"/>
      <c r="KD49" s="167" t="s">
        <v>149</v>
      </c>
      <c r="KE49" s="74"/>
      <c r="KF49" s="75"/>
      <c r="KG49" s="75"/>
      <c r="KH49" s="82"/>
      <c r="KI49" s="83"/>
      <c r="KJ49" s="75"/>
      <c r="KK49" s="84"/>
      <c r="KL49" s="60"/>
      <c r="KM49" s="90">
        <f t="shared" ref="KM49:KN49" si="538">KM48</f>
        <v>0</v>
      </c>
      <c r="KN49" s="90" t="str">
        <f t="shared" si="538"/>
        <v/>
      </c>
      <c r="KO49" s="90">
        <f ca="1" xml:space="preserve">
IF(AND(KH49=data!$AR$5,KI49=data!$AT$87),data!$AU$87,
IF(AND(KH49=data!$AR$5,KI49=data!$AT$88),data!$AU$88,
IF(KH49=data!$AR$4,KF49/KJ49,
IF(KH49=data!$AR$5,KF49/OFFSET(data!$AT$3,MATCH(KI49,data!$AT$4:$AT$88,0),1),0))))</f>
        <v>0</v>
      </c>
      <c r="KP49" s="90">
        <f>MIN(IF(KL49=data!$AV$4,0.18,0.09),KF49*9)</f>
        <v>0</v>
      </c>
      <c r="KQ49" s="91">
        <f>IF(KE49=data!$AS$5,KP49,
IF(KE49=data!$AS$4,KO49,0))
*IF(AND(KG49=data!$AW$4,KE$4=data!$F$5),0.9,1)</f>
        <v>0</v>
      </c>
      <c r="KR49" s="91">
        <f t="shared" si="11"/>
        <v>0</v>
      </c>
      <c r="LB49" s="597"/>
      <c r="LC49" s="600"/>
      <c r="LD49" s="167" t="s">
        <v>149</v>
      </c>
      <c r="LE49" s="74"/>
      <c r="LF49" s="75"/>
      <c r="LG49" s="75"/>
      <c r="LH49" s="82"/>
      <c r="LI49" s="83"/>
      <c r="LJ49" s="75"/>
      <c r="LK49" s="84"/>
      <c r="LL49" s="60"/>
      <c r="LM49" s="90">
        <f t="shared" ref="LM49:LN49" si="539">LM48</f>
        <v>0</v>
      </c>
      <c r="LN49" s="90" t="str">
        <f t="shared" si="539"/>
        <v/>
      </c>
      <c r="LO49" s="90">
        <f ca="1" xml:space="preserve">
IF(AND(LH49=data!$AR$5,LI49=data!$AT$87),data!$AU$87,
IF(AND(LH49=data!$AR$5,LI49=data!$AT$88),data!$AU$88,
IF(LH49=data!$AR$4,LF49/LJ49,
IF(LH49=data!$AR$5,LF49/OFFSET(data!$AT$3,MATCH(LI49,data!$AT$4:$AT$88,0),1),0))))</f>
        <v>0</v>
      </c>
      <c r="LP49" s="90">
        <f>MIN(IF(LL49=data!$AV$4,0.18,0.09),LF49*9)</f>
        <v>0</v>
      </c>
      <c r="LQ49" s="91">
        <f>IF(LE49=data!$AS$5,LP49,
IF(LE49=data!$AS$4,LO49,0))
*IF(AND(LG49=data!$AW$4,LE$4=data!$F$5),0.9,1)</f>
        <v>0</v>
      </c>
      <c r="LR49" s="91">
        <f t="shared" si="12"/>
        <v>0</v>
      </c>
      <c r="MB49" s="597"/>
      <c r="MC49" s="600"/>
      <c r="MD49" s="167" t="s">
        <v>149</v>
      </c>
      <c r="ME49" s="74"/>
      <c r="MF49" s="75"/>
      <c r="MG49" s="75"/>
      <c r="MH49" s="82"/>
      <c r="MI49" s="83"/>
      <c r="MJ49" s="75"/>
      <c r="MK49" s="84"/>
      <c r="ML49" s="60"/>
      <c r="MM49" s="90">
        <f t="shared" ref="MM49:MN49" si="540">MM48</f>
        <v>0</v>
      </c>
      <c r="MN49" s="90" t="str">
        <f t="shared" si="540"/>
        <v/>
      </c>
      <c r="MO49" s="90">
        <f ca="1" xml:space="preserve">
IF(AND(MH49=data!$AR$5,MI49=data!$AT$87),data!$AU$87,
IF(AND(MH49=data!$AR$5,MI49=data!$AT$88),data!$AU$88,
IF(MH49=data!$AR$4,MF49/MJ49,
IF(MH49=data!$AR$5,MF49/OFFSET(data!$AT$3,MATCH(MI49,data!$AT$4:$AT$88,0),1),0))))</f>
        <v>0</v>
      </c>
      <c r="MP49" s="90">
        <f>MIN(IF(ML49=data!$AV$4,0.18,0.09),MF49*9)</f>
        <v>0</v>
      </c>
      <c r="MQ49" s="91">
        <f>IF(ME49=data!$AS$5,MP49,
IF(ME49=data!$AS$4,MO49,0))
*IF(AND(MG49=data!$AW$4,ME$4=data!$F$5),0.9,1)</f>
        <v>0</v>
      </c>
      <c r="MR49" s="91">
        <f t="shared" si="13"/>
        <v>0</v>
      </c>
      <c r="NB49" s="597"/>
      <c r="NC49" s="600"/>
      <c r="ND49" s="167" t="s">
        <v>149</v>
      </c>
      <c r="NE49" s="74"/>
      <c r="NF49" s="75"/>
      <c r="NG49" s="75"/>
      <c r="NH49" s="82"/>
      <c r="NI49" s="83"/>
      <c r="NJ49" s="75"/>
      <c r="NK49" s="84"/>
      <c r="NL49" s="60"/>
      <c r="NM49" s="90">
        <f t="shared" ref="NM49:NN49" si="541">NM48</f>
        <v>0</v>
      </c>
      <c r="NN49" s="90" t="str">
        <f t="shared" si="541"/>
        <v/>
      </c>
      <c r="NO49" s="90">
        <f ca="1" xml:space="preserve">
IF(AND(NH49=data!$AR$5,NI49=data!$AT$87),data!$AU$87,
IF(AND(NH49=data!$AR$5,NI49=data!$AT$88),data!$AU$88,
IF(NH49=data!$AR$4,NF49/NJ49,
IF(NH49=data!$AR$5,NF49/OFFSET(data!$AT$3,MATCH(NI49,data!$AT$4:$AT$88,0),1),0))))</f>
        <v>0</v>
      </c>
      <c r="NP49" s="90">
        <f>MIN(IF(NL49=data!$AV$4,0.18,0.09),NF49*9)</f>
        <v>0</v>
      </c>
      <c r="NQ49" s="91">
        <f>IF(NE49=data!$AS$5,NP49,
IF(NE49=data!$AS$4,NO49,0))
*IF(AND(NG49=data!$AW$4,NE$4=data!$F$5),0.9,1)</f>
        <v>0</v>
      </c>
      <c r="NR49" s="91">
        <f t="shared" si="14"/>
        <v>0</v>
      </c>
      <c r="OB49" s="597"/>
      <c r="OC49" s="600"/>
      <c r="OD49" s="167" t="s">
        <v>149</v>
      </c>
      <c r="OE49" s="74"/>
      <c r="OF49" s="75"/>
      <c r="OG49" s="75"/>
      <c r="OH49" s="82"/>
      <c r="OI49" s="83"/>
      <c r="OJ49" s="75"/>
      <c r="OK49" s="84"/>
      <c r="OL49" s="60"/>
      <c r="OM49" s="90">
        <f t="shared" ref="OM49:ON49" si="542">OM48</f>
        <v>0</v>
      </c>
      <c r="ON49" s="90" t="str">
        <f t="shared" si="542"/>
        <v/>
      </c>
      <c r="OO49" s="90">
        <f ca="1" xml:space="preserve">
IF(AND(OH49=data!$AR$5,OI49=data!$AT$87),data!$AU$87,
IF(AND(OH49=data!$AR$5,OI49=data!$AT$88),data!$AU$88,
IF(OH49=data!$AR$4,OF49/OJ49,
IF(OH49=data!$AR$5,OF49/OFFSET(data!$AT$3,MATCH(OI49,data!$AT$4:$AT$88,0),1),0))))</f>
        <v>0</v>
      </c>
      <c r="OP49" s="90">
        <f>MIN(IF(OL49=data!$AV$4,0.18,0.09),OF49*9)</f>
        <v>0</v>
      </c>
      <c r="OQ49" s="91">
        <f>IF(OE49=data!$AS$5,OP49,
IF(OE49=data!$AS$4,OO49,0))
*IF(AND(OG49=data!$AW$4,OE$4=data!$F$5),0.9,1)</f>
        <v>0</v>
      </c>
      <c r="OR49" s="91">
        <f t="shared" si="15"/>
        <v>0</v>
      </c>
      <c r="PB49" s="597"/>
      <c r="PC49" s="600"/>
      <c r="PD49" s="167" t="s">
        <v>149</v>
      </c>
      <c r="PE49" s="74"/>
      <c r="PF49" s="75"/>
      <c r="PG49" s="75"/>
      <c r="PH49" s="82"/>
      <c r="PI49" s="83"/>
      <c r="PJ49" s="75"/>
      <c r="PK49" s="84"/>
      <c r="PL49" s="60"/>
      <c r="PM49" s="90">
        <f t="shared" ref="PM49:PN49" si="543">PM48</f>
        <v>0</v>
      </c>
      <c r="PN49" s="90" t="str">
        <f t="shared" si="543"/>
        <v/>
      </c>
      <c r="PO49" s="90">
        <f ca="1" xml:space="preserve">
IF(AND(PH49=data!$AR$5,PI49=data!$AT$87),data!$AU$87,
IF(AND(PH49=data!$AR$5,PI49=data!$AT$88),data!$AU$88,
IF(PH49=data!$AR$4,PF49/PJ49,
IF(PH49=data!$AR$5,PF49/OFFSET(data!$AT$3,MATCH(PI49,data!$AT$4:$AT$88,0),1),0))))</f>
        <v>0</v>
      </c>
      <c r="PP49" s="90">
        <f>MIN(IF(PL49=data!$AV$4,0.18,0.09),PF49*9)</f>
        <v>0</v>
      </c>
      <c r="PQ49" s="91">
        <f>IF(PE49=data!$AS$5,PP49,
IF(PE49=data!$AS$4,PO49,0))
*IF(AND(PG49=data!$AW$4,PE$4=data!$F$5),0.9,1)</f>
        <v>0</v>
      </c>
      <c r="PR49" s="91">
        <f t="shared" si="16"/>
        <v>0</v>
      </c>
      <c r="QB49" s="597"/>
      <c r="QC49" s="600"/>
      <c r="QD49" s="167" t="s">
        <v>149</v>
      </c>
      <c r="QE49" s="74"/>
      <c r="QF49" s="75"/>
      <c r="QG49" s="75"/>
      <c r="QH49" s="82"/>
      <c r="QI49" s="83"/>
      <c r="QJ49" s="75"/>
      <c r="QK49" s="84"/>
      <c r="QL49" s="60"/>
      <c r="QM49" s="90">
        <f t="shared" ref="QM49:QN49" si="544">QM48</f>
        <v>0</v>
      </c>
      <c r="QN49" s="90" t="str">
        <f t="shared" si="544"/>
        <v/>
      </c>
      <c r="QO49" s="90">
        <f ca="1" xml:space="preserve">
IF(AND(QH49=data!$AR$5,QI49=data!$AT$87),data!$AU$87,
IF(AND(QH49=data!$AR$5,QI49=data!$AT$88),data!$AU$88,
IF(QH49=data!$AR$4,QF49/QJ49,
IF(QH49=data!$AR$5,QF49/OFFSET(data!$AT$3,MATCH(QI49,data!$AT$4:$AT$88,0),1),0))))</f>
        <v>0</v>
      </c>
      <c r="QP49" s="90">
        <f>MIN(IF(QL49=data!$AV$4,0.18,0.09),QF49*9)</f>
        <v>0</v>
      </c>
      <c r="QQ49" s="91">
        <f>IF(QE49=data!$AS$5,QP49,
IF(QE49=data!$AS$4,QO49,0))
*IF(AND(QG49=data!$AW$4,QE$4=data!$F$5),0.9,1)</f>
        <v>0</v>
      </c>
      <c r="QR49" s="91">
        <f t="shared" si="17"/>
        <v>0</v>
      </c>
      <c r="RB49" s="597"/>
      <c r="RC49" s="600"/>
      <c r="RD49" s="167" t="s">
        <v>149</v>
      </c>
      <c r="RE49" s="74"/>
      <c r="RF49" s="75"/>
      <c r="RG49" s="75"/>
      <c r="RH49" s="82"/>
      <c r="RI49" s="83"/>
      <c r="RJ49" s="75"/>
      <c r="RK49" s="84"/>
      <c r="RL49" s="60"/>
      <c r="RM49" s="90">
        <f t="shared" ref="RM49:RN49" si="545">RM48</f>
        <v>0</v>
      </c>
      <c r="RN49" s="90" t="str">
        <f t="shared" si="545"/>
        <v/>
      </c>
      <c r="RO49" s="90">
        <f ca="1" xml:space="preserve">
IF(AND(RH49=data!$AR$5,RI49=data!$AT$87),data!$AU$87,
IF(AND(RH49=data!$AR$5,RI49=data!$AT$88),data!$AU$88,
IF(RH49=data!$AR$4,RF49/RJ49,
IF(RH49=data!$AR$5,RF49/OFFSET(data!$AT$3,MATCH(RI49,data!$AT$4:$AT$88,0),1),0))))</f>
        <v>0</v>
      </c>
      <c r="RP49" s="90">
        <f>MIN(IF(RL49=data!$AV$4,0.18,0.09),RF49*9)</f>
        <v>0</v>
      </c>
      <c r="RQ49" s="91">
        <f>IF(RE49=data!$AS$5,RP49,
IF(RE49=data!$AS$4,RO49,0))
*IF(AND(RG49=data!$AW$4,RE$4=data!$F$5),0.9,1)</f>
        <v>0</v>
      </c>
      <c r="RR49" s="91">
        <f t="shared" si="18"/>
        <v>0</v>
      </c>
      <c r="SB49" s="597"/>
      <c r="SC49" s="600"/>
      <c r="SD49" s="167" t="s">
        <v>149</v>
      </c>
      <c r="SE49" s="74"/>
      <c r="SF49" s="75"/>
      <c r="SG49" s="75"/>
      <c r="SH49" s="82"/>
      <c r="SI49" s="83"/>
      <c r="SJ49" s="75"/>
      <c r="SK49" s="84"/>
      <c r="SL49" s="60"/>
      <c r="SM49" s="90">
        <f t="shared" ref="SM49:SN49" si="546">SM48</f>
        <v>0</v>
      </c>
      <c r="SN49" s="90" t="str">
        <f t="shared" si="546"/>
        <v/>
      </c>
      <c r="SO49" s="90">
        <f ca="1" xml:space="preserve">
IF(AND(SH49=data!$AR$5,SI49=data!$AT$87),data!$AU$87,
IF(AND(SH49=data!$AR$5,SI49=data!$AT$88),data!$AU$88,
IF(SH49=data!$AR$4,SF49/SJ49,
IF(SH49=data!$AR$5,SF49/OFFSET(data!$AT$3,MATCH(SI49,data!$AT$4:$AT$88,0),1),0))))</f>
        <v>0</v>
      </c>
      <c r="SP49" s="90">
        <f>MIN(IF(SL49=data!$AV$4,0.18,0.09),SF49*9)</f>
        <v>0</v>
      </c>
      <c r="SQ49" s="91">
        <f>IF(SE49=data!$AS$5,SP49,
IF(SE49=data!$AS$4,SO49,0))
*IF(AND(SG49=data!$AW$4,SE$4=data!$F$5),0.9,1)</f>
        <v>0</v>
      </c>
      <c r="SR49" s="91">
        <f t="shared" si="19"/>
        <v>0</v>
      </c>
    </row>
    <row r="50" spans="2:516" ht="22.5" customHeight="1" x14ac:dyDescent="0.15">
      <c r="B50" s="595" t="str">
        <f>IF(AND(E4=data!$F$5,OR(J6=data!$P$4,J6=data!$P$5,J6=data!$P$7,J6=data!$P$10,J6=data!$P$13,J6=data!$P$14,E6=data!$Q$8)),"",
IF(AND(E4=data!$F$5,J6=data!$P$6),"",
IF(AND(E4=data!$F$5,J6=data!$P$8),"",
IF(AND(E4=data!$F$5,J6=data!$P$9),"",
IF(AND(E4=data!$F$5,J6=data!$P$11),data!$Y$5,
IF(AND(E4=data!$F$5,J6=data!$P$12),data!$Y$5,
IF(AND(E4=data!$F$5,J6=data!$P$15),"",
"")))))))</f>
        <v/>
      </c>
      <c r="C50" s="598"/>
      <c r="D50" s="166" t="s">
        <v>595</v>
      </c>
      <c r="E50" s="69"/>
      <c r="F50" s="70"/>
      <c r="G50" s="71"/>
      <c r="H50" s="76"/>
      <c r="I50" s="77"/>
      <c r="J50" s="70"/>
      <c r="K50" s="78"/>
      <c r="L50" s="58"/>
      <c r="M50" s="90" t="str">
        <f t="shared" si="20"/>
        <v>簡略計算方法①</v>
      </c>
      <c r="N50" s="90" t="str">
        <f t="shared" si="21"/>
        <v>柱・間柱間</v>
      </c>
      <c r="O50" s="90">
        <f ca="1" xml:space="preserve">
IF(AND(H50=data!$AR$5,I50=data!$AT$87),data!$AU$87,
IF(AND(H50=data!$AR$5,I50=data!$AT$88),data!$AU$88,
IF(H50=data!$AR$4,F50/J50,
IF(H50=data!$AR$5,F50/OFFSET(data!$AT$3,MATCH(I50,data!$AT$4:$AT$88,0),1),0))))</f>
        <v>0</v>
      </c>
      <c r="P50" s="90">
        <f>MIN(IF(L50=data!$AV$4,0.18,0.09),F50*9)</f>
        <v>0</v>
      </c>
      <c r="Q50" s="91">
        <f>IF(E50=data!$AS$5,P50,
IF(E50=data!$AS$4,O50,0))
*IF(AND(G50=data!$AW$4,E$4=data!$F$5),0.9,1)</f>
        <v>0</v>
      </c>
      <c r="R50" s="91">
        <f t="shared" si="402"/>
        <v>0</v>
      </c>
      <c r="S50" s="91">
        <f>SUM(R50:R59)</f>
        <v>0</v>
      </c>
      <c r="T50" s="165">
        <f ca="1">SUM(S50:S52)</f>
        <v>0.22</v>
      </c>
      <c r="U50" s="91">
        <f>IF(C50=0,0,C50/SUM(C10,C20,C30,C40,C50,C60))</f>
        <v>0</v>
      </c>
      <c r="V50" s="91">
        <f ca="1">T51*U53</f>
        <v>0</v>
      </c>
      <c r="AB50" s="595" t="str">
        <f>IF(AND(AE4=data!$F$5,OR(AJ6=data!$P$4,AJ6=data!$P$5,AJ6=data!$P$7,AJ6=data!$P$10,AJ6=data!$P$13,AJ6=data!$P$14,AE6=data!$Q$8)),"",
IF(AND(AE4=data!$F$5,AJ6=data!$P$6),"",
IF(AND(AE4=data!$F$5,AJ6=data!$P$8),"",
IF(AND(AE4=data!$F$5,AJ6=data!$P$9),"",
IF(AND(AE4=data!$F$5,AJ6=data!$P$11),data!$Y$5,
IF(AND(AE4=data!$F$5,AJ6=data!$P$12),data!$Y$5,
IF(AND(AE4=data!$F$5,AJ6=data!$P$15),"",
"")))))))</f>
        <v/>
      </c>
      <c r="AC50" s="598"/>
      <c r="AD50" s="166" t="s">
        <v>140</v>
      </c>
      <c r="AE50" s="69"/>
      <c r="AF50" s="70"/>
      <c r="AG50" s="71"/>
      <c r="AH50" s="76"/>
      <c r="AI50" s="77"/>
      <c r="AJ50" s="70"/>
      <c r="AK50" s="78"/>
      <c r="AL50" s="58"/>
      <c r="AM50" s="90" t="str">
        <f t="shared" si="311"/>
        <v>詳細計算方法</v>
      </c>
      <c r="AN50" s="90" t="str">
        <f t="shared" si="311"/>
        <v/>
      </c>
      <c r="AO50" s="90">
        <f ca="1" xml:space="preserve">
IF(AND(AH50=data!$AR$5,AI50=data!$AT$87),data!$AU$87,
IF(AND(AH50=data!$AR$5,AI50=data!$AT$88),data!$AU$88,
IF(AH50=data!$AR$4,AF50/AJ50,
IF(AH50=data!$AR$5,AF50/OFFSET(data!$AT$3,MATCH(AI50,data!$AT$4:$AT$88,0),1),0))))</f>
        <v>0</v>
      </c>
      <c r="AP50" s="90">
        <f>MIN(IF(AL50=data!$AV$4,0.18,0.09),AF50*9)</f>
        <v>0</v>
      </c>
      <c r="AQ50" s="91">
        <f>IF(AE50=data!$AS$5,AP50,
IF(AE50=data!$AS$4,AO50,0))
*IF(AND(AG50=data!$AW$4,AE$4=data!$F$5),0.9,1)</f>
        <v>0</v>
      </c>
      <c r="AR50" s="91">
        <f t="shared" si="1"/>
        <v>0</v>
      </c>
      <c r="AS50" s="91">
        <f>SUM(AR50:AR59)</f>
        <v>0</v>
      </c>
      <c r="AT50" s="165">
        <f ca="1">SUM(AS50:AS52)</f>
        <v>0.18</v>
      </c>
      <c r="AU50" s="91">
        <f>IF(AC50=0,0,AC50/SUM(AC10,AC20,AC30,AC40,AC50,AC60))</f>
        <v>0</v>
      </c>
      <c r="AV50" s="91">
        <f ca="1">AT51*AU53</f>
        <v>0</v>
      </c>
      <c r="BB50" s="595" t="str">
        <f>IF(AND(BE4=data!$F$5,OR(BJ6=data!$P$4,BJ6=data!$P$5,BJ6=data!$P$7,BJ6=data!$P$10,BJ6=data!$P$13,BJ6=data!$P$14,BE6=data!$Q$8)),"",
IF(AND(BE4=data!$F$5,BJ6=data!$P$6),"",
IF(AND(BE4=data!$F$5,BJ6=data!$P$8),"",
IF(AND(BE4=data!$F$5,BJ6=data!$P$9),"",
IF(AND(BE4=data!$F$5,BJ6=data!$P$11),data!$Y$5,
IF(AND(BE4=data!$F$5,BJ6=data!$P$12),data!$Y$5,
IF(AND(BE4=data!$F$5,BJ6=data!$P$15),"",
"")))))))</f>
        <v/>
      </c>
      <c r="BC50" s="598"/>
      <c r="BD50" s="166" t="s">
        <v>140</v>
      </c>
      <c r="BE50" s="69"/>
      <c r="BF50" s="70"/>
      <c r="BG50" s="71"/>
      <c r="BH50" s="76"/>
      <c r="BI50" s="77"/>
      <c r="BJ50" s="70"/>
      <c r="BK50" s="78"/>
      <c r="BL50" s="58"/>
      <c r="BM50" s="90" t="str">
        <f t="shared" ref="BM50:BN50" si="547">BM49</f>
        <v>簡略計算方法①</v>
      </c>
      <c r="BN50" s="90" t="str">
        <f t="shared" si="547"/>
        <v>大引間</v>
      </c>
      <c r="BO50" s="90">
        <f ca="1" xml:space="preserve">
IF(AND(BH50=data!$AR$5,BI50=data!$AT$87),data!$AU$87,
IF(AND(BH50=data!$AR$5,BI50=data!$AT$88),data!$AU$88,
IF(BH50=data!$AR$4,BF50/BJ50,
IF(BH50=data!$AR$5,BF50/OFFSET(data!$AT$3,MATCH(BI50,data!$AT$4:$AT$88,0),1),0))))</f>
        <v>0</v>
      </c>
      <c r="BP50" s="90">
        <f>MIN(IF(BL50=data!$AV$4,0.18,0.09),BF50*9)</f>
        <v>0</v>
      </c>
      <c r="BQ50" s="91">
        <f>IF(BE50=data!$AS$5,BP50,
IF(BE50=data!$AS$4,BO50,0))
*IF(AND(BG50=data!$AW$4,BE$4=data!$F$5),0.9,1)</f>
        <v>0</v>
      </c>
      <c r="BR50" s="91">
        <f t="shared" si="2"/>
        <v>0</v>
      </c>
      <c r="BS50" s="91">
        <f>SUM(BR50:BR59)</f>
        <v>0</v>
      </c>
      <c r="BT50" s="165">
        <f ca="1">SUM(BS50:BS52)</f>
        <v>0.3</v>
      </c>
      <c r="BU50" s="91">
        <f>IF(BC50=0,0,BC50/SUM(BC10,BC20,BC30,BC40,BC50,BC60))</f>
        <v>0</v>
      </c>
      <c r="BV50" s="91">
        <f ca="1">BT51*BU53</f>
        <v>0</v>
      </c>
      <c r="CB50" s="595" t="str">
        <f>IF(AND(CE4=data!$F$5,OR(CJ6=data!$P$4,CJ6=data!$P$5,CJ6=data!$P$7,CJ6=data!$P$10,CJ6=data!$P$13,CJ6=data!$P$14,CE6=data!$Q$8)),"",
IF(AND(CE4=data!$F$5,CJ6=data!$P$6),"",
IF(AND(CE4=data!$F$5,CJ6=data!$P$8),"",
IF(AND(CE4=data!$F$5,CJ6=data!$P$9),"",
IF(AND(CE4=data!$F$5,CJ6=data!$P$11),data!$Y$5,
IF(AND(CE4=data!$F$5,CJ6=data!$P$12),data!$Y$5,
IF(AND(CE4=data!$F$5,CJ6=data!$P$15),"",
"")))))))</f>
        <v/>
      </c>
      <c r="CC50" s="598"/>
      <c r="CD50" s="166" t="s">
        <v>140</v>
      </c>
      <c r="CE50" s="69"/>
      <c r="CF50" s="70"/>
      <c r="CG50" s="71"/>
      <c r="CH50" s="76"/>
      <c r="CI50" s="77"/>
      <c r="CJ50" s="70"/>
      <c r="CK50" s="78"/>
      <c r="CL50" s="58"/>
      <c r="CM50" s="90">
        <f t="shared" ref="CM50:CN50" si="548">CM49</f>
        <v>0</v>
      </c>
      <c r="CN50" s="90" t="str">
        <f t="shared" si="548"/>
        <v/>
      </c>
      <c r="CO50" s="90">
        <f ca="1" xml:space="preserve">
IF(AND(CH50=data!$AR$5,CI50=data!$AT$87),data!$AU$87,
IF(AND(CH50=data!$AR$5,CI50=data!$AT$88),data!$AU$88,
IF(CH50=data!$AR$4,CF50/CJ50,
IF(CH50=data!$AR$5,CF50/OFFSET(data!$AT$3,MATCH(CI50,data!$AT$4:$AT$88,0),1),0))))</f>
        <v>0</v>
      </c>
      <c r="CP50" s="90">
        <f>MIN(IF(CL50=data!$AV$4,0.18,0.09),CF50*9)</f>
        <v>0</v>
      </c>
      <c r="CQ50" s="91">
        <f>IF(CE50=data!$AS$5,CP50,
IF(CE50=data!$AS$4,CO50,0))
*IF(AND(CG50=data!$AW$4,CE$4=data!$F$5),0.9,1)</f>
        <v>0</v>
      </c>
      <c r="CR50" s="91">
        <f t="shared" si="3"/>
        <v>0</v>
      </c>
      <c r="CS50" s="91">
        <f>SUM(CR50:CR59)</f>
        <v>0</v>
      </c>
      <c r="CT50" s="165" t="e">
        <f ca="1">SUM(CS50:CS52)</f>
        <v>#N/A</v>
      </c>
      <c r="CU50" s="91">
        <f>IF(CC50=0,0,CC50/SUM(CC10,CC20,CC30,CC40,CC50,CC60))</f>
        <v>0</v>
      </c>
      <c r="CV50" s="91" t="e">
        <f ca="1">CT51*CU53</f>
        <v>#N/A</v>
      </c>
      <c r="DB50" s="595" t="str">
        <f>IF(AND(DE4=data!$F$5,OR(DJ6=data!$P$4,DJ6=data!$P$5,DJ6=data!$P$7,DJ6=data!$P$10,DJ6=data!$P$13,DJ6=data!$P$14,DE6=data!$Q$8)),"",
IF(AND(DE4=data!$F$5,DJ6=data!$P$6),"",
IF(AND(DE4=data!$F$5,DJ6=data!$P$8),"",
IF(AND(DE4=data!$F$5,DJ6=data!$P$9),"",
IF(AND(DE4=data!$F$5,DJ6=data!$P$11),data!$Y$5,
IF(AND(DE4=data!$F$5,DJ6=data!$P$12),data!$Y$5,
IF(AND(DE4=data!$F$5,DJ6=data!$P$15),"",
"")))))))</f>
        <v/>
      </c>
      <c r="DC50" s="598"/>
      <c r="DD50" s="166" t="s">
        <v>140</v>
      </c>
      <c r="DE50" s="69"/>
      <c r="DF50" s="70"/>
      <c r="DG50" s="71"/>
      <c r="DH50" s="76"/>
      <c r="DI50" s="77"/>
      <c r="DJ50" s="70"/>
      <c r="DK50" s="78"/>
      <c r="DL50" s="58"/>
      <c r="DM50" s="90">
        <f t="shared" ref="DM50:DN50" si="549">DM49</f>
        <v>0</v>
      </c>
      <c r="DN50" s="90" t="str">
        <f t="shared" si="549"/>
        <v/>
      </c>
      <c r="DO50" s="90">
        <f ca="1" xml:space="preserve">
IF(AND(DH50=data!$AR$5,DI50=data!$AT$87),data!$AU$87,
IF(AND(DH50=data!$AR$5,DI50=data!$AT$88),data!$AU$88,
IF(DH50=data!$AR$4,DF50/DJ50,
IF(DH50=data!$AR$5,DF50/OFFSET(data!$AT$3,MATCH(DI50,data!$AT$4:$AT$88,0),1),0))))</f>
        <v>0</v>
      </c>
      <c r="DP50" s="90">
        <f>MIN(IF(DL50=data!$AV$4,0.18,0.09),DF50*9)</f>
        <v>0</v>
      </c>
      <c r="DQ50" s="91">
        <f>IF(DE50=data!$AS$5,DP50,
IF(DE50=data!$AS$4,DO50,0))
*IF(AND(DG50=data!$AW$4,DE$4=data!$F$5),0.9,1)</f>
        <v>0</v>
      </c>
      <c r="DR50" s="91">
        <f t="shared" si="4"/>
        <v>0</v>
      </c>
      <c r="DS50" s="91">
        <f>SUM(DR50:DR59)</f>
        <v>0</v>
      </c>
      <c r="DT50" s="165" t="e">
        <f ca="1">SUM(DS50:DS52)</f>
        <v>#N/A</v>
      </c>
      <c r="DU50" s="91">
        <f>IF(DC50=0,0,DC50/SUM(DC10,DC20,DC30,DC40,DC50,DC60))</f>
        <v>0</v>
      </c>
      <c r="DV50" s="91" t="e">
        <f ca="1">DT51*DU53</f>
        <v>#N/A</v>
      </c>
      <c r="EB50" s="595" t="str">
        <f>IF(AND(EE4=data!$F$5,OR(EJ6=data!$P$4,EJ6=data!$P$5,EJ6=data!$P$7,EJ6=data!$P$10,EJ6=data!$P$13,EJ6=data!$P$14,EE6=data!$Q$8)),"",
IF(AND(EE4=data!$F$5,EJ6=data!$P$6),"",
IF(AND(EE4=data!$F$5,EJ6=data!$P$8),"",
IF(AND(EE4=data!$F$5,EJ6=data!$P$9),"",
IF(AND(EE4=data!$F$5,EJ6=data!$P$11),data!$Y$5,
IF(AND(EE4=data!$F$5,EJ6=data!$P$12),data!$Y$5,
IF(AND(EE4=data!$F$5,EJ6=data!$P$15),"",
"")))))))</f>
        <v/>
      </c>
      <c r="EC50" s="598"/>
      <c r="ED50" s="166" t="s">
        <v>140</v>
      </c>
      <c r="EE50" s="69"/>
      <c r="EF50" s="70"/>
      <c r="EG50" s="71"/>
      <c r="EH50" s="76"/>
      <c r="EI50" s="77"/>
      <c r="EJ50" s="70"/>
      <c r="EK50" s="78"/>
      <c r="EL50" s="58"/>
      <c r="EM50" s="90">
        <f t="shared" ref="EM50:EN50" si="550">EM49</f>
        <v>0</v>
      </c>
      <c r="EN50" s="90" t="str">
        <f t="shared" si="550"/>
        <v/>
      </c>
      <c r="EO50" s="90">
        <f ca="1" xml:space="preserve">
IF(AND(EH50=data!$AR$5,EI50=data!$AT$87),data!$AU$87,
IF(AND(EH50=data!$AR$5,EI50=data!$AT$88),data!$AU$88,
IF(EH50=data!$AR$4,EF50/EJ50,
IF(EH50=data!$AR$5,EF50/OFFSET(data!$AT$3,MATCH(EI50,data!$AT$4:$AT$88,0),1),0))))</f>
        <v>0</v>
      </c>
      <c r="EP50" s="90">
        <f>MIN(IF(EL50=data!$AV$4,0.18,0.09),EF50*9)</f>
        <v>0</v>
      </c>
      <c r="EQ50" s="91">
        <f>IF(EE50=data!$AS$5,EP50,
IF(EE50=data!$AS$4,EO50,0))
*IF(AND(EG50=data!$AW$4,EE$4=data!$F$5),0.9,1)</f>
        <v>0</v>
      </c>
      <c r="ER50" s="91">
        <f t="shared" si="5"/>
        <v>0</v>
      </c>
      <c r="ES50" s="91">
        <f>SUM(ER50:ER59)</f>
        <v>0</v>
      </c>
      <c r="ET50" s="165" t="e">
        <f ca="1">SUM(ES50:ES52)</f>
        <v>#N/A</v>
      </c>
      <c r="EU50" s="91">
        <f>IF(EC50=0,0,EC50/SUM(EC10,EC20,EC30,EC40,EC50,EC60))</f>
        <v>0</v>
      </c>
      <c r="EV50" s="91" t="e">
        <f ca="1">ET51*EU53</f>
        <v>#N/A</v>
      </c>
      <c r="FB50" s="595" t="str">
        <f>IF(AND(FE4=data!$F$5,OR(FJ6=data!$P$4,FJ6=data!$P$5,FJ6=data!$P$7,FJ6=data!$P$10,FJ6=data!$P$13,FJ6=data!$P$14,FE6=data!$Q$8)),"",
IF(AND(FE4=data!$F$5,FJ6=data!$P$6),"",
IF(AND(FE4=data!$F$5,FJ6=data!$P$8),"",
IF(AND(FE4=data!$F$5,FJ6=data!$P$9),"",
IF(AND(FE4=data!$F$5,FJ6=data!$P$11),data!$Y$5,
IF(AND(FE4=data!$F$5,FJ6=data!$P$12),data!$Y$5,
IF(AND(FE4=data!$F$5,FJ6=data!$P$15),"",
"")))))))</f>
        <v/>
      </c>
      <c r="FC50" s="598"/>
      <c r="FD50" s="166" t="s">
        <v>140</v>
      </c>
      <c r="FE50" s="69"/>
      <c r="FF50" s="70"/>
      <c r="FG50" s="71"/>
      <c r="FH50" s="76"/>
      <c r="FI50" s="77"/>
      <c r="FJ50" s="70"/>
      <c r="FK50" s="78"/>
      <c r="FL50" s="58"/>
      <c r="FM50" s="90">
        <f t="shared" ref="FM50:FN50" si="551">FM49</f>
        <v>0</v>
      </c>
      <c r="FN50" s="90" t="str">
        <f t="shared" si="551"/>
        <v/>
      </c>
      <c r="FO50" s="90">
        <f ca="1" xml:space="preserve">
IF(AND(FH50=data!$AR$5,FI50=data!$AT$87),data!$AU$87,
IF(AND(FH50=data!$AR$5,FI50=data!$AT$88),data!$AU$88,
IF(FH50=data!$AR$4,FF50/FJ50,
IF(FH50=data!$AR$5,FF50/OFFSET(data!$AT$3,MATCH(FI50,data!$AT$4:$AT$88,0),1),0))))</f>
        <v>0</v>
      </c>
      <c r="FP50" s="90">
        <f>MIN(IF(FL50=data!$AV$4,0.18,0.09),FF50*9)</f>
        <v>0</v>
      </c>
      <c r="FQ50" s="91">
        <f>IF(FE50=data!$AS$5,FP50,
IF(FE50=data!$AS$4,FO50,0))
*IF(AND(FG50=data!$AW$4,FE$4=data!$F$5),0.9,1)</f>
        <v>0</v>
      </c>
      <c r="FR50" s="91">
        <f t="shared" si="6"/>
        <v>0</v>
      </c>
      <c r="FS50" s="91">
        <f>SUM(FR50:FR59)</f>
        <v>0</v>
      </c>
      <c r="FT50" s="165" t="e">
        <f ca="1">SUM(FS50:FS52)</f>
        <v>#N/A</v>
      </c>
      <c r="FU50" s="91">
        <f>IF(FC50=0,0,FC50/SUM(FC10,FC20,FC30,FC40,FC50,FC60))</f>
        <v>0</v>
      </c>
      <c r="FV50" s="91" t="e">
        <f ca="1">FT51*FU53</f>
        <v>#N/A</v>
      </c>
      <c r="GB50" s="595" t="str">
        <f>IF(AND(GE4=data!$F$5,OR(GJ6=data!$P$4,GJ6=data!$P$5,GJ6=data!$P$7,GJ6=data!$P$10,GJ6=data!$P$13,GJ6=data!$P$14,GE6=data!$Q$8)),"",
IF(AND(GE4=data!$F$5,GJ6=data!$P$6),"",
IF(AND(GE4=data!$F$5,GJ6=data!$P$8),"",
IF(AND(GE4=data!$F$5,GJ6=data!$P$9),"",
IF(AND(GE4=data!$F$5,GJ6=data!$P$11),data!$Y$5,
IF(AND(GE4=data!$F$5,GJ6=data!$P$12),data!$Y$5,
IF(AND(GE4=data!$F$5,GJ6=data!$P$15),"",
"")))))))</f>
        <v/>
      </c>
      <c r="GC50" s="598"/>
      <c r="GD50" s="166" t="s">
        <v>140</v>
      </c>
      <c r="GE50" s="69"/>
      <c r="GF50" s="70"/>
      <c r="GG50" s="71"/>
      <c r="GH50" s="76"/>
      <c r="GI50" s="77"/>
      <c r="GJ50" s="70"/>
      <c r="GK50" s="78"/>
      <c r="GL50" s="58"/>
      <c r="GM50" s="90">
        <f t="shared" ref="GM50:GN50" si="552">GM49</f>
        <v>0</v>
      </c>
      <c r="GN50" s="90" t="str">
        <f t="shared" si="552"/>
        <v/>
      </c>
      <c r="GO50" s="90">
        <f ca="1" xml:space="preserve">
IF(AND(GH50=data!$AR$5,GI50=data!$AT$87),data!$AU$87,
IF(AND(GH50=data!$AR$5,GI50=data!$AT$88),data!$AU$88,
IF(GH50=data!$AR$4,GF50/GJ50,
IF(GH50=data!$AR$5,GF50/OFFSET(data!$AT$3,MATCH(GI50,data!$AT$4:$AT$88,0),1),0))))</f>
        <v>0</v>
      </c>
      <c r="GP50" s="90">
        <f>MIN(IF(GL50=data!$AV$4,0.18,0.09),GF50*9)</f>
        <v>0</v>
      </c>
      <c r="GQ50" s="91">
        <f>IF(GE50=data!$AS$5,GP50,
IF(GE50=data!$AS$4,GO50,0))
*IF(AND(GG50=data!$AW$4,GE$4=data!$F$5),0.9,1)</f>
        <v>0</v>
      </c>
      <c r="GR50" s="91">
        <f t="shared" si="7"/>
        <v>0</v>
      </c>
      <c r="GS50" s="91">
        <f>SUM(GR50:GR59)</f>
        <v>0</v>
      </c>
      <c r="GT50" s="165" t="e">
        <f ca="1">SUM(GS50:GS52)</f>
        <v>#N/A</v>
      </c>
      <c r="GU50" s="91">
        <f>IF(GC50=0,0,GC50/SUM(GC10,GC20,GC30,GC40,GC50,GC60))</f>
        <v>0</v>
      </c>
      <c r="GV50" s="91" t="e">
        <f ca="1">GT51*GU53</f>
        <v>#N/A</v>
      </c>
      <c r="HB50" s="595" t="str">
        <f>IF(AND(HE4=data!$F$5,OR(HJ6=data!$P$4,HJ6=data!$P$5,HJ6=data!$P$7,HJ6=data!$P$10,HJ6=data!$P$13,HJ6=data!$P$14,HE6=data!$Q$8)),"",
IF(AND(HE4=data!$F$5,HJ6=data!$P$6),"",
IF(AND(HE4=data!$F$5,HJ6=data!$P$8),"",
IF(AND(HE4=data!$F$5,HJ6=data!$P$9),"",
IF(AND(HE4=data!$F$5,HJ6=data!$P$11),data!$Y$5,
IF(AND(HE4=data!$F$5,HJ6=data!$P$12),data!$Y$5,
IF(AND(HE4=data!$F$5,HJ6=data!$P$15),"",
"")))))))</f>
        <v/>
      </c>
      <c r="HC50" s="598"/>
      <c r="HD50" s="166" t="s">
        <v>140</v>
      </c>
      <c r="HE50" s="69"/>
      <c r="HF50" s="70"/>
      <c r="HG50" s="71"/>
      <c r="HH50" s="76"/>
      <c r="HI50" s="77"/>
      <c r="HJ50" s="70"/>
      <c r="HK50" s="78"/>
      <c r="HL50" s="58"/>
      <c r="HM50" s="90">
        <f t="shared" ref="HM50:HN50" si="553">HM49</f>
        <v>0</v>
      </c>
      <c r="HN50" s="90" t="str">
        <f t="shared" si="553"/>
        <v/>
      </c>
      <c r="HO50" s="90">
        <f ca="1" xml:space="preserve">
IF(AND(HH50=data!$AR$5,HI50=data!$AT$87),data!$AU$87,
IF(AND(HH50=data!$AR$5,HI50=data!$AT$88),data!$AU$88,
IF(HH50=data!$AR$4,HF50/HJ50,
IF(HH50=data!$AR$5,HF50/OFFSET(data!$AT$3,MATCH(HI50,data!$AT$4:$AT$88,0),1),0))))</f>
        <v>0</v>
      </c>
      <c r="HP50" s="90">
        <f>MIN(IF(HL50=data!$AV$4,0.18,0.09),HF50*9)</f>
        <v>0</v>
      </c>
      <c r="HQ50" s="91">
        <f>IF(HE50=data!$AS$5,HP50,
IF(HE50=data!$AS$4,HO50,0))
*IF(AND(HG50=data!$AW$4,HE$4=data!$F$5),0.9,1)</f>
        <v>0</v>
      </c>
      <c r="HR50" s="91">
        <f t="shared" si="8"/>
        <v>0</v>
      </c>
      <c r="HS50" s="91">
        <f>SUM(HR50:HR59)</f>
        <v>0</v>
      </c>
      <c r="HT50" s="165" t="e">
        <f ca="1">SUM(HS50:HS52)</f>
        <v>#N/A</v>
      </c>
      <c r="HU50" s="91">
        <f>IF(HC50=0,0,HC50/SUM(HC10,HC20,HC30,HC40,HC50,HC60))</f>
        <v>0</v>
      </c>
      <c r="HV50" s="91" t="e">
        <f ca="1">HT51*HU53</f>
        <v>#N/A</v>
      </c>
      <c r="IB50" s="595" t="str">
        <f>IF(AND(IE4=data!$F$5,OR(IJ6=data!$P$4,IJ6=data!$P$5,IJ6=data!$P$7,IJ6=data!$P$10,IJ6=data!$P$13,IJ6=data!$P$14,IE6=data!$Q$8)),"",
IF(AND(IE4=data!$F$5,IJ6=data!$P$6),"",
IF(AND(IE4=data!$F$5,IJ6=data!$P$8),"",
IF(AND(IE4=data!$F$5,IJ6=data!$P$9),"",
IF(AND(IE4=data!$F$5,IJ6=data!$P$11),data!$Y$5,
IF(AND(IE4=data!$F$5,IJ6=data!$P$12),data!$Y$5,
IF(AND(IE4=data!$F$5,IJ6=data!$P$15),"",
"")))))))</f>
        <v/>
      </c>
      <c r="IC50" s="598"/>
      <c r="ID50" s="166" t="s">
        <v>140</v>
      </c>
      <c r="IE50" s="69"/>
      <c r="IF50" s="70"/>
      <c r="IG50" s="71"/>
      <c r="IH50" s="76"/>
      <c r="II50" s="77"/>
      <c r="IJ50" s="70"/>
      <c r="IK50" s="78"/>
      <c r="IL50" s="58"/>
      <c r="IM50" s="90">
        <f t="shared" ref="IM50:IN50" si="554">IM49</f>
        <v>0</v>
      </c>
      <c r="IN50" s="90" t="str">
        <f t="shared" si="554"/>
        <v/>
      </c>
      <c r="IO50" s="90">
        <f ca="1" xml:space="preserve">
IF(AND(IH50=data!$AR$5,II50=data!$AT$87),data!$AU$87,
IF(AND(IH50=data!$AR$5,II50=data!$AT$88),data!$AU$88,
IF(IH50=data!$AR$4,IF50/IJ50,
IF(IH50=data!$AR$5,IF50/OFFSET(data!$AT$3,MATCH(II50,data!$AT$4:$AT$88,0),1),0))))</f>
        <v>0</v>
      </c>
      <c r="IP50" s="90">
        <f>MIN(IF(IL50=data!$AV$4,0.18,0.09),IF50*9)</f>
        <v>0</v>
      </c>
      <c r="IQ50" s="91">
        <f>IF(IE50=data!$AS$5,IP50,
IF(IE50=data!$AS$4,IO50,0))
*IF(AND(IG50=data!$AW$4,IE$4=data!$F$5),0.9,1)</f>
        <v>0</v>
      </c>
      <c r="IR50" s="91">
        <f t="shared" si="9"/>
        <v>0</v>
      </c>
      <c r="IS50" s="91">
        <f>SUM(IR50:IR59)</f>
        <v>0</v>
      </c>
      <c r="IT50" s="165" t="e">
        <f ca="1">SUM(IS50:IS52)</f>
        <v>#N/A</v>
      </c>
      <c r="IU50" s="91">
        <f>IF(IC50=0,0,IC50/SUM(IC10,IC20,IC30,IC40,IC50,IC60))</f>
        <v>0</v>
      </c>
      <c r="IV50" s="91" t="e">
        <f ca="1">IT51*IU53</f>
        <v>#N/A</v>
      </c>
      <c r="JB50" s="595" t="str">
        <f>IF(AND(JE4=data!$F$5,OR(JJ6=data!$P$4,JJ6=data!$P$5,JJ6=data!$P$7,JJ6=data!$P$10,JJ6=data!$P$13,JJ6=data!$P$14,JE6=data!$Q$8)),"",
IF(AND(JE4=data!$F$5,JJ6=data!$P$6),"",
IF(AND(JE4=data!$F$5,JJ6=data!$P$8),"",
IF(AND(JE4=data!$F$5,JJ6=data!$P$9),"",
IF(AND(JE4=data!$F$5,JJ6=data!$P$11),data!$Y$5,
IF(AND(JE4=data!$F$5,JJ6=data!$P$12),data!$Y$5,
IF(AND(JE4=data!$F$5,JJ6=data!$P$15),"",
"")))))))</f>
        <v/>
      </c>
      <c r="JC50" s="598"/>
      <c r="JD50" s="166" t="s">
        <v>140</v>
      </c>
      <c r="JE50" s="69"/>
      <c r="JF50" s="70"/>
      <c r="JG50" s="71"/>
      <c r="JH50" s="76"/>
      <c r="JI50" s="77"/>
      <c r="JJ50" s="70"/>
      <c r="JK50" s="78"/>
      <c r="JL50" s="58"/>
      <c r="JM50" s="90">
        <f t="shared" ref="JM50:JN50" si="555">JM49</f>
        <v>0</v>
      </c>
      <c r="JN50" s="90" t="str">
        <f t="shared" si="555"/>
        <v/>
      </c>
      <c r="JO50" s="90">
        <f ca="1" xml:space="preserve">
IF(AND(JH50=data!$AR$5,JI50=data!$AT$87),data!$AU$87,
IF(AND(JH50=data!$AR$5,JI50=data!$AT$88),data!$AU$88,
IF(JH50=data!$AR$4,JF50/JJ50,
IF(JH50=data!$AR$5,JF50/OFFSET(data!$AT$3,MATCH(JI50,data!$AT$4:$AT$88,0),1),0))))</f>
        <v>0</v>
      </c>
      <c r="JP50" s="90">
        <f>MIN(IF(JL50=data!$AV$4,0.18,0.09),JF50*9)</f>
        <v>0</v>
      </c>
      <c r="JQ50" s="91">
        <f>IF(JE50=data!$AS$5,JP50,
IF(JE50=data!$AS$4,JO50,0))
*IF(AND(JG50=data!$AW$4,JE$4=data!$F$5),0.9,1)</f>
        <v>0</v>
      </c>
      <c r="JR50" s="91">
        <f t="shared" si="10"/>
        <v>0</v>
      </c>
      <c r="JS50" s="91">
        <f>SUM(JR50:JR59)</f>
        <v>0</v>
      </c>
      <c r="JT50" s="165" t="e">
        <f ca="1">SUM(JS50:JS52)</f>
        <v>#N/A</v>
      </c>
      <c r="JU50" s="91">
        <f>IF(JC50=0,0,JC50/SUM(JC10,JC20,JC30,JC40,JC50,JC60))</f>
        <v>0</v>
      </c>
      <c r="JV50" s="91" t="e">
        <f ca="1">JT51*JU53</f>
        <v>#N/A</v>
      </c>
      <c r="KB50" s="595" t="str">
        <f>IF(AND(KE4=data!$F$5,OR(KJ6=data!$P$4,KJ6=data!$P$5,KJ6=data!$P$7,KJ6=data!$P$10,KJ6=data!$P$13,KJ6=data!$P$14,KE6=data!$Q$8)),"",
IF(AND(KE4=data!$F$5,KJ6=data!$P$6),"",
IF(AND(KE4=data!$F$5,KJ6=data!$P$8),"",
IF(AND(KE4=data!$F$5,KJ6=data!$P$9),"",
IF(AND(KE4=data!$F$5,KJ6=data!$P$11),data!$Y$5,
IF(AND(KE4=data!$F$5,KJ6=data!$P$12),data!$Y$5,
IF(AND(KE4=data!$F$5,KJ6=data!$P$15),"",
"")))))))</f>
        <v/>
      </c>
      <c r="KC50" s="598"/>
      <c r="KD50" s="166" t="s">
        <v>140</v>
      </c>
      <c r="KE50" s="69"/>
      <c r="KF50" s="70"/>
      <c r="KG50" s="71"/>
      <c r="KH50" s="76"/>
      <c r="KI50" s="77"/>
      <c r="KJ50" s="70"/>
      <c r="KK50" s="78"/>
      <c r="KL50" s="58"/>
      <c r="KM50" s="90">
        <f t="shared" ref="KM50:KN50" si="556">KM49</f>
        <v>0</v>
      </c>
      <c r="KN50" s="90" t="str">
        <f t="shared" si="556"/>
        <v/>
      </c>
      <c r="KO50" s="90">
        <f ca="1" xml:space="preserve">
IF(AND(KH50=data!$AR$5,KI50=data!$AT$87),data!$AU$87,
IF(AND(KH50=data!$AR$5,KI50=data!$AT$88),data!$AU$88,
IF(KH50=data!$AR$4,KF50/KJ50,
IF(KH50=data!$AR$5,KF50/OFFSET(data!$AT$3,MATCH(KI50,data!$AT$4:$AT$88,0),1),0))))</f>
        <v>0</v>
      </c>
      <c r="KP50" s="90">
        <f>MIN(IF(KL50=data!$AV$4,0.18,0.09),KF50*9)</f>
        <v>0</v>
      </c>
      <c r="KQ50" s="91">
        <f>IF(KE50=data!$AS$5,KP50,
IF(KE50=data!$AS$4,KO50,0))
*IF(AND(KG50=data!$AW$4,KE$4=data!$F$5),0.9,1)</f>
        <v>0</v>
      </c>
      <c r="KR50" s="91">
        <f t="shared" si="11"/>
        <v>0</v>
      </c>
      <c r="KS50" s="91">
        <f>SUM(KR50:KR59)</f>
        <v>0</v>
      </c>
      <c r="KT50" s="165" t="e">
        <f ca="1">SUM(KS50:KS52)</f>
        <v>#N/A</v>
      </c>
      <c r="KU50" s="91">
        <f>IF(KC50=0,0,KC50/SUM(KC10,KC20,KC30,KC40,KC50,KC60))</f>
        <v>0</v>
      </c>
      <c r="KV50" s="91" t="e">
        <f ca="1">KT51*KU53</f>
        <v>#N/A</v>
      </c>
      <c r="LB50" s="595" t="str">
        <f>IF(AND(LE4=data!$F$5,OR(LJ6=data!$P$4,LJ6=data!$P$5,LJ6=data!$P$7,LJ6=data!$P$10,LJ6=data!$P$13,LJ6=data!$P$14,LE6=data!$Q$8)),"",
IF(AND(LE4=data!$F$5,LJ6=data!$P$6),"",
IF(AND(LE4=data!$F$5,LJ6=data!$P$8),"",
IF(AND(LE4=data!$F$5,LJ6=data!$P$9),"",
IF(AND(LE4=data!$F$5,LJ6=data!$P$11),data!$Y$5,
IF(AND(LE4=data!$F$5,LJ6=data!$P$12),data!$Y$5,
IF(AND(LE4=data!$F$5,LJ6=data!$P$15),"",
"")))))))</f>
        <v/>
      </c>
      <c r="LC50" s="598"/>
      <c r="LD50" s="166" t="s">
        <v>140</v>
      </c>
      <c r="LE50" s="69"/>
      <c r="LF50" s="70"/>
      <c r="LG50" s="71"/>
      <c r="LH50" s="76"/>
      <c r="LI50" s="77"/>
      <c r="LJ50" s="70"/>
      <c r="LK50" s="78"/>
      <c r="LL50" s="58"/>
      <c r="LM50" s="90">
        <f t="shared" ref="LM50:LN50" si="557">LM49</f>
        <v>0</v>
      </c>
      <c r="LN50" s="90" t="str">
        <f t="shared" si="557"/>
        <v/>
      </c>
      <c r="LO50" s="90">
        <f ca="1" xml:space="preserve">
IF(AND(LH50=data!$AR$5,LI50=data!$AT$87),data!$AU$87,
IF(AND(LH50=data!$AR$5,LI50=data!$AT$88),data!$AU$88,
IF(LH50=data!$AR$4,LF50/LJ50,
IF(LH50=data!$AR$5,LF50/OFFSET(data!$AT$3,MATCH(LI50,data!$AT$4:$AT$88,0),1),0))))</f>
        <v>0</v>
      </c>
      <c r="LP50" s="90">
        <f>MIN(IF(LL50=data!$AV$4,0.18,0.09),LF50*9)</f>
        <v>0</v>
      </c>
      <c r="LQ50" s="91">
        <f>IF(LE50=data!$AS$5,LP50,
IF(LE50=data!$AS$4,LO50,0))
*IF(AND(LG50=data!$AW$4,LE$4=data!$F$5),0.9,1)</f>
        <v>0</v>
      </c>
      <c r="LR50" s="91">
        <f t="shared" si="12"/>
        <v>0</v>
      </c>
      <c r="LS50" s="91">
        <f>SUM(LR50:LR59)</f>
        <v>0</v>
      </c>
      <c r="LT50" s="165" t="e">
        <f ca="1">SUM(LS50:LS52)</f>
        <v>#N/A</v>
      </c>
      <c r="LU50" s="91">
        <f>IF(LC50=0,0,LC50/SUM(LC10,LC20,LC30,LC40,LC50,LC60))</f>
        <v>0</v>
      </c>
      <c r="LV50" s="91" t="e">
        <f ca="1">LT51*LU53</f>
        <v>#N/A</v>
      </c>
      <c r="MB50" s="595" t="str">
        <f>IF(AND(ME4=data!$F$5,OR(MJ6=data!$P$4,MJ6=data!$P$5,MJ6=data!$P$7,MJ6=data!$P$10,MJ6=data!$P$13,MJ6=data!$P$14,ME6=data!$Q$8)),"",
IF(AND(ME4=data!$F$5,MJ6=data!$P$6),"",
IF(AND(ME4=data!$F$5,MJ6=data!$P$8),"",
IF(AND(ME4=data!$F$5,MJ6=data!$P$9),"",
IF(AND(ME4=data!$F$5,MJ6=data!$P$11),data!$Y$5,
IF(AND(ME4=data!$F$5,MJ6=data!$P$12),data!$Y$5,
IF(AND(ME4=data!$F$5,MJ6=data!$P$15),"",
"")))))))</f>
        <v/>
      </c>
      <c r="MC50" s="598"/>
      <c r="MD50" s="166" t="s">
        <v>140</v>
      </c>
      <c r="ME50" s="69"/>
      <c r="MF50" s="70"/>
      <c r="MG50" s="71"/>
      <c r="MH50" s="76"/>
      <c r="MI50" s="77"/>
      <c r="MJ50" s="70"/>
      <c r="MK50" s="78"/>
      <c r="ML50" s="58"/>
      <c r="MM50" s="90">
        <f t="shared" ref="MM50:MN50" si="558">MM49</f>
        <v>0</v>
      </c>
      <c r="MN50" s="90" t="str">
        <f t="shared" si="558"/>
        <v/>
      </c>
      <c r="MO50" s="90">
        <f ca="1" xml:space="preserve">
IF(AND(MH50=data!$AR$5,MI50=data!$AT$87),data!$AU$87,
IF(AND(MH50=data!$AR$5,MI50=data!$AT$88),data!$AU$88,
IF(MH50=data!$AR$4,MF50/MJ50,
IF(MH50=data!$AR$5,MF50/OFFSET(data!$AT$3,MATCH(MI50,data!$AT$4:$AT$88,0),1),0))))</f>
        <v>0</v>
      </c>
      <c r="MP50" s="90">
        <f>MIN(IF(ML50=data!$AV$4,0.18,0.09),MF50*9)</f>
        <v>0</v>
      </c>
      <c r="MQ50" s="91">
        <f>IF(ME50=data!$AS$5,MP50,
IF(ME50=data!$AS$4,MO50,0))
*IF(AND(MG50=data!$AW$4,ME$4=data!$F$5),0.9,1)</f>
        <v>0</v>
      </c>
      <c r="MR50" s="91">
        <f t="shared" si="13"/>
        <v>0</v>
      </c>
      <c r="MS50" s="91">
        <f>SUM(MR50:MR59)</f>
        <v>0</v>
      </c>
      <c r="MT50" s="165" t="e">
        <f ca="1">SUM(MS50:MS52)</f>
        <v>#N/A</v>
      </c>
      <c r="MU50" s="91">
        <f>IF(MC50=0,0,MC50/SUM(MC10,MC20,MC30,MC40,MC50,MC60))</f>
        <v>0</v>
      </c>
      <c r="MV50" s="91" t="e">
        <f ca="1">MT51*MU53</f>
        <v>#N/A</v>
      </c>
      <c r="NB50" s="595" t="str">
        <f>IF(AND(NE4=data!$F$5,OR(NJ6=data!$P$4,NJ6=data!$P$5,NJ6=data!$P$7,NJ6=data!$P$10,NJ6=data!$P$13,NJ6=data!$P$14,NE6=data!$Q$8)),"",
IF(AND(NE4=data!$F$5,NJ6=data!$P$6),"",
IF(AND(NE4=data!$F$5,NJ6=data!$P$8),"",
IF(AND(NE4=data!$F$5,NJ6=data!$P$9),"",
IF(AND(NE4=data!$F$5,NJ6=data!$P$11),data!$Y$5,
IF(AND(NE4=data!$F$5,NJ6=data!$P$12),data!$Y$5,
IF(AND(NE4=data!$F$5,NJ6=data!$P$15),"",
"")))))))</f>
        <v/>
      </c>
      <c r="NC50" s="598"/>
      <c r="ND50" s="166" t="s">
        <v>140</v>
      </c>
      <c r="NE50" s="69"/>
      <c r="NF50" s="70"/>
      <c r="NG50" s="71"/>
      <c r="NH50" s="76"/>
      <c r="NI50" s="77"/>
      <c r="NJ50" s="70"/>
      <c r="NK50" s="78"/>
      <c r="NL50" s="58"/>
      <c r="NM50" s="90">
        <f t="shared" ref="NM50:NN50" si="559">NM49</f>
        <v>0</v>
      </c>
      <c r="NN50" s="90" t="str">
        <f t="shared" si="559"/>
        <v/>
      </c>
      <c r="NO50" s="90">
        <f ca="1" xml:space="preserve">
IF(AND(NH50=data!$AR$5,NI50=data!$AT$87),data!$AU$87,
IF(AND(NH50=data!$AR$5,NI50=data!$AT$88),data!$AU$88,
IF(NH50=data!$AR$4,NF50/NJ50,
IF(NH50=data!$AR$5,NF50/OFFSET(data!$AT$3,MATCH(NI50,data!$AT$4:$AT$88,0),1),0))))</f>
        <v>0</v>
      </c>
      <c r="NP50" s="90">
        <f>MIN(IF(NL50=data!$AV$4,0.18,0.09),NF50*9)</f>
        <v>0</v>
      </c>
      <c r="NQ50" s="91">
        <f>IF(NE50=data!$AS$5,NP50,
IF(NE50=data!$AS$4,NO50,0))
*IF(AND(NG50=data!$AW$4,NE$4=data!$F$5),0.9,1)</f>
        <v>0</v>
      </c>
      <c r="NR50" s="91">
        <f t="shared" si="14"/>
        <v>0</v>
      </c>
      <c r="NS50" s="91">
        <f>SUM(NR50:NR59)</f>
        <v>0</v>
      </c>
      <c r="NT50" s="165" t="e">
        <f ca="1">SUM(NS50:NS52)</f>
        <v>#N/A</v>
      </c>
      <c r="NU50" s="91">
        <f>IF(NC50=0,0,NC50/SUM(NC10,NC20,NC30,NC40,NC50,NC60))</f>
        <v>0</v>
      </c>
      <c r="NV50" s="91" t="e">
        <f ca="1">NT51*NU53</f>
        <v>#N/A</v>
      </c>
      <c r="OB50" s="595" t="str">
        <f>IF(AND(OE4=data!$F$5,OR(OJ6=data!$P$4,OJ6=data!$P$5,OJ6=data!$P$7,OJ6=data!$P$10,OJ6=data!$P$13,OJ6=data!$P$14,OE6=data!$Q$8)),"",
IF(AND(OE4=data!$F$5,OJ6=data!$P$6),"",
IF(AND(OE4=data!$F$5,OJ6=data!$P$8),"",
IF(AND(OE4=data!$F$5,OJ6=data!$P$9),"",
IF(AND(OE4=data!$F$5,OJ6=data!$P$11),data!$Y$5,
IF(AND(OE4=data!$F$5,OJ6=data!$P$12),data!$Y$5,
IF(AND(OE4=data!$F$5,OJ6=data!$P$15),"",
"")))))))</f>
        <v/>
      </c>
      <c r="OC50" s="598"/>
      <c r="OD50" s="166" t="s">
        <v>140</v>
      </c>
      <c r="OE50" s="69"/>
      <c r="OF50" s="70"/>
      <c r="OG50" s="71"/>
      <c r="OH50" s="76"/>
      <c r="OI50" s="77"/>
      <c r="OJ50" s="70"/>
      <c r="OK50" s="78"/>
      <c r="OL50" s="58"/>
      <c r="OM50" s="90">
        <f t="shared" ref="OM50:ON50" si="560">OM49</f>
        <v>0</v>
      </c>
      <c r="ON50" s="90" t="str">
        <f t="shared" si="560"/>
        <v/>
      </c>
      <c r="OO50" s="90">
        <f ca="1" xml:space="preserve">
IF(AND(OH50=data!$AR$5,OI50=data!$AT$87),data!$AU$87,
IF(AND(OH50=data!$AR$5,OI50=data!$AT$88),data!$AU$88,
IF(OH50=data!$AR$4,OF50/OJ50,
IF(OH50=data!$AR$5,OF50/OFFSET(data!$AT$3,MATCH(OI50,data!$AT$4:$AT$88,0),1),0))))</f>
        <v>0</v>
      </c>
      <c r="OP50" s="90">
        <f>MIN(IF(OL50=data!$AV$4,0.18,0.09),OF50*9)</f>
        <v>0</v>
      </c>
      <c r="OQ50" s="91">
        <f>IF(OE50=data!$AS$5,OP50,
IF(OE50=data!$AS$4,OO50,0))
*IF(AND(OG50=data!$AW$4,OE$4=data!$F$5),0.9,1)</f>
        <v>0</v>
      </c>
      <c r="OR50" s="91">
        <f t="shared" si="15"/>
        <v>0</v>
      </c>
      <c r="OS50" s="91">
        <f>SUM(OR50:OR59)</f>
        <v>0</v>
      </c>
      <c r="OT50" s="165" t="e">
        <f ca="1">SUM(OS50:OS52)</f>
        <v>#N/A</v>
      </c>
      <c r="OU50" s="91">
        <f>IF(OC50=0,0,OC50/SUM(OC10,OC20,OC30,OC40,OC50,OC60))</f>
        <v>0</v>
      </c>
      <c r="OV50" s="91" t="e">
        <f ca="1">OT51*OU53</f>
        <v>#N/A</v>
      </c>
      <c r="PB50" s="595" t="str">
        <f>IF(AND(PE4=data!$F$5,OR(PJ6=data!$P$4,PJ6=data!$P$5,PJ6=data!$P$7,PJ6=data!$P$10,PJ6=data!$P$13,PJ6=data!$P$14,PE6=data!$Q$8)),"",
IF(AND(PE4=data!$F$5,PJ6=data!$P$6),"",
IF(AND(PE4=data!$F$5,PJ6=data!$P$8),"",
IF(AND(PE4=data!$F$5,PJ6=data!$P$9),"",
IF(AND(PE4=data!$F$5,PJ6=data!$P$11),data!$Y$5,
IF(AND(PE4=data!$F$5,PJ6=data!$P$12),data!$Y$5,
IF(AND(PE4=data!$F$5,PJ6=data!$P$15),"",
"")))))))</f>
        <v/>
      </c>
      <c r="PC50" s="598"/>
      <c r="PD50" s="166" t="s">
        <v>140</v>
      </c>
      <c r="PE50" s="69"/>
      <c r="PF50" s="70"/>
      <c r="PG50" s="71"/>
      <c r="PH50" s="76"/>
      <c r="PI50" s="77"/>
      <c r="PJ50" s="70"/>
      <c r="PK50" s="78"/>
      <c r="PL50" s="58"/>
      <c r="PM50" s="90">
        <f t="shared" ref="PM50:PN50" si="561">PM49</f>
        <v>0</v>
      </c>
      <c r="PN50" s="90" t="str">
        <f t="shared" si="561"/>
        <v/>
      </c>
      <c r="PO50" s="90">
        <f ca="1" xml:space="preserve">
IF(AND(PH50=data!$AR$5,PI50=data!$AT$87),data!$AU$87,
IF(AND(PH50=data!$AR$5,PI50=data!$AT$88),data!$AU$88,
IF(PH50=data!$AR$4,PF50/PJ50,
IF(PH50=data!$AR$5,PF50/OFFSET(data!$AT$3,MATCH(PI50,data!$AT$4:$AT$88,0),1),0))))</f>
        <v>0</v>
      </c>
      <c r="PP50" s="90">
        <f>MIN(IF(PL50=data!$AV$4,0.18,0.09),PF50*9)</f>
        <v>0</v>
      </c>
      <c r="PQ50" s="91">
        <f>IF(PE50=data!$AS$5,PP50,
IF(PE50=data!$AS$4,PO50,0))
*IF(AND(PG50=data!$AW$4,PE$4=data!$F$5),0.9,1)</f>
        <v>0</v>
      </c>
      <c r="PR50" s="91">
        <f t="shared" si="16"/>
        <v>0</v>
      </c>
      <c r="PS50" s="91">
        <f>SUM(PR50:PR59)</f>
        <v>0</v>
      </c>
      <c r="PT50" s="165" t="e">
        <f ca="1">SUM(PS50:PS52)</f>
        <v>#N/A</v>
      </c>
      <c r="PU50" s="91">
        <f>IF(PC50=0,0,PC50/SUM(PC10,PC20,PC30,PC40,PC50,PC60))</f>
        <v>0</v>
      </c>
      <c r="PV50" s="91" t="e">
        <f ca="1">PT51*PU53</f>
        <v>#N/A</v>
      </c>
      <c r="QB50" s="595" t="str">
        <f>IF(AND(QE4=data!$F$5,OR(QJ6=data!$P$4,QJ6=data!$P$5,QJ6=data!$P$7,QJ6=data!$P$10,QJ6=data!$P$13,QJ6=data!$P$14,QE6=data!$Q$8)),"",
IF(AND(QE4=data!$F$5,QJ6=data!$P$6),"",
IF(AND(QE4=data!$F$5,QJ6=data!$P$8),"",
IF(AND(QE4=data!$F$5,QJ6=data!$P$9),"",
IF(AND(QE4=data!$F$5,QJ6=data!$P$11),data!$Y$5,
IF(AND(QE4=data!$F$5,QJ6=data!$P$12),data!$Y$5,
IF(AND(QE4=data!$F$5,QJ6=data!$P$15),"",
"")))))))</f>
        <v/>
      </c>
      <c r="QC50" s="598"/>
      <c r="QD50" s="166" t="s">
        <v>140</v>
      </c>
      <c r="QE50" s="69"/>
      <c r="QF50" s="70"/>
      <c r="QG50" s="71"/>
      <c r="QH50" s="76"/>
      <c r="QI50" s="77"/>
      <c r="QJ50" s="70"/>
      <c r="QK50" s="78"/>
      <c r="QL50" s="58"/>
      <c r="QM50" s="90">
        <f t="shared" ref="QM50:QN50" si="562">QM49</f>
        <v>0</v>
      </c>
      <c r="QN50" s="90" t="str">
        <f t="shared" si="562"/>
        <v/>
      </c>
      <c r="QO50" s="90">
        <f ca="1" xml:space="preserve">
IF(AND(QH50=data!$AR$5,QI50=data!$AT$87),data!$AU$87,
IF(AND(QH50=data!$AR$5,QI50=data!$AT$88),data!$AU$88,
IF(QH50=data!$AR$4,QF50/QJ50,
IF(QH50=data!$AR$5,QF50/OFFSET(data!$AT$3,MATCH(QI50,data!$AT$4:$AT$88,0),1),0))))</f>
        <v>0</v>
      </c>
      <c r="QP50" s="90">
        <f>MIN(IF(QL50=data!$AV$4,0.18,0.09),QF50*9)</f>
        <v>0</v>
      </c>
      <c r="QQ50" s="91">
        <f>IF(QE50=data!$AS$5,QP50,
IF(QE50=data!$AS$4,QO50,0))
*IF(AND(QG50=data!$AW$4,QE$4=data!$F$5),0.9,1)</f>
        <v>0</v>
      </c>
      <c r="QR50" s="91">
        <f t="shared" si="17"/>
        <v>0</v>
      </c>
      <c r="QS50" s="91">
        <f>SUM(QR50:QR59)</f>
        <v>0</v>
      </c>
      <c r="QT50" s="165" t="e">
        <f ca="1">SUM(QS50:QS52)</f>
        <v>#N/A</v>
      </c>
      <c r="QU50" s="91">
        <f>IF(QC50=0,0,QC50/SUM(QC10,QC20,QC30,QC40,QC50,QC60))</f>
        <v>0</v>
      </c>
      <c r="QV50" s="91" t="e">
        <f ca="1">QT51*QU53</f>
        <v>#N/A</v>
      </c>
      <c r="RB50" s="595" t="str">
        <f>IF(AND(RE4=data!$F$5,OR(RJ6=data!$P$4,RJ6=data!$P$5,RJ6=data!$P$7,RJ6=data!$P$10,RJ6=data!$P$13,RJ6=data!$P$14,RE6=data!$Q$8)),"",
IF(AND(RE4=data!$F$5,RJ6=data!$P$6),"",
IF(AND(RE4=data!$F$5,RJ6=data!$P$8),"",
IF(AND(RE4=data!$F$5,RJ6=data!$P$9),"",
IF(AND(RE4=data!$F$5,RJ6=data!$P$11),data!$Y$5,
IF(AND(RE4=data!$F$5,RJ6=data!$P$12),data!$Y$5,
IF(AND(RE4=data!$F$5,RJ6=data!$P$15),"",
"")))))))</f>
        <v/>
      </c>
      <c r="RC50" s="598"/>
      <c r="RD50" s="166" t="s">
        <v>140</v>
      </c>
      <c r="RE50" s="69"/>
      <c r="RF50" s="70"/>
      <c r="RG50" s="71"/>
      <c r="RH50" s="76"/>
      <c r="RI50" s="77"/>
      <c r="RJ50" s="70"/>
      <c r="RK50" s="78"/>
      <c r="RL50" s="58"/>
      <c r="RM50" s="90">
        <f t="shared" ref="RM50:RN50" si="563">RM49</f>
        <v>0</v>
      </c>
      <c r="RN50" s="90" t="str">
        <f t="shared" si="563"/>
        <v/>
      </c>
      <c r="RO50" s="90">
        <f ca="1" xml:space="preserve">
IF(AND(RH50=data!$AR$5,RI50=data!$AT$87),data!$AU$87,
IF(AND(RH50=data!$AR$5,RI50=data!$AT$88),data!$AU$88,
IF(RH50=data!$AR$4,RF50/RJ50,
IF(RH50=data!$AR$5,RF50/OFFSET(data!$AT$3,MATCH(RI50,data!$AT$4:$AT$88,0),1),0))))</f>
        <v>0</v>
      </c>
      <c r="RP50" s="90">
        <f>MIN(IF(RL50=data!$AV$4,0.18,0.09),RF50*9)</f>
        <v>0</v>
      </c>
      <c r="RQ50" s="91">
        <f>IF(RE50=data!$AS$5,RP50,
IF(RE50=data!$AS$4,RO50,0))
*IF(AND(RG50=data!$AW$4,RE$4=data!$F$5),0.9,1)</f>
        <v>0</v>
      </c>
      <c r="RR50" s="91">
        <f t="shared" si="18"/>
        <v>0</v>
      </c>
      <c r="RS50" s="91">
        <f>SUM(RR50:RR59)</f>
        <v>0</v>
      </c>
      <c r="RT50" s="165" t="e">
        <f ca="1">SUM(RS50:RS52)</f>
        <v>#N/A</v>
      </c>
      <c r="RU50" s="91">
        <f>IF(RC50=0,0,RC50/SUM(RC10,RC20,RC30,RC40,RC50,RC60))</f>
        <v>0</v>
      </c>
      <c r="RV50" s="91" t="e">
        <f ca="1">RT51*RU53</f>
        <v>#N/A</v>
      </c>
      <c r="SB50" s="595" t="str">
        <f>IF(AND(SE4=data!$F$5,OR(SJ6=data!$P$4,SJ6=data!$P$5,SJ6=data!$P$7,SJ6=data!$P$10,SJ6=data!$P$13,SJ6=data!$P$14,SE6=data!$Q$8)),"",
IF(AND(SE4=data!$F$5,SJ6=data!$P$6),"",
IF(AND(SE4=data!$F$5,SJ6=data!$P$8),"",
IF(AND(SE4=data!$F$5,SJ6=data!$P$9),"",
IF(AND(SE4=data!$F$5,SJ6=data!$P$11),data!$Y$5,
IF(AND(SE4=data!$F$5,SJ6=data!$P$12),data!$Y$5,
IF(AND(SE4=data!$F$5,SJ6=data!$P$15),"",
"")))))))</f>
        <v/>
      </c>
      <c r="SC50" s="598"/>
      <c r="SD50" s="166" t="s">
        <v>140</v>
      </c>
      <c r="SE50" s="69"/>
      <c r="SF50" s="70"/>
      <c r="SG50" s="71"/>
      <c r="SH50" s="76"/>
      <c r="SI50" s="77"/>
      <c r="SJ50" s="70"/>
      <c r="SK50" s="78"/>
      <c r="SL50" s="58"/>
      <c r="SM50" s="90">
        <f t="shared" ref="SM50:SN50" si="564">SM49</f>
        <v>0</v>
      </c>
      <c r="SN50" s="90" t="str">
        <f t="shared" si="564"/>
        <v/>
      </c>
      <c r="SO50" s="90">
        <f ca="1" xml:space="preserve">
IF(AND(SH50=data!$AR$5,SI50=data!$AT$87),data!$AU$87,
IF(AND(SH50=data!$AR$5,SI50=data!$AT$88),data!$AU$88,
IF(SH50=data!$AR$4,SF50/SJ50,
IF(SH50=data!$AR$5,SF50/OFFSET(data!$AT$3,MATCH(SI50,data!$AT$4:$AT$88,0),1),0))))</f>
        <v>0</v>
      </c>
      <c r="SP50" s="90">
        <f>MIN(IF(SL50=data!$AV$4,0.18,0.09),SF50*9)</f>
        <v>0</v>
      </c>
      <c r="SQ50" s="91">
        <f>IF(SE50=data!$AS$5,SP50,
IF(SE50=data!$AS$4,SO50,0))
*IF(AND(SG50=data!$AW$4,SE$4=data!$F$5),0.9,1)</f>
        <v>0</v>
      </c>
      <c r="SR50" s="91">
        <f t="shared" si="19"/>
        <v>0</v>
      </c>
      <c r="SS50" s="91">
        <f>SUM(SR50:SR59)</f>
        <v>0</v>
      </c>
      <c r="ST50" s="165" t="e">
        <f ca="1">SUM(SS50:SS52)</f>
        <v>#N/A</v>
      </c>
      <c r="SU50" s="91">
        <f>IF(SC50=0,0,SC50/SUM(SC10,SC20,SC30,SC40,SC50,SC60))</f>
        <v>0</v>
      </c>
      <c r="SV50" s="91" t="e">
        <f ca="1">ST51*SU53</f>
        <v>#N/A</v>
      </c>
    </row>
    <row r="51" spans="2:516" ht="22.5" customHeight="1" x14ac:dyDescent="0.15">
      <c r="B51" s="596"/>
      <c r="C51" s="599"/>
      <c r="D51" s="166" t="s">
        <v>141</v>
      </c>
      <c r="E51" s="72"/>
      <c r="F51" s="73"/>
      <c r="G51" s="73"/>
      <c r="H51" s="79"/>
      <c r="I51" s="80"/>
      <c r="J51" s="73"/>
      <c r="K51" s="81"/>
      <c r="L51" s="59"/>
      <c r="M51" s="90" t="str">
        <f t="shared" si="20"/>
        <v>簡略計算方法①</v>
      </c>
      <c r="N51" s="90" t="str">
        <f t="shared" si="21"/>
        <v>柱・間柱間</v>
      </c>
      <c r="O51" s="90">
        <f ca="1" xml:space="preserve">
IF(AND(H51=data!$AR$5,I51=data!$AT$87),data!$AU$87,
IF(AND(H51=data!$AR$5,I51=data!$AT$88),data!$AU$88,
IF(H51=data!$AR$4,F51/J51,
IF(H51=data!$AR$5,F51/OFFSET(data!$AT$3,MATCH(I51,data!$AT$4:$AT$88,0),1),0))))</f>
        <v>0</v>
      </c>
      <c r="P51" s="90">
        <f>MIN(IF(L51=data!$AV$4,0.18,0.09),F51*9)</f>
        <v>0</v>
      </c>
      <c r="Q51" s="91">
        <f>IF(E51=data!$AS$5,P51,
IF(E51=data!$AS$4,O51,0))
*IF(AND(G51=data!$AW$4,E$4=data!$F$5),0.9,1)</f>
        <v>0</v>
      </c>
      <c r="R51" s="91">
        <f t="shared" si="402"/>
        <v>0</v>
      </c>
      <c r="S51" s="91">
        <f ca="1">S41</f>
        <v>0.11</v>
      </c>
      <c r="T51" s="91">
        <f ca="1">IF(T50=0,0,1/T50)</f>
        <v>4.5454545454545459</v>
      </c>
      <c r="U51" s="91">
        <v>5</v>
      </c>
      <c r="AB51" s="596"/>
      <c r="AC51" s="599"/>
      <c r="AD51" s="166" t="s">
        <v>141</v>
      </c>
      <c r="AE51" s="72"/>
      <c r="AF51" s="73"/>
      <c r="AG51" s="73"/>
      <c r="AH51" s="79"/>
      <c r="AI51" s="80"/>
      <c r="AJ51" s="73"/>
      <c r="AK51" s="81"/>
      <c r="AL51" s="59"/>
      <c r="AM51" s="90" t="str">
        <f t="shared" si="311"/>
        <v>詳細計算方法</v>
      </c>
      <c r="AN51" s="90" t="str">
        <f t="shared" si="311"/>
        <v/>
      </c>
      <c r="AO51" s="90">
        <f ca="1" xml:space="preserve">
IF(AND(AH51=data!$AR$5,AI51=data!$AT$87),data!$AU$87,
IF(AND(AH51=data!$AR$5,AI51=data!$AT$88),data!$AU$88,
IF(AH51=data!$AR$4,AF51/AJ51,
IF(AH51=data!$AR$5,AF51/OFFSET(data!$AT$3,MATCH(AI51,data!$AT$4:$AT$88,0),1),0))))</f>
        <v>0</v>
      </c>
      <c r="AP51" s="90">
        <f>MIN(IF(AL51=data!$AV$4,0.18,0.09),AF51*9)</f>
        <v>0</v>
      </c>
      <c r="AQ51" s="91">
        <f>IF(AE51=data!$AS$5,AP51,
IF(AE51=data!$AS$4,AO51,0))
*IF(AND(AG51=data!$AW$4,AE$4=data!$F$5),0.9,1)</f>
        <v>0</v>
      </c>
      <c r="AR51" s="91">
        <f t="shared" si="1"/>
        <v>0</v>
      </c>
      <c r="AS51" s="91">
        <f ca="1">AS41</f>
        <v>0.09</v>
      </c>
      <c r="AT51" s="91">
        <f ca="1">IF(AT50=0,0,1/AT50)</f>
        <v>5.5555555555555554</v>
      </c>
      <c r="AU51" s="91">
        <v>5</v>
      </c>
      <c r="BB51" s="596"/>
      <c r="BC51" s="599"/>
      <c r="BD51" s="166" t="s">
        <v>141</v>
      </c>
      <c r="BE51" s="72"/>
      <c r="BF51" s="73"/>
      <c r="BG51" s="73"/>
      <c r="BH51" s="79"/>
      <c r="BI51" s="80"/>
      <c r="BJ51" s="73"/>
      <c r="BK51" s="81"/>
      <c r="BL51" s="59"/>
      <c r="BM51" s="90" t="str">
        <f t="shared" ref="BM51:BN51" si="565">BM50</f>
        <v>簡略計算方法①</v>
      </c>
      <c r="BN51" s="90" t="str">
        <f t="shared" si="565"/>
        <v>大引間</v>
      </c>
      <c r="BO51" s="90">
        <f ca="1" xml:space="preserve">
IF(AND(BH51=data!$AR$5,BI51=data!$AT$87),data!$AU$87,
IF(AND(BH51=data!$AR$5,BI51=data!$AT$88),data!$AU$88,
IF(BH51=data!$AR$4,BF51/BJ51,
IF(BH51=data!$AR$5,BF51/OFFSET(data!$AT$3,MATCH(BI51,data!$AT$4:$AT$88,0),1),0))))</f>
        <v>0</v>
      </c>
      <c r="BP51" s="90">
        <f>MIN(IF(BL51=data!$AV$4,0.18,0.09),BF51*9)</f>
        <v>0</v>
      </c>
      <c r="BQ51" s="91">
        <f>IF(BE51=data!$AS$5,BP51,
IF(BE51=data!$AS$4,BO51,0))
*IF(AND(BG51=data!$AW$4,BE$4=data!$F$5),0.9,1)</f>
        <v>0</v>
      </c>
      <c r="BR51" s="91">
        <f t="shared" si="2"/>
        <v>0</v>
      </c>
      <c r="BS51" s="91">
        <f ca="1">BS41</f>
        <v>0.15</v>
      </c>
      <c r="BT51" s="91">
        <f ca="1">IF(BT50=0,0,1/BT50)</f>
        <v>3.3333333333333335</v>
      </c>
      <c r="BU51" s="91">
        <v>5</v>
      </c>
      <c r="CB51" s="596"/>
      <c r="CC51" s="599"/>
      <c r="CD51" s="166" t="s">
        <v>141</v>
      </c>
      <c r="CE51" s="72"/>
      <c r="CF51" s="73"/>
      <c r="CG51" s="73"/>
      <c r="CH51" s="79"/>
      <c r="CI51" s="80"/>
      <c r="CJ51" s="73"/>
      <c r="CK51" s="81"/>
      <c r="CL51" s="59"/>
      <c r="CM51" s="90">
        <f t="shared" ref="CM51:CN51" si="566">CM50</f>
        <v>0</v>
      </c>
      <c r="CN51" s="90" t="str">
        <f t="shared" si="566"/>
        <v/>
      </c>
      <c r="CO51" s="90">
        <f ca="1" xml:space="preserve">
IF(AND(CH51=data!$AR$5,CI51=data!$AT$87),data!$AU$87,
IF(AND(CH51=data!$AR$5,CI51=data!$AT$88),data!$AU$88,
IF(CH51=data!$AR$4,CF51/CJ51,
IF(CH51=data!$AR$5,CF51/OFFSET(data!$AT$3,MATCH(CI51,data!$AT$4:$AT$88,0),1),0))))</f>
        <v>0</v>
      </c>
      <c r="CP51" s="90">
        <f>MIN(IF(CL51=data!$AV$4,0.18,0.09),CF51*9)</f>
        <v>0</v>
      </c>
      <c r="CQ51" s="91">
        <f>IF(CE51=data!$AS$5,CP51,
IF(CE51=data!$AS$4,CO51,0))
*IF(AND(CG51=data!$AW$4,CE$4=data!$F$5),0.9,1)</f>
        <v>0</v>
      </c>
      <c r="CR51" s="91">
        <f t="shared" si="3"/>
        <v>0</v>
      </c>
      <c r="CS51" s="91" t="e">
        <f ca="1">CS41</f>
        <v>#N/A</v>
      </c>
      <c r="CT51" s="91" t="e">
        <f ca="1">IF(CT50=0,0,1/CT50)</f>
        <v>#N/A</v>
      </c>
      <c r="CU51" s="91">
        <v>5</v>
      </c>
      <c r="DB51" s="596"/>
      <c r="DC51" s="599"/>
      <c r="DD51" s="166" t="s">
        <v>141</v>
      </c>
      <c r="DE51" s="72"/>
      <c r="DF51" s="73"/>
      <c r="DG51" s="73"/>
      <c r="DH51" s="79"/>
      <c r="DI51" s="80"/>
      <c r="DJ51" s="73"/>
      <c r="DK51" s="81"/>
      <c r="DL51" s="59"/>
      <c r="DM51" s="90">
        <f t="shared" ref="DM51:DN51" si="567">DM50</f>
        <v>0</v>
      </c>
      <c r="DN51" s="90" t="str">
        <f t="shared" si="567"/>
        <v/>
      </c>
      <c r="DO51" s="90">
        <f ca="1" xml:space="preserve">
IF(AND(DH51=data!$AR$5,DI51=data!$AT$87),data!$AU$87,
IF(AND(DH51=data!$AR$5,DI51=data!$AT$88),data!$AU$88,
IF(DH51=data!$AR$4,DF51/DJ51,
IF(DH51=data!$AR$5,DF51/OFFSET(data!$AT$3,MATCH(DI51,data!$AT$4:$AT$88,0),1),0))))</f>
        <v>0</v>
      </c>
      <c r="DP51" s="90">
        <f>MIN(IF(DL51=data!$AV$4,0.18,0.09),DF51*9)</f>
        <v>0</v>
      </c>
      <c r="DQ51" s="91">
        <f>IF(DE51=data!$AS$5,DP51,
IF(DE51=data!$AS$4,DO51,0))
*IF(AND(DG51=data!$AW$4,DE$4=data!$F$5),0.9,1)</f>
        <v>0</v>
      </c>
      <c r="DR51" s="91">
        <f t="shared" si="4"/>
        <v>0</v>
      </c>
      <c r="DS51" s="91" t="e">
        <f ca="1">DS41</f>
        <v>#N/A</v>
      </c>
      <c r="DT51" s="91" t="e">
        <f ca="1">IF(DT50=0,0,1/DT50)</f>
        <v>#N/A</v>
      </c>
      <c r="DU51" s="91">
        <v>5</v>
      </c>
      <c r="EB51" s="596"/>
      <c r="EC51" s="599"/>
      <c r="ED51" s="166" t="s">
        <v>141</v>
      </c>
      <c r="EE51" s="72"/>
      <c r="EF51" s="73"/>
      <c r="EG51" s="73"/>
      <c r="EH51" s="79"/>
      <c r="EI51" s="80"/>
      <c r="EJ51" s="73"/>
      <c r="EK51" s="81"/>
      <c r="EL51" s="59"/>
      <c r="EM51" s="90">
        <f t="shared" ref="EM51:EN51" si="568">EM50</f>
        <v>0</v>
      </c>
      <c r="EN51" s="90" t="str">
        <f t="shared" si="568"/>
        <v/>
      </c>
      <c r="EO51" s="90">
        <f ca="1" xml:space="preserve">
IF(AND(EH51=data!$AR$5,EI51=data!$AT$87),data!$AU$87,
IF(AND(EH51=data!$AR$5,EI51=data!$AT$88),data!$AU$88,
IF(EH51=data!$AR$4,EF51/EJ51,
IF(EH51=data!$AR$5,EF51/OFFSET(data!$AT$3,MATCH(EI51,data!$AT$4:$AT$88,0),1),0))))</f>
        <v>0</v>
      </c>
      <c r="EP51" s="90">
        <f>MIN(IF(EL51=data!$AV$4,0.18,0.09),EF51*9)</f>
        <v>0</v>
      </c>
      <c r="EQ51" s="91">
        <f>IF(EE51=data!$AS$5,EP51,
IF(EE51=data!$AS$4,EO51,0))
*IF(AND(EG51=data!$AW$4,EE$4=data!$F$5),0.9,1)</f>
        <v>0</v>
      </c>
      <c r="ER51" s="91">
        <f t="shared" si="5"/>
        <v>0</v>
      </c>
      <c r="ES51" s="91" t="e">
        <f ca="1">ES41</f>
        <v>#N/A</v>
      </c>
      <c r="ET51" s="91" t="e">
        <f ca="1">IF(ET50=0,0,1/ET50)</f>
        <v>#N/A</v>
      </c>
      <c r="EU51" s="91">
        <v>5</v>
      </c>
      <c r="FB51" s="596"/>
      <c r="FC51" s="599"/>
      <c r="FD51" s="166" t="s">
        <v>141</v>
      </c>
      <c r="FE51" s="72"/>
      <c r="FF51" s="73"/>
      <c r="FG51" s="73"/>
      <c r="FH51" s="79"/>
      <c r="FI51" s="80"/>
      <c r="FJ51" s="73"/>
      <c r="FK51" s="81"/>
      <c r="FL51" s="59"/>
      <c r="FM51" s="90">
        <f t="shared" ref="FM51:FN51" si="569">FM50</f>
        <v>0</v>
      </c>
      <c r="FN51" s="90" t="str">
        <f t="shared" si="569"/>
        <v/>
      </c>
      <c r="FO51" s="90">
        <f ca="1" xml:space="preserve">
IF(AND(FH51=data!$AR$5,FI51=data!$AT$87),data!$AU$87,
IF(AND(FH51=data!$AR$5,FI51=data!$AT$88),data!$AU$88,
IF(FH51=data!$AR$4,FF51/FJ51,
IF(FH51=data!$AR$5,FF51/OFFSET(data!$AT$3,MATCH(FI51,data!$AT$4:$AT$88,0),1),0))))</f>
        <v>0</v>
      </c>
      <c r="FP51" s="90">
        <f>MIN(IF(FL51=data!$AV$4,0.18,0.09),FF51*9)</f>
        <v>0</v>
      </c>
      <c r="FQ51" s="91">
        <f>IF(FE51=data!$AS$5,FP51,
IF(FE51=data!$AS$4,FO51,0))
*IF(AND(FG51=data!$AW$4,FE$4=data!$F$5),0.9,1)</f>
        <v>0</v>
      </c>
      <c r="FR51" s="91">
        <f t="shared" si="6"/>
        <v>0</v>
      </c>
      <c r="FS51" s="91" t="e">
        <f ca="1">FS41</f>
        <v>#N/A</v>
      </c>
      <c r="FT51" s="91" t="e">
        <f ca="1">IF(FT50=0,0,1/FT50)</f>
        <v>#N/A</v>
      </c>
      <c r="FU51" s="91">
        <v>5</v>
      </c>
      <c r="GB51" s="596"/>
      <c r="GC51" s="599"/>
      <c r="GD51" s="166" t="s">
        <v>141</v>
      </c>
      <c r="GE51" s="72"/>
      <c r="GF51" s="73"/>
      <c r="GG51" s="73"/>
      <c r="GH51" s="79"/>
      <c r="GI51" s="80"/>
      <c r="GJ51" s="73"/>
      <c r="GK51" s="81"/>
      <c r="GL51" s="59"/>
      <c r="GM51" s="90">
        <f t="shared" ref="GM51:GN51" si="570">GM50</f>
        <v>0</v>
      </c>
      <c r="GN51" s="90" t="str">
        <f t="shared" si="570"/>
        <v/>
      </c>
      <c r="GO51" s="90">
        <f ca="1" xml:space="preserve">
IF(AND(GH51=data!$AR$5,GI51=data!$AT$87),data!$AU$87,
IF(AND(GH51=data!$AR$5,GI51=data!$AT$88),data!$AU$88,
IF(GH51=data!$AR$4,GF51/GJ51,
IF(GH51=data!$AR$5,GF51/OFFSET(data!$AT$3,MATCH(GI51,data!$AT$4:$AT$88,0),1),0))))</f>
        <v>0</v>
      </c>
      <c r="GP51" s="90">
        <f>MIN(IF(GL51=data!$AV$4,0.18,0.09),GF51*9)</f>
        <v>0</v>
      </c>
      <c r="GQ51" s="91">
        <f>IF(GE51=data!$AS$5,GP51,
IF(GE51=data!$AS$4,GO51,0))
*IF(AND(GG51=data!$AW$4,GE$4=data!$F$5),0.9,1)</f>
        <v>0</v>
      </c>
      <c r="GR51" s="91">
        <f t="shared" si="7"/>
        <v>0</v>
      </c>
      <c r="GS51" s="91" t="e">
        <f ca="1">GS41</f>
        <v>#N/A</v>
      </c>
      <c r="GT51" s="91" t="e">
        <f ca="1">IF(GT50=0,0,1/GT50)</f>
        <v>#N/A</v>
      </c>
      <c r="GU51" s="91">
        <v>5</v>
      </c>
      <c r="HB51" s="596"/>
      <c r="HC51" s="599"/>
      <c r="HD51" s="166" t="s">
        <v>141</v>
      </c>
      <c r="HE51" s="72"/>
      <c r="HF51" s="73"/>
      <c r="HG51" s="73"/>
      <c r="HH51" s="79"/>
      <c r="HI51" s="80"/>
      <c r="HJ51" s="73"/>
      <c r="HK51" s="81"/>
      <c r="HL51" s="59"/>
      <c r="HM51" s="90">
        <f t="shared" ref="HM51:HN51" si="571">HM50</f>
        <v>0</v>
      </c>
      <c r="HN51" s="90" t="str">
        <f t="shared" si="571"/>
        <v/>
      </c>
      <c r="HO51" s="90">
        <f ca="1" xml:space="preserve">
IF(AND(HH51=data!$AR$5,HI51=data!$AT$87),data!$AU$87,
IF(AND(HH51=data!$AR$5,HI51=data!$AT$88),data!$AU$88,
IF(HH51=data!$AR$4,HF51/HJ51,
IF(HH51=data!$AR$5,HF51/OFFSET(data!$AT$3,MATCH(HI51,data!$AT$4:$AT$88,0),1),0))))</f>
        <v>0</v>
      </c>
      <c r="HP51" s="90">
        <f>MIN(IF(HL51=data!$AV$4,0.18,0.09),HF51*9)</f>
        <v>0</v>
      </c>
      <c r="HQ51" s="91">
        <f>IF(HE51=data!$AS$5,HP51,
IF(HE51=data!$AS$4,HO51,0))
*IF(AND(HG51=data!$AW$4,HE$4=data!$F$5),0.9,1)</f>
        <v>0</v>
      </c>
      <c r="HR51" s="91">
        <f t="shared" si="8"/>
        <v>0</v>
      </c>
      <c r="HS51" s="91" t="e">
        <f ca="1">HS41</f>
        <v>#N/A</v>
      </c>
      <c r="HT51" s="91" t="e">
        <f ca="1">IF(HT50=0,0,1/HT50)</f>
        <v>#N/A</v>
      </c>
      <c r="HU51" s="91">
        <v>5</v>
      </c>
      <c r="IB51" s="596"/>
      <c r="IC51" s="599"/>
      <c r="ID51" s="166" t="s">
        <v>141</v>
      </c>
      <c r="IE51" s="72"/>
      <c r="IF51" s="73"/>
      <c r="IG51" s="73"/>
      <c r="IH51" s="79"/>
      <c r="II51" s="80"/>
      <c r="IJ51" s="73"/>
      <c r="IK51" s="81"/>
      <c r="IL51" s="59"/>
      <c r="IM51" s="90">
        <f t="shared" ref="IM51:IN51" si="572">IM50</f>
        <v>0</v>
      </c>
      <c r="IN51" s="90" t="str">
        <f t="shared" si="572"/>
        <v/>
      </c>
      <c r="IO51" s="90">
        <f ca="1" xml:space="preserve">
IF(AND(IH51=data!$AR$5,II51=data!$AT$87),data!$AU$87,
IF(AND(IH51=data!$AR$5,II51=data!$AT$88),data!$AU$88,
IF(IH51=data!$AR$4,IF51/IJ51,
IF(IH51=data!$AR$5,IF51/OFFSET(data!$AT$3,MATCH(II51,data!$AT$4:$AT$88,0),1),0))))</f>
        <v>0</v>
      </c>
      <c r="IP51" s="90">
        <f>MIN(IF(IL51=data!$AV$4,0.18,0.09),IF51*9)</f>
        <v>0</v>
      </c>
      <c r="IQ51" s="91">
        <f>IF(IE51=data!$AS$5,IP51,
IF(IE51=data!$AS$4,IO51,0))
*IF(AND(IG51=data!$AW$4,IE$4=data!$F$5),0.9,1)</f>
        <v>0</v>
      </c>
      <c r="IR51" s="91">
        <f t="shared" si="9"/>
        <v>0</v>
      </c>
      <c r="IS51" s="91" t="e">
        <f ca="1">IS41</f>
        <v>#N/A</v>
      </c>
      <c r="IT51" s="91" t="e">
        <f ca="1">IF(IT50=0,0,1/IT50)</f>
        <v>#N/A</v>
      </c>
      <c r="IU51" s="91">
        <v>5</v>
      </c>
      <c r="JB51" s="596"/>
      <c r="JC51" s="599"/>
      <c r="JD51" s="166" t="s">
        <v>141</v>
      </c>
      <c r="JE51" s="72"/>
      <c r="JF51" s="73"/>
      <c r="JG51" s="73"/>
      <c r="JH51" s="79"/>
      <c r="JI51" s="80"/>
      <c r="JJ51" s="73"/>
      <c r="JK51" s="81"/>
      <c r="JL51" s="59"/>
      <c r="JM51" s="90">
        <f t="shared" ref="JM51:JN51" si="573">JM50</f>
        <v>0</v>
      </c>
      <c r="JN51" s="90" t="str">
        <f t="shared" si="573"/>
        <v/>
      </c>
      <c r="JO51" s="90">
        <f ca="1" xml:space="preserve">
IF(AND(JH51=data!$AR$5,JI51=data!$AT$87),data!$AU$87,
IF(AND(JH51=data!$AR$5,JI51=data!$AT$88),data!$AU$88,
IF(JH51=data!$AR$4,JF51/JJ51,
IF(JH51=data!$AR$5,JF51/OFFSET(data!$AT$3,MATCH(JI51,data!$AT$4:$AT$88,0),1),0))))</f>
        <v>0</v>
      </c>
      <c r="JP51" s="90">
        <f>MIN(IF(JL51=data!$AV$4,0.18,0.09),JF51*9)</f>
        <v>0</v>
      </c>
      <c r="JQ51" s="91">
        <f>IF(JE51=data!$AS$5,JP51,
IF(JE51=data!$AS$4,JO51,0))
*IF(AND(JG51=data!$AW$4,JE$4=data!$F$5),0.9,1)</f>
        <v>0</v>
      </c>
      <c r="JR51" s="91">
        <f t="shared" si="10"/>
        <v>0</v>
      </c>
      <c r="JS51" s="91" t="e">
        <f ca="1">JS41</f>
        <v>#N/A</v>
      </c>
      <c r="JT51" s="91" t="e">
        <f ca="1">IF(JT50=0,0,1/JT50)</f>
        <v>#N/A</v>
      </c>
      <c r="JU51" s="91">
        <v>5</v>
      </c>
      <c r="KB51" s="596"/>
      <c r="KC51" s="599"/>
      <c r="KD51" s="166" t="s">
        <v>141</v>
      </c>
      <c r="KE51" s="72"/>
      <c r="KF51" s="73"/>
      <c r="KG51" s="73"/>
      <c r="KH51" s="79"/>
      <c r="KI51" s="80"/>
      <c r="KJ51" s="73"/>
      <c r="KK51" s="81"/>
      <c r="KL51" s="59"/>
      <c r="KM51" s="90">
        <f t="shared" ref="KM51:KN51" si="574">KM50</f>
        <v>0</v>
      </c>
      <c r="KN51" s="90" t="str">
        <f t="shared" si="574"/>
        <v/>
      </c>
      <c r="KO51" s="90">
        <f ca="1" xml:space="preserve">
IF(AND(KH51=data!$AR$5,KI51=data!$AT$87),data!$AU$87,
IF(AND(KH51=data!$AR$5,KI51=data!$AT$88),data!$AU$88,
IF(KH51=data!$AR$4,KF51/KJ51,
IF(KH51=data!$AR$5,KF51/OFFSET(data!$AT$3,MATCH(KI51,data!$AT$4:$AT$88,0),1),0))))</f>
        <v>0</v>
      </c>
      <c r="KP51" s="90">
        <f>MIN(IF(KL51=data!$AV$4,0.18,0.09),KF51*9)</f>
        <v>0</v>
      </c>
      <c r="KQ51" s="91">
        <f>IF(KE51=data!$AS$5,KP51,
IF(KE51=data!$AS$4,KO51,0))
*IF(AND(KG51=data!$AW$4,KE$4=data!$F$5),0.9,1)</f>
        <v>0</v>
      </c>
      <c r="KR51" s="91">
        <f t="shared" si="11"/>
        <v>0</v>
      </c>
      <c r="KS51" s="91" t="e">
        <f ca="1">KS41</f>
        <v>#N/A</v>
      </c>
      <c r="KT51" s="91" t="e">
        <f ca="1">IF(KT50=0,0,1/KT50)</f>
        <v>#N/A</v>
      </c>
      <c r="KU51" s="91">
        <v>5</v>
      </c>
      <c r="LB51" s="596"/>
      <c r="LC51" s="599"/>
      <c r="LD51" s="166" t="s">
        <v>141</v>
      </c>
      <c r="LE51" s="72"/>
      <c r="LF51" s="73"/>
      <c r="LG51" s="73"/>
      <c r="LH51" s="79"/>
      <c r="LI51" s="80"/>
      <c r="LJ51" s="73"/>
      <c r="LK51" s="81"/>
      <c r="LL51" s="59"/>
      <c r="LM51" s="90">
        <f t="shared" ref="LM51:LN51" si="575">LM50</f>
        <v>0</v>
      </c>
      <c r="LN51" s="90" t="str">
        <f t="shared" si="575"/>
        <v/>
      </c>
      <c r="LO51" s="90">
        <f ca="1" xml:space="preserve">
IF(AND(LH51=data!$AR$5,LI51=data!$AT$87),data!$AU$87,
IF(AND(LH51=data!$AR$5,LI51=data!$AT$88),data!$AU$88,
IF(LH51=data!$AR$4,LF51/LJ51,
IF(LH51=data!$AR$5,LF51/OFFSET(data!$AT$3,MATCH(LI51,data!$AT$4:$AT$88,0),1),0))))</f>
        <v>0</v>
      </c>
      <c r="LP51" s="90">
        <f>MIN(IF(LL51=data!$AV$4,0.18,0.09),LF51*9)</f>
        <v>0</v>
      </c>
      <c r="LQ51" s="91">
        <f>IF(LE51=data!$AS$5,LP51,
IF(LE51=data!$AS$4,LO51,0))
*IF(AND(LG51=data!$AW$4,LE$4=data!$F$5),0.9,1)</f>
        <v>0</v>
      </c>
      <c r="LR51" s="91">
        <f t="shared" si="12"/>
        <v>0</v>
      </c>
      <c r="LS51" s="91" t="e">
        <f ca="1">LS41</f>
        <v>#N/A</v>
      </c>
      <c r="LT51" s="91" t="e">
        <f ca="1">IF(LT50=0,0,1/LT50)</f>
        <v>#N/A</v>
      </c>
      <c r="LU51" s="91">
        <v>5</v>
      </c>
      <c r="MB51" s="596"/>
      <c r="MC51" s="599"/>
      <c r="MD51" s="166" t="s">
        <v>141</v>
      </c>
      <c r="ME51" s="72"/>
      <c r="MF51" s="73"/>
      <c r="MG51" s="73"/>
      <c r="MH51" s="79"/>
      <c r="MI51" s="80"/>
      <c r="MJ51" s="73"/>
      <c r="MK51" s="81"/>
      <c r="ML51" s="59"/>
      <c r="MM51" s="90">
        <f t="shared" ref="MM51:MN51" si="576">MM50</f>
        <v>0</v>
      </c>
      <c r="MN51" s="90" t="str">
        <f t="shared" si="576"/>
        <v/>
      </c>
      <c r="MO51" s="90">
        <f ca="1" xml:space="preserve">
IF(AND(MH51=data!$AR$5,MI51=data!$AT$87),data!$AU$87,
IF(AND(MH51=data!$AR$5,MI51=data!$AT$88),data!$AU$88,
IF(MH51=data!$AR$4,MF51/MJ51,
IF(MH51=data!$AR$5,MF51/OFFSET(data!$AT$3,MATCH(MI51,data!$AT$4:$AT$88,0),1),0))))</f>
        <v>0</v>
      </c>
      <c r="MP51" s="90">
        <f>MIN(IF(ML51=data!$AV$4,0.18,0.09),MF51*9)</f>
        <v>0</v>
      </c>
      <c r="MQ51" s="91">
        <f>IF(ME51=data!$AS$5,MP51,
IF(ME51=data!$AS$4,MO51,0))
*IF(AND(MG51=data!$AW$4,ME$4=data!$F$5),0.9,1)</f>
        <v>0</v>
      </c>
      <c r="MR51" s="91">
        <f t="shared" si="13"/>
        <v>0</v>
      </c>
      <c r="MS51" s="91" t="e">
        <f ca="1">MS41</f>
        <v>#N/A</v>
      </c>
      <c r="MT51" s="91" t="e">
        <f ca="1">IF(MT50=0,0,1/MT50)</f>
        <v>#N/A</v>
      </c>
      <c r="MU51" s="91">
        <v>5</v>
      </c>
      <c r="NB51" s="596"/>
      <c r="NC51" s="599"/>
      <c r="ND51" s="166" t="s">
        <v>141</v>
      </c>
      <c r="NE51" s="72"/>
      <c r="NF51" s="73"/>
      <c r="NG51" s="73"/>
      <c r="NH51" s="79"/>
      <c r="NI51" s="80"/>
      <c r="NJ51" s="73"/>
      <c r="NK51" s="81"/>
      <c r="NL51" s="59"/>
      <c r="NM51" s="90">
        <f t="shared" ref="NM51:NN51" si="577">NM50</f>
        <v>0</v>
      </c>
      <c r="NN51" s="90" t="str">
        <f t="shared" si="577"/>
        <v/>
      </c>
      <c r="NO51" s="90">
        <f ca="1" xml:space="preserve">
IF(AND(NH51=data!$AR$5,NI51=data!$AT$87),data!$AU$87,
IF(AND(NH51=data!$AR$5,NI51=data!$AT$88),data!$AU$88,
IF(NH51=data!$AR$4,NF51/NJ51,
IF(NH51=data!$AR$5,NF51/OFFSET(data!$AT$3,MATCH(NI51,data!$AT$4:$AT$88,0),1),0))))</f>
        <v>0</v>
      </c>
      <c r="NP51" s="90">
        <f>MIN(IF(NL51=data!$AV$4,0.18,0.09),NF51*9)</f>
        <v>0</v>
      </c>
      <c r="NQ51" s="91">
        <f>IF(NE51=data!$AS$5,NP51,
IF(NE51=data!$AS$4,NO51,0))
*IF(AND(NG51=data!$AW$4,NE$4=data!$F$5),0.9,1)</f>
        <v>0</v>
      </c>
      <c r="NR51" s="91">
        <f t="shared" si="14"/>
        <v>0</v>
      </c>
      <c r="NS51" s="91" t="e">
        <f ca="1">NS41</f>
        <v>#N/A</v>
      </c>
      <c r="NT51" s="91" t="e">
        <f ca="1">IF(NT50=0,0,1/NT50)</f>
        <v>#N/A</v>
      </c>
      <c r="NU51" s="91">
        <v>5</v>
      </c>
      <c r="OB51" s="596"/>
      <c r="OC51" s="599"/>
      <c r="OD51" s="166" t="s">
        <v>141</v>
      </c>
      <c r="OE51" s="72"/>
      <c r="OF51" s="73"/>
      <c r="OG51" s="73"/>
      <c r="OH51" s="79"/>
      <c r="OI51" s="80"/>
      <c r="OJ51" s="73"/>
      <c r="OK51" s="81"/>
      <c r="OL51" s="59"/>
      <c r="OM51" s="90">
        <f t="shared" ref="OM51:ON51" si="578">OM50</f>
        <v>0</v>
      </c>
      <c r="ON51" s="90" t="str">
        <f t="shared" si="578"/>
        <v/>
      </c>
      <c r="OO51" s="90">
        <f ca="1" xml:space="preserve">
IF(AND(OH51=data!$AR$5,OI51=data!$AT$87),data!$AU$87,
IF(AND(OH51=data!$AR$5,OI51=data!$AT$88),data!$AU$88,
IF(OH51=data!$AR$4,OF51/OJ51,
IF(OH51=data!$AR$5,OF51/OFFSET(data!$AT$3,MATCH(OI51,data!$AT$4:$AT$88,0),1),0))))</f>
        <v>0</v>
      </c>
      <c r="OP51" s="90">
        <f>MIN(IF(OL51=data!$AV$4,0.18,0.09),OF51*9)</f>
        <v>0</v>
      </c>
      <c r="OQ51" s="91">
        <f>IF(OE51=data!$AS$5,OP51,
IF(OE51=data!$AS$4,OO51,0))
*IF(AND(OG51=data!$AW$4,OE$4=data!$F$5),0.9,1)</f>
        <v>0</v>
      </c>
      <c r="OR51" s="91">
        <f t="shared" si="15"/>
        <v>0</v>
      </c>
      <c r="OS51" s="91" t="e">
        <f ca="1">OS41</f>
        <v>#N/A</v>
      </c>
      <c r="OT51" s="91" t="e">
        <f ca="1">IF(OT50=0,0,1/OT50)</f>
        <v>#N/A</v>
      </c>
      <c r="OU51" s="91">
        <v>5</v>
      </c>
      <c r="PB51" s="596"/>
      <c r="PC51" s="599"/>
      <c r="PD51" s="166" t="s">
        <v>141</v>
      </c>
      <c r="PE51" s="72"/>
      <c r="PF51" s="73"/>
      <c r="PG51" s="73"/>
      <c r="PH51" s="79"/>
      <c r="PI51" s="80"/>
      <c r="PJ51" s="73"/>
      <c r="PK51" s="81"/>
      <c r="PL51" s="59"/>
      <c r="PM51" s="90">
        <f t="shared" ref="PM51:PN51" si="579">PM50</f>
        <v>0</v>
      </c>
      <c r="PN51" s="90" t="str">
        <f t="shared" si="579"/>
        <v/>
      </c>
      <c r="PO51" s="90">
        <f ca="1" xml:space="preserve">
IF(AND(PH51=data!$AR$5,PI51=data!$AT$87),data!$AU$87,
IF(AND(PH51=data!$AR$5,PI51=data!$AT$88),data!$AU$88,
IF(PH51=data!$AR$4,PF51/PJ51,
IF(PH51=data!$AR$5,PF51/OFFSET(data!$AT$3,MATCH(PI51,data!$AT$4:$AT$88,0),1),0))))</f>
        <v>0</v>
      </c>
      <c r="PP51" s="90">
        <f>MIN(IF(PL51=data!$AV$4,0.18,0.09),PF51*9)</f>
        <v>0</v>
      </c>
      <c r="PQ51" s="91">
        <f>IF(PE51=data!$AS$5,PP51,
IF(PE51=data!$AS$4,PO51,0))
*IF(AND(PG51=data!$AW$4,PE$4=data!$F$5),0.9,1)</f>
        <v>0</v>
      </c>
      <c r="PR51" s="91">
        <f t="shared" si="16"/>
        <v>0</v>
      </c>
      <c r="PS51" s="91" t="e">
        <f ca="1">PS41</f>
        <v>#N/A</v>
      </c>
      <c r="PT51" s="91" t="e">
        <f ca="1">IF(PT50=0,0,1/PT50)</f>
        <v>#N/A</v>
      </c>
      <c r="PU51" s="91">
        <v>5</v>
      </c>
      <c r="QB51" s="596"/>
      <c r="QC51" s="599"/>
      <c r="QD51" s="166" t="s">
        <v>141</v>
      </c>
      <c r="QE51" s="72"/>
      <c r="QF51" s="73"/>
      <c r="QG51" s="73"/>
      <c r="QH51" s="79"/>
      <c r="QI51" s="80"/>
      <c r="QJ51" s="73"/>
      <c r="QK51" s="81"/>
      <c r="QL51" s="59"/>
      <c r="QM51" s="90">
        <f t="shared" ref="QM51:QN51" si="580">QM50</f>
        <v>0</v>
      </c>
      <c r="QN51" s="90" t="str">
        <f t="shared" si="580"/>
        <v/>
      </c>
      <c r="QO51" s="90">
        <f ca="1" xml:space="preserve">
IF(AND(QH51=data!$AR$5,QI51=data!$AT$87),data!$AU$87,
IF(AND(QH51=data!$AR$5,QI51=data!$AT$88),data!$AU$88,
IF(QH51=data!$AR$4,QF51/QJ51,
IF(QH51=data!$AR$5,QF51/OFFSET(data!$AT$3,MATCH(QI51,data!$AT$4:$AT$88,0),1),0))))</f>
        <v>0</v>
      </c>
      <c r="QP51" s="90">
        <f>MIN(IF(QL51=data!$AV$4,0.18,0.09),QF51*9)</f>
        <v>0</v>
      </c>
      <c r="QQ51" s="91">
        <f>IF(QE51=data!$AS$5,QP51,
IF(QE51=data!$AS$4,QO51,0))
*IF(AND(QG51=data!$AW$4,QE$4=data!$F$5),0.9,1)</f>
        <v>0</v>
      </c>
      <c r="QR51" s="91">
        <f t="shared" si="17"/>
        <v>0</v>
      </c>
      <c r="QS51" s="91" t="e">
        <f ca="1">QS41</f>
        <v>#N/A</v>
      </c>
      <c r="QT51" s="91" t="e">
        <f ca="1">IF(QT50=0,0,1/QT50)</f>
        <v>#N/A</v>
      </c>
      <c r="QU51" s="91">
        <v>5</v>
      </c>
      <c r="RB51" s="596"/>
      <c r="RC51" s="599"/>
      <c r="RD51" s="166" t="s">
        <v>141</v>
      </c>
      <c r="RE51" s="72"/>
      <c r="RF51" s="73"/>
      <c r="RG51" s="73"/>
      <c r="RH51" s="79"/>
      <c r="RI51" s="80"/>
      <c r="RJ51" s="73"/>
      <c r="RK51" s="81"/>
      <c r="RL51" s="59"/>
      <c r="RM51" s="90">
        <f t="shared" ref="RM51:RN51" si="581">RM50</f>
        <v>0</v>
      </c>
      <c r="RN51" s="90" t="str">
        <f t="shared" si="581"/>
        <v/>
      </c>
      <c r="RO51" s="90">
        <f ca="1" xml:space="preserve">
IF(AND(RH51=data!$AR$5,RI51=data!$AT$87),data!$AU$87,
IF(AND(RH51=data!$AR$5,RI51=data!$AT$88),data!$AU$88,
IF(RH51=data!$AR$4,RF51/RJ51,
IF(RH51=data!$AR$5,RF51/OFFSET(data!$AT$3,MATCH(RI51,data!$AT$4:$AT$88,0),1),0))))</f>
        <v>0</v>
      </c>
      <c r="RP51" s="90">
        <f>MIN(IF(RL51=data!$AV$4,0.18,0.09),RF51*9)</f>
        <v>0</v>
      </c>
      <c r="RQ51" s="91">
        <f>IF(RE51=data!$AS$5,RP51,
IF(RE51=data!$AS$4,RO51,0))
*IF(AND(RG51=data!$AW$4,RE$4=data!$F$5),0.9,1)</f>
        <v>0</v>
      </c>
      <c r="RR51" s="91">
        <f t="shared" si="18"/>
        <v>0</v>
      </c>
      <c r="RS51" s="91" t="e">
        <f ca="1">RS41</f>
        <v>#N/A</v>
      </c>
      <c r="RT51" s="91" t="e">
        <f ca="1">IF(RT50=0,0,1/RT50)</f>
        <v>#N/A</v>
      </c>
      <c r="RU51" s="91">
        <v>5</v>
      </c>
      <c r="SB51" s="596"/>
      <c r="SC51" s="599"/>
      <c r="SD51" s="166" t="s">
        <v>141</v>
      </c>
      <c r="SE51" s="72"/>
      <c r="SF51" s="73"/>
      <c r="SG51" s="73"/>
      <c r="SH51" s="79"/>
      <c r="SI51" s="80"/>
      <c r="SJ51" s="73"/>
      <c r="SK51" s="81"/>
      <c r="SL51" s="59"/>
      <c r="SM51" s="90">
        <f t="shared" ref="SM51:SN51" si="582">SM50</f>
        <v>0</v>
      </c>
      <c r="SN51" s="90" t="str">
        <f t="shared" si="582"/>
        <v/>
      </c>
      <c r="SO51" s="90">
        <f ca="1" xml:space="preserve">
IF(AND(SH51=data!$AR$5,SI51=data!$AT$87),data!$AU$87,
IF(AND(SH51=data!$AR$5,SI51=data!$AT$88),data!$AU$88,
IF(SH51=data!$AR$4,SF51/SJ51,
IF(SH51=data!$AR$5,SF51/OFFSET(data!$AT$3,MATCH(SI51,data!$AT$4:$AT$88,0),1),0))))</f>
        <v>0</v>
      </c>
      <c r="SP51" s="90">
        <f>MIN(IF(SL51=data!$AV$4,0.18,0.09),SF51*9)</f>
        <v>0</v>
      </c>
      <c r="SQ51" s="91">
        <f>IF(SE51=data!$AS$5,SP51,
IF(SE51=data!$AS$4,SO51,0))
*IF(AND(SG51=data!$AW$4,SE$4=data!$F$5),0.9,1)</f>
        <v>0</v>
      </c>
      <c r="SR51" s="91">
        <f t="shared" si="19"/>
        <v>0</v>
      </c>
      <c r="SS51" s="91" t="e">
        <f ca="1">SS41</f>
        <v>#N/A</v>
      </c>
      <c r="ST51" s="91" t="e">
        <f ca="1">IF(ST50=0,0,1/ST50)</f>
        <v>#N/A</v>
      </c>
      <c r="SU51" s="91">
        <v>5</v>
      </c>
    </row>
    <row r="52" spans="2:516" ht="22.5" customHeight="1" x14ac:dyDescent="0.15">
      <c r="B52" s="596"/>
      <c r="C52" s="599"/>
      <c r="D52" s="166" t="s">
        <v>142</v>
      </c>
      <c r="E52" s="72"/>
      <c r="F52" s="73"/>
      <c r="G52" s="73"/>
      <c r="H52" s="79"/>
      <c r="I52" s="80"/>
      <c r="J52" s="73"/>
      <c r="K52" s="81"/>
      <c r="L52" s="59"/>
      <c r="M52" s="90" t="str">
        <f t="shared" si="20"/>
        <v>簡略計算方法①</v>
      </c>
      <c r="N52" s="90" t="str">
        <f t="shared" si="21"/>
        <v>柱・間柱間</v>
      </c>
      <c r="O52" s="90">
        <f ca="1" xml:space="preserve">
IF(AND(H52=data!$AR$5,I52=data!$AT$87),data!$AU$87,
IF(AND(H52=data!$AR$5,I52=data!$AT$88),data!$AU$88,
IF(H52=data!$AR$4,F52/J52,
IF(H52=data!$AR$5,F52/OFFSET(data!$AT$3,MATCH(I52,data!$AT$4:$AT$88,0),1),0))))</f>
        <v>0</v>
      </c>
      <c r="P52" s="90">
        <f>MIN(IF(L52=data!$AV$4,0.18,0.09),F52*9)</f>
        <v>0</v>
      </c>
      <c r="Q52" s="91">
        <f>IF(E52=data!$AS$5,P52,
IF(E52=data!$AS$4,O52,0))
*IF(AND(G52=data!$AW$4,E$4=data!$F$5),0.9,1)</f>
        <v>0</v>
      </c>
      <c r="R52" s="91">
        <f t="shared" si="402"/>
        <v>0</v>
      </c>
      <c r="S52" s="91">
        <f ca="1">S42</f>
        <v>0.11</v>
      </c>
      <c r="U52" s="91">
        <f ca="1">OFFSET(data!$Q$3,U$7,U51)</f>
        <v>0</v>
      </c>
      <c r="AB52" s="596"/>
      <c r="AC52" s="599"/>
      <c r="AD52" s="166" t="s">
        <v>142</v>
      </c>
      <c r="AE52" s="72"/>
      <c r="AF52" s="73"/>
      <c r="AG52" s="73"/>
      <c r="AH52" s="79"/>
      <c r="AI52" s="80"/>
      <c r="AJ52" s="73"/>
      <c r="AK52" s="81"/>
      <c r="AL52" s="59"/>
      <c r="AM52" s="90" t="str">
        <f t="shared" si="311"/>
        <v>詳細計算方法</v>
      </c>
      <c r="AN52" s="90" t="str">
        <f t="shared" si="311"/>
        <v/>
      </c>
      <c r="AO52" s="90">
        <f ca="1" xml:space="preserve">
IF(AND(AH52=data!$AR$5,AI52=data!$AT$87),data!$AU$87,
IF(AND(AH52=data!$AR$5,AI52=data!$AT$88),data!$AU$88,
IF(AH52=data!$AR$4,AF52/AJ52,
IF(AH52=data!$AR$5,AF52/OFFSET(data!$AT$3,MATCH(AI52,data!$AT$4:$AT$88,0),1),0))))</f>
        <v>0</v>
      </c>
      <c r="AP52" s="90">
        <f>MIN(IF(AL52=data!$AV$4,0.18,0.09),AF52*9)</f>
        <v>0</v>
      </c>
      <c r="AQ52" s="91">
        <f>IF(AE52=data!$AS$5,AP52,
IF(AE52=data!$AS$4,AO52,0))
*IF(AND(AG52=data!$AW$4,AE$4=data!$F$5),0.9,1)</f>
        <v>0</v>
      </c>
      <c r="AR52" s="91">
        <f t="shared" si="1"/>
        <v>0</v>
      </c>
      <c r="AS52" s="91">
        <f ca="1">AS42</f>
        <v>0.09</v>
      </c>
      <c r="AU52" s="91" t="e">
        <f ca="1">OFFSET(data!$Q$3,AU$7,AU51)</f>
        <v>#N/A</v>
      </c>
      <c r="BB52" s="596"/>
      <c r="BC52" s="599"/>
      <c r="BD52" s="166" t="s">
        <v>142</v>
      </c>
      <c r="BE52" s="72"/>
      <c r="BF52" s="73"/>
      <c r="BG52" s="73"/>
      <c r="BH52" s="79"/>
      <c r="BI52" s="80"/>
      <c r="BJ52" s="73"/>
      <c r="BK52" s="81"/>
      <c r="BL52" s="59"/>
      <c r="BM52" s="90" t="str">
        <f t="shared" ref="BM52:BN52" si="583">BM51</f>
        <v>簡略計算方法①</v>
      </c>
      <c r="BN52" s="90" t="str">
        <f t="shared" si="583"/>
        <v>大引間</v>
      </c>
      <c r="BO52" s="90">
        <f ca="1" xml:space="preserve">
IF(AND(BH52=data!$AR$5,BI52=data!$AT$87),data!$AU$87,
IF(AND(BH52=data!$AR$5,BI52=data!$AT$88),data!$AU$88,
IF(BH52=data!$AR$4,BF52/BJ52,
IF(BH52=data!$AR$5,BF52/OFFSET(data!$AT$3,MATCH(BI52,data!$AT$4:$AT$88,0),1),0))))</f>
        <v>0</v>
      </c>
      <c r="BP52" s="90">
        <f>MIN(IF(BL52=data!$AV$4,0.18,0.09),BF52*9)</f>
        <v>0</v>
      </c>
      <c r="BQ52" s="91">
        <f>IF(BE52=data!$AS$5,BP52,
IF(BE52=data!$AS$4,BO52,0))
*IF(AND(BG52=data!$AW$4,BE$4=data!$F$5),0.9,1)</f>
        <v>0</v>
      </c>
      <c r="BR52" s="91">
        <f t="shared" si="2"/>
        <v>0</v>
      </c>
      <c r="BS52" s="91">
        <f ca="1">BS42</f>
        <v>0.15</v>
      </c>
      <c r="BU52" s="91">
        <f ca="1">OFFSET(data!$Q$3,BU$7,BU51)</f>
        <v>0</v>
      </c>
      <c r="CB52" s="596"/>
      <c r="CC52" s="599"/>
      <c r="CD52" s="166" t="s">
        <v>142</v>
      </c>
      <c r="CE52" s="72"/>
      <c r="CF52" s="73"/>
      <c r="CG52" s="73"/>
      <c r="CH52" s="79"/>
      <c r="CI52" s="80"/>
      <c r="CJ52" s="73"/>
      <c r="CK52" s="81"/>
      <c r="CL52" s="59"/>
      <c r="CM52" s="90">
        <f t="shared" ref="CM52:CN52" si="584">CM51</f>
        <v>0</v>
      </c>
      <c r="CN52" s="90" t="str">
        <f t="shared" si="584"/>
        <v/>
      </c>
      <c r="CO52" s="90">
        <f ca="1" xml:space="preserve">
IF(AND(CH52=data!$AR$5,CI52=data!$AT$87),data!$AU$87,
IF(AND(CH52=data!$AR$5,CI52=data!$AT$88),data!$AU$88,
IF(CH52=data!$AR$4,CF52/CJ52,
IF(CH52=data!$AR$5,CF52/OFFSET(data!$AT$3,MATCH(CI52,data!$AT$4:$AT$88,0),1),0))))</f>
        <v>0</v>
      </c>
      <c r="CP52" s="90">
        <f>MIN(IF(CL52=data!$AV$4,0.18,0.09),CF52*9)</f>
        <v>0</v>
      </c>
      <c r="CQ52" s="91">
        <f>IF(CE52=data!$AS$5,CP52,
IF(CE52=data!$AS$4,CO52,0))
*IF(AND(CG52=data!$AW$4,CE$4=data!$F$5),0.9,1)</f>
        <v>0</v>
      </c>
      <c r="CR52" s="91">
        <f t="shared" si="3"/>
        <v>0</v>
      </c>
      <c r="CS52" s="91" t="e">
        <f ca="1">CS42</f>
        <v>#N/A</v>
      </c>
      <c r="CU52" s="91" t="e">
        <f ca="1">OFFSET(data!$Q$3,CU$7,CU51)</f>
        <v>#N/A</v>
      </c>
      <c r="DB52" s="596"/>
      <c r="DC52" s="599"/>
      <c r="DD52" s="166" t="s">
        <v>142</v>
      </c>
      <c r="DE52" s="72"/>
      <c r="DF52" s="73"/>
      <c r="DG52" s="73"/>
      <c r="DH52" s="79"/>
      <c r="DI52" s="80"/>
      <c r="DJ52" s="73"/>
      <c r="DK52" s="81"/>
      <c r="DL52" s="59"/>
      <c r="DM52" s="90">
        <f t="shared" ref="DM52:DN52" si="585">DM51</f>
        <v>0</v>
      </c>
      <c r="DN52" s="90" t="str">
        <f t="shared" si="585"/>
        <v/>
      </c>
      <c r="DO52" s="90">
        <f ca="1" xml:space="preserve">
IF(AND(DH52=data!$AR$5,DI52=data!$AT$87),data!$AU$87,
IF(AND(DH52=data!$AR$5,DI52=data!$AT$88),data!$AU$88,
IF(DH52=data!$AR$4,DF52/DJ52,
IF(DH52=data!$AR$5,DF52/OFFSET(data!$AT$3,MATCH(DI52,data!$AT$4:$AT$88,0),1),0))))</f>
        <v>0</v>
      </c>
      <c r="DP52" s="90">
        <f>MIN(IF(DL52=data!$AV$4,0.18,0.09),DF52*9)</f>
        <v>0</v>
      </c>
      <c r="DQ52" s="91">
        <f>IF(DE52=data!$AS$5,DP52,
IF(DE52=data!$AS$4,DO52,0))
*IF(AND(DG52=data!$AW$4,DE$4=data!$F$5),0.9,1)</f>
        <v>0</v>
      </c>
      <c r="DR52" s="91">
        <f t="shared" si="4"/>
        <v>0</v>
      </c>
      <c r="DS52" s="91" t="e">
        <f ca="1">DS42</f>
        <v>#N/A</v>
      </c>
      <c r="DU52" s="91" t="e">
        <f ca="1">OFFSET(data!$Q$3,DU$7,DU51)</f>
        <v>#N/A</v>
      </c>
      <c r="EB52" s="596"/>
      <c r="EC52" s="599"/>
      <c r="ED52" s="166" t="s">
        <v>142</v>
      </c>
      <c r="EE52" s="72"/>
      <c r="EF52" s="73"/>
      <c r="EG52" s="73"/>
      <c r="EH52" s="79"/>
      <c r="EI52" s="80"/>
      <c r="EJ52" s="73"/>
      <c r="EK52" s="81"/>
      <c r="EL52" s="59"/>
      <c r="EM52" s="90">
        <f t="shared" ref="EM52:EN52" si="586">EM51</f>
        <v>0</v>
      </c>
      <c r="EN52" s="90" t="str">
        <f t="shared" si="586"/>
        <v/>
      </c>
      <c r="EO52" s="90">
        <f ca="1" xml:space="preserve">
IF(AND(EH52=data!$AR$5,EI52=data!$AT$87),data!$AU$87,
IF(AND(EH52=data!$AR$5,EI52=data!$AT$88),data!$AU$88,
IF(EH52=data!$AR$4,EF52/EJ52,
IF(EH52=data!$AR$5,EF52/OFFSET(data!$AT$3,MATCH(EI52,data!$AT$4:$AT$88,0),1),0))))</f>
        <v>0</v>
      </c>
      <c r="EP52" s="90">
        <f>MIN(IF(EL52=data!$AV$4,0.18,0.09),EF52*9)</f>
        <v>0</v>
      </c>
      <c r="EQ52" s="91">
        <f>IF(EE52=data!$AS$5,EP52,
IF(EE52=data!$AS$4,EO52,0))
*IF(AND(EG52=data!$AW$4,EE$4=data!$F$5),0.9,1)</f>
        <v>0</v>
      </c>
      <c r="ER52" s="91">
        <f t="shared" si="5"/>
        <v>0</v>
      </c>
      <c r="ES52" s="91" t="e">
        <f ca="1">ES42</f>
        <v>#N/A</v>
      </c>
      <c r="EU52" s="91" t="e">
        <f ca="1">OFFSET(data!$Q$3,EU$7,EU51)</f>
        <v>#N/A</v>
      </c>
      <c r="FB52" s="596"/>
      <c r="FC52" s="599"/>
      <c r="FD52" s="166" t="s">
        <v>142</v>
      </c>
      <c r="FE52" s="72"/>
      <c r="FF52" s="73"/>
      <c r="FG52" s="73"/>
      <c r="FH52" s="79"/>
      <c r="FI52" s="80"/>
      <c r="FJ52" s="73"/>
      <c r="FK52" s="81"/>
      <c r="FL52" s="59"/>
      <c r="FM52" s="90">
        <f t="shared" ref="FM52:FN52" si="587">FM51</f>
        <v>0</v>
      </c>
      <c r="FN52" s="90" t="str">
        <f t="shared" si="587"/>
        <v/>
      </c>
      <c r="FO52" s="90">
        <f ca="1" xml:space="preserve">
IF(AND(FH52=data!$AR$5,FI52=data!$AT$87),data!$AU$87,
IF(AND(FH52=data!$AR$5,FI52=data!$AT$88),data!$AU$88,
IF(FH52=data!$AR$4,FF52/FJ52,
IF(FH52=data!$AR$5,FF52/OFFSET(data!$AT$3,MATCH(FI52,data!$AT$4:$AT$88,0),1),0))))</f>
        <v>0</v>
      </c>
      <c r="FP52" s="90">
        <f>MIN(IF(FL52=data!$AV$4,0.18,0.09),FF52*9)</f>
        <v>0</v>
      </c>
      <c r="FQ52" s="91">
        <f>IF(FE52=data!$AS$5,FP52,
IF(FE52=data!$AS$4,FO52,0))
*IF(AND(FG52=data!$AW$4,FE$4=data!$F$5),0.9,1)</f>
        <v>0</v>
      </c>
      <c r="FR52" s="91">
        <f t="shared" si="6"/>
        <v>0</v>
      </c>
      <c r="FS52" s="91" t="e">
        <f ca="1">FS42</f>
        <v>#N/A</v>
      </c>
      <c r="FU52" s="91" t="e">
        <f ca="1">OFFSET(data!$Q$3,FU$7,FU51)</f>
        <v>#N/A</v>
      </c>
      <c r="GB52" s="596"/>
      <c r="GC52" s="599"/>
      <c r="GD52" s="166" t="s">
        <v>142</v>
      </c>
      <c r="GE52" s="72"/>
      <c r="GF52" s="73"/>
      <c r="GG52" s="73"/>
      <c r="GH52" s="79"/>
      <c r="GI52" s="80"/>
      <c r="GJ52" s="73"/>
      <c r="GK52" s="81"/>
      <c r="GL52" s="59"/>
      <c r="GM52" s="90">
        <f t="shared" ref="GM52:GN52" si="588">GM51</f>
        <v>0</v>
      </c>
      <c r="GN52" s="90" t="str">
        <f t="shared" si="588"/>
        <v/>
      </c>
      <c r="GO52" s="90">
        <f ca="1" xml:space="preserve">
IF(AND(GH52=data!$AR$5,GI52=data!$AT$87),data!$AU$87,
IF(AND(GH52=data!$AR$5,GI52=data!$AT$88),data!$AU$88,
IF(GH52=data!$AR$4,GF52/GJ52,
IF(GH52=data!$AR$5,GF52/OFFSET(data!$AT$3,MATCH(GI52,data!$AT$4:$AT$88,0),1),0))))</f>
        <v>0</v>
      </c>
      <c r="GP52" s="90">
        <f>MIN(IF(GL52=data!$AV$4,0.18,0.09),GF52*9)</f>
        <v>0</v>
      </c>
      <c r="GQ52" s="91">
        <f>IF(GE52=data!$AS$5,GP52,
IF(GE52=data!$AS$4,GO52,0))
*IF(AND(GG52=data!$AW$4,GE$4=data!$F$5),0.9,1)</f>
        <v>0</v>
      </c>
      <c r="GR52" s="91">
        <f t="shared" si="7"/>
        <v>0</v>
      </c>
      <c r="GS52" s="91" t="e">
        <f ca="1">GS42</f>
        <v>#N/A</v>
      </c>
      <c r="GU52" s="91" t="e">
        <f ca="1">OFFSET(data!$Q$3,GU$7,GU51)</f>
        <v>#N/A</v>
      </c>
      <c r="HB52" s="596"/>
      <c r="HC52" s="599"/>
      <c r="HD52" s="166" t="s">
        <v>142</v>
      </c>
      <c r="HE52" s="72"/>
      <c r="HF52" s="73"/>
      <c r="HG52" s="73"/>
      <c r="HH52" s="79"/>
      <c r="HI52" s="80"/>
      <c r="HJ52" s="73"/>
      <c r="HK52" s="81"/>
      <c r="HL52" s="59"/>
      <c r="HM52" s="90">
        <f t="shared" ref="HM52:HN52" si="589">HM51</f>
        <v>0</v>
      </c>
      <c r="HN52" s="90" t="str">
        <f t="shared" si="589"/>
        <v/>
      </c>
      <c r="HO52" s="90">
        <f ca="1" xml:space="preserve">
IF(AND(HH52=data!$AR$5,HI52=data!$AT$87),data!$AU$87,
IF(AND(HH52=data!$AR$5,HI52=data!$AT$88),data!$AU$88,
IF(HH52=data!$AR$4,HF52/HJ52,
IF(HH52=data!$AR$5,HF52/OFFSET(data!$AT$3,MATCH(HI52,data!$AT$4:$AT$88,0),1),0))))</f>
        <v>0</v>
      </c>
      <c r="HP52" s="90">
        <f>MIN(IF(HL52=data!$AV$4,0.18,0.09),HF52*9)</f>
        <v>0</v>
      </c>
      <c r="HQ52" s="91">
        <f>IF(HE52=data!$AS$5,HP52,
IF(HE52=data!$AS$4,HO52,0))
*IF(AND(HG52=data!$AW$4,HE$4=data!$F$5),0.9,1)</f>
        <v>0</v>
      </c>
      <c r="HR52" s="91">
        <f t="shared" si="8"/>
        <v>0</v>
      </c>
      <c r="HS52" s="91" t="e">
        <f ca="1">HS42</f>
        <v>#N/A</v>
      </c>
      <c r="HU52" s="91" t="e">
        <f ca="1">OFFSET(data!$Q$3,HU$7,HU51)</f>
        <v>#N/A</v>
      </c>
      <c r="IB52" s="596"/>
      <c r="IC52" s="599"/>
      <c r="ID52" s="166" t="s">
        <v>142</v>
      </c>
      <c r="IE52" s="72"/>
      <c r="IF52" s="73"/>
      <c r="IG52" s="73"/>
      <c r="IH52" s="79"/>
      <c r="II52" s="80"/>
      <c r="IJ52" s="73"/>
      <c r="IK52" s="81"/>
      <c r="IL52" s="59"/>
      <c r="IM52" s="90">
        <f t="shared" ref="IM52:IN52" si="590">IM51</f>
        <v>0</v>
      </c>
      <c r="IN52" s="90" t="str">
        <f t="shared" si="590"/>
        <v/>
      </c>
      <c r="IO52" s="90">
        <f ca="1" xml:space="preserve">
IF(AND(IH52=data!$AR$5,II52=data!$AT$87),data!$AU$87,
IF(AND(IH52=data!$AR$5,II52=data!$AT$88),data!$AU$88,
IF(IH52=data!$AR$4,IF52/IJ52,
IF(IH52=data!$AR$5,IF52/OFFSET(data!$AT$3,MATCH(II52,data!$AT$4:$AT$88,0),1),0))))</f>
        <v>0</v>
      </c>
      <c r="IP52" s="90">
        <f>MIN(IF(IL52=data!$AV$4,0.18,0.09),IF52*9)</f>
        <v>0</v>
      </c>
      <c r="IQ52" s="91">
        <f>IF(IE52=data!$AS$5,IP52,
IF(IE52=data!$AS$4,IO52,0))
*IF(AND(IG52=data!$AW$4,IE$4=data!$F$5),0.9,1)</f>
        <v>0</v>
      </c>
      <c r="IR52" s="91">
        <f t="shared" si="9"/>
        <v>0</v>
      </c>
      <c r="IS52" s="91" t="e">
        <f ca="1">IS42</f>
        <v>#N/A</v>
      </c>
      <c r="IU52" s="91" t="e">
        <f ca="1">OFFSET(data!$Q$3,IU$7,IU51)</f>
        <v>#N/A</v>
      </c>
      <c r="JB52" s="596"/>
      <c r="JC52" s="599"/>
      <c r="JD52" s="166" t="s">
        <v>142</v>
      </c>
      <c r="JE52" s="72"/>
      <c r="JF52" s="73"/>
      <c r="JG52" s="73"/>
      <c r="JH52" s="79"/>
      <c r="JI52" s="80"/>
      <c r="JJ52" s="73"/>
      <c r="JK52" s="81"/>
      <c r="JL52" s="59"/>
      <c r="JM52" s="90">
        <f t="shared" ref="JM52:JN52" si="591">JM51</f>
        <v>0</v>
      </c>
      <c r="JN52" s="90" t="str">
        <f t="shared" si="591"/>
        <v/>
      </c>
      <c r="JO52" s="90">
        <f ca="1" xml:space="preserve">
IF(AND(JH52=data!$AR$5,JI52=data!$AT$87),data!$AU$87,
IF(AND(JH52=data!$AR$5,JI52=data!$AT$88),data!$AU$88,
IF(JH52=data!$AR$4,JF52/JJ52,
IF(JH52=data!$AR$5,JF52/OFFSET(data!$AT$3,MATCH(JI52,data!$AT$4:$AT$88,0),1),0))))</f>
        <v>0</v>
      </c>
      <c r="JP52" s="90">
        <f>MIN(IF(JL52=data!$AV$4,0.18,0.09),JF52*9)</f>
        <v>0</v>
      </c>
      <c r="JQ52" s="91">
        <f>IF(JE52=data!$AS$5,JP52,
IF(JE52=data!$AS$4,JO52,0))
*IF(AND(JG52=data!$AW$4,JE$4=data!$F$5),0.9,1)</f>
        <v>0</v>
      </c>
      <c r="JR52" s="91">
        <f t="shared" si="10"/>
        <v>0</v>
      </c>
      <c r="JS52" s="91" t="e">
        <f ca="1">JS42</f>
        <v>#N/A</v>
      </c>
      <c r="JU52" s="91" t="e">
        <f ca="1">OFFSET(data!$Q$3,JU$7,JU51)</f>
        <v>#N/A</v>
      </c>
      <c r="KB52" s="596"/>
      <c r="KC52" s="599"/>
      <c r="KD52" s="166" t="s">
        <v>142</v>
      </c>
      <c r="KE52" s="72"/>
      <c r="KF52" s="73"/>
      <c r="KG52" s="73"/>
      <c r="KH52" s="79"/>
      <c r="KI52" s="80"/>
      <c r="KJ52" s="73"/>
      <c r="KK52" s="81"/>
      <c r="KL52" s="59"/>
      <c r="KM52" s="90">
        <f t="shared" ref="KM52:KN52" si="592">KM51</f>
        <v>0</v>
      </c>
      <c r="KN52" s="90" t="str">
        <f t="shared" si="592"/>
        <v/>
      </c>
      <c r="KO52" s="90">
        <f ca="1" xml:space="preserve">
IF(AND(KH52=data!$AR$5,KI52=data!$AT$87),data!$AU$87,
IF(AND(KH52=data!$AR$5,KI52=data!$AT$88),data!$AU$88,
IF(KH52=data!$AR$4,KF52/KJ52,
IF(KH52=data!$AR$5,KF52/OFFSET(data!$AT$3,MATCH(KI52,data!$AT$4:$AT$88,0),1),0))))</f>
        <v>0</v>
      </c>
      <c r="KP52" s="90">
        <f>MIN(IF(KL52=data!$AV$4,0.18,0.09),KF52*9)</f>
        <v>0</v>
      </c>
      <c r="KQ52" s="91">
        <f>IF(KE52=data!$AS$5,KP52,
IF(KE52=data!$AS$4,KO52,0))
*IF(AND(KG52=data!$AW$4,KE$4=data!$F$5),0.9,1)</f>
        <v>0</v>
      </c>
      <c r="KR52" s="91">
        <f t="shared" si="11"/>
        <v>0</v>
      </c>
      <c r="KS52" s="91" t="e">
        <f ca="1">KS42</f>
        <v>#N/A</v>
      </c>
      <c r="KU52" s="91" t="e">
        <f ca="1">OFFSET(data!$Q$3,KU$7,KU51)</f>
        <v>#N/A</v>
      </c>
      <c r="LB52" s="596"/>
      <c r="LC52" s="599"/>
      <c r="LD52" s="166" t="s">
        <v>142</v>
      </c>
      <c r="LE52" s="72"/>
      <c r="LF52" s="73"/>
      <c r="LG52" s="73"/>
      <c r="LH52" s="79"/>
      <c r="LI52" s="80"/>
      <c r="LJ52" s="73"/>
      <c r="LK52" s="81"/>
      <c r="LL52" s="59"/>
      <c r="LM52" s="90">
        <f t="shared" ref="LM52:LN52" si="593">LM51</f>
        <v>0</v>
      </c>
      <c r="LN52" s="90" t="str">
        <f t="shared" si="593"/>
        <v/>
      </c>
      <c r="LO52" s="90">
        <f ca="1" xml:space="preserve">
IF(AND(LH52=data!$AR$5,LI52=data!$AT$87),data!$AU$87,
IF(AND(LH52=data!$AR$5,LI52=data!$AT$88),data!$AU$88,
IF(LH52=data!$AR$4,LF52/LJ52,
IF(LH52=data!$AR$5,LF52/OFFSET(data!$AT$3,MATCH(LI52,data!$AT$4:$AT$88,0),1),0))))</f>
        <v>0</v>
      </c>
      <c r="LP52" s="90">
        <f>MIN(IF(LL52=data!$AV$4,0.18,0.09),LF52*9)</f>
        <v>0</v>
      </c>
      <c r="LQ52" s="91">
        <f>IF(LE52=data!$AS$5,LP52,
IF(LE52=data!$AS$4,LO52,0))
*IF(AND(LG52=data!$AW$4,LE$4=data!$F$5),0.9,1)</f>
        <v>0</v>
      </c>
      <c r="LR52" s="91">
        <f t="shared" si="12"/>
        <v>0</v>
      </c>
      <c r="LS52" s="91" t="e">
        <f ca="1">LS42</f>
        <v>#N/A</v>
      </c>
      <c r="LU52" s="91" t="e">
        <f ca="1">OFFSET(data!$Q$3,LU$7,LU51)</f>
        <v>#N/A</v>
      </c>
      <c r="MB52" s="596"/>
      <c r="MC52" s="599"/>
      <c r="MD52" s="166" t="s">
        <v>142</v>
      </c>
      <c r="ME52" s="72"/>
      <c r="MF52" s="73"/>
      <c r="MG52" s="73"/>
      <c r="MH52" s="79"/>
      <c r="MI52" s="80"/>
      <c r="MJ52" s="73"/>
      <c r="MK52" s="81"/>
      <c r="ML52" s="59"/>
      <c r="MM52" s="90">
        <f t="shared" ref="MM52:MN52" si="594">MM51</f>
        <v>0</v>
      </c>
      <c r="MN52" s="90" t="str">
        <f t="shared" si="594"/>
        <v/>
      </c>
      <c r="MO52" s="90">
        <f ca="1" xml:space="preserve">
IF(AND(MH52=data!$AR$5,MI52=data!$AT$87),data!$AU$87,
IF(AND(MH52=data!$AR$5,MI52=data!$AT$88),data!$AU$88,
IF(MH52=data!$AR$4,MF52/MJ52,
IF(MH52=data!$AR$5,MF52/OFFSET(data!$AT$3,MATCH(MI52,data!$AT$4:$AT$88,0),1),0))))</f>
        <v>0</v>
      </c>
      <c r="MP52" s="90">
        <f>MIN(IF(ML52=data!$AV$4,0.18,0.09),MF52*9)</f>
        <v>0</v>
      </c>
      <c r="MQ52" s="91">
        <f>IF(ME52=data!$AS$5,MP52,
IF(ME52=data!$AS$4,MO52,0))
*IF(AND(MG52=data!$AW$4,ME$4=data!$F$5),0.9,1)</f>
        <v>0</v>
      </c>
      <c r="MR52" s="91">
        <f t="shared" si="13"/>
        <v>0</v>
      </c>
      <c r="MS52" s="91" t="e">
        <f ca="1">MS42</f>
        <v>#N/A</v>
      </c>
      <c r="MU52" s="91" t="e">
        <f ca="1">OFFSET(data!$Q$3,MU$7,MU51)</f>
        <v>#N/A</v>
      </c>
      <c r="NB52" s="596"/>
      <c r="NC52" s="599"/>
      <c r="ND52" s="166" t="s">
        <v>142</v>
      </c>
      <c r="NE52" s="72"/>
      <c r="NF52" s="73"/>
      <c r="NG52" s="73"/>
      <c r="NH52" s="79"/>
      <c r="NI52" s="80"/>
      <c r="NJ52" s="73"/>
      <c r="NK52" s="81"/>
      <c r="NL52" s="59"/>
      <c r="NM52" s="90">
        <f t="shared" ref="NM52:NN52" si="595">NM51</f>
        <v>0</v>
      </c>
      <c r="NN52" s="90" t="str">
        <f t="shared" si="595"/>
        <v/>
      </c>
      <c r="NO52" s="90">
        <f ca="1" xml:space="preserve">
IF(AND(NH52=data!$AR$5,NI52=data!$AT$87),data!$AU$87,
IF(AND(NH52=data!$AR$5,NI52=data!$AT$88),data!$AU$88,
IF(NH52=data!$AR$4,NF52/NJ52,
IF(NH52=data!$AR$5,NF52/OFFSET(data!$AT$3,MATCH(NI52,data!$AT$4:$AT$88,0),1),0))))</f>
        <v>0</v>
      </c>
      <c r="NP52" s="90">
        <f>MIN(IF(NL52=data!$AV$4,0.18,0.09),NF52*9)</f>
        <v>0</v>
      </c>
      <c r="NQ52" s="91">
        <f>IF(NE52=data!$AS$5,NP52,
IF(NE52=data!$AS$4,NO52,0))
*IF(AND(NG52=data!$AW$4,NE$4=data!$F$5),0.9,1)</f>
        <v>0</v>
      </c>
      <c r="NR52" s="91">
        <f t="shared" si="14"/>
        <v>0</v>
      </c>
      <c r="NS52" s="91" t="e">
        <f ca="1">NS42</f>
        <v>#N/A</v>
      </c>
      <c r="NU52" s="91" t="e">
        <f ca="1">OFFSET(data!$Q$3,NU$7,NU51)</f>
        <v>#N/A</v>
      </c>
      <c r="OB52" s="596"/>
      <c r="OC52" s="599"/>
      <c r="OD52" s="166" t="s">
        <v>142</v>
      </c>
      <c r="OE52" s="72"/>
      <c r="OF52" s="73"/>
      <c r="OG52" s="73"/>
      <c r="OH52" s="79"/>
      <c r="OI52" s="80"/>
      <c r="OJ52" s="73"/>
      <c r="OK52" s="81"/>
      <c r="OL52" s="59"/>
      <c r="OM52" s="90">
        <f t="shared" ref="OM52:ON52" si="596">OM51</f>
        <v>0</v>
      </c>
      <c r="ON52" s="90" t="str">
        <f t="shared" si="596"/>
        <v/>
      </c>
      <c r="OO52" s="90">
        <f ca="1" xml:space="preserve">
IF(AND(OH52=data!$AR$5,OI52=data!$AT$87),data!$AU$87,
IF(AND(OH52=data!$AR$5,OI52=data!$AT$88),data!$AU$88,
IF(OH52=data!$AR$4,OF52/OJ52,
IF(OH52=data!$AR$5,OF52/OFFSET(data!$AT$3,MATCH(OI52,data!$AT$4:$AT$88,0),1),0))))</f>
        <v>0</v>
      </c>
      <c r="OP52" s="90">
        <f>MIN(IF(OL52=data!$AV$4,0.18,0.09),OF52*9)</f>
        <v>0</v>
      </c>
      <c r="OQ52" s="91">
        <f>IF(OE52=data!$AS$5,OP52,
IF(OE52=data!$AS$4,OO52,0))
*IF(AND(OG52=data!$AW$4,OE$4=data!$F$5),0.9,1)</f>
        <v>0</v>
      </c>
      <c r="OR52" s="91">
        <f t="shared" si="15"/>
        <v>0</v>
      </c>
      <c r="OS52" s="91" t="e">
        <f ca="1">OS42</f>
        <v>#N/A</v>
      </c>
      <c r="OU52" s="91" t="e">
        <f ca="1">OFFSET(data!$Q$3,OU$7,OU51)</f>
        <v>#N/A</v>
      </c>
      <c r="PB52" s="596"/>
      <c r="PC52" s="599"/>
      <c r="PD52" s="166" t="s">
        <v>142</v>
      </c>
      <c r="PE52" s="72"/>
      <c r="PF52" s="73"/>
      <c r="PG52" s="73"/>
      <c r="PH52" s="79"/>
      <c r="PI52" s="80"/>
      <c r="PJ52" s="73"/>
      <c r="PK52" s="81"/>
      <c r="PL52" s="59"/>
      <c r="PM52" s="90">
        <f t="shared" ref="PM52:PN52" si="597">PM51</f>
        <v>0</v>
      </c>
      <c r="PN52" s="90" t="str">
        <f t="shared" si="597"/>
        <v/>
      </c>
      <c r="PO52" s="90">
        <f ca="1" xml:space="preserve">
IF(AND(PH52=data!$AR$5,PI52=data!$AT$87),data!$AU$87,
IF(AND(PH52=data!$AR$5,PI52=data!$AT$88),data!$AU$88,
IF(PH52=data!$AR$4,PF52/PJ52,
IF(PH52=data!$AR$5,PF52/OFFSET(data!$AT$3,MATCH(PI52,data!$AT$4:$AT$88,0),1),0))))</f>
        <v>0</v>
      </c>
      <c r="PP52" s="90">
        <f>MIN(IF(PL52=data!$AV$4,0.18,0.09),PF52*9)</f>
        <v>0</v>
      </c>
      <c r="PQ52" s="91">
        <f>IF(PE52=data!$AS$5,PP52,
IF(PE52=data!$AS$4,PO52,0))
*IF(AND(PG52=data!$AW$4,PE$4=data!$F$5),0.9,1)</f>
        <v>0</v>
      </c>
      <c r="PR52" s="91">
        <f t="shared" si="16"/>
        <v>0</v>
      </c>
      <c r="PS52" s="91" t="e">
        <f ca="1">PS42</f>
        <v>#N/A</v>
      </c>
      <c r="PU52" s="91" t="e">
        <f ca="1">OFFSET(data!$Q$3,PU$7,PU51)</f>
        <v>#N/A</v>
      </c>
      <c r="QB52" s="596"/>
      <c r="QC52" s="599"/>
      <c r="QD52" s="166" t="s">
        <v>142</v>
      </c>
      <c r="QE52" s="72"/>
      <c r="QF52" s="73"/>
      <c r="QG52" s="73"/>
      <c r="QH52" s="79"/>
      <c r="QI52" s="80"/>
      <c r="QJ52" s="73"/>
      <c r="QK52" s="81"/>
      <c r="QL52" s="59"/>
      <c r="QM52" s="90">
        <f t="shared" ref="QM52:QN52" si="598">QM51</f>
        <v>0</v>
      </c>
      <c r="QN52" s="90" t="str">
        <f t="shared" si="598"/>
        <v/>
      </c>
      <c r="QO52" s="90">
        <f ca="1" xml:space="preserve">
IF(AND(QH52=data!$AR$5,QI52=data!$AT$87),data!$AU$87,
IF(AND(QH52=data!$AR$5,QI52=data!$AT$88),data!$AU$88,
IF(QH52=data!$AR$4,QF52/QJ52,
IF(QH52=data!$AR$5,QF52/OFFSET(data!$AT$3,MATCH(QI52,data!$AT$4:$AT$88,0),1),0))))</f>
        <v>0</v>
      </c>
      <c r="QP52" s="90">
        <f>MIN(IF(QL52=data!$AV$4,0.18,0.09),QF52*9)</f>
        <v>0</v>
      </c>
      <c r="QQ52" s="91">
        <f>IF(QE52=data!$AS$5,QP52,
IF(QE52=data!$AS$4,QO52,0))
*IF(AND(QG52=data!$AW$4,QE$4=data!$F$5),0.9,1)</f>
        <v>0</v>
      </c>
      <c r="QR52" s="91">
        <f t="shared" si="17"/>
        <v>0</v>
      </c>
      <c r="QS52" s="91" t="e">
        <f ca="1">QS42</f>
        <v>#N/A</v>
      </c>
      <c r="QU52" s="91" t="e">
        <f ca="1">OFFSET(data!$Q$3,QU$7,QU51)</f>
        <v>#N/A</v>
      </c>
      <c r="RB52" s="596"/>
      <c r="RC52" s="599"/>
      <c r="RD52" s="166" t="s">
        <v>142</v>
      </c>
      <c r="RE52" s="72"/>
      <c r="RF52" s="73"/>
      <c r="RG52" s="73"/>
      <c r="RH52" s="79"/>
      <c r="RI52" s="80"/>
      <c r="RJ52" s="73"/>
      <c r="RK52" s="81"/>
      <c r="RL52" s="59"/>
      <c r="RM52" s="90">
        <f t="shared" ref="RM52:RN52" si="599">RM51</f>
        <v>0</v>
      </c>
      <c r="RN52" s="90" t="str">
        <f t="shared" si="599"/>
        <v/>
      </c>
      <c r="RO52" s="90">
        <f ca="1" xml:space="preserve">
IF(AND(RH52=data!$AR$5,RI52=data!$AT$87),data!$AU$87,
IF(AND(RH52=data!$AR$5,RI52=data!$AT$88),data!$AU$88,
IF(RH52=data!$AR$4,RF52/RJ52,
IF(RH52=data!$AR$5,RF52/OFFSET(data!$AT$3,MATCH(RI52,data!$AT$4:$AT$88,0),1),0))))</f>
        <v>0</v>
      </c>
      <c r="RP52" s="90">
        <f>MIN(IF(RL52=data!$AV$4,0.18,0.09),RF52*9)</f>
        <v>0</v>
      </c>
      <c r="RQ52" s="91">
        <f>IF(RE52=data!$AS$5,RP52,
IF(RE52=data!$AS$4,RO52,0))
*IF(AND(RG52=data!$AW$4,RE$4=data!$F$5),0.9,1)</f>
        <v>0</v>
      </c>
      <c r="RR52" s="91">
        <f t="shared" si="18"/>
        <v>0</v>
      </c>
      <c r="RS52" s="91" t="e">
        <f ca="1">RS42</f>
        <v>#N/A</v>
      </c>
      <c r="RU52" s="91" t="e">
        <f ca="1">OFFSET(data!$Q$3,RU$7,RU51)</f>
        <v>#N/A</v>
      </c>
      <c r="SB52" s="596"/>
      <c r="SC52" s="599"/>
      <c r="SD52" s="166" t="s">
        <v>142</v>
      </c>
      <c r="SE52" s="72"/>
      <c r="SF52" s="73"/>
      <c r="SG52" s="73"/>
      <c r="SH52" s="79"/>
      <c r="SI52" s="80"/>
      <c r="SJ52" s="73"/>
      <c r="SK52" s="81"/>
      <c r="SL52" s="59"/>
      <c r="SM52" s="90">
        <f t="shared" ref="SM52:SN52" si="600">SM51</f>
        <v>0</v>
      </c>
      <c r="SN52" s="90" t="str">
        <f t="shared" si="600"/>
        <v/>
      </c>
      <c r="SO52" s="90">
        <f ca="1" xml:space="preserve">
IF(AND(SH52=data!$AR$5,SI52=data!$AT$87),data!$AU$87,
IF(AND(SH52=data!$AR$5,SI52=data!$AT$88),data!$AU$88,
IF(SH52=data!$AR$4,SF52/SJ52,
IF(SH52=data!$AR$5,SF52/OFFSET(data!$AT$3,MATCH(SI52,data!$AT$4:$AT$88,0),1),0))))</f>
        <v>0</v>
      </c>
      <c r="SP52" s="90">
        <f>MIN(IF(SL52=data!$AV$4,0.18,0.09),SF52*9)</f>
        <v>0</v>
      </c>
      <c r="SQ52" s="91">
        <f>IF(SE52=data!$AS$5,SP52,
IF(SE52=data!$AS$4,SO52,0))
*IF(AND(SG52=data!$AW$4,SE$4=data!$F$5),0.9,1)</f>
        <v>0</v>
      </c>
      <c r="SR52" s="91">
        <f t="shared" si="19"/>
        <v>0</v>
      </c>
      <c r="SS52" s="91" t="e">
        <f ca="1">SS42</f>
        <v>#N/A</v>
      </c>
      <c r="SU52" s="91" t="e">
        <f ca="1">OFFSET(data!$Q$3,SU$7,SU51)</f>
        <v>#N/A</v>
      </c>
    </row>
    <row r="53" spans="2:516" ht="22.5" customHeight="1" x14ac:dyDescent="0.15">
      <c r="B53" s="596"/>
      <c r="C53" s="599"/>
      <c r="D53" s="166" t="s">
        <v>143</v>
      </c>
      <c r="E53" s="72"/>
      <c r="F53" s="73"/>
      <c r="G53" s="73"/>
      <c r="H53" s="79"/>
      <c r="I53" s="80"/>
      <c r="J53" s="73"/>
      <c r="K53" s="81"/>
      <c r="L53" s="59"/>
      <c r="M53" s="90" t="str">
        <f t="shared" si="20"/>
        <v>簡略計算方法①</v>
      </c>
      <c r="N53" s="90" t="str">
        <f t="shared" si="21"/>
        <v>柱・間柱間</v>
      </c>
      <c r="O53" s="90">
        <f ca="1" xml:space="preserve">
IF(AND(H53=data!$AR$5,I53=data!$AT$87),data!$AU$87,
IF(AND(H53=data!$AR$5,I53=data!$AT$88),data!$AU$88,
IF(H53=data!$AR$4,F53/J53,
IF(H53=data!$AR$5,F53/OFFSET(data!$AT$3,MATCH(I53,data!$AT$4:$AT$88,0),1),0))))</f>
        <v>0</v>
      </c>
      <c r="P53" s="90">
        <f>MIN(IF(L53=data!$AV$4,0.18,0.09),F53*9)</f>
        <v>0</v>
      </c>
      <c r="Q53" s="91">
        <f>IF(E53=data!$AS$5,P53,
IF(E53=data!$AS$4,O53,0))
*IF(AND(G53=data!$AW$4,E$4=data!$F$5),0.9,1)</f>
        <v>0</v>
      </c>
      <c r="R53" s="91">
        <f t="shared" si="402"/>
        <v>0</v>
      </c>
      <c r="U53" s="91">
        <f ca="1">IF(E4=data!$F$4,U50,
IF(E4=data!$F$5,U52,
IF(E4=data!$F$6,0,0)))</f>
        <v>0</v>
      </c>
      <c r="AB53" s="596"/>
      <c r="AC53" s="599"/>
      <c r="AD53" s="166" t="s">
        <v>143</v>
      </c>
      <c r="AE53" s="72"/>
      <c r="AF53" s="73"/>
      <c r="AG53" s="73"/>
      <c r="AH53" s="79"/>
      <c r="AI53" s="80"/>
      <c r="AJ53" s="73"/>
      <c r="AK53" s="81"/>
      <c r="AL53" s="59"/>
      <c r="AM53" s="90" t="str">
        <f t="shared" ref="AM53:AN68" si="601">AM52</f>
        <v>詳細計算方法</v>
      </c>
      <c r="AN53" s="90" t="str">
        <f t="shared" si="601"/>
        <v/>
      </c>
      <c r="AO53" s="90">
        <f ca="1" xml:space="preserve">
IF(AND(AH53=data!$AR$5,AI53=data!$AT$87),data!$AU$87,
IF(AND(AH53=data!$AR$5,AI53=data!$AT$88),data!$AU$88,
IF(AH53=data!$AR$4,AF53/AJ53,
IF(AH53=data!$AR$5,AF53/OFFSET(data!$AT$3,MATCH(AI53,data!$AT$4:$AT$88,0),1),0))))</f>
        <v>0</v>
      </c>
      <c r="AP53" s="90">
        <f>MIN(IF(AL53=data!$AV$4,0.18,0.09),AF53*9)</f>
        <v>0</v>
      </c>
      <c r="AQ53" s="91">
        <f>IF(AE53=data!$AS$5,AP53,
IF(AE53=data!$AS$4,AO53,0))
*IF(AND(AG53=data!$AW$4,AE$4=data!$F$5),0.9,1)</f>
        <v>0</v>
      </c>
      <c r="AR53" s="91">
        <f t="shared" si="1"/>
        <v>0</v>
      </c>
      <c r="AU53" s="91">
        <f>IF(AE4=data!$F$4,AU50,
IF(AE4=data!$F$5,AU52,
IF(AE4=data!$F$6,0,0)))</f>
        <v>0</v>
      </c>
      <c r="BB53" s="596"/>
      <c r="BC53" s="599"/>
      <c r="BD53" s="166" t="s">
        <v>143</v>
      </c>
      <c r="BE53" s="72"/>
      <c r="BF53" s="73"/>
      <c r="BG53" s="73"/>
      <c r="BH53" s="79"/>
      <c r="BI53" s="80"/>
      <c r="BJ53" s="73"/>
      <c r="BK53" s="81"/>
      <c r="BL53" s="59"/>
      <c r="BM53" s="90" t="str">
        <f t="shared" ref="BM53:BN53" si="602">BM52</f>
        <v>簡略計算方法①</v>
      </c>
      <c r="BN53" s="90" t="str">
        <f t="shared" si="602"/>
        <v>大引間</v>
      </c>
      <c r="BO53" s="90">
        <f ca="1" xml:space="preserve">
IF(AND(BH53=data!$AR$5,BI53=data!$AT$87),data!$AU$87,
IF(AND(BH53=data!$AR$5,BI53=data!$AT$88),data!$AU$88,
IF(BH53=data!$AR$4,BF53/BJ53,
IF(BH53=data!$AR$5,BF53/OFFSET(data!$AT$3,MATCH(BI53,data!$AT$4:$AT$88,0),1),0))))</f>
        <v>0</v>
      </c>
      <c r="BP53" s="90">
        <f>MIN(IF(BL53=data!$AV$4,0.18,0.09),BF53*9)</f>
        <v>0</v>
      </c>
      <c r="BQ53" s="91">
        <f>IF(BE53=data!$AS$5,BP53,
IF(BE53=data!$AS$4,BO53,0))
*IF(AND(BG53=data!$AW$4,BE$4=data!$F$5),0.9,1)</f>
        <v>0</v>
      </c>
      <c r="BR53" s="91">
        <f t="shared" si="2"/>
        <v>0</v>
      </c>
      <c r="BU53" s="91">
        <f ca="1">IF(BE4=data!$F$4,BU50,
IF(BE4=data!$F$5,BU52,
IF(BE4=data!$F$6,0,0)))</f>
        <v>0</v>
      </c>
      <c r="CB53" s="596"/>
      <c r="CC53" s="599"/>
      <c r="CD53" s="166" t="s">
        <v>143</v>
      </c>
      <c r="CE53" s="72"/>
      <c r="CF53" s="73"/>
      <c r="CG53" s="73"/>
      <c r="CH53" s="79"/>
      <c r="CI53" s="80"/>
      <c r="CJ53" s="73"/>
      <c r="CK53" s="81"/>
      <c r="CL53" s="59"/>
      <c r="CM53" s="90">
        <f t="shared" ref="CM53:CN53" si="603">CM52</f>
        <v>0</v>
      </c>
      <c r="CN53" s="90" t="str">
        <f t="shared" si="603"/>
        <v/>
      </c>
      <c r="CO53" s="90">
        <f ca="1" xml:space="preserve">
IF(AND(CH53=data!$AR$5,CI53=data!$AT$87),data!$AU$87,
IF(AND(CH53=data!$AR$5,CI53=data!$AT$88),data!$AU$88,
IF(CH53=data!$AR$4,CF53/CJ53,
IF(CH53=data!$AR$5,CF53/OFFSET(data!$AT$3,MATCH(CI53,data!$AT$4:$AT$88,0),1),0))))</f>
        <v>0</v>
      </c>
      <c r="CP53" s="90">
        <f>MIN(IF(CL53=data!$AV$4,0.18,0.09),CF53*9)</f>
        <v>0</v>
      </c>
      <c r="CQ53" s="91">
        <f>IF(CE53=data!$AS$5,CP53,
IF(CE53=data!$AS$4,CO53,0))
*IF(AND(CG53=data!$AW$4,CE$4=data!$F$5),0.9,1)</f>
        <v>0</v>
      </c>
      <c r="CR53" s="91">
        <f t="shared" si="3"/>
        <v>0</v>
      </c>
      <c r="CU53" s="91">
        <f>IF(CE4=data!$F$4,CU50,
IF(CE4=data!$F$5,CU52,
IF(CE4=data!$F$6,0,0)))</f>
        <v>0</v>
      </c>
      <c r="DB53" s="596"/>
      <c r="DC53" s="599"/>
      <c r="DD53" s="166" t="s">
        <v>143</v>
      </c>
      <c r="DE53" s="72"/>
      <c r="DF53" s="73"/>
      <c r="DG53" s="73"/>
      <c r="DH53" s="79"/>
      <c r="DI53" s="80"/>
      <c r="DJ53" s="73"/>
      <c r="DK53" s="81"/>
      <c r="DL53" s="59"/>
      <c r="DM53" s="90">
        <f t="shared" ref="DM53:DN53" si="604">DM52</f>
        <v>0</v>
      </c>
      <c r="DN53" s="90" t="str">
        <f t="shared" si="604"/>
        <v/>
      </c>
      <c r="DO53" s="90">
        <f ca="1" xml:space="preserve">
IF(AND(DH53=data!$AR$5,DI53=data!$AT$87),data!$AU$87,
IF(AND(DH53=data!$AR$5,DI53=data!$AT$88),data!$AU$88,
IF(DH53=data!$AR$4,DF53/DJ53,
IF(DH53=data!$AR$5,DF53/OFFSET(data!$AT$3,MATCH(DI53,data!$AT$4:$AT$88,0),1),0))))</f>
        <v>0</v>
      </c>
      <c r="DP53" s="90">
        <f>MIN(IF(DL53=data!$AV$4,0.18,0.09),DF53*9)</f>
        <v>0</v>
      </c>
      <c r="DQ53" s="91">
        <f>IF(DE53=data!$AS$5,DP53,
IF(DE53=data!$AS$4,DO53,0))
*IF(AND(DG53=data!$AW$4,DE$4=data!$F$5),0.9,1)</f>
        <v>0</v>
      </c>
      <c r="DR53" s="91">
        <f t="shared" si="4"/>
        <v>0</v>
      </c>
      <c r="DU53" s="91">
        <f>IF(DE4=data!$F$4,DU50,
IF(DE4=data!$F$5,DU52,
IF(DE4=data!$F$6,0,0)))</f>
        <v>0</v>
      </c>
      <c r="EB53" s="596"/>
      <c r="EC53" s="599"/>
      <c r="ED53" s="166" t="s">
        <v>143</v>
      </c>
      <c r="EE53" s="72"/>
      <c r="EF53" s="73"/>
      <c r="EG53" s="73"/>
      <c r="EH53" s="79"/>
      <c r="EI53" s="80"/>
      <c r="EJ53" s="73"/>
      <c r="EK53" s="81"/>
      <c r="EL53" s="59"/>
      <c r="EM53" s="90">
        <f t="shared" ref="EM53:EN53" si="605">EM52</f>
        <v>0</v>
      </c>
      <c r="EN53" s="90" t="str">
        <f t="shared" si="605"/>
        <v/>
      </c>
      <c r="EO53" s="90">
        <f ca="1" xml:space="preserve">
IF(AND(EH53=data!$AR$5,EI53=data!$AT$87),data!$AU$87,
IF(AND(EH53=data!$AR$5,EI53=data!$AT$88),data!$AU$88,
IF(EH53=data!$AR$4,EF53/EJ53,
IF(EH53=data!$AR$5,EF53/OFFSET(data!$AT$3,MATCH(EI53,data!$AT$4:$AT$88,0),1),0))))</f>
        <v>0</v>
      </c>
      <c r="EP53" s="90">
        <f>MIN(IF(EL53=data!$AV$4,0.18,0.09),EF53*9)</f>
        <v>0</v>
      </c>
      <c r="EQ53" s="91">
        <f>IF(EE53=data!$AS$5,EP53,
IF(EE53=data!$AS$4,EO53,0))
*IF(AND(EG53=data!$AW$4,EE$4=data!$F$5),0.9,1)</f>
        <v>0</v>
      </c>
      <c r="ER53" s="91">
        <f t="shared" si="5"/>
        <v>0</v>
      </c>
      <c r="EU53" s="91">
        <f>IF(EE4=data!$F$4,EU50,
IF(EE4=data!$F$5,EU52,
IF(EE4=data!$F$6,0,0)))</f>
        <v>0</v>
      </c>
      <c r="FB53" s="596"/>
      <c r="FC53" s="599"/>
      <c r="FD53" s="166" t="s">
        <v>143</v>
      </c>
      <c r="FE53" s="72"/>
      <c r="FF53" s="73"/>
      <c r="FG53" s="73"/>
      <c r="FH53" s="79"/>
      <c r="FI53" s="80"/>
      <c r="FJ53" s="73"/>
      <c r="FK53" s="81"/>
      <c r="FL53" s="59"/>
      <c r="FM53" s="90">
        <f t="shared" ref="FM53:FN53" si="606">FM52</f>
        <v>0</v>
      </c>
      <c r="FN53" s="90" t="str">
        <f t="shared" si="606"/>
        <v/>
      </c>
      <c r="FO53" s="90">
        <f ca="1" xml:space="preserve">
IF(AND(FH53=data!$AR$5,FI53=data!$AT$87),data!$AU$87,
IF(AND(FH53=data!$AR$5,FI53=data!$AT$88),data!$AU$88,
IF(FH53=data!$AR$4,FF53/FJ53,
IF(FH53=data!$AR$5,FF53/OFFSET(data!$AT$3,MATCH(FI53,data!$AT$4:$AT$88,0),1),0))))</f>
        <v>0</v>
      </c>
      <c r="FP53" s="90">
        <f>MIN(IF(FL53=data!$AV$4,0.18,0.09),FF53*9)</f>
        <v>0</v>
      </c>
      <c r="FQ53" s="91">
        <f>IF(FE53=data!$AS$5,FP53,
IF(FE53=data!$AS$4,FO53,0))
*IF(AND(FG53=data!$AW$4,FE$4=data!$F$5),0.9,1)</f>
        <v>0</v>
      </c>
      <c r="FR53" s="91">
        <f t="shared" si="6"/>
        <v>0</v>
      </c>
      <c r="FU53" s="91">
        <f>IF(FE4=data!$F$4,FU50,
IF(FE4=data!$F$5,FU52,
IF(FE4=data!$F$6,0,0)))</f>
        <v>0</v>
      </c>
      <c r="GB53" s="596"/>
      <c r="GC53" s="599"/>
      <c r="GD53" s="166" t="s">
        <v>143</v>
      </c>
      <c r="GE53" s="72"/>
      <c r="GF53" s="73"/>
      <c r="GG53" s="73"/>
      <c r="GH53" s="79"/>
      <c r="GI53" s="80"/>
      <c r="GJ53" s="73"/>
      <c r="GK53" s="81"/>
      <c r="GL53" s="59"/>
      <c r="GM53" s="90">
        <f t="shared" ref="GM53:GN53" si="607">GM52</f>
        <v>0</v>
      </c>
      <c r="GN53" s="90" t="str">
        <f t="shared" si="607"/>
        <v/>
      </c>
      <c r="GO53" s="90">
        <f ca="1" xml:space="preserve">
IF(AND(GH53=data!$AR$5,GI53=data!$AT$87),data!$AU$87,
IF(AND(GH53=data!$AR$5,GI53=data!$AT$88),data!$AU$88,
IF(GH53=data!$AR$4,GF53/GJ53,
IF(GH53=data!$AR$5,GF53/OFFSET(data!$AT$3,MATCH(GI53,data!$AT$4:$AT$88,0),1),0))))</f>
        <v>0</v>
      </c>
      <c r="GP53" s="90">
        <f>MIN(IF(GL53=data!$AV$4,0.18,0.09),GF53*9)</f>
        <v>0</v>
      </c>
      <c r="GQ53" s="91">
        <f>IF(GE53=data!$AS$5,GP53,
IF(GE53=data!$AS$4,GO53,0))
*IF(AND(GG53=data!$AW$4,GE$4=data!$F$5),0.9,1)</f>
        <v>0</v>
      </c>
      <c r="GR53" s="91">
        <f t="shared" si="7"/>
        <v>0</v>
      </c>
      <c r="GU53" s="91">
        <f>IF(GE4=data!$F$4,GU50,
IF(GE4=data!$F$5,GU52,
IF(GE4=data!$F$6,0,0)))</f>
        <v>0</v>
      </c>
      <c r="HB53" s="596"/>
      <c r="HC53" s="599"/>
      <c r="HD53" s="166" t="s">
        <v>143</v>
      </c>
      <c r="HE53" s="72"/>
      <c r="HF53" s="73"/>
      <c r="HG53" s="73"/>
      <c r="HH53" s="79"/>
      <c r="HI53" s="80"/>
      <c r="HJ53" s="73"/>
      <c r="HK53" s="81"/>
      <c r="HL53" s="59"/>
      <c r="HM53" s="90">
        <f t="shared" ref="HM53:HN53" si="608">HM52</f>
        <v>0</v>
      </c>
      <c r="HN53" s="90" t="str">
        <f t="shared" si="608"/>
        <v/>
      </c>
      <c r="HO53" s="90">
        <f ca="1" xml:space="preserve">
IF(AND(HH53=data!$AR$5,HI53=data!$AT$87),data!$AU$87,
IF(AND(HH53=data!$AR$5,HI53=data!$AT$88),data!$AU$88,
IF(HH53=data!$AR$4,HF53/HJ53,
IF(HH53=data!$AR$5,HF53/OFFSET(data!$AT$3,MATCH(HI53,data!$AT$4:$AT$88,0),1),0))))</f>
        <v>0</v>
      </c>
      <c r="HP53" s="90">
        <f>MIN(IF(HL53=data!$AV$4,0.18,0.09),HF53*9)</f>
        <v>0</v>
      </c>
      <c r="HQ53" s="91">
        <f>IF(HE53=data!$AS$5,HP53,
IF(HE53=data!$AS$4,HO53,0))
*IF(AND(HG53=data!$AW$4,HE$4=data!$F$5),0.9,1)</f>
        <v>0</v>
      </c>
      <c r="HR53" s="91">
        <f t="shared" si="8"/>
        <v>0</v>
      </c>
      <c r="HU53" s="91">
        <f>IF(HE4=data!$F$4,HU50,
IF(HE4=data!$F$5,HU52,
IF(HE4=data!$F$6,0,0)))</f>
        <v>0</v>
      </c>
      <c r="IB53" s="596"/>
      <c r="IC53" s="599"/>
      <c r="ID53" s="166" t="s">
        <v>143</v>
      </c>
      <c r="IE53" s="72"/>
      <c r="IF53" s="73"/>
      <c r="IG53" s="73"/>
      <c r="IH53" s="79"/>
      <c r="II53" s="80"/>
      <c r="IJ53" s="73"/>
      <c r="IK53" s="81"/>
      <c r="IL53" s="59"/>
      <c r="IM53" s="90">
        <f t="shared" ref="IM53:IN53" si="609">IM52</f>
        <v>0</v>
      </c>
      <c r="IN53" s="90" t="str">
        <f t="shared" si="609"/>
        <v/>
      </c>
      <c r="IO53" s="90">
        <f ca="1" xml:space="preserve">
IF(AND(IH53=data!$AR$5,II53=data!$AT$87),data!$AU$87,
IF(AND(IH53=data!$AR$5,II53=data!$AT$88),data!$AU$88,
IF(IH53=data!$AR$4,IF53/IJ53,
IF(IH53=data!$AR$5,IF53/OFFSET(data!$AT$3,MATCH(II53,data!$AT$4:$AT$88,0),1),0))))</f>
        <v>0</v>
      </c>
      <c r="IP53" s="90">
        <f>MIN(IF(IL53=data!$AV$4,0.18,0.09),IF53*9)</f>
        <v>0</v>
      </c>
      <c r="IQ53" s="91">
        <f>IF(IE53=data!$AS$5,IP53,
IF(IE53=data!$AS$4,IO53,0))
*IF(AND(IG53=data!$AW$4,IE$4=data!$F$5),0.9,1)</f>
        <v>0</v>
      </c>
      <c r="IR53" s="91">
        <f t="shared" si="9"/>
        <v>0</v>
      </c>
      <c r="IU53" s="91">
        <f>IF(IE4=data!$F$4,IU50,
IF(IE4=data!$F$5,IU52,
IF(IE4=data!$F$6,0,0)))</f>
        <v>0</v>
      </c>
      <c r="JB53" s="596"/>
      <c r="JC53" s="599"/>
      <c r="JD53" s="166" t="s">
        <v>143</v>
      </c>
      <c r="JE53" s="72"/>
      <c r="JF53" s="73"/>
      <c r="JG53" s="73"/>
      <c r="JH53" s="79"/>
      <c r="JI53" s="80"/>
      <c r="JJ53" s="73"/>
      <c r="JK53" s="81"/>
      <c r="JL53" s="59"/>
      <c r="JM53" s="90">
        <f t="shared" ref="JM53:JN53" si="610">JM52</f>
        <v>0</v>
      </c>
      <c r="JN53" s="90" t="str">
        <f t="shared" si="610"/>
        <v/>
      </c>
      <c r="JO53" s="90">
        <f ca="1" xml:space="preserve">
IF(AND(JH53=data!$AR$5,JI53=data!$AT$87),data!$AU$87,
IF(AND(JH53=data!$AR$5,JI53=data!$AT$88),data!$AU$88,
IF(JH53=data!$AR$4,JF53/JJ53,
IF(JH53=data!$AR$5,JF53/OFFSET(data!$AT$3,MATCH(JI53,data!$AT$4:$AT$88,0),1),0))))</f>
        <v>0</v>
      </c>
      <c r="JP53" s="90">
        <f>MIN(IF(JL53=data!$AV$4,0.18,0.09),JF53*9)</f>
        <v>0</v>
      </c>
      <c r="JQ53" s="91">
        <f>IF(JE53=data!$AS$5,JP53,
IF(JE53=data!$AS$4,JO53,0))
*IF(AND(JG53=data!$AW$4,JE$4=data!$F$5),0.9,1)</f>
        <v>0</v>
      </c>
      <c r="JR53" s="91">
        <f t="shared" si="10"/>
        <v>0</v>
      </c>
      <c r="JU53" s="91">
        <f>IF(JE4=data!$F$4,JU50,
IF(JE4=data!$F$5,JU52,
IF(JE4=data!$F$6,0,0)))</f>
        <v>0</v>
      </c>
      <c r="KB53" s="596"/>
      <c r="KC53" s="599"/>
      <c r="KD53" s="166" t="s">
        <v>143</v>
      </c>
      <c r="KE53" s="72"/>
      <c r="KF53" s="73"/>
      <c r="KG53" s="73"/>
      <c r="KH53" s="79"/>
      <c r="KI53" s="80"/>
      <c r="KJ53" s="73"/>
      <c r="KK53" s="81"/>
      <c r="KL53" s="59"/>
      <c r="KM53" s="90">
        <f t="shared" ref="KM53:KN53" si="611">KM52</f>
        <v>0</v>
      </c>
      <c r="KN53" s="90" t="str">
        <f t="shared" si="611"/>
        <v/>
      </c>
      <c r="KO53" s="90">
        <f ca="1" xml:space="preserve">
IF(AND(KH53=data!$AR$5,KI53=data!$AT$87),data!$AU$87,
IF(AND(KH53=data!$AR$5,KI53=data!$AT$88),data!$AU$88,
IF(KH53=data!$AR$4,KF53/KJ53,
IF(KH53=data!$AR$5,KF53/OFFSET(data!$AT$3,MATCH(KI53,data!$AT$4:$AT$88,0),1),0))))</f>
        <v>0</v>
      </c>
      <c r="KP53" s="90">
        <f>MIN(IF(KL53=data!$AV$4,0.18,0.09),KF53*9)</f>
        <v>0</v>
      </c>
      <c r="KQ53" s="91">
        <f>IF(KE53=data!$AS$5,KP53,
IF(KE53=data!$AS$4,KO53,0))
*IF(AND(KG53=data!$AW$4,KE$4=data!$F$5),0.9,1)</f>
        <v>0</v>
      </c>
      <c r="KR53" s="91">
        <f t="shared" si="11"/>
        <v>0</v>
      </c>
      <c r="KU53" s="91">
        <f>IF(KE4=data!$F$4,KU50,
IF(KE4=data!$F$5,KU52,
IF(KE4=data!$F$6,0,0)))</f>
        <v>0</v>
      </c>
      <c r="LB53" s="596"/>
      <c r="LC53" s="599"/>
      <c r="LD53" s="166" t="s">
        <v>143</v>
      </c>
      <c r="LE53" s="72"/>
      <c r="LF53" s="73"/>
      <c r="LG53" s="73"/>
      <c r="LH53" s="79"/>
      <c r="LI53" s="80"/>
      <c r="LJ53" s="73"/>
      <c r="LK53" s="81"/>
      <c r="LL53" s="59"/>
      <c r="LM53" s="90">
        <f t="shared" ref="LM53:LN53" si="612">LM52</f>
        <v>0</v>
      </c>
      <c r="LN53" s="90" t="str">
        <f t="shared" si="612"/>
        <v/>
      </c>
      <c r="LO53" s="90">
        <f ca="1" xml:space="preserve">
IF(AND(LH53=data!$AR$5,LI53=data!$AT$87),data!$AU$87,
IF(AND(LH53=data!$AR$5,LI53=data!$AT$88),data!$AU$88,
IF(LH53=data!$AR$4,LF53/LJ53,
IF(LH53=data!$AR$5,LF53/OFFSET(data!$AT$3,MATCH(LI53,data!$AT$4:$AT$88,0),1),0))))</f>
        <v>0</v>
      </c>
      <c r="LP53" s="90">
        <f>MIN(IF(LL53=data!$AV$4,0.18,0.09),LF53*9)</f>
        <v>0</v>
      </c>
      <c r="LQ53" s="91">
        <f>IF(LE53=data!$AS$5,LP53,
IF(LE53=data!$AS$4,LO53,0))
*IF(AND(LG53=data!$AW$4,LE$4=data!$F$5),0.9,1)</f>
        <v>0</v>
      </c>
      <c r="LR53" s="91">
        <f t="shared" si="12"/>
        <v>0</v>
      </c>
      <c r="LU53" s="91">
        <f>IF(LE4=data!$F$4,LU50,
IF(LE4=data!$F$5,LU52,
IF(LE4=data!$F$6,0,0)))</f>
        <v>0</v>
      </c>
      <c r="MB53" s="596"/>
      <c r="MC53" s="599"/>
      <c r="MD53" s="166" t="s">
        <v>143</v>
      </c>
      <c r="ME53" s="72"/>
      <c r="MF53" s="73"/>
      <c r="MG53" s="73"/>
      <c r="MH53" s="79"/>
      <c r="MI53" s="80"/>
      <c r="MJ53" s="73"/>
      <c r="MK53" s="81"/>
      <c r="ML53" s="59"/>
      <c r="MM53" s="90">
        <f t="shared" ref="MM53:MN53" si="613">MM52</f>
        <v>0</v>
      </c>
      <c r="MN53" s="90" t="str">
        <f t="shared" si="613"/>
        <v/>
      </c>
      <c r="MO53" s="90">
        <f ca="1" xml:space="preserve">
IF(AND(MH53=data!$AR$5,MI53=data!$AT$87),data!$AU$87,
IF(AND(MH53=data!$AR$5,MI53=data!$AT$88),data!$AU$88,
IF(MH53=data!$AR$4,MF53/MJ53,
IF(MH53=data!$AR$5,MF53/OFFSET(data!$AT$3,MATCH(MI53,data!$AT$4:$AT$88,0),1),0))))</f>
        <v>0</v>
      </c>
      <c r="MP53" s="90">
        <f>MIN(IF(ML53=data!$AV$4,0.18,0.09),MF53*9)</f>
        <v>0</v>
      </c>
      <c r="MQ53" s="91">
        <f>IF(ME53=data!$AS$5,MP53,
IF(ME53=data!$AS$4,MO53,0))
*IF(AND(MG53=data!$AW$4,ME$4=data!$F$5),0.9,1)</f>
        <v>0</v>
      </c>
      <c r="MR53" s="91">
        <f t="shared" si="13"/>
        <v>0</v>
      </c>
      <c r="MU53" s="91">
        <f>IF(ME4=data!$F$4,MU50,
IF(ME4=data!$F$5,MU52,
IF(ME4=data!$F$6,0,0)))</f>
        <v>0</v>
      </c>
      <c r="NB53" s="596"/>
      <c r="NC53" s="599"/>
      <c r="ND53" s="166" t="s">
        <v>143</v>
      </c>
      <c r="NE53" s="72"/>
      <c r="NF53" s="73"/>
      <c r="NG53" s="73"/>
      <c r="NH53" s="79"/>
      <c r="NI53" s="80"/>
      <c r="NJ53" s="73"/>
      <c r="NK53" s="81"/>
      <c r="NL53" s="59"/>
      <c r="NM53" s="90">
        <f t="shared" ref="NM53:NN53" si="614">NM52</f>
        <v>0</v>
      </c>
      <c r="NN53" s="90" t="str">
        <f t="shared" si="614"/>
        <v/>
      </c>
      <c r="NO53" s="90">
        <f ca="1" xml:space="preserve">
IF(AND(NH53=data!$AR$5,NI53=data!$AT$87),data!$AU$87,
IF(AND(NH53=data!$AR$5,NI53=data!$AT$88),data!$AU$88,
IF(NH53=data!$AR$4,NF53/NJ53,
IF(NH53=data!$AR$5,NF53/OFFSET(data!$AT$3,MATCH(NI53,data!$AT$4:$AT$88,0),1),0))))</f>
        <v>0</v>
      </c>
      <c r="NP53" s="90">
        <f>MIN(IF(NL53=data!$AV$4,0.18,0.09),NF53*9)</f>
        <v>0</v>
      </c>
      <c r="NQ53" s="91">
        <f>IF(NE53=data!$AS$5,NP53,
IF(NE53=data!$AS$4,NO53,0))
*IF(AND(NG53=data!$AW$4,NE$4=data!$F$5),0.9,1)</f>
        <v>0</v>
      </c>
      <c r="NR53" s="91">
        <f t="shared" si="14"/>
        <v>0</v>
      </c>
      <c r="NU53" s="91">
        <f>IF(NE4=data!$F$4,NU50,
IF(NE4=data!$F$5,NU52,
IF(NE4=data!$F$6,0,0)))</f>
        <v>0</v>
      </c>
      <c r="OB53" s="596"/>
      <c r="OC53" s="599"/>
      <c r="OD53" s="166" t="s">
        <v>143</v>
      </c>
      <c r="OE53" s="72"/>
      <c r="OF53" s="73"/>
      <c r="OG53" s="73"/>
      <c r="OH53" s="79"/>
      <c r="OI53" s="80"/>
      <c r="OJ53" s="73"/>
      <c r="OK53" s="81"/>
      <c r="OL53" s="59"/>
      <c r="OM53" s="90">
        <f t="shared" ref="OM53:ON53" si="615">OM52</f>
        <v>0</v>
      </c>
      <c r="ON53" s="90" t="str">
        <f t="shared" si="615"/>
        <v/>
      </c>
      <c r="OO53" s="90">
        <f ca="1" xml:space="preserve">
IF(AND(OH53=data!$AR$5,OI53=data!$AT$87),data!$AU$87,
IF(AND(OH53=data!$AR$5,OI53=data!$AT$88),data!$AU$88,
IF(OH53=data!$AR$4,OF53/OJ53,
IF(OH53=data!$AR$5,OF53/OFFSET(data!$AT$3,MATCH(OI53,data!$AT$4:$AT$88,0),1),0))))</f>
        <v>0</v>
      </c>
      <c r="OP53" s="90">
        <f>MIN(IF(OL53=data!$AV$4,0.18,0.09),OF53*9)</f>
        <v>0</v>
      </c>
      <c r="OQ53" s="91">
        <f>IF(OE53=data!$AS$5,OP53,
IF(OE53=data!$AS$4,OO53,0))
*IF(AND(OG53=data!$AW$4,OE$4=data!$F$5),0.9,1)</f>
        <v>0</v>
      </c>
      <c r="OR53" s="91">
        <f t="shared" si="15"/>
        <v>0</v>
      </c>
      <c r="OU53" s="91">
        <f>IF(OE4=data!$F$4,OU50,
IF(OE4=data!$F$5,OU52,
IF(OE4=data!$F$6,0,0)))</f>
        <v>0</v>
      </c>
      <c r="PB53" s="596"/>
      <c r="PC53" s="599"/>
      <c r="PD53" s="166" t="s">
        <v>143</v>
      </c>
      <c r="PE53" s="72"/>
      <c r="PF53" s="73"/>
      <c r="PG53" s="73"/>
      <c r="PH53" s="79"/>
      <c r="PI53" s="80"/>
      <c r="PJ53" s="73"/>
      <c r="PK53" s="81"/>
      <c r="PL53" s="59"/>
      <c r="PM53" s="90">
        <f t="shared" ref="PM53:PN53" si="616">PM52</f>
        <v>0</v>
      </c>
      <c r="PN53" s="90" t="str">
        <f t="shared" si="616"/>
        <v/>
      </c>
      <c r="PO53" s="90">
        <f ca="1" xml:space="preserve">
IF(AND(PH53=data!$AR$5,PI53=data!$AT$87),data!$AU$87,
IF(AND(PH53=data!$AR$5,PI53=data!$AT$88),data!$AU$88,
IF(PH53=data!$AR$4,PF53/PJ53,
IF(PH53=data!$AR$5,PF53/OFFSET(data!$AT$3,MATCH(PI53,data!$AT$4:$AT$88,0),1),0))))</f>
        <v>0</v>
      </c>
      <c r="PP53" s="90">
        <f>MIN(IF(PL53=data!$AV$4,0.18,0.09),PF53*9)</f>
        <v>0</v>
      </c>
      <c r="PQ53" s="91">
        <f>IF(PE53=data!$AS$5,PP53,
IF(PE53=data!$AS$4,PO53,0))
*IF(AND(PG53=data!$AW$4,PE$4=data!$F$5),0.9,1)</f>
        <v>0</v>
      </c>
      <c r="PR53" s="91">
        <f t="shared" si="16"/>
        <v>0</v>
      </c>
      <c r="PU53" s="91">
        <f>IF(PE4=data!$F$4,PU50,
IF(PE4=data!$F$5,PU52,
IF(PE4=data!$F$6,0,0)))</f>
        <v>0</v>
      </c>
      <c r="QB53" s="596"/>
      <c r="QC53" s="599"/>
      <c r="QD53" s="166" t="s">
        <v>143</v>
      </c>
      <c r="QE53" s="72"/>
      <c r="QF53" s="73"/>
      <c r="QG53" s="73"/>
      <c r="QH53" s="79"/>
      <c r="QI53" s="80"/>
      <c r="QJ53" s="73"/>
      <c r="QK53" s="81"/>
      <c r="QL53" s="59"/>
      <c r="QM53" s="90">
        <f t="shared" ref="QM53:QN53" si="617">QM52</f>
        <v>0</v>
      </c>
      <c r="QN53" s="90" t="str">
        <f t="shared" si="617"/>
        <v/>
      </c>
      <c r="QO53" s="90">
        <f ca="1" xml:space="preserve">
IF(AND(QH53=data!$AR$5,QI53=data!$AT$87),data!$AU$87,
IF(AND(QH53=data!$AR$5,QI53=data!$AT$88),data!$AU$88,
IF(QH53=data!$AR$4,QF53/QJ53,
IF(QH53=data!$AR$5,QF53/OFFSET(data!$AT$3,MATCH(QI53,data!$AT$4:$AT$88,0),1),0))))</f>
        <v>0</v>
      </c>
      <c r="QP53" s="90">
        <f>MIN(IF(QL53=data!$AV$4,0.18,0.09),QF53*9)</f>
        <v>0</v>
      </c>
      <c r="QQ53" s="91">
        <f>IF(QE53=data!$AS$5,QP53,
IF(QE53=data!$AS$4,QO53,0))
*IF(AND(QG53=data!$AW$4,QE$4=data!$F$5),0.9,1)</f>
        <v>0</v>
      </c>
      <c r="QR53" s="91">
        <f t="shared" si="17"/>
        <v>0</v>
      </c>
      <c r="QU53" s="91">
        <f>IF(QE4=data!$F$4,QU50,
IF(QE4=data!$F$5,QU52,
IF(QE4=data!$F$6,0,0)))</f>
        <v>0</v>
      </c>
      <c r="RB53" s="596"/>
      <c r="RC53" s="599"/>
      <c r="RD53" s="166" t="s">
        <v>143</v>
      </c>
      <c r="RE53" s="72"/>
      <c r="RF53" s="73"/>
      <c r="RG53" s="73"/>
      <c r="RH53" s="79"/>
      <c r="RI53" s="80"/>
      <c r="RJ53" s="73"/>
      <c r="RK53" s="81"/>
      <c r="RL53" s="59"/>
      <c r="RM53" s="90">
        <f t="shared" ref="RM53:RN53" si="618">RM52</f>
        <v>0</v>
      </c>
      <c r="RN53" s="90" t="str">
        <f t="shared" si="618"/>
        <v/>
      </c>
      <c r="RO53" s="90">
        <f ca="1" xml:space="preserve">
IF(AND(RH53=data!$AR$5,RI53=data!$AT$87),data!$AU$87,
IF(AND(RH53=data!$AR$5,RI53=data!$AT$88),data!$AU$88,
IF(RH53=data!$AR$4,RF53/RJ53,
IF(RH53=data!$AR$5,RF53/OFFSET(data!$AT$3,MATCH(RI53,data!$AT$4:$AT$88,0),1),0))))</f>
        <v>0</v>
      </c>
      <c r="RP53" s="90">
        <f>MIN(IF(RL53=data!$AV$4,0.18,0.09),RF53*9)</f>
        <v>0</v>
      </c>
      <c r="RQ53" s="91">
        <f>IF(RE53=data!$AS$5,RP53,
IF(RE53=data!$AS$4,RO53,0))
*IF(AND(RG53=data!$AW$4,RE$4=data!$F$5),0.9,1)</f>
        <v>0</v>
      </c>
      <c r="RR53" s="91">
        <f t="shared" si="18"/>
        <v>0</v>
      </c>
      <c r="RU53" s="91">
        <f>IF(RE4=data!$F$4,RU50,
IF(RE4=data!$F$5,RU52,
IF(RE4=data!$F$6,0,0)))</f>
        <v>0</v>
      </c>
      <c r="SB53" s="596"/>
      <c r="SC53" s="599"/>
      <c r="SD53" s="166" t="s">
        <v>143</v>
      </c>
      <c r="SE53" s="72"/>
      <c r="SF53" s="73"/>
      <c r="SG53" s="73"/>
      <c r="SH53" s="79"/>
      <c r="SI53" s="80"/>
      <c r="SJ53" s="73"/>
      <c r="SK53" s="81"/>
      <c r="SL53" s="59"/>
      <c r="SM53" s="90">
        <f t="shared" ref="SM53:SN53" si="619">SM52</f>
        <v>0</v>
      </c>
      <c r="SN53" s="90" t="str">
        <f t="shared" si="619"/>
        <v/>
      </c>
      <c r="SO53" s="90">
        <f ca="1" xml:space="preserve">
IF(AND(SH53=data!$AR$5,SI53=data!$AT$87),data!$AU$87,
IF(AND(SH53=data!$AR$5,SI53=data!$AT$88),data!$AU$88,
IF(SH53=data!$AR$4,SF53/SJ53,
IF(SH53=data!$AR$5,SF53/OFFSET(data!$AT$3,MATCH(SI53,data!$AT$4:$AT$88,0),1),0))))</f>
        <v>0</v>
      </c>
      <c r="SP53" s="90">
        <f>MIN(IF(SL53=data!$AV$4,0.18,0.09),SF53*9)</f>
        <v>0</v>
      </c>
      <c r="SQ53" s="91">
        <f>IF(SE53=data!$AS$5,SP53,
IF(SE53=data!$AS$4,SO53,0))
*IF(AND(SG53=data!$AW$4,SE$4=data!$F$5),0.9,1)</f>
        <v>0</v>
      </c>
      <c r="SR53" s="91">
        <f t="shared" si="19"/>
        <v>0</v>
      </c>
      <c r="SU53" s="91">
        <f>IF(SE4=data!$F$4,SU50,
IF(SE4=data!$F$5,SU52,
IF(SE4=data!$F$6,0,0)))</f>
        <v>0</v>
      </c>
    </row>
    <row r="54" spans="2:516" ht="22.5" customHeight="1" x14ac:dyDescent="0.15">
      <c r="B54" s="596"/>
      <c r="C54" s="599"/>
      <c r="D54" s="166" t="s">
        <v>144</v>
      </c>
      <c r="E54" s="72"/>
      <c r="F54" s="73"/>
      <c r="G54" s="73"/>
      <c r="H54" s="79"/>
      <c r="I54" s="80"/>
      <c r="J54" s="73"/>
      <c r="K54" s="81"/>
      <c r="L54" s="59"/>
      <c r="M54" s="90" t="str">
        <f t="shared" si="20"/>
        <v>簡略計算方法①</v>
      </c>
      <c r="N54" s="90" t="str">
        <f t="shared" si="21"/>
        <v>柱・間柱間</v>
      </c>
      <c r="O54" s="90">
        <f ca="1" xml:space="preserve">
IF(AND(H54=data!$AR$5,I54=data!$AT$87),data!$AU$87,
IF(AND(H54=data!$AR$5,I54=data!$AT$88),data!$AU$88,
IF(H54=data!$AR$4,F54/J54,
IF(H54=data!$AR$5,F54/OFFSET(data!$AT$3,MATCH(I54,data!$AT$4:$AT$88,0),1),0))))</f>
        <v>0</v>
      </c>
      <c r="P54" s="90">
        <f>MIN(IF(L54=data!$AV$4,0.18,0.09),F54*9)</f>
        <v>0</v>
      </c>
      <c r="Q54" s="91">
        <f>IF(E54=data!$AS$5,P54,
IF(E54=data!$AS$4,O54,0))
*IF(AND(G54=data!$AW$4,E$4=data!$F$5),0.9,1)</f>
        <v>0</v>
      </c>
      <c r="R54" s="91">
        <f t="shared" si="402"/>
        <v>0</v>
      </c>
      <c r="AB54" s="596"/>
      <c r="AC54" s="599"/>
      <c r="AD54" s="166" t="s">
        <v>144</v>
      </c>
      <c r="AE54" s="72"/>
      <c r="AF54" s="73"/>
      <c r="AG54" s="73"/>
      <c r="AH54" s="79"/>
      <c r="AI54" s="80"/>
      <c r="AJ54" s="73"/>
      <c r="AK54" s="81"/>
      <c r="AL54" s="59"/>
      <c r="AM54" s="90" t="str">
        <f t="shared" si="601"/>
        <v>詳細計算方法</v>
      </c>
      <c r="AN54" s="90" t="str">
        <f t="shared" si="601"/>
        <v/>
      </c>
      <c r="AO54" s="90">
        <f ca="1" xml:space="preserve">
IF(AND(AH54=data!$AR$5,AI54=data!$AT$87),data!$AU$87,
IF(AND(AH54=data!$AR$5,AI54=data!$AT$88),data!$AU$88,
IF(AH54=data!$AR$4,AF54/AJ54,
IF(AH54=data!$AR$5,AF54/OFFSET(data!$AT$3,MATCH(AI54,data!$AT$4:$AT$88,0),1),0))))</f>
        <v>0</v>
      </c>
      <c r="AP54" s="90">
        <f>MIN(IF(AL54=data!$AV$4,0.18,0.09),AF54*9)</f>
        <v>0</v>
      </c>
      <c r="AQ54" s="91">
        <f>IF(AE54=data!$AS$5,AP54,
IF(AE54=data!$AS$4,AO54,0))
*IF(AND(AG54=data!$AW$4,AE$4=data!$F$5),0.9,1)</f>
        <v>0</v>
      </c>
      <c r="AR54" s="91">
        <f t="shared" si="1"/>
        <v>0</v>
      </c>
      <c r="BB54" s="596"/>
      <c r="BC54" s="599"/>
      <c r="BD54" s="166" t="s">
        <v>144</v>
      </c>
      <c r="BE54" s="72"/>
      <c r="BF54" s="73"/>
      <c r="BG54" s="73"/>
      <c r="BH54" s="79"/>
      <c r="BI54" s="80"/>
      <c r="BJ54" s="73"/>
      <c r="BK54" s="81"/>
      <c r="BL54" s="59"/>
      <c r="BM54" s="90" t="str">
        <f t="shared" ref="BM54:BN54" si="620">BM53</f>
        <v>簡略計算方法①</v>
      </c>
      <c r="BN54" s="90" t="str">
        <f t="shared" si="620"/>
        <v>大引間</v>
      </c>
      <c r="BO54" s="90">
        <f ca="1" xml:space="preserve">
IF(AND(BH54=data!$AR$5,BI54=data!$AT$87),data!$AU$87,
IF(AND(BH54=data!$AR$5,BI54=data!$AT$88),data!$AU$88,
IF(BH54=data!$AR$4,BF54/BJ54,
IF(BH54=data!$AR$5,BF54/OFFSET(data!$AT$3,MATCH(BI54,data!$AT$4:$AT$88,0),1),0))))</f>
        <v>0</v>
      </c>
      <c r="BP54" s="90">
        <f>MIN(IF(BL54=data!$AV$4,0.18,0.09),BF54*9)</f>
        <v>0</v>
      </c>
      <c r="BQ54" s="91">
        <f>IF(BE54=data!$AS$5,BP54,
IF(BE54=data!$AS$4,BO54,0))
*IF(AND(BG54=data!$AW$4,BE$4=data!$F$5),0.9,1)</f>
        <v>0</v>
      </c>
      <c r="BR54" s="91">
        <f t="shared" si="2"/>
        <v>0</v>
      </c>
      <c r="CB54" s="596"/>
      <c r="CC54" s="599"/>
      <c r="CD54" s="166" t="s">
        <v>144</v>
      </c>
      <c r="CE54" s="72"/>
      <c r="CF54" s="73"/>
      <c r="CG54" s="73"/>
      <c r="CH54" s="79"/>
      <c r="CI54" s="80"/>
      <c r="CJ54" s="73"/>
      <c r="CK54" s="81"/>
      <c r="CL54" s="59"/>
      <c r="CM54" s="90">
        <f t="shared" ref="CM54:CN54" si="621">CM53</f>
        <v>0</v>
      </c>
      <c r="CN54" s="90" t="str">
        <f t="shared" si="621"/>
        <v/>
      </c>
      <c r="CO54" s="90">
        <f ca="1" xml:space="preserve">
IF(AND(CH54=data!$AR$5,CI54=data!$AT$87),data!$AU$87,
IF(AND(CH54=data!$AR$5,CI54=data!$AT$88),data!$AU$88,
IF(CH54=data!$AR$4,CF54/CJ54,
IF(CH54=data!$AR$5,CF54/OFFSET(data!$AT$3,MATCH(CI54,data!$AT$4:$AT$88,0),1),0))))</f>
        <v>0</v>
      </c>
      <c r="CP54" s="90">
        <f>MIN(IF(CL54=data!$AV$4,0.18,0.09),CF54*9)</f>
        <v>0</v>
      </c>
      <c r="CQ54" s="91">
        <f>IF(CE54=data!$AS$5,CP54,
IF(CE54=data!$AS$4,CO54,0))
*IF(AND(CG54=data!$AW$4,CE$4=data!$F$5),0.9,1)</f>
        <v>0</v>
      </c>
      <c r="CR54" s="91">
        <f t="shared" si="3"/>
        <v>0</v>
      </c>
      <c r="DB54" s="596"/>
      <c r="DC54" s="599"/>
      <c r="DD54" s="166" t="s">
        <v>144</v>
      </c>
      <c r="DE54" s="72"/>
      <c r="DF54" s="73"/>
      <c r="DG54" s="73"/>
      <c r="DH54" s="79"/>
      <c r="DI54" s="80"/>
      <c r="DJ54" s="73"/>
      <c r="DK54" s="81"/>
      <c r="DL54" s="59"/>
      <c r="DM54" s="90">
        <f t="shared" ref="DM54:DN54" si="622">DM53</f>
        <v>0</v>
      </c>
      <c r="DN54" s="90" t="str">
        <f t="shared" si="622"/>
        <v/>
      </c>
      <c r="DO54" s="90">
        <f ca="1" xml:space="preserve">
IF(AND(DH54=data!$AR$5,DI54=data!$AT$87),data!$AU$87,
IF(AND(DH54=data!$AR$5,DI54=data!$AT$88),data!$AU$88,
IF(DH54=data!$AR$4,DF54/DJ54,
IF(DH54=data!$AR$5,DF54/OFFSET(data!$AT$3,MATCH(DI54,data!$AT$4:$AT$88,0),1),0))))</f>
        <v>0</v>
      </c>
      <c r="DP54" s="90">
        <f>MIN(IF(DL54=data!$AV$4,0.18,0.09),DF54*9)</f>
        <v>0</v>
      </c>
      <c r="DQ54" s="91">
        <f>IF(DE54=data!$AS$5,DP54,
IF(DE54=data!$AS$4,DO54,0))
*IF(AND(DG54=data!$AW$4,DE$4=data!$F$5),0.9,1)</f>
        <v>0</v>
      </c>
      <c r="DR54" s="91">
        <f t="shared" si="4"/>
        <v>0</v>
      </c>
      <c r="EB54" s="596"/>
      <c r="EC54" s="599"/>
      <c r="ED54" s="166" t="s">
        <v>144</v>
      </c>
      <c r="EE54" s="72"/>
      <c r="EF54" s="73"/>
      <c r="EG54" s="73"/>
      <c r="EH54" s="79"/>
      <c r="EI54" s="80"/>
      <c r="EJ54" s="73"/>
      <c r="EK54" s="81"/>
      <c r="EL54" s="59"/>
      <c r="EM54" s="90">
        <f t="shared" ref="EM54:EN54" si="623">EM53</f>
        <v>0</v>
      </c>
      <c r="EN54" s="90" t="str">
        <f t="shared" si="623"/>
        <v/>
      </c>
      <c r="EO54" s="90">
        <f ca="1" xml:space="preserve">
IF(AND(EH54=data!$AR$5,EI54=data!$AT$87),data!$AU$87,
IF(AND(EH54=data!$AR$5,EI54=data!$AT$88),data!$AU$88,
IF(EH54=data!$AR$4,EF54/EJ54,
IF(EH54=data!$AR$5,EF54/OFFSET(data!$AT$3,MATCH(EI54,data!$AT$4:$AT$88,0),1),0))))</f>
        <v>0</v>
      </c>
      <c r="EP54" s="90">
        <f>MIN(IF(EL54=data!$AV$4,0.18,0.09),EF54*9)</f>
        <v>0</v>
      </c>
      <c r="EQ54" s="91">
        <f>IF(EE54=data!$AS$5,EP54,
IF(EE54=data!$AS$4,EO54,0))
*IF(AND(EG54=data!$AW$4,EE$4=data!$F$5),0.9,1)</f>
        <v>0</v>
      </c>
      <c r="ER54" s="91">
        <f t="shared" si="5"/>
        <v>0</v>
      </c>
      <c r="FB54" s="596"/>
      <c r="FC54" s="599"/>
      <c r="FD54" s="166" t="s">
        <v>144</v>
      </c>
      <c r="FE54" s="72"/>
      <c r="FF54" s="73"/>
      <c r="FG54" s="73"/>
      <c r="FH54" s="79"/>
      <c r="FI54" s="80"/>
      <c r="FJ54" s="73"/>
      <c r="FK54" s="81"/>
      <c r="FL54" s="59"/>
      <c r="FM54" s="90">
        <f t="shared" ref="FM54:FN54" si="624">FM53</f>
        <v>0</v>
      </c>
      <c r="FN54" s="90" t="str">
        <f t="shared" si="624"/>
        <v/>
      </c>
      <c r="FO54" s="90">
        <f ca="1" xml:space="preserve">
IF(AND(FH54=data!$AR$5,FI54=data!$AT$87),data!$AU$87,
IF(AND(FH54=data!$AR$5,FI54=data!$AT$88),data!$AU$88,
IF(FH54=data!$AR$4,FF54/FJ54,
IF(FH54=data!$AR$5,FF54/OFFSET(data!$AT$3,MATCH(FI54,data!$AT$4:$AT$88,0),1),0))))</f>
        <v>0</v>
      </c>
      <c r="FP54" s="90">
        <f>MIN(IF(FL54=data!$AV$4,0.18,0.09),FF54*9)</f>
        <v>0</v>
      </c>
      <c r="FQ54" s="91">
        <f>IF(FE54=data!$AS$5,FP54,
IF(FE54=data!$AS$4,FO54,0))
*IF(AND(FG54=data!$AW$4,FE$4=data!$F$5),0.9,1)</f>
        <v>0</v>
      </c>
      <c r="FR54" s="91">
        <f t="shared" si="6"/>
        <v>0</v>
      </c>
      <c r="GB54" s="596"/>
      <c r="GC54" s="599"/>
      <c r="GD54" s="166" t="s">
        <v>144</v>
      </c>
      <c r="GE54" s="72"/>
      <c r="GF54" s="73"/>
      <c r="GG54" s="73"/>
      <c r="GH54" s="79"/>
      <c r="GI54" s="80"/>
      <c r="GJ54" s="73"/>
      <c r="GK54" s="81"/>
      <c r="GL54" s="59"/>
      <c r="GM54" s="90">
        <f t="shared" ref="GM54:GN54" si="625">GM53</f>
        <v>0</v>
      </c>
      <c r="GN54" s="90" t="str">
        <f t="shared" si="625"/>
        <v/>
      </c>
      <c r="GO54" s="90">
        <f ca="1" xml:space="preserve">
IF(AND(GH54=data!$AR$5,GI54=data!$AT$87),data!$AU$87,
IF(AND(GH54=data!$AR$5,GI54=data!$AT$88),data!$AU$88,
IF(GH54=data!$AR$4,GF54/GJ54,
IF(GH54=data!$AR$5,GF54/OFFSET(data!$AT$3,MATCH(GI54,data!$AT$4:$AT$88,0),1),0))))</f>
        <v>0</v>
      </c>
      <c r="GP54" s="90">
        <f>MIN(IF(GL54=data!$AV$4,0.18,0.09),GF54*9)</f>
        <v>0</v>
      </c>
      <c r="GQ54" s="91">
        <f>IF(GE54=data!$AS$5,GP54,
IF(GE54=data!$AS$4,GO54,0))
*IF(AND(GG54=data!$AW$4,GE$4=data!$F$5),0.9,1)</f>
        <v>0</v>
      </c>
      <c r="GR54" s="91">
        <f t="shared" si="7"/>
        <v>0</v>
      </c>
      <c r="HB54" s="596"/>
      <c r="HC54" s="599"/>
      <c r="HD54" s="166" t="s">
        <v>144</v>
      </c>
      <c r="HE54" s="72"/>
      <c r="HF54" s="73"/>
      <c r="HG54" s="73"/>
      <c r="HH54" s="79"/>
      <c r="HI54" s="80"/>
      <c r="HJ54" s="73"/>
      <c r="HK54" s="81"/>
      <c r="HL54" s="59"/>
      <c r="HM54" s="90">
        <f t="shared" ref="HM54:HN54" si="626">HM53</f>
        <v>0</v>
      </c>
      <c r="HN54" s="90" t="str">
        <f t="shared" si="626"/>
        <v/>
      </c>
      <c r="HO54" s="90">
        <f ca="1" xml:space="preserve">
IF(AND(HH54=data!$AR$5,HI54=data!$AT$87),data!$AU$87,
IF(AND(HH54=data!$AR$5,HI54=data!$AT$88),data!$AU$88,
IF(HH54=data!$AR$4,HF54/HJ54,
IF(HH54=data!$AR$5,HF54/OFFSET(data!$AT$3,MATCH(HI54,data!$AT$4:$AT$88,0),1),0))))</f>
        <v>0</v>
      </c>
      <c r="HP54" s="90">
        <f>MIN(IF(HL54=data!$AV$4,0.18,0.09),HF54*9)</f>
        <v>0</v>
      </c>
      <c r="HQ54" s="91">
        <f>IF(HE54=data!$AS$5,HP54,
IF(HE54=data!$AS$4,HO54,0))
*IF(AND(HG54=data!$AW$4,HE$4=data!$F$5),0.9,1)</f>
        <v>0</v>
      </c>
      <c r="HR54" s="91">
        <f t="shared" si="8"/>
        <v>0</v>
      </c>
      <c r="IB54" s="596"/>
      <c r="IC54" s="599"/>
      <c r="ID54" s="166" t="s">
        <v>144</v>
      </c>
      <c r="IE54" s="72"/>
      <c r="IF54" s="73"/>
      <c r="IG54" s="73"/>
      <c r="IH54" s="79"/>
      <c r="II54" s="80"/>
      <c r="IJ54" s="73"/>
      <c r="IK54" s="81"/>
      <c r="IL54" s="59"/>
      <c r="IM54" s="90">
        <f t="shared" ref="IM54:IN54" si="627">IM53</f>
        <v>0</v>
      </c>
      <c r="IN54" s="90" t="str">
        <f t="shared" si="627"/>
        <v/>
      </c>
      <c r="IO54" s="90">
        <f ca="1" xml:space="preserve">
IF(AND(IH54=data!$AR$5,II54=data!$AT$87),data!$AU$87,
IF(AND(IH54=data!$AR$5,II54=data!$AT$88),data!$AU$88,
IF(IH54=data!$AR$4,IF54/IJ54,
IF(IH54=data!$AR$5,IF54/OFFSET(data!$AT$3,MATCH(II54,data!$AT$4:$AT$88,0),1),0))))</f>
        <v>0</v>
      </c>
      <c r="IP54" s="90">
        <f>MIN(IF(IL54=data!$AV$4,0.18,0.09),IF54*9)</f>
        <v>0</v>
      </c>
      <c r="IQ54" s="91">
        <f>IF(IE54=data!$AS$5,IP54,
IF(IE54=data!$AS$4,IO54,0))
*IF(AND(IG54=data!$AW$4,IE$4=data!$F$5),0.9,1)</f>
        <v>0</v>
      </c>
      <c r="IR54" s="91">
        <f t="shared" si="9"/>
        <v>0</v>
      </c>
      <c r="JB54" s="596"/>
      <c r="JC54" s="599"/>
      <c r="JD54" s="166" t="s">
        <v>144</v>
      </c>
      <c r="JE54" s="72"/>
      <c r="JF54" s="73"/>
      <c r="JG54" s="73"/>
      <c r="JH54" s="79"/>
      <c r="JI54" s="80"/>
      <c r="JJ54" s="73"/>
      <c r="JK54" s="81"/>
      <c r="JL54" s="59"/>
      <c r="JM54" s="90">
        <f t="shared" ref="JM54:JN54" si="628">JM53</f>
        <v>0</v>
      </c>
      <c r="JN54" s="90" t="str">
        <f t="shared" si="628"/>
        <v/>
      </c>
      <c r="JO54" s="90">
        <f ca="1" xml:space="preserve">
IF(AND(JH54=data!$AR$5,JI54=data!$AT$87),data!$AU$87,
IF(AND(JH54=data!$AR$5,JI54=data!$AT$88),data!$AU$88,
IF(JH54=data!$AR$4,JF54/JJ54,
IF(JH54=data!$AR$5,JF54/OFFSET(data!$AT$3,MATCH(JI54,data!$AT$4:$AT$88,0),1),0))))</f>
        <v>0</v>
      </c>
      <c r="JP54" s="90">
        <f>MIN(IF(JL54=data!$AV$4,0.18,0.09),JF54*9)</f>
        <v>0</v>
      </c>
      <c r="JQ54" s="91">
        <f>IF(JE54=data!$AS$5,JP54,
IF(JE54=data!$AS$4,JO54,0))
*IF(AND(JG54=data!$AW$4,JE$4=data!$F$5),0.9,1)</f>
        <v>0</v>
      </c>
      <c r="JR54" s="91">
        <f t="shared" si="10"/>
        <v>0</v>
      </c>
      <c r="KB54" s="596"/>
      <c r="KC54" s="599"/>
      <c r="KD54" s="166" t="s">
        <v>144</v>
      </c>
      <c r="KE54" s="72"/>
      <c r="KF54" s="73"/>
      <c r="KG54" s="73"/>
      <c r="KH54" s="79"/>
      <c r="KI54" s="80"/>
      <c r="KJ54" s="73"/>
      <c r="KK54" s="81"/>
      <c r="KL54" s="59"/>
      <c r="KM54" s="90">
        <f t="shared" ref="KM54:KN54" si="629">KM53</f>
        <v>0</v>
      </c>
      <c r="KN54" s="90" t="str">
        <f t="shared" si="629"/>
        <v/>
      </c>
      <c r="KO54" s="90">
        <f ca="1" xml:space="preserve">
IF(AND(KH54=data!$AR$5,KI54=data!$AT$87),data!$AU$87,
IF(AND(KH54=data!$AR$5,KI54=data!$AT$88),data!$AU$88,
IF(KH54=data!$AR$4,KF54/KJ54,
IF(KH54=data!$AR$5,KF54/OFFSET(data!$AT$3,MATCH(KI54,data!$AT$4:$AT$88,0),1),0))))</f>
        <v>0</v>
      </c>
      <c r="KP54" s="90">
        <f>MIN(IF(KL54=data!$AV$4,0.18,0.09),KF54*9)</f>
        <v>0</v>
      </c>
      <c r="KQ54" s="91">
        <f>IF(KE54=data!$AS$5,KP54,
IF(KE54=data!$AS$4,KO54,0))
*IF(AND(KG54=data!$AW$4,KE$4=data!$F$5),0.9,1)</f>
        <v>0</v>
      </c>
      <c r="KR54" s="91">
        <f t="shared" si="11"/>
        <v>0</v>
      </c>
      <c r="LB54" s="596"/>
      <c r="LC54" s="599"/>
      <c r="LD54" s="166" t="s">
        <v>144</v>
      </c>
      <c r="LE54" s="72"/>
      <c r="LF54" s="73"/>
      <c r="LG54" s="73"/>
      <c r="LH54" s="79"/>
      <c r="LI54" s="80"/>
      <c r="LJ54" s="73"/>
      <c r="LK54" s="81"/>
      <c r="LL54" s="59"/>
      <c r="LM54" s="90">
        <f t="shared" ref="LM54:LN54" si="630">LM53</f>
        <v>0</v>
      </c>
      <c r="LN54" s="90" t="str">
        <f t="shared" si="630"/>
        <v/>
      </c>
      <c r="LO54" s="90">
        <f ca="1" xml:space="preserve">
IF(AND(LH54=data!$AR$5,LI54=data!$AT$87),data!$AU$87,
IF(AND(LH54=data!$AR$5,LI54=data!$AT$88),data!$AU$88,
IF(LH54=data!$AR$4,LF54/LJ54,
IF(LH54=data!$AR$5,LF54/OFFSET(data!$AT$3,MATCH(LI54,data!$AT$4:$AT$88,0),1),0))))</f>
        <v>0</v>
      </c>
      <c r="LP54" s="90">
        <f>MIN(IF(LL54=data!$AV$4,0.18,0.09),LF54*9)</f>
        <v>0</v>
      </c>
      <c r="LQ54" s="91">
        <f>IF(LE54=data!$AS$5,LP54,
IF(LE54=data!$AS$4,LO54,0))
*IF(AND(LG54=data!$AW$4,LE$4=data!$F$5),0.9,1)</f>
        <v>0</v>
      </c>
      <c r="LR54" s="91">
        <f t="shared" si="12"/>
        <v>0</v>
      </c>
      <c r="MB54" s="596"/>
      <c r="MC54" s="599"/>
      <c r="MD54" s="166" t="s">
        <v>144</v>
      </c>
      <c r="ME54" s="72"/>
      <c r="MF54" s="73"/>
      <c r="MG54" s="73"/>
      <c r="MH54" s="79"/>
      <c r="MI54" s="80"/>
      <c r="MJ54" s="73"/>
      <c r="MK54" s="81"/>
      <c r="ML54" s="59"/>
      <c r="MM54" s="90">
        <f t="shared" ref="MM54:MN54" si="631">MM53</f>
        <v>0</v>
      </c>
      <c r="MN54" s="90" t="str">
        <f t="shared" si="631"/>
        <v/>
      </c>
      <c r="MO54" s="90">
        <f ca="1" xml:space="preserve">
IF(AND(MH54=data!$AR$5,MI54=data!$AT$87),data!$AU$87,
IF(AND(MH54=data!$AR$5,MI54=data!$AT$88),data!$AU$88,
IF(MH54=data!$AR$4,MF54/MJ54,
IF(MH54=data!$AR$5,MF54/OFFSET(data!$AT$3,MATCH(MI54,data!$AT$4:$AT$88,0),1),0))))</f>
        <v>0</v>
      </c>
      <c r="MP54" s="90">
        <f>MIN(IF(ML54=data!$AV$4,0.18,0.09),MF54*9)</f>
        <v>0</v>
      </c>
      <c r="MQ54" s="91">
        <f>IF(ME54=data!$AS$5,MP54,
IF(ME54=data!$AS$4,MO54,0))
*IF(AND(MG54=data!$AW$4,ME$4=data!$F$5),0.9,1)</f>
        <v>0</v>
      </c>
      <c r="MR54" s="91">
        <f t="shared" si="13"/>
        <v>0</v>
      </c>
      <c r="NB54" s="596"/>
      <c r="NC54" s="599"/>
      <c r="ND54" s="166" t="s">
        <v>144</v>
      </c>
      <c r="NE54" s="72"/>
      <c r="NF54" s="73"/>
      <c r="NG54" s="73"/>
      <c r="NH54" s="79"/>
      <c r="NI54" s="80"/>
      <c r="NJ54" s="73"/>
      <c r="NK54" s="81"/>
      <c r="NL54" s="59"/>
      <c r="NM54" s="90">
        <f t="shared" ref="NM54:NN54" si="632">NM53</f>
        <v>0</v>
      </c>
      <c r="NN54" s="90" t="str">
        <f t="shared" si="632"/>
        <v/>
      </c>
      <c r="NO54" s="90">
        <f ca="1" xml:space="preserve">
IF(AND(NH54=data!$AR$5,NI54=data!$AT$87),data!$AU$87,
IF(AND(NH54=data!$AR$5,NI54=data!$AT$88),data!$AU$88,
IF(NH54=data!$AR$4,NF54/NJ54,
IF(NH54=data!$AR$5,NF54/OFFSET(data!$AT$3,MATCH(NI54,data!$AT$4:$AT$88,0),1),0))))</f>
        <v>0</v>
      </c>
      <c r="NP54" s="90">
        <f>MIN(IF(NL54=data!$AV$4,0.18,0.09),NF54*9)</f>
        <v>0</v>
      </c>
      <c r="NQ54" s="91">
        <f>IF(NE54=data!$AS$5,NP54,
IF(NE54=data!$AS$4,NO54,0))
*IF(AND(NG54=data!$AW$4,NE$4=data!$F$5),0.9,1)</f>
        <v>0</v>
      </c>
      <c r="NR54" s="91">
        <f t="shared" si="14"/>
        <v>0</v>
      </c>
      <c r="OB54" s="596"/>
      <c r="OC54" s="599"/>
      <c r="OD54" s="166" t="s">
        <v>144</v>
      </c>
      <c r="OE54" s="72"/>
      <c r="OF54" s="73"/>
      <c r="OG54" s="73"/>
      <c r="OH54" s="79"/>
      <c r="OI54" s="80"/>
      <c r="OJ54" s="73"/>
      <c r="OK54" s="81"/>
      <c r="OL54" s="59"/>
      <c r="OM54" s="90">
        <f t="shared" ref="OM54:ON54" si="633">OM53</f>
        <v>0</v>
      </c>
      <c r="ON54" s="90" t="str">
        <f t="shared" si="633"/>
        <v/>
      </c>
      <c r="OO54" s="90">
        <f ca="1" xml:space="preserve">
IF(AND(OH54=data!$AR$5,OI54=data!$AT$87),data!$AU$87,
IF(AND(OH54=data!$AR$5,OI54=data!$AT$88),data!$AU$88,
IF(OH54=data!$AR$4,OF54/OJ54,
IF(OH54=data!$AR$5,OF54/OFFSET(data!$AT$3,MATCH(OI54,data!$AT$4:$AT$88,0),1),0))))</f>
        <v>0</v>
      </c>
      <c r="OP54" s="90">
        <f>MIN(IF(OL54=data!$AV$4,0.18,0.09),OF54*9)</f>
        <v>0</v>
      </c>
      <c r="OQ54" s="91">
        <f>IF(OE54=data!$AS$5,OP54,
IF(OE54=data!$AS$4,OO54,0))
*IF(AND(OG54=data!$AW$4,OE$4=data!$F$5),0.9,1)</f>
        <v>0</v>
      </c>
      <c r="OR54" s="91">
        <f t="shared" si="15"/>
        <v>0</v>
      </c>
      <c r="PB54" s="596"/>
      <c r="PC54" s="599"/>
      <c r="PD54" s="166" t="s">
        <v>144</v>
      </c>
      <c r="PE54" s="72"/>
      <c r="PF54" s="73"/>
      <c r="PG54" s="73"/>
      <c r="PH54" s="79"/>
      <c r="PI54" s="80"/>
      <c r="PJ54" s="73"/>
      <c r="PK54" s="81"/>
      <c r="PL54" s="59"/>
      <c r="PM54" s="90">
        <f t="shared" ref="PM54:PN54" si="634">PM53</f>
        <v>0</v>
      </c>
      <c r="PN54" s="90" t="str">
        <f t="shared" si="634"/>
        <v/>
      </c>
      <c r="PO54" s="90">
        <f ca="1" xml:space="preserve">
IF(AND(PH54=data!$AR$5,PI54=data!$AT$87),data!$AU$87,
IF(AND(PH54=data!$AR$5,PI54=data!$AT$88),data!$AU$88,
IF(PH54=data!$AR$4,PF54/PJ54,
IF(PH54=data!$AR$5,PF54/OFFSET(data!$AT$3,MATCH(PI54,data!$AT$4:$AT$88,0),1),0))))</f>
        <v>0</v>
      </c>
      <c r="PP54" s="90">
        <f>MIN(IF(PL54=data!$AV$4,0.18,0.09),PF54*9)</f>
        <v>0</v>
      </c>
      <c r="PQ54" s="91">
        <f>IF(PE54=data!$AS$5,PP54,
IF(PE54=data!$AS$4,PO54,0))
*IF(AND(PG54=data!$AW$4,PE$4=data!$F$5),0.9,1)</f>
        <v>0</v>
      </c>
      <c r="PR54" s="91">
        <f t="shared" si="16"/>
        <v>0</v>
      </c>
      <c r="QB54" s="596"/>
      <c r="QC54" s="599"/>
      <c r="QD54" s="166" t="s">
        <v>144</v>
      </c>
      <c r="QE54" s="72"/>
      <c r="QF54" s="73"/>
      <c r="QG54" s="73"/>
      <c r="QH54" s="79"/>
      <c r="QI54" s="80"/>
      <c r="QJ54" s="73"/>
      <c r="QK54" s="81"/>
      <c r="QL54" s="59"/>
      <c r="QM54" s="90">
        <f t="shared" ref="QM54:QN54" si="635">QM53</f>
        <v>0</v>
      </c>
      <c r="QN54" s="90" t="str">
        <f t="shared" si="635"/>
        <v/>
      </c>
      <c r="QO54" s="90">
        <f ca="1" xml:space="preserve">
IF(AND(QH54=data!$AR$5,QI54=data!$AT$87),data!$AU$87,
IF(AND(QH54=data!$AR$5,QI54=data!$AT$88),data!$AU$88,
IF(QH54=data!$AR$4,QF54/QJ54,
IF(QH54=data!$AR$5,QF54/OFFSET(data!$AT$3,MATCH(QI54,data!$AT$4:$AT$88,0),1),0))))</f>
        <v>0</v>
      </c>
      <c r="QP54" s="90">
        <f>MIN(IF(QL54=data!$AV$4,0.18,0.09),QF54*9)</f>
        <v>0</v>
      </c>
      <c r="QQ54" s="91">
        <f>IF(QE54=data!$AS$5,QP54,
IF(QE54=data!$AS$4,QO54,0))
*IF(AND(QG54=data!$AW$4,QE$4=data!$F$5),0.9,1)</f>
        <v>0</v>
      </c>
      <c r="QR54" s="91">
        <f t="shared" si="17"/>
        <v>0</v>
      </c>
      <c r="RB54" s="596"/>
      <c r="RC54" s="599"/>
      <c r="RD54" s="166" t="s">
        <v>144</v>
      </c>
      <c r="RE54" s="72"/>
      <c r="RF54" s="73"/>
      <c r="RG54" s="73"/>
      <c r="RH54" s="79"/>
      <c r="RI54" s="80"/>
      <c r="RJ54" s="73"/>
      <c r="RK54" s="81"/>
      <c r="RL54" s="59"/>
      <c r="RM54" s="90">
        <f t="shared" ref="RM54:RN54" si="636">RM53</f>
        <v>0</v>
      </c>
      <c r="RN54" s="90" t="str">
        <f t="shared" si="636"/>
        <v/>
      </c>
      <c r="RO54" s="90">
        <f ca="1" xml:space="preserve">
IF(AND(RH54=data!$AR$5,RI54=data!$AT$87),data!$AU$87,
IF(AND(RH54=data!$AR$5,RI54=data!$AT$88),data!$AU$88,
IF(RH54=data!$AR$4,RF54/RJ54,
IF(RH54=data!$AR$5,RF54/OFFSET(data!$AT$3,MATCH(RI54,data!$AT$4:$AT$88,0),1),0))))</f>
        <v>0</v>
      </c>
      <c r="RP54" s="90">
        <f>MIN(IF(RL54=data!$AV$4,0.18,0.09),RF54*9)</f>
        <v>0</v>
      </c>
      <c r="RQ54" s="91">
        <f>IF(RE54=data!$AS$5,RP54,
IF(RE54=data!$AS$4,RO54,0))
*IF(AND(RG54=data!$AW$4,RE$4=data!$F$5),0.9,1)</f>
        <v>0</v>
      </c>
      <c r="RR54" s="91">
        <f t="shared" si="18"/>
        <v>0</v>
      </c>
      <c r="SB54" s="596"/>
      <c r="SC54" s="599"/>
      <c r="SD54" s="166" t="s">
        <v>144</v>
      </c>
      <c r="SE54" s="72"/>
      <c r="SF54" s="73"/>
      <c r="SG54" s="73"/>
      <c r="SH54" s="79"/>
      <c r="SI54" s="80"/>
      <c r="SJ54" s="73"/>
      <c r="SK54" s="81"/>
      <c r="SL54" s="59"/>
      <c r="SM54" s="90">
        <f t="shared" ref="SM54:SN54" si="637">SM53</f>
        <v>0</v>
      </c>
      <c r="SN54" s="90" t="str">
        <f t="shared" si="637"/>
        <v/>
      </c>
      <c r="SO54" s="90">
        <f ca="1" xml:space="preserve">
IF(AND(SH54=data!$AR$5,SI54=data!$AT$87),data!$AU$87,
IF(AND(SH54=data!$AR$5,SI54=data!$AT$88),data!$AU$88,
IF(SH54=data!$AR$4,SF54/SJ54,
IF(SH54=data!$AR$5,SF54/OFFSET(data!$AT$3,MATCH(SI54,data!$AT$4:$AT$88,0),1),0))))</f>
        <v>0</v>
      </c>
      <c r="SP54" s="90">
        <f>MIN(IF(SL54=data!$AV$4,0.18,0.09),SF54*9)</f>
        <v>0</v>
      </c>
      <c r="SQ54" s="91">
        <f>IF(SE54=data!$AS$5,SP54,
IF(SE54=data!$AS$4,SO54,0))
*IF(AND(SG54=data!$AW$4,SE$4=data!$F$5),0.9,1)</f>
        <v>0</v>
      </c>
      <c r="SR54" s="91">
        <f t="shared" si="19"/>
        <v>0</v>
      </c>
    </row>
    <row r="55" spans="2:516" ht="22.5" customHeight="1" x14ac:dyDescent="0.15">
      <c r="B55" s="596"/>
      <c r="C55" s="599"/>
      <c r="D55" s="166" t="s">
        <v>145</v>
      </c>
      <c r="E55" s="72"/>
      <c r="F55" s="73"/>
      <c r="G55" s="73"/>
      <c r="H55" s="79"/>
      <c r="I55" s="80"/>
      <c r="J55" s="73"/>
      <c r="K55" s="81"/>
      <c r="L55" s="59"/>
      <c r="M55" s="90" t="str">
        <f t="shared" si="20"/>
        <v>簡略計算方法①</v>
      </c>
      <c r="N55" s="90" t="str">
        <f t="shared" si="21"/>
        <v>柱・間柱間</v>
      </c>
      <c r="O55" s="90">
        <f ca="1" xml:space="preserve">
IF(AND(H55=data!$AR$5,I55=data!$AT$87),data!$AU$87,
IF(AND(H55=data!$AR$5,I55=data!$AT$88),data!$AU$88,
IF(H55=data!$AR$4,F55/J55,
IF(H55=data!$AR$5,F55/OFFSET(data!$AT$3,MATCH(I55,data!$AT$4:$AT$88,0),1),0))))</f>
        <v>0</v>
      </c>
      <c r="P55" s="90">
        <f>MIN(IF(L55=data!$AV$4,0.18,0.09),F55*9)</f>
        <v>0</v>
      </c>
      <c r="Q55" s="91">
        <f>IF(E55=data!$AS$5,P55,
IF(E55=data!$AS$4,O55,0))
*IF(AND(G55=data!$AW$4,E$4=data!$F$5),0.9,1)</f>
        <v>0</v>
      </c>
      <c r="R55" s="91">
        <f t="shared" si="402"/>
        <v>0</v>
      </c>
      <c r="AB55" s="596"/>
      <c r="AC55" s="599"/>
      <c r="AD55" s="166" t="s">
        <v>145</v>
      </c>
      <c r="AE55" s="72"/>
      <c r="AF55" s="73"/>
      <c r="AG55" s="73"/>
      <c r="AH55" s="79"/>
      <c r="AI55" s="80"/>
      <c r="AJ55" s="73"/>
      <c r="AK55" s="81"/>
      <c r="AL55" s="59"/>
      <c r="AM55" s="90" t="str">
        <f t="shared" si="601"/>
        <v>詳細計算方法</v>
      </c>
      <c r="AN55" s="90" t="str">
        <f t="shared" si="601"/>
        <v/>
      </c>
      <c r="AO55" s="90">
        <f ca="1" xml:space="preserve">
IF(AND(AH55=data!$AR$5,AI55=data!$AT$87),data!$AU$87,
IF(AND(AH55=data!$AR$5,AI55=data!$AT$88),data!$AU$88,
IF(AH55=data!$AR$4,AF55/AJ55,
IF(AH55=data!$AR$5,AF55/OFFSET(data!$AT$3,MATCH(AI55,data!$AT$4:$AT$88,0),1),0))))</f>
        <v>0</v>
      </c>
      <c r="AP55" s="90">
        <f>MIN(IF(AL55=data!$AV$4,0.18,0.09),AF55*9)</f>
        <v>0</v>
      </c>
      <c r="AQ55" s="91">
        <f>IF(AE55=data!$AS$5,AP55,
IF(AE55=data!$AS$4,AO55,0))
*IF(AND(AG55=data!$AW$4,AE$4=data!$F$5),0.9,1)</f>
        <v>0</v>
      </c>
      <c r="AR55" s="91">
        <f t="shared" si="1"/>
        <v>0</v>
      </c>
      <c r="BB55" s="596"/>
      <c r="BC55" s="599"/>
      <c r="BD55" s="166" t="s">
        <v>145</v>
      </c>
      <c r="BE55" s="72"/>
      <c r="BF55" s="73"/>
      <c r="BG55" s="73"/>
      <c r="BH55" s="79"/>
      <c r="BI55" s="80"/>
      <c r="BJ55" s="73"/>
      <c r="BK55" s="81"/>
      <c r="BL55" s="59"/>
      <c r="BM55" s="90" t="str">
        <f t="shared" ref="BM55:BN55" si="638">BM54</f>
        <v>簡略計算方法①</v>
      </c>
      <c r="BN55" s="90" t="str">
        <f t="shared" si="638"/>
        <v>大引間</v>
      </c>
      <c r="BO55" s="90">
        <f ca="1" xml:space="preserve">
IF(AND(BH55=data!$AR$5,BI55=data!$AT$87),data!$AU$87,
IF(AND(BH55=data!$AR$5,BI55=data!$AT$88),data!$AU$88,
IF(BH55=data!$AR$4,BF55/BJ55,
IF(BH55=data!$AR$5,BF55/OFFSET(data!$AT$3,MATCH(BI55,data!$AT$4:$AT$88,0),1),0))))</f>
        <v>0</v>
      </c>
      <c r="BP55" s="90">
        <f>MIN(IF(BL55=data!$AV$4,0.18,0.09),BF55*9)</f>
        <v>0</v>
      </c>
      <c r="BQ55" s="91">
        <f>IF(BE55=data!$AS$5,BP55,
IF(BE55=data!$AS$4,BO55,0))
*IF(AND(BG55=data!$AW$4,BE$4=data!$F$5),0.9,1)</f>
        <v>0</v>
      </c>
      <c r="BR55" s="91">
        <f t="shared" si="2"/>
        <v>0</v>
      </c>
      <c r="CB55" s="596"/>
      <c r="CC55" s="599"/>
      <c r="CD55" s="166" t="s">
        <v>145</v>
      </c>
      <c r="CE55" s="72"/>
      <c r="CF55" s="73"/>
      <c r="CG55" s="73"/>
      <c r="CH55" s="79"/>
      <c r="CI55" s="80"/>
      <c r="CJ55" s="73"/>
      <c r="CK55" s="81"/>
      <c r="CL55" s="59"/>
      <c r="CM55" s="90">
        <f t="shared" ref="CM55:CN55" si="639">CM54</f>
        <v>0</v>
      </c>
      <c r="CN55" s="90" t="str">
        <f t="shared" si="639"/>
        <v/>
      </c>
      <c r="CO55" s="90">
        <f ca="1" xml:space="preserve">
IF(AND(CH55=data!$AR$5,CI55=data!$AT$87),data!$AU$87,
IF(AND(CH55=data!$AR$5,CI55=data!$AT$88),data!$AU$88,
IF(CH55=data!$AR$4,CF55/CJ55,
IF(CH55=data!$AR$5,CF55/OFFSET(data!$AT$3,MATCH(CI55,data!$AT$4:$AT$88,0),1),0))))</f>
        <v>0</v>
      </c>
      <c r="CP55" s="90">
        <f>MIN(IF(CL55=data!$AV$4,0.18,0.09),CF55*9)</f>
        <v>0</v>
      </c>
      <c r="CQ55" s="91">
        <f>IF(CE55=data!$AS$5,CP55,
IF(CE55=data!$AS$4,CO55,0))
*IF(AND(CG55=data!$AW$4,CE$4=data!$F$5),0.9,1)</f>
        <v>0</v>
      </c>
      <c r="CR55" s="91">
        <f t="shared" si="3"/>
        <v>0</v>
      </c>
      <c r="DB55" s="596"/>
      <c r="DC55" s="599"/>
      <c r="DD55" s="166" t="s">
        <v>145</v>
      </c>
      <c r="DE55" s="72"/>
      <c r="DF55" s="73"/>
      <c r="DG55" s="73"/>
      <c r="DH55" s="79"/>
      <c r="DI55" s="80"/>
      <c r="DJ55" s="73"/>
      <c r="DK55" s="81"/>
      <c r="DL55" s="59"/>
      <c r="DM55" s="90">
        <f t="shared" ref="DM55:DN55" si="640">DM54</f>
        <v>0</v>
      </c>
      <c r="DN55" s="90" t="str">
        <f t="shared" si="640"/>
        <v/>
      </c>
      <c r="DO55" s="90">
        <f ca="1" xml:space="preserve">
IF(AND(DH55=data!$AR$5,DI55=data!$AT$87),data!$AU$87,
IF(AND(DH55=data!$AR$5,DI55=data!$AT$88),data!$AU$88,
IF(DH55=data!$AR$4,DF55/DJ55,
IF(DH55=data!$AR$5,DF55/OFFSET(data!$AT$3,MATCH(DI55,data!$AT$4:$AT$88,0),1),0))))</f>
        <v>0</v>
      </c>
      <c r="DP55" s="90">
        <f>MIN(IF(DL55=data!$AV$4,0.18,0.09),DF55*9)</f>
        <v>0</v>
      </c>
      <c r="DQ55" s="91">
        <f>IF(DE55=data!$AS$5,DP55,
IF(DE55=data!$AS$4,DO55,0))
*IF(AND(DG55=data!$AW$4,DE$4=data!$F$5),0.9,1)</f>
        <v>0</v>
      </c>
      <c r="DR55" s="91">
        <f t="shared" si="4"/>
        <v>0</v>
      </c>
      <c r="EB55" s="596"/>
      <c r="EC55" s="599"/>
      <c r="ED55" s="166" t="s">
        <v>145</v>
      </c>
      <c r="EE55" s="72"/>
      <c r="EF55" s="73"/>
      <c r="EG55" s="73"/>
      <c r="EH55" s="79"/>
      <c r="EI55" s="80"/>
      <c r="EJ55" s="73"/>
      <c r="EK55" s="81"/>
      <c r="EL55" s="59"/>
      <c r="EM55" s="90">
        <f t="shared" ref="EM55:EN55" si="641">EM54</f>
        <v>0</v>
      </c>
      <c r="EN55" s="90" t="str">
        <f t="shared" si="641"/>
        <v/>
      </c>
      <c r="EO55" s="90">
        <f ca="1" xml:space="preserve">
IF(AND(EH55=data!$AR$5,EI55=data!$AT$87),data!$AU$87,
IF(AND(EH55=data!$AR$5,EI55=data!$AT$88),data!$AU$88,
IF(EH55=data!$AR$4,EF55/EJ55,
IF(EH55=data!$AR$5,EF55/OFFSET(data!$AT$3,MATCH(EI55,data!$AT$4:$AT$88,0),1),0))))</f>
        <v>0</v>
      </c>
      <c r="EP55" s="90">
        <f>MIN(IF(EL55=data!$AV$4,0.18,0.09),EF55*9)</f>
        <v>0</v>
      </c>
      <c r="EQ55" s="91">
        <f>IF(EE55=data!$AS$5,EP55,
IF(EE55=data!$AS$4,EO55,0))
*IF(AND(EG55=data!$AW$4,EE$4=data!$F$5),0.9,1)</f>
        <v>0</v>
      </c>
      <c r="ER55" s="91">
        <f t="shared" si="5"/>
        <v>0</v>
      </c>
      <c r="FB55" s="596"/>
      <c r="FC55" s="599"/>
      <c r="FD55" s="166" t="s">
        <v>145</v>
      </c>
      <c r="FE55" s="72"/>
      <c r="FF55" s="73"/>
      <c r="FG55" s="73"/>
      <c r="FH55" s="79"/>
      <c r="FI55" s="80"/>
      <c r="FJ55" s="73"/>
      <c r="FK55" s="81"/>
      <c r="FL55" s="59"/>
      <c r="FM55" s="90">
        <f t="shared" ref="FM55:FN55" si="642">FM54</f>
        <v>0</v>
      </c>
      <c r="FN55" s="90" t="str">
        <f t="shared" si="642"/>
        <v/>
      </c>
      <c r="FO55" s="90">
        <f ca="1" xml:space="preserve">
IF(AND(FH55=data!$AR$5,FI55=data!$AT$87),data!$AU$87,
IF(AND(FH55=data!$AR$5,FI55=data!$AT$88),data!$AU$88,
IF(FH55=data!$AR$4,FF55/FJ55,
IF(FH55=data!$AR$5,FF55/OFFSET(data!$AT$3,MATCH(FI55,data!$AT$4:$AT$88,0),1),0))))</f>
        <v>0</v>
      </c>
      <c r="FP55" s="90">
        <f>MIN(IF(FL55=data!$AV$4,0.18,0.09),FF55*9)</f>
        <v>0</v>
      </c>
      <c r="FQ55" s="91">
        <f>IF(FE55=data!$AS$5,FP55,
IF(FE55=data!$AS$4,FO55,0))
*IF(AND(FG55=data!$AW$4,FE$4=data!$F$5),0.9,1)</f>
        <v>0</v>
      </c>
      <c r="FR55" s="91">
        <f t="shared" si="6"/>
        <v>0</v>
      </c>
      <c r="GB55" s="596"/>
      <c r="GC55" s="599"/>
      <c r="GD55" s="166" t="s">
        <v>145</v>
      </c>
      <c r="GE55" s="72"/>
      <c r="GF55" s="73"/>
      <c r="GG55" s="73"/>
      <c r="GH55" s="79"/>
      <c r="GI55" s="80"/>
      <c r="GJ55" s="73"/>
      <c r="GK55" s="81"/>
      <c r="GL55" s="59"/>
      <c r="GM55" s="90">
        <f t="shared" ref="GM55:GN55" si="643">GM54</f>
        <v>0</v>
      </c>
      <c r="GN55" s="90" t="str">
        <f t="shared" si="643"/>
        <v/>
      </c>
      <c r="GO55" s="90">
        <f ca="1" xml:space="preserve">
IF(AND(GH55=data!$AR$5,GI55=data!$AT$87),data!$AU$87,
IF(AND(GH55=data!$AR$5,GI55=data!$AT$88),data!$AU$88,
IF(GH55=data!$AR$4,GF55/GJ55,
IF(GH55=data!$AR$5,GF55/OFFSET(data!$AT$3,MATCH(GI55,data!$AT$4:$AT$88,0),1),0))))</f>
        <v>0</v>
      </c>
      <c r="GP55" s="90">
        <f>MIN(IF(GL55=data!$AV$4,0.18,0.09),GF55*9)</f>
        <v>0</v>
      </c>
      <c r="GQ55" s="91">
        <f>IF(GE55=data!$AS$5,GP55,
IF(GE55=data!$AS$4,GO55,0))
*IF(AND(GG55=data!$AW$4,GE$4=data!$F$5),0.9,1)</f>
        <v>0</v>
      </c>
      <c r="GR55" s="91">
        <f t="shared" si="7"/>
        <v>0</v>
      </c>
      <c r="HB55" s="596"/>
      <c r="HC55" s="599"/>
      <c r="HD55" s="166" t="s">
        <v>145</v>
      </c>
      <c r="HE55" s="72"/>
      <c r="HF55" s="73"/>
      <c r="HG55" s="73"/>
      <c r="HH55" s="79"/>
      <c r="HI55" s="80"/>
      <c r="HJ55" s="73"/>
      <c r="HK55" s="81"/>
      <c r="HL55" s="59"/>
      <c r="HM55" s="90">
        <f t="shared" ref="HM55:HN55" si="644">HM54</f>
        <v>0</v>
      </c>
      <c r="HN55" s="90" t="str">
        <f t="shared" si="644"/>
        <v/>
      </c>
      <c r="HO55" s="90">
        <f ca="1" xml:space="preserve">
IF(AND(HH55=data!$AR$5,HI55=data!$AT$87),data!$AU$87,
IF(AND(HH55=data!$AR$5,HI55=data!$AT$88),data!$AU$88,
IF(HH55=data!$AR$4,HF55/HJ55,
IF(HH55=data!$AR$5,HF55/OFFSET(data!$AT$3,MATCH(HI55,data!$AT$4:$AT$88,0),1),0))))</f>
        <v>0</v>
      </c>
      <c r="HP55" s="90">
        <f>MIN(IF(HL55=data!$AV$4,0.18,0.09),HF55*9)</f>
        <v>0</v>
      </c>
      <c r="HQ55" s="91">
        <f>IF(HE55=data!$AS$5,HP55,
IF(HE55=data!$AS$4,HO55,0))
*IF(AND(HG55=data!$AW$4,HE$4=data!$F$5),0.9,1)</f>
        <v>0</v>
      </c>
      <c r="HR55" s="91">
        <f t="shared" si="8"/>
        <v>0</v>
      </c>
      <c r="IB55" s="596"/>
      <c r="IC55" s="599"/>
      <c r="ID55" s="166" t="s">
        <v>145</v>
      </c>
      <c r="IE55" s="72"/>
      <c r="IF55" s="73"/>
      <c r="IG55" s="73"/>
      <c r="IH55" s="79"/>
      <c r="II55" s="80"/>
      <c r="IJ55" s="73"/>
      <c r="IK55" s="81"/>
      <c r="IL55" s="59"/>
      <c r="IM55" s="90">
        <f t="shared" ref="IM55:IN55" si="645">IM54</f>
        <v>0</v>
      </c>
      <c r="IN55" s="90" t="str">
        <f t="shared" si="645"/>
        <v/>
      </c>
      <c r="IO55" s="90">
        <f ca="1" xml:space="preserve">
IF(AND(IH55=data!$AR$5,II55=data!$AT$87),data!$AU$87,
IF(AND(IH55=data!$AR$5,II55=data!$AT$88),data!$AU$88,
IF(IH55=data!$AR$4,IF55/IJ55,
IF(IH55=data!$AR$5,IF55/OFFSET(data!$AT$3,MATCH(II55,data!$AT$4:$AT$88,0),1),0))))</f>
        <v>0</v>
      </c>
      <c r="IP55" s="90">
        <f>MIN(IF(IL55=data!$AV$4,0.18,0.09),IF55*9)</f>
        <v>0</v>
      </c>
      <c r="IQ55" s="91">
        <f>IF(IE55=data!$AS$5,IP55,
IF(IE55=data!$AS$4,IO55,0))
*IF(AND(IG55=data!$AW$4,IE$4=data!$F$5),0.9,1)</f>
        <v>0</v>
      </c>
      <c r="IR55" s="91">
        <f t="shared" si="9"/>
        <v>0</v>
      </c>
      <c r="JB55" s="596"/>
      <c r="JC55" s="599"/>
      <c r="JD55" s="166" t="s">
        <v>145</v>
      </c>
      <c r="JE55" s="72"/>
      <c r="JF55" s="73"/>
      <c r="JG55" s="73"/>
      <c r="JH55" s="79"/>
      <c r="JI55" s="80"/>
      <c r="JJ55" s="73"/>
      <c r="JK55" s="81"/>
      <c r="JL55" s="59"/>
      <c r="JM55" s="90">
        <f t="shared" ref="JM55:JN55" si="646">JM54</f>
        <v>0</v>
      </c>
      <c r="JN55" s="90" t="str">
        <f t="shared" si="646"/>
        <v/>
      </c>
      <c r="JO55" s="90">
        <f ca="1" xml:space="preserve">
IF(AND(JH55=data!$AR$5,JI55=data!$AT$87),data!$AU$87,
IF(AND(JH55=data!$AR$5,JI55=data!$AT$88),data!$AU$88,
IF(JH55=data!$AR$4,JF55/JJ55,
IF(JH55=data!$AR$5,JF55/OFFSET(data!$AT$3,MATCH(JI55,data!$AT$4:$AT$88,0),1),0))))</f>
        <v>0</v>
      </c>
      <c r="JP55" s="90">
        <f>MIN(IF(JL55=data!$AV$4,0.18,0.09),JF55*9)</f>
        <v>0</v>
      </c>
      <c r="JQ55" s="91">
        <f>IF(JE55=data!$AS$5,JP55,
IF(JE55=data!$AS$4,JO55,0))
*IF(AND(JG55=data!$AW$4,JE$4=data!$F$5),0.9,1)</f>
        <v>0</v>
      </c>
      <c r="JR55" s="91">
        <f t="shared" si="10"/>
        <v>0</v>
      </c>
      <c r="KB55" s="596"/>
      <c r="KC55" s="599"/>
      <c r="KD55" s="166" t="s">
        <v>145</v>
      </c>
      <c r="KE55" s="72"/>
      <c r="KF55" s="73"/>
      <c r="KG55" s="73"/>
      <c r="KH55" s="79"/>
      <c r="KI55" s="80"/>
      <c r="KJ55" s="73"/>
      <c r="KK55" s="81"/>
      <c r="KL55" s="59"/>
      <c r="KM55" s="90">
        <f t="shared" ref="KM55:KN55" si="647">KM54</f>
        <v>0</v>
      </c>
      <c r="KN55" s="90" t="str">
        <f t="shared" si="647"/>
        <v/>
      </c>
      <c r="KO55" s="90">
        <f ca="1" xml:space="preserve">
IF(AND(KH55=data!$AR$5,KI55=data!$AT$87),data!$AU$87,
IF(AND(KH55=data!$AR$5,KI55=data!$AT$88),data!$AU$88,
IF(KH55=data!$AR$4,KF55/KJ55,
IF(KH55=data!$AR$5,KF55/OFFSET(data!$AT$3,MATCH(KI55,data!$AT$4:$AT$88,0),1),0))))</f>
        <v>0</v>
      </c>
      <c r="KP55" s="90">
        <f>MIN(IF(KL55=data!$AV$4,0.18,0.09),KF55*9)</f>
        <v>0</v>
      </c>
      <c r="KQ55" s="91">
        <f>IF(KE55=data!$AS$5,KP55,
IF(KE55=data!$AS$4,KO55,0))
*IF(AND(KG55=data!$AW$4,KE$4=data!$F$5),0.9,1)</f>
        <v>0</v>
      </c>
      <c r="KR55" s="91">
        <f t="shared" si="11"/>
        <v>0</v>
      </c>
      <c r="LB55" s="596"/>
      <c r="LC55" s="599"/>
      <c r="LD55" s="166" t="s">
        <v>145</v>
      </c>
      <c r="LE55" s="72"/>
      <c r="LF55" s="73"/>
      <c r="LG55" s="73"/>
      <c r="LH55" s="79"/>
      <c r="LI55" s="80"/>
      <c r="LJ55" s="73"/>
      <c r="LK55" s="81"/>
      <c r="LL55" s="59"/>
      <c r="LM55" s="90">
        <f t="shared" ref="LM55:LN55" si="648">LM54</f>
        <v>0</v>
      </c>
      <c r="LN55" s="90" t="str">
        <f t="shared" si="648"/>
        <v/>
      </c>
      <c r="LO55" s="90">
        <f ca="1" xml:space="preserve">
IF(AND(LH55=data!$AR$5,LI55=data!$AT$87),data!$AU$87,
IF(AND(LH55=data!$AR$5,LI55=data!$AT$88),data!$AU$88,
IF(LH55=data!$AR$4,LF55/LJ55,
IF(LH55=data!$AR$5,LF55/OFFSET(data!$AT$3,MATCH(LI55,data!$AT$4:$AT$88,0),1),0))))</f>
        <v>0</v>
      </c>
      <c r="LP55" s="90">
        <f>MIN(IF(LL55=data!$AV$4,0.18,0.09),LF55*9)</f>
        <v>0</v>
      </c>
      <c r="LQ55" s="91">
        <f>IF(LE55=data!$AS$5,LP55,
IF(LE55=data!$AS$4,LO55,0))
*IF(AND(LG55=data!$AW$4,LE$4=data!$F$5),0.9,1)</f>
        <v>0</v>
      </c>
      <c r="LR55" s="91">
        <f t="shared" si="12"/>
        <v>0</v>
      </c>
      <c r="MB55" s="596"/>
      <c r="MC55" s="599"/>
      <c r="MD55" s="166" t="s">
        <v>145</v>
      </c>
      <c r="ME55" s="72"/>
      <c r="MF55" s="73"/>
      <c r="MG55" s="73"/>
      <c r="MH55" s="79"/>
      <c r="MI55" s="80"/>
      <c r="MJ55" s="73"/>
      <c r="MK55" s="81"/>
      <c r="ML55" s="59"/>
      <c r="MM55" s="90">
        <f t="shared" ref="MM55:MN55" si="649">MM54</f>
        <v>0</v>
      </c>
      <c r="MN55" s="90" t="str">
        <f t="shared" si="649"/>
        <v/>
      </c>
      <c r="MO55" s="90">
        <f ca="1" xml:space="preserve">
IF(AND(MH55=data!$AR$5,MI55=data!$AT$87),data!$AU$87,
IF(AND(MH55=data!$AR$5,MI55=data!$AT$88),data!$AU$88,
IF(MH55=data!$AR$4,MF55/MJ55,
IF(MH55=data!$AR$5,MF55/OFFSET(data!$AT$3,MATCH(MI55,data!$AT$4:$AT$88,0),1),0))))</f>
        <v>0</v>
      </c>
      <c r="MP55" s="90">
        <f>MIN(IF(ML55=data!$AV$4,0.18,0.09),MF55*9)</f>
        <v>0</v>
      </c>
      <c r="MQ55" s="91">
        <f>IF(ME55=data!$AS$5,MP55,
IF(ME55=data!$AS$4,MO55,0))
*IF(AND(MG55=data!$AW$4,ME$4=data!$F$5),0.9,1)</f>
        <v>0</v>
      </c>
      <c r="MR55" s="91">
        <f t="shared" si="13"/>
        <v>0</v>
      </c>
      <c r="NB55" s="596"/>
      <c r="NC55" s="599"/>
      <c r="ND55" s="166" t="s">
        <v>145</v>
      </c>
      <c r="NE55" s="72"/>
      <c r="NF55" s="73"/>
      <c r="NG55" s="73"/>
      <c r="NH55" s="79"/>
      <c r="NI55" s="80"/>
      <c r="NJ55" s="73"/>
      <c r="NK55" s="81"/>
      <c r="NL55" s="59"/>
      <c r="NM55" s="90">
        <f t="shared" ref="NM55:NN55" si="650">NM54</f>
        <v>0</v>
      </c>
      <c r="NN55" s="90" t="str">
        <f t="shared" si="650"/>
        <v/>
      </c>
      <c r="NO55" s="90">
        <f ca="1" xml:space="preserve">
IF(AND(NH55=data!$AR$5,NI55=data!$AT$87),data!$AU$87,
IF(AND(NH55=data!$AR$5,NI55=data!$AT$88),data!$AU$88,
IF(NH55=data!$AR$4,NF55/NJ55,
IF(NH55=data!$AR$5,NF55/OFFSET(data!$AT$3,MATCH(NI55,data!$AT$4:$AT$88,0),1),0))))</f>
        <v>0</v>
      </c>
      <c r="NP55" s="90">
        <f>MIN(IF(NL55=data!$AV$4,0.18,0.09),NF55*9)</f>
        <v>0</v>
      </c>
      <c r="NQ55" s="91">
        <f>IF(NE55=data!$AS$5,NP55,
IF(NE55=data!$AS$4,NO55,0))
*IF(AND(NG55=data!$AW$4,NE$4=data!$F$5),0.9,1)</f>
        <v>0</v>
      </c>
      <c r="NR55" s="91">
        <f t="shared" si="14"/>
        <v>0</v>
      </c>
      <c r="OB55" s="596"/>
      <c r="OC55" s="599"/>
      <c r="OD55" s="166" t="s">
        <v>145</v>
      </c>
      <c r="OE55" s="72"/>
      <c r="OF55" s="73"/>
      <c r="OG55" s="73"/>
      <c r="OH55" s="79"/>
      <c r="OI55" s="80"/>
      <c r="OJ55" s="73"/>
      <c r="OK55" s="81"/>
      <c r="OL55" s="59"/>
      <c r="OM55" s="90">
        <f t="shared" ref="OM55:ON55" si="651">OM54</f>
        <v>0</v>
      </c>
      <c r="ON55" s="90" t="str">
        <f t="shared" si="651"/>
        <v/>
      </c>
      <c r="OO55" s="90">
        <f ca="1" xml:space="preserve">
IF(AND(OH55=data!$AR$5,OI55=data!$AT$87),data!$AU$87,
IF(AND(OH55=data!$AR$5,OI55=data!$AT$88),data!$AU$88,
IF(OH55=data!$AR$4,OF55/OJ55,
IF(OH55=data!$AR$5,OF55/OFFSET(data!$AT$3,MATCH(OI55,data!$AT$4:$AT$88,0),1),0))))</f>
        <v>0</v>
      </c>
      <c r="OP55" s="90">
        <f>MIN(IF(OL55=data!$AV$4,0.18,0.09),OF55*9)</f>
        <v>0</v>
      </c>
      <c r="OQ55" s="91">
        <f>IF(OE55=data!$AS$5,OP55,
IF(OE55=data!$AS$4,OO55,0))
*IF(AND(OG55=data!$AW$4,OE$4=data!$F$5),0.9,1)</f>
        <v>0</v>
      </c>
      <c r="OR55" s="91">
        <f t="shared" si="15"/>
        <v>0</v>
      </c>
      <c r="PB55" s="596"/>
      <c r="PC55" s="599"/>
      <c r="PD55" s="166" t="s">
        <v>145</v>
      </c>
      <c r="PE55" s="72"/>
      <c r="PF55" s="73"/>
      <c r="PG55" s="73"/>
      <c r="PH55" s="79"/>
      <c r="PI55" s="80"/>
      <c r="PJ55" s="73"/>
      <c r="PK55" s="81"/>
      <c r="PL55" s="59"/>
      <c r="PM55" s="90">
        <f t="shared" ref="PM55:PN55" si="652">PM54</f>
        <v>0</v>
      </c>
      <c r="PN55" s="90" t="str">
        <f t="shared" si="652"/>
        <v/>
      </c>
      <c r="PO55" s="90">
        <f ca="1" xml:space="preserve">
IF(AND(PH55=data!$AR$5,PI55=data!$AT$87),data!$AU$87,
IF(AND(PH55=data!$AR$5,PI55=data!$AT$88),data!$AU$88,
IF(PH55=data!$AR$4,PF55/PJ55,
IF(PH55=data!$AR$5,PF55/OFFSET(data!$AT$3,MATCH(PI55,data!$AT$4:$AT$88,0),1),0))))</f>
        <v>0</v>
      </c>
      <c r="PP55" s="90">
        <f>MIN(IF(PL55=data!$AV$4,0.18,0.09),PF55*9)</f>
        <v>0</v>
      </c>
      <c r="PQ55" s="91">
        <f>IF(PE55=data!$AS$5,PP55,
IF(PE55=data!$AS$4,PO55,0))
*IF(AND(PG55=data!$AW$4,PE$4=data!$F$5),0.9,1)</f>
        <v>0</v>
      </c>
      <c r="PR55" s="91">
        <f t="shared" si="16"/>
        <v>0</v>
      </c>
      <c r="QB55" s="596"/>
      <c r="QC55" s="599"/>
      <c r="QD55" s="166" t="s">
        <v>145</v>
      </c>
      <c r="QE55" s="72"/>
      <c r="QF55" s="73"/>
      <c r="QG55" s="73"/>
      <c r="QH55" s="79"/>
      <c r="QI55" s="80"/>
      <c r="QJ55" s="73"/>
      <c r="QK55" s="81"/>
      <c r="QL55" s="59"/>
      <c r="QM55" s="90">
        <f t="shared" ref="QM55:QN55" si="653">QM54</f>
        <v>0</v>
      </c>
      <c r="QN55" s="90" t="str">
        <f t="shared" si="653"/>
        <v/>
      </c>
      <c r="QO55" s="90">
        <f ca="1" xml:space="preserve">
IF(AND(QH55=data!$AR$5,QI55=data!$AT$87),data!$AU$87,
IF(AND(QH55=data!$AR$5,QI55=data!$AT$88),data!$AU$88,
IF(QH55=data!$AR$4,QF55/QJ55,
IF(QH55=data!$AR$5,QF55/OFFSET(data!$AT$3,MATCH(QI55,data!$AT$4:$AT$88,0),1),0))))</f>
        <v>0</v>
      </c>
      <c r="QP55" s="90">
        <f>MIN(IF(QL55=data!$AV$4,0.18,0.09),QF55*9)</f>
        <v>0</v>
      </c>
      <c r="QQ55" s="91">
        <f>IF(QE55=data!$AS$5,QP55,
IF(QE55=data!$AS$4,QO55,0))
*IF(AND(QG55=data!$AW$4,QE$4=data!$F$5),0.9,1)</f>
        <v>0</v>
      </c>
      <c r="QR55" s="91">
        <f t="shared" si="17"/>
        <v>0</v>
      </c>
      <c r="RB55" s="596"/>
      <c r="RC55" s="599"/>
      <c r="RD55" s="166" t="s">
        <v>145</v>
      </c>
      <c r="RE55" s="72"/>
      <c r="RF55" s="73"/>
      <c r="RG55" s="73"/>
      <c r="RH55" s="79"/>
      <c r="RI55" s="80"/>
      <c r="RJ55" s="73"/>
      <c r="RK55" s="81"/>
      <c r="RL55" s="59"/>
      <c r="RM55" s="90">
        <f t="shared" ref="RM55:RN55" si="654">RM54</f>
        <v>0</v>
      </c>
      <c r="RN55" s="90" t="str">
        <f t="shared" si="654"/>
        <v/>
      </c>
      <c r="RO55" s="90">
        <f ca="1" xml:space="preserve">
IF(AND(RH55=data!$AR$5,RI55=data!$AT$87),data!$AU$87,
IF(AND(RH55=data!$AR$5,RI55=data!$AT$88),data!$AU$88,
IF(RH55=data!$AR$4,RF55/RJ55,
IF(RH55=data!$AR$5,RF55/OFFSET(data!$AT$3,MATCH(RI55,data!$AT$4:$AT$88,0),1),0))))</f>
        <v>0</v>
      </c>
      <c r="RP55" s="90">
        <f>MIN(IF(RL55=data!$AV$4,0.18,0.09),RF55*9)</f>
        <v>0</v>
      </c>
      <c r="RQ55" s="91">
        <f>IF(RE55=data!$AS$5,RP55,
IF(RE55=data!$AS$4,RO55,0))
*IF(AND(RG55=data!$AW$4,RE$4=data!$F$5),0.9,1)</f>
        <v>0</v>
      </c>
      <c r="RR55" s="91">
        <f t="shared" si="18"/>
        <v>0</v>
      </c>
      <c r="SB55" s="596"/>
      <c r="SC55" s="599"/>
      <c r="SD55" s="166" t="s">
        <v>145</v>
      </c>
      <c r="SE55" s="72"/>
      <c r="SF55" s="73"/>
      <c r="SG55" s="73"/>
      <c r="SH55" s="79"/>
      <c r="SI55" s="80"/>
      <c r="SJ55" s="73"/>
      <c r="SK55" s="81"/>
      <c r="SL55" s="59"/>
      <c r="SM55" s="90">
        <f t="shared" ref="SM55:SN55" si="655">SM54</f>
        <v>0</v>
      </c>
      <c r="SN55" s="90" t="str">
        <f t="shared" si="655"/>
        <v/>
      </c>
      <c r="SO55" s="90">
        <f ca="1" xml:space="preserve">
IF(AND(SH55=data!$AR$5,SI55=data!$AT$87),data!$AU$87,
IF(AND(SH55=data!$AR$5,SI55=data!$AT$88),data!$AU$88,
IF(SH55=data!$AR$4,SF55/SJ55,
IF(SH55=data!$AR$5,SF55/OFFSET(data!$AT$3,MATCH(SI55,data!$AT$4:$AT$88,0),1),0))))</f>
        <v>0</v>
      </c>
      <c r="SP55" s="90">
        <f>MIN(IF(SL55=data!$AV$4,0.18,0.09),SF55*9)</f>
        <v>0</v>
      </c>
      <c r="SQ55" s="91">
        <f>IF(SE55=data!$AS$5,SP55,
IF(SE55=data!$AS$4,SO55,0))
*IF(AND(SG55=data!$AW$4,SE$4=data!$F$5),0.9,1)</f>
        <v>0</v>
      </c>
      <c r="SR55" s="91">
        <f t="shared" si="19"/>
        <v>0</v>
      </c>
    </row>
    <row r="56" spans="2:516" ht="22.5" customHeight="1" x14ac:dyDescent="0.15">
      <c r="B56" s="596"/>
      <c r="C56" s="599"/>
      <c r="D56" s="166" t="s">
        <v>146</v>
      </c>
      <c r="E56" s="72"/>
      <c r="F56" s="73"/>
      <c r="G56" s="73"/>
      <c r="H56" s="79"/>
      <c r="I56" s="80"/>
      <c r="J56" s="73"/>
      <c r="K56" s="81"/>
      <c r="L56" s="59"/>
      <c r="M56" s="90" t="str">
        <f t="shared" si="20"/>
        <v>簡略計算方法①</v>
      </c>
      <c r="N56" s="90" t="str">
        <f t="shared" si="21"/>
        <v>柱・間柱間</v>
      </c>
      <c r="O56" s="90">
        <f ca="1" xml:space="preserve">
IF(AND(H56=data!$AR$5,I56=data!$AT$87),data!$AU$87,
IF(AND(H56=data!$AR$5,I56=data!$AT$88),data!$AU$88,
IF(H56=data!$AR$4,F56/J56,
IF(H56=data!$AR$5,F56/OFFSET(data!$AT$3,MATCH(I56,data!$AT$4:$AT$88,0),1),0))))</f>
        <v>0</v>
      </c>
      <c r="P56" s="90">
        <f>MIN(IF(L56=data!$AV$4,0.18,0.09),F56*9)</f>
        <v>0</v>
      </c>
      <c r="Q56" s="91">
        <f>IF(E56=data!$AS$5,P56,
IF(E56=data!$AS$4,O56,0))
*IF(AND(G56=data!$AW$4,E$4=data!$F$5),0.9,1)</f>
        <v>0</v>
      </c>
      <c r="R56" s="91">
        <f t="shared" si="402"/>
        <v>0</v>
      </c>
      <c r="AB56" s="596"/>
      <c r="AC56" s="599"/>
      <c r="AD56" s="166" t="s">
        <v>146</v>
      </c>
      <c r="AE56" s="72"/>
      <c r="AF56" s="73"/>
      <c r="AG56" s="73"/>
      <c r="AH56" s="79"/>
      <c r="AI56" s="80"/>
      <c r="AJ56" s="73"/>
      <c r="AK56" s="81"/>
      <c r="AL56" s="59"/>
      <c r="AM56" s="90" t="str">
        <f t="shared" si="601"/>
        <v>詳細計算方法</v>
      </c>
      <c r="AN56" s="90" t="str">
        <f t="shared" si="601"/>
        <v/>
      </c>
      <c r="AO56" s="90">
        <f ca="1" xml:space="preserve">
IF(AND(AH56=data!$AR$5,AI56=data!$AT$87),data!$AU$87,
IF(AND(AH56=data!$AR$5,AI56=data!$AT$88),data!$AU$88,
IF(AH56=data!$AR$4,AF56/AJ56,
IF(AH56=data!$AR$5,AF56/OFFSET(data!$AT$3,MATCH(AI56,data!$AT$4:$AT$88,0),1),0))))</f>
        <v>0</v>
      </c>
      <c r="AP56" s="90">
        <f>MIN(IF(AL56=data!$AV$4,0.18,0.09),AF56*9)</f>
        <v>0</v>
      </c>
      <c r="AQ56" s="91">
        <f>IF(AE56=data!$AS$5,AP56,
IF(AE56=data!$AS$4,AO56,0))
*IF(AND(AG56=data!$AW$4,AE$4=data!$F$5),0.9,1)</f>
        <v>0</v>
      </c>
      <c r="AR56" s="91">
        <f t="shared" si="1"/>
        <v>0</v>
      </c>
      <c r="BB56" s="596"/>
      <c r="BC56" s="599"/>
      <c r="BD56" s="166" t="s">
        <v>146</v>
      </c>
      <c r="BE56" s="72"/>
      <c r="BF56" s="73"/>
      <c r="BG56" s="73"/>
      <c r="BH56" s="79"/>
      <c r="BI56" s="80"/>
      <c r="BJ56" s="73"/>
      <c r="BK56" s="81"/>
      <c r="BL56" s="59"/>
      <c r="BM56" s="90" t="str">
        <f t="shared" ref="BM56:BN56" si="656">BM55</f>
        <v>簡略計算方法①</v>
      </c>
      <c r="BN56" s="90" t="str">
        <f t="shared" si="656"/>
        <v>大引間</v>
      </c>
      <c r="BO56" s="90">
        <f ca="1" xml:space="preserve">
IF(AND(BH56=data!$AR$5,BI56=data!$AT$87),data!$AU$87,
IF(AND(BH56=data!$AR$5,BI56=data!$AT$88),data!$AU$88,
IF(BH56=data!$AR$4,BF56/BJ56,
IF(BH56=data!$AR$5,BF56/OFFSET(data!$AT$3,MATCH(BI56,data!$AT$4:$AT$88,0),1),0))))</f>
        <v>0</v>
      </c>
      <c r="BP56" s="90">
        <f>MIN(IF(BL56=data!$AV$4,0.18,0.09),BF56*9)</f>
        <v>0</v>
      </c>
      <c r="BQ56" s="91">
        <f>IF(BE56=data!$AS$5,BP56,
IF(BE56=data!$AS$4,BO56,0))
*IF(AND(BG56=data!$AW$4,BE$4=data!$F$5),0.9,1)</f>
        <v>0</v>
      </c>
      <c r="BR56" s="91">
        <f t="shared" si="2"/>
        <v>0</v>
      </c>
      <c r="CB56" s="596"/>
      <c r="CC56" s="599"/>
      <c r="CD56" s="166" t="s">
        <v>146</v>
      </c>
      <c r="CE56" s="72"/>
      <c r="CF56" s="73"/>
      <c r="CG56" s="73"/>
      <c r="CH56" s="79"/>
      <c r="CI56" s="80"/>
      <c r="CJ56" s="73"/>
      <c r="CK56" s="81"/>
      <c r="CL56" s="59"/>
      <c r="CM56" s="90">
        <f t="shared" ref="CM56:CN56" si="657">CM55</f>
        <v>0</v>
      </c>
      <c r="CN56" s="90" t="str">
        <f t="shared" si="657"/>
        <v/>
      </c>
      <c r="CO56" s="90">
        <f ca="1" xml:space="preserve">
IF(AND(CH56=data!$AR$5,CI56=data!$AT$87),data!$AU$87,
IF(AND(CH56=data!$AR$5,CI56=data!$AT$88),data!$AU$88,
IF(CH56=data!$AR$4,CF56/CJ56,
IF(CH56=data!$AR$5,CF56/OFFSET(data!$AT$3,MATCH(CI56,data!$AT$4:$AT$88,0),1),0))))</f>
        <v>0</v>
      </c>
      <c r="CP56" s="90">
        <f>MIN(IF(CL56=data!$AV$4,0.18,0.09),CF56*9)</f>
        <v>0</v>
      </c>
      <c r="CQ56" s="91">
        <f>IF(CE56=data!$AS$5,CP56,
IF(CE56=data!$AS$4,CO56,0))
*IF(AND(CG56=data!$AW$4,CE$4=data!$F$5),0.9,1)</f>
        <v>0</v>
      </c>
      <c r="CR56" s="91">
        <f t="shared" si="3"/>
        <v>0</v>
      </c>
      <c r="DB56" s="596"/>
      <c r="DC56" s="599"/>
      <c r="DD56" s="166" t="s">
        <v>146</v>
      </c>
      <c r="DE56" s="72"/>
      <c r="DF56" s="73"/>
      <c r="DG56" s="73"/>
      <c r="DH56" s="79"/>
      <c r="DI56" s="80"/>
      <c r="DJ56" s="73"/>
      <c r="DK56" s="81"/>
      <c r="DL56" s="59"/>
      <c r="DM56" s="90">
        <f t="shared" ref="DM56:DN56" si="658">DM55</f>
        <v>0</v>
      </c>
      <c r="DN56" s="90" t="str">
        <f t="shared" si="658"/>
        <v/>
      </c>
      <c r="DO56" s="90">
        <f ca="1" xml:space="preserve">
IF(AND(DH56=data!$AR$5,DI56=data!$AT$87),data!$AU$87,
IF(AND(DH56=data!$AR$5,DI56=data!$AT$88),data!$AU$88,
IF(DH56=data!$AR$4,DF56/DJ56,
IF(DH56=data!$AR$5,DF56/OFFSET(data!$AT$3,MATCH(DI56,data!$AT$4:$AT$88,0),1),0))))</f>
        <v>0</v>
      </c>
      <c r="DP56" s="90">
        <f>MIN(IF(DL56=data!$AV$4,0.18,0.09),DF56*9)</f>
        <v>0</v>
      </c>
      <c r="DQ56" s="91">
        <f>IF(DE56=data!$AS$5,DP56,
IF(DE56=data!$AS$4,DO56,0))
*IF(AND(DG56=data!$AW$4,DE$4=data!$F$5),0.9,1)</f>
        <v>0</v>
      </c>
      <c r="DR56" s="91">
        <f t="shared" si="4"/>
        <v>0</v>
      </c>
      <c r="EB56" s="596"/>
      <c r="EC56" s="599"/>
      <c r="ED56" s="166" t="s">
        <v>146</v>
      </c>
      <c r="EE56" s="72"/>
      <c r="EF56" s="73"/>
      <c r="EG56" s="73"/>
      <c r="EH56" s="79"/>
      <c r="EI56" s="80"/>
      <c r="EJ56" s="73"/>
      <c r="EK56" s="81"/>
      <c r="EL56" s="59"/>
      <c r="EM56" s="90">
        <f t="shared" ref="EM56:EN56" si="659">EM55</f>
        <v>0</v>
      </c>
      <c r="EN56" s="90" t="str">
        <f t="shared" si="659"/>
        <v/>
      </c>
      <c r="EO56" s="90">
        <f ca="1" xml:space="preserve">
IF(AND(EH56=data!$AR$5,EI56=data!$AT$87),data!$AU$87,
IF(AND(EH56=data!$AR$5,EI56=data!$AT$88),data!$AU$88,
IF(EH56=data!$AR$4,EF56/EJ56,
IF(EH56=data!$AR$5,EF56/OFFSET(data!$AT$3,MATCH(EI56,data!$AT$4:$AT$88,0),1),0))))</f>
        <v>0</v>
      </c>
      <c r="EP56" s="90">
        <f>MIN(IF(EL56=data!$AV$4,0.18,0.09),EF56*9)</f>
        <v>0</v>
      </c>
      <c r="EQ56" s="91">
        <f>IF(EE56=data!$AS$5,EP56,
IF(EE56=data!$AS$4,EO56,0))
*IF(AND(EG56=data!$AW$4,EE$4=data!$F$5),0.9,1)</f>
        <v>0</v>
      </c>
      <c r="ER56" s="91">
        <f t="shared" si="5"/>
        <v>0</v>
      </c>
      <c r="FB56" s="596"/>
      <c r="FC56" s="599"/>
      <c r="FD56" s="166" t="s">
        <v>146</v>
      </c>
      <c r="FE56" s="72"/>
      <c r="FF56" s="73"/>
      <c r="FG56" s="73"/>
      <c r="FH56" s="79"/>
      <c r="FI56" s="80"/>
      <c r="FJ56" s="73"/>
      <c r="FK56" s="81"/>
      <c r="FL56" s="59"/>
      <c r="FM56" s="90">
        <f t="shared" ref="FM56:FN56" si="660">FM55</f>
        <v>0</v>
      </c>
      <c r="FN56" s="90" t="str">
        <f t="shared" si="660"/>
        <v/>
      </c>
      <c r="FO56" s="90">
        <f ca="1" xml:space="preserve">
IF(AND(FH56=data!$AR$5,FI56=data!$AT$87),data!$AU$87,
IF(AND(FH56=data!$AR$5,FI56=data!$AT$88),data!$AU$88,
IF(FH56=data!$AR$4,FF56/FJ56,
IF(FH56=data!$AR$5,FF56/OFFSET(data!$AT$3,MATCH(FI56,data!$AT$4:$AT$88,0),1),0))))</f>
        <v>0</v>
      </c>
      <c r="FP56" s="90">
        <f>MIN(IF(FL56=data!$AV$4,0.18,0.09),FF56*9)</f>
        <v>0</v>
      </c>
      <c r="FQ56" s="91">
        <f>IF(FE56=data!$AS$5,FP56,
IF(FE56=data!$AS$4,FO56,0))
*IF(AND(FG56=data!$AW$4,FE$4=data!$F$5),0.9,1)</f>
        <v>0</v>
      </c>
      <c r="FR56" s="91">
        <f t="shared" si="6"/>
        <v>0</v>
      </c>
      <c r="GB56" s="596"/>
      <c r="GC56" s="599"/>
      <c r="GD56" s="166" t="s">
        <v>146</v>
      </c>
      <c r="GE56" s="72"/>
      <c r="GF56" s="73"/>
      <c r="GG56" s="73"/>
      <c r="GH56" s="79"/>
      <c r="GI56" s="80"/>
      <c r="GJ56" s="73"/>
      <c r="GK56" s="81"/>
      <c r="GL56" s="59"/>
      <c r="GM56" s="90">
        <f t="shared" ref="GM56:GN56" si="661">GM55</f>
        <v>0</v>
      </c>
      <c r="GN56" s="90" t="str">
        <f t="shared" si="661"/>
        <v/>
      </c>
      <c r="GO56" s="90">
        <f ca="1" xml:space="preserve">
IF(AND(GH56=data!$AR$5,GI56=data!$AT$87),data!$AU$87,
IF(AND(GH56=data!$AR$5,GI56=data!$AT$88),data!$AU$88,
IF(GH56=data!$AR$4,GF56/GJ56,
IF(GH56=data!$AR$5,GF56/OFFSET(data!$AT$3,MATCH(GI56,data!$AT$4:$AT$88,0),1),0))))</f>
        <v>0</v>
      </c>
      <c r="GP56" s="90">
        <f>MIN(IF(GL56=data!$AV$4,0.18,0.09),GF56*9)</f>
        <v>0</v>
      </c>
      <c r="GQ56" s="91">
        <f>IF(GE56=data!$AS$5,GP56,
IF(GE56=data!$AS$4,GO56,0))
*IF(AND(GG56=data!$AW$4,GE$4=data!$F$5),0.9,1)</f>
        <v>0</v>
      </c>
      <c r="GR56" s="91">
        <f t="shared" si="7"/>
        <v>0</v>
      </c>
      <c r="HB56" s="596"/>
      <c r="HC56" s="599"/>
      <c r="HD56" s="166" t="s">
        <v>146</v>
      </c>
      <c r="HE56" s="72"/>
      <c r="HF56" s="73"/>
      <c r="HG56" s="73"/>
      <c r="HH56" s="79"/>
      <c r="HI56" s="80"/>
      <c r="HJ56" s="73"/>
      <c r="HK56" s="81"/>
      <c r="HL56" s="59"/>
      <c r="HM56" s="90">
        <f t="shared" ref="HM56:HN56" si="662">HM55</f>
        <v>0</v>
      </c>
      <c r="HN56" s="90" t="str">
        <f t="shared" si="662"/>
        <v/>
      </c>
      <c r="HO56" s="90">
        <f ca="1" xml:space="preserve">
IF(AND(HH56=data!$AR$5,HI56=data!$AT$87),data!$AU$87,
IF(AND(HH56=data!$AR$5,HI56=data!$AT$88),data!$AU$88,
IF(HH56=data!$AR$4,HF56/HJ56,
IF(HH56=data!$AR$5,HF56/OFFSET(data!$AT$3,MATCH(HI56,data!$AT$4:$AT$88,0),1),0))))</f>
        <v>0</v>
      </c>
      <c r="HP56" s="90">
        <f>MIN(IF(HL56=data!$AV$4,0.18,0.09),HF56*9)</f>
        <v>0</v>
      </c>
      <c r="HQ56" s="91">
        <f>IF(HE56=data!$AS$5,HP56,
IF(HE56=data!$AS$4,HO56,0))
*IF(AND(HG56=data!$AW$4,HE$4=data!$F$5),0.9,1)</f>
        <v>0</v>
      </c>
      <c r="HR56" s="91">
        <f t="shared" si="8"/>
        <v>0</v>
      </c>
      <c r="IB56" s="596"/>
      <c r="IC56" s="599"/>
      <c r="ID56" s="166" t="s">
        <v>146</v>
      </c>
      <c r="IE56" s="72"/>
      <c r="IF56" s="73"/>
      <c r="IG56" s="73"/>
      <c r="IH56" s="79"/>
      <c r="II56" s="80"/>
      <c r="IJ56" s="73"/>
      <c r="IK56" s="81"/>
      <c r="IL56" s="59"/>
      <c r="IM56" s="90">
        <f t="shared" ref="IM56:IN56" si="663">IM55</f>
        <v>0</v>
      </c>
      <c r="IN56" s="90" t="str">
        <f t="shared" si="663"/>
        <v/>
      </c>
      <c r="IO56" s="90">
        <f ca="1" xml:space="preserve">
IF(AND(IH56=data!$AR$5,II56=data!$AT$87),data!$AU$87,
IF(AND(IH56=data!$AR$5,II56=data!$AT$88),data!$AU$88,
IF(IH56=data!$AR$4,IF56/IJ56,
IF(IH56=data!$AR$5,IF56/OFFSET(data!$AT$3,MATCH(II56,data!$AT$4:$AT$88,0),1),0))))</f>
        <v>0</v>
      </c>
      <c r="IP56" s="90">
        <f>MIN(IF(IL56=data!$AV$4,0.18,0.09),IF56*9)</f>
        <v>0</v>
      </c>
      <c r="IQ56" s="91">
        <f>IF(IE56=data!$AS$5,IP56,
IF(IE56=data!$AS$4,IO56,0))
*IF(AND(IG56=data!$AW$4,IE$4=data!$F$5),0.9,1)</f>
        <v>0</v>
      </c>
      <c r="IR56" s="91">
        <f t="shared" si="9"/>
        <v>0</v>
      </c>
      <c r="JB56" s="596"/>
      <c r="JC56" s="599"/>
      <c r="JD56" s="166" t="s">
        <v>146</v>
      </c>
      <c r="JE56" s="72"/>
      <c r="JF56" s="73"/>
      <c r="JG56" s="73"/>
      <c r="JH56" s="79"/>
      <c r="JI56" s="80"/>
      <c r="JJ56" s="73"/>
      <c r="JK56" s="81"/>
      <c r="JL56" s="59"/>
      <c r="JM56" s="90">
        <f t="shared" ref="JM56:JN56" si="664">JM55</f>
        <v>0</v>
      </c>
      <c r="JN56" s="90" t="str">
        <f t="shared" si="664"/>
        <v/>
      </c>
      <c r="JO56" s="90">
        <f ca="1" xml:space="preserve">
IF(AND(JH56=data!$AR$5,JI56=data!$AT$87),data!$AU$87,
IF(AND(JH56=data!$AR$5,JI56=data!$AT$88),data!$AU$88,
IF(JH56=data!$AR$4,JF56/JJ56,
IF(JH56=data!$AR$5,JF56/OFFSET(data!$AT$3,MATCH(JI56,data!$AT$4:$AT$88,0),1),0))))</f>
        <v>0</v>
      </c>
      <c r="JP56" s="90">
        <f>MIN(IF(JL56=data!$AV$4,0.18,0.09),JF56*9)</f>
        <v>0</v>
      </c>
      <c r="JQ56" s="91">
        <f>IF(JE56=data!$AS$5,JP56,
IF(JE56=data!$AS$4,JO56,0))
*IF(AND(JG56=data!$AW$4,JE$4=data!$F$5),0.9,1)</f>
        <v>0</v>
      </c>
      <c r="JR56" s="91">
        <f t="shared" si="10"/>
        <v>0</v>
      </c>
      <c r="KB56" s="596"/>
      <c r="KC56" s="599"/>
      <c r="KD56" s="166" t="s">
        <v>146</v>
      </c>
      <c r="KE56" s="72"/>
      <c r="KF56" s="73"/>
      <c r="KG56" s="73"/>
      <c r="KH56" s="79"/>
      <c r="KI56" s="80"/>
      <c r="KJ56" s="73"/>
      <c r="KK56" s="81"/>
      <c r="KL56" s="59"/>
      <c r="KM56" s="90">
        <f t="shared" ref="KM56:KN56" si="665">KM55</f>
        <v>0</v>
      </c>
      <c r="KN56" s="90" t="str">
        <f t="shared" si="665"/>
        <v/>
      </c>
      <c r="KO56" s="90">
        <f ca="1" xml:space="preserve">
IF(AND(KH56=data!$AR$5,KI56=data!$AT$87),data!$AU$87,
IF(AND(KH56=data!$AR$5,KI56=data!$AT$88),data!$AU$88,
IF(KH56=data!$AR$4,KF56/KJ56,
IF(KH56=data!$AR$5,KF56/OFFSET(data!$AT$3,MATCH(KI56,data!$AT$4:$AT$88,0),1),0))))</f>
        <v>0</v>
      </c>
      <c r="KP56" s="90">
        <f>MIN(IF(KL56=data!$AV$4,0.18,0.09),KF56*9)</f>
        <v>0</v>
      </c>
      <c r="KQ56" s="91">
        <f>IF(KE56=data!$AS$5,KP56,
IF(KE56=data!$AS$4,KO56,0))
*IF(AND(KG56=data!$AW$4,KE$4=data!$F$5),0.9,1)</f>
        <v>0</v>
      </c>
      <c r="KR56" s="91">
        <f t="shared" si="11"/>
        <v>0</v>
      </c>
      <c r="LB56" s="596"/>
      <c r="LC56" s="599"/>
      <c r="LD56" s="166" t="s">
        <v>146</v>
      </c>
      <c r="LE56" s="72"/>
      <c r="LF56" s="73"/>
      <c r="LG56" s="73"/>
      <c r="LH56" s="79"/>
      <c r="LI56" s="80"/>
      <c r="LJ56" s="73"/>
      <c r="LK56" s="81"/>
      <c r="LL56" s="59"/>
      <c r="LM56" s="90">
        <f t="shared" ref="LM56:LN56" si="666">LM55</f>
        <v>0</v>
      </c>
      <c r="LN56" s="90" t="str">
        <f t="shared" si="666"/>
        <v/>
      </c>
      <c r="LO56" s="90">
        <f ca="1" xml:space="preserve">
IF(AND(LH56=data!$AR$5,LI56=data!$AT$87),data!$AU$87,
IF(AND(LH56=data!$AR$5,LI56=data!$AT$88),data!$AU$88,
IF(LH56=data!$AR$4,LF56/LJ56,
IF(LH56=data!$AR$5,LF56/OFFSET(data!$AT$3,MATCH(LI56,data!$AT$4:$AT$88,0),1),0))))</f>
        <v>0</v>
      </c>
      <c r="LP56" s="90">
        <f>MIN(IF(LL56=data!$AV$4,0.18,0.09),LF56*9)</f>
        <v>0</v>
      </c>
      <c r="LQ56" s="91">
        <f>IF(LE56=data!$AS$5,LP56,
IF(LE56=data!$AS$4,LO56,0))
*IF(AND(LG56=data!$AW$4,LE$4=data!$F$5),0.9,1)</f>
        <v>0</v>
      </c>
      <c r="LR56" s="91">
        <f t="shared" si="12"/>
        <v>0</v>
      </c>
      <c r="MB56" s="596"/>
      <c r="MC56" s="599"/>
      <c r="MD56" s="166" t="s">
        <v>146</v>
      </c>
      <c r="ME56" s="72"/>
      <c r="MF56" s="73"/>
      <c r="MG56" s="73"/>
      <c r="MH56" s="79"/>
      <c r="MI56" s="80"/>
      <c r="MJ56" s="73"/>
      <c r="MK56" s="81"/>
      <c r="ML56" s="59"/>
      <c r="MM56" s="90">
        <f t="shared" ref="MM56:MN56" si="667">MM55</f>
        <v>0</v>
      </c>
      <c r="MN56" s="90" t="str">
        <f t="shared" si="667"/>
        <v/>
      </c>
      <c r="MO56" s="90">
        <f ca="1" xml:space="preserve">
IF(AND(MH56=data!$AR$5,MI56=data!$AT$87),data!$AU$87,
IF(AND(MH56=data!$AR$5,MI56=data!$AT$88),data!$AU$88,
IF(MH56=data!$AR$4,MF56/MJ56,
IF(MH56=data!$AR$5,MF56/OFFSET(data!$AT$3,MATCH(MI56,data!$AT$4:$AT$88,0),1),0))))</f>
        <v>0</v>
      </c>
      <c r="MP56" s="90">
        <f>MIN(IF(ML56=data!$AV$4,0.18,0.09),MF56*9)</f>
        <v>0</v>
      </c>
      <c r="MQ56" s="91">
        <f>IF(ME56=data!$AS$5,MP56,
IF(ME56=data!$AS$4,MO56,0))
*IF(AND(MG56=data!$AW$4,ME$4=data!$F$5),0.9,1)</f>
        <v>0</v>
      </c>
      <c r="MR56" s="91">
        <f t="shared" si="13"/>
        <v>0</v>
      </c>
      <c r="NB56" s="596"/>
      <c r="NC56" s="599"/>
      <c r="ND56" s="166" t="s">
        <v>146</v>
      </c>
      <c r="NE56" s="72"/>
      <c r="NF56" s="73"/>
      <c r="NG56" s="73"/>
      <c r="NH56" s="79"/>
      <c r="NI56" s="80"/>
      <c r="NJ56" s="73"/>
      <c r="NK56" s="81"/>
      <c r="NL56" s="59"/>
      <c r="NM56" s="90">
        <f t="shared" ref="NM56:NN56" si="668">NM55</f>
        <v>0</v>
      </c>
      <c r="NN56" s="90" t="str">
        <f t="shared" si="668"/>
        <v/>
      </c>
      <c r="NO56" s="90">
        <f ca="1" xml:space="preserve">
IF(AND(NH56=data!$AR$5,NI56=data!$AT$87),data!$AU$87,
IF(AND(NH56=data!$AR$5,NI56=data!$AT$88),data!$AU$88,
IF(NH56=data!$AR$4,NF56/NJ56,
IF(NH56=data!$AR$5,NF56/OFFSET(data!$AT$3,MATCH(NI56,data!$AT$4:$AT$88,0),1),0))))</f>
        <v>0</v>
      </c>
      <c r="NP56" s="90">
        <f>MIN(IF(NL56=data!$AV$4,0.18,0.09),NF56*9)</f>
        <v>0</v>
      </c>
      <c r="NQ56" s="91">
        <f>IF(NE56=data!$AS$5,NP56,
IF(NE56=data!$AS$4,NO56,0))
*IF(AND(NG56=data!$AW$4,NE$4=data!$F$5),0.9,1)</f>
        <v>0</v>
      </c>
      <c r="NR56" s="91">
        <f t="shared" si="14"/>
        <v>0</v>
      </c>
      <c r="OB56" s="596"/>
      <c r="OC56" s="599"/>
      <c r="OD56" s="166" t="s">
        <v>146</v>
      </c>
      <c r="OE56" s="72"/>
      <c r="OF56" s="73"/>
      <c r="OG56" s="73"/>
      <c r="OH56" s="79"/>
      <c r="OI56" s="80"/>
      <c r="OJ56" s="73"/>
      <c r="OK56" s="81"/>
      <c r="OL56" s="59"/>
      <c r="OM56" s="90">
        <f t="shared" ref="OM56:ON56" si="669">OM55</f>
        <v>0</v>
      </c>
      <c r="ON56" s="90" t="str">
        <f t="shared" si="669"/>
        <v/>
      </c>
      <c r="OO56" s="90">
        <f ca="1" xml:space="preserve">
IF(AND(OH56=data!$AR$5,OI56=data!$AT$87),data!$AU$87,
IF(AND(OH56=data!$AR$5,OI56=data!$AT$88),data!$AU$88,
IF(OH56=data!$AR$4,OF56/OJ56,
IF(OH56=data!$AR$5,OF56/OFFSET(data!$AT$3,MATCH(OI56,data!$AT$4:$AT$88,0),1),0))))</f>
        <v>0</v>
      </c>
      <c r="OP56" s="90">
        <f>MIN(IF(OL56=data!$AV$4,0.18,0.09),OF56*9)</f>
        <v>0</v>
      </c>
      <c r="OQ56" s="91">
        <f>IF(OE56=data!$AS$5,OP56,
IF(OE56=data!$AS$4,OO56,0))
*IF(AND(OG56=data!$AW$4,OE$4=data!$F$5),0.9,1)</f>
        <v>0</v>
      </c>
      <c r="OR56" s="91">
        <f t="shared" si="15"/>
        <v>0</v>
      </c>
      <c r="PB56" s="596"/>
      <c r="PC56" s="599"/>
      <c r="PD56" s="166" t="s">
        <v>146</v>
      </c>
      <c r="PE56" s="72"/>
      <c r="PF56" s="73"/>
      <c r="PG56" s="73"/>
      <c r="PH56" s="79"/>
      <c r="PI56" s="80"/>
      <c r="PJ56" s="73"/>
      <c r="PK56" s="81"/>
      <c r="PL56" s="59"/>
      <c r="PM56" s="90">
        <f t="shared" ref="PM56:PN56" si="670">PM55</f>
        <v>0</v>
      </c>
      <c r="PN56" s="90" t="str">
        <f t="shared" si="670"/>
        <v/>
      </c>
      <c r="PO56" s="90">
        <f ca="1" xml:space="preserve">
IF(AND(PH56=data!$AR$5,PI56=data!$AT$87),data!$AU$87,
IF(AND(PH56=data!$AR$5,PI56=data!$AT$88),data!$AU$88,
IF(PH56=data!$AR$4,PF56/PJ56,
IF(PH56=data!$AR$5,PF56/OFFSET(data!$AT$3,MATCH(PI56,data!$AT$4:$AT$88,0),1),0))))</f>
        <v>0</v>
      </c>
      <c r="PP56" s="90">
        <f>MIN(IF(PL56=data!$AV$4,0.18,0.09),PF56*9)</f>
        <v>0</v>
      </c>
      <c r="PQ56" s="91">
        <f>IF(PE56=data!$AS$5,PP56,
IF(PE56=data!$AS$4,PO56,0))
*IF(AND(PG56=data!$AW$4,PE$4=data!$F$5),0.9,1)</f>
        <v>0</v>
      </c>
      <c r="PR56" s="91">
        <f t="shared" si="16"/>
        <v>0</v>
      </c>
      <c r="QB56" s="596"/>
      <c r="QC56" s="599"/>
      <c r="QD56" s="166" t="s">
        <v>146</v>
      </c>
      <c r="QE56" s="72"/>
      <c r="QF56" s="73"/>
      <c r="QG56" s="73"/>
      <c r="QH56" s="79"/>
      <c r="QI56" s="80"/>
      <c r="QJ56" s="73"/>
      <c r="QK56" s="81"/>
      <c r="QL56" s="59"/>
      <c r="QM56" s="90">
        <f t="shared" ref="QM56:QN56" si="671">QM55</f>
        <v>0</v>
      </c>
      <c r="QN56" s="90" t="str">
        <f t="shared" si="671"/>
        <v/>
      </c>
      <c r="QO56" s="90">
        <f ca="1" xml:space="preserve">
IF(AND(QH56=data!$AR$5,QI56=data!$AT$87),data!$AU$87,
IF(AND(QH56=data!$AR$5,QI56=data!$AT$88),data!$AU$88,
IF(QH56=data!$AR$4,QF56/QJ56,
IF(QH56=data!$AR$5,QF56/OFFSET(data!$AT$3,MATCH(QI56,data!$AT$4:$AT$88,0),1),0))))</f>
        <v>0</v>
      </c>
      <c r="QP56" s="90">
        <f>MIN(IF(QL56=data!$AV$4,0.18,0.09),QF56*9)</f>
        <v>0</v>
      </c>
      <c r="QQ56" s="91">
        <f>IF(QE56=data!$AS$5,QP56,
IF(QE56=data!$AS$4,QO56,0))
*IF(AND(QG56=data!$AW$4,QE$4=data!$F$5),0.9,1)</f>
        <v>0</v>
      </c>
      <c r="QR56" s="91">
        <f t="shared" si="17"/>
        <v>0</v>
      </c>
      <c r="RB56" s="596"/>
      <c r="RC56" s="599"/>
      <c r="RD56" s="166" t="s">
        <v>146</v>
      </c>
      <c r="RE56" s="72"/>
      <c r="RF56" s="73"/>
      <c r="RG56" s="73"/>
      <c r="RH56" s="79"/>
      <c r="RI56" s="80"/>
      <c r="RJ56" s="73"/>
      <c r="RK56" s="81"/>
      <c r="RL56" s="59"/>
      <c r="RM56" s="90">
        <f t="shared" ref="RM56:RN56" si="672">RM55</f>
        <v>0</v>
      </c>
      <c r="RN56" s="90" t="str">
        <f t="shared" si="672"/>
        <v/>
      </c>
      <c r="RO56" s="90">
        <f ca="1" xml:space="preserve">
IF(AND(RH56=data!$AR$5,RI56=data!$AT$87),data!$AU$87,
IF(AND(RH56=data!$AR$5,RI56=data!$AT$88),data!$AU$88,
IF(RH56=data!$AR$4,RF56/RJ56,
IF(RH56=data!$AR$5,RF56/OFFSET(data!$AT$3,MATCH(RI56,data!$AT$4:$AT$88,0),1),0))))</f>
        <v>0</v>
      </c>
      <c r="RP56" s="90">
        <f>MIN(IF(RL56=data!$AV$4,0.18,0.09),RF56*9)</f>
        <v>0</v>
      </c>
      <c r="RQ56" s="91">
        <f>IF(RE56=data!$AS$5,RP56,
IF(RE56=data!$AS$4,RO56,0))
*IF(AND(RG56=data!$AW$4,RE$4=data!$F$5),0.9,1)</f>
        <v>0</v>
      </c>
      <c r="RR56" s="91">
        <f t="shared" si="18"/>
        <v>0</v>
      </c>
      <c r="SB56" s="596"/>
      <c r="SC56" s="599"/>
      <c r="SD56" s="166" t="s">
        <v>146</v>
      </c>
      <c r="SE56" s="72"/>
      <c r="SF56" s="73"/>
      <c r="SG56" s="73"/>
      <c r="SH56" s="79"/>
      <c r="SI56" s="80"/>
      <c r="SJ56" s="73"/>
      <c r="SK56" s="81"/>
      <c r="SL56" s="59"/>
      <c r="SM56" s="90">
        <f t="shared" ref="SM56:SN56" si="673">SM55</f>
        <v>0</v>
      </c>
      <c r="SN56" s="90" t="str">
        <f t="shared" si="673"/>
        <v/>
      </c>
      <c r="SO56" s="90">
        <f ca="1" xml:space="preserve">
IF(AND(SH56=data!$AR$5,SI56=data!$AT$87),data!$AU$87,
IF(AND(SH56=data!$AR$5,SI56=data!$AT$88),data!$AU$88,
IF(SH56=data!$AR$4,SF56/SJ56,
IF(SH56=data!$AR$5,SF56/OFFSET(data!$AT$3,MATCH(SI56,data!$AT$4:$AT$88,0),1),0))))</f>
        <v>0</v>
      </c>
      <c r="SP56" s="90">
        <f>MIN(IF(SL56=data!$AV$4,0.18,0.09),SF56*9)</f>
        <v>0</v>
      </c>
      <c r="SQ56" s="91">
        <f>IF(SE56=data!$AS$5,SP56,
IF(SE56=data!$AS$4,SO56,0))
*IF(AND(SG56=data!$AW$4,SE$4=data!$F$5),0.9,1)</f>
        <v>0</v>
      </c>
      <c r="SR56" s="91">
        <f t="shared" si="19"/>
        <v>0</v>
      </c>
    </row>
    <row r="57" spans="2:516" ht="22.5" customHeight="1" x14ac:dyDescent="0.15">
      <c r="B57" s="596"/>
      <c r="C57" s="599"/>
      <c r="D57" s="166" t="s">
        <v>147</v>
      </c>
      <c r="E57" s="72"/>
      <c r="F57" s="73"/>
      <c r="G57" s="73"/>
      <c r="H57" s="79"/>
      <c r="I57" s="80"/>
      <c r="J57" s="73"/>
      <c r="K57" s="81"/>
      <c r="L57" s="59"/>
      <c r="M57" s="90" t="str">
        <f t="shared" si="20"/>
        <v>簡略計算方法①</v>
      </c>
      <c r="N57" s="90" t="str">
        <f t="shared" si="21"/>
        <v>柱・間柱間</v>
      </c>
      <c r="O57" s="90">
        <f ca="1" xml:space="preserve">
IF(AND(H57=data!$AR$5,I57=data!$AT$87),data!$AU$87,
IF(AND(H57=data!$AR$5,I57=data!$AT$88),data!$AU$88,
IF(H57=data!$AR$4,F57/J57,
IF(H57=data!$AR$5,F57/OFFSET(data!$AT$3,MATCH(I57,data!$AT$4:$AT$88,0),1),0))))</f>
        <v>0</v>
      </c>
      <c r="P57" s="90">
        <f>MIN(IF(L57=data!$AV$4,0.18,0.09),F57*9)</f>
        <v>0</v>
      </c>
      <c r="Q57" s="91">
        <f>IF(E57=data!$AS$5,P57,
IF(E57=data!$AS$4,O57,0))
*IF(AND(G57=data!$AW$4,E$4=data!$F$5),0.9,1)</f>
        <v>0</v>
      </c>
      <c r="R57" s="91">
        <f t="shared" si="402"/>
        <v>0</v>
      </c>
      <c r="AB57" s="596"/>
      <c r="AC57" s="599"/>
      <c r="AD57" s="166" t="s">
        <v>147</v>
      </c>
      <c r="AE57" s="72"/>
      <c r="AF57" s="73"/>
      <c r="AG57" s="73"/>
      <c r="AH57" s="79"/>
      <c r="AI57" s="80"/>
      <c r="AJ57" s="73"/>
      <c r="AK57" s="81"/>
      <c r="AL57" s="59"/>
      <c r="AM57" s="90" t="str">
        <f t="shared" si="601"/>
        <v>詳細計算方法</v>
      </c>
      <c r="AN57" s="90" t="str">
        <f t="shared" si="601"/>
        <v/>
      </c>
      <c r="AO57" s="90">
        <f ca="1" xml:space="preserve">
IF(AND(AH57=data!$AR$5,AI57=data!$AT$87),data!$AU$87,
IF(AND(AH57=data!$AR$5,AI57=data!$AT$88),data!$AU$88,
IF(AH57=data!$AR$4,AF57/AJ57,
IF(AH57=data!$AR$5,AF57/OFFSET(data!$AT$3,MATCH(AI57,data!$AT$4:$AT$88,0),1),0))))</f>
        <v>0</v>
      </c>
      <c r="AP57" s="90">
        <f>MIN(IF(AL57=data!$AV$4,0.18,0.09),AF57*9)</f>
        <v>0</v>
      </c>
      <c r="AQ57" s="91">
        <f>IF(AE57=data!$AS$5,AP57,
IF(AE57=data!$AS$4,AO57,0))
*IF(AND(AG57=data!$AW$4,AE$4=data!$F$5),0.9,1)</f>
        <v>0</v>
      </c>
      <c r="AR57" s="91">
        <f t="shared" si="1"/>
        <v>0</v>
      </c>
      <c r="BB57" s="596"/>
      <c r="BC57" s="599"/>
      <c r="BD57" s="166" t="s">
        <v>147</v>
      </c>
      <c r="BE57" s="72"/>
      <c r="BF57" s="73"/>
      <c r="BG57" s="73"/>
      <c r="BH57" s="79"/>
      <c r="BI57" s="80"/>
      <c r="BJ57" s="73"/>
      <c r="BK57" s="81"/>
      <c r="BL57" s="59"/>
      <c r="BM57" s="90" t="str">
        <f t="shared" ref="BM57:BN57" si="674">BM56</f>
        <v>簡略計算方法①</v>
      </c>
      <c r="BN57" s="90" t="str">
        <f t="shared" si="674"/>
        <v>大引間</v>
      </c>
      <c r="BO57" s="90">
        <f ca="1" xml:space="preserve">
IF(AND(BH57=data!$AR$5,BI57=data!$AT$87),data!$AU$87,
IF(AND(BH57=data!$AR$5,BI57=data!$AT$88),data!$AU$88,
IF(BH57=data!$AR$4,BF57/BJ57,
IF(BH57=data!$AR$5,BF57/OFFSET(data!$AT$3,MATCH(BI57,data!$AT$4:$AT$88,0),1),0))))</f>
        <v>0</v>
      </c>
      <c r="BP57" s="90">
        <f>MIN(IF(BL57=data!$AV$4,0.18,0.09),BF57*9)</f>
        <v>0</v>
      </c>
      <c r="BQ57" s="91">
        <f>IF(BE57=data!$AS$5,BP57,
IF(BE57=data!$AS$4,BO57,0))
*IF(AND(BG57=data!$AW$4,BE$4=data!$F$5),0.9,1)</f>
        <v>0</v>
      </c>
      <c r="BR57" s="91">
        <f t="shared" si="2"/>
        <v>0</v>
      </c>
      <c r="CB57" s="596"/>
      <c r="CC57" s="599"/>
      <c r="CD57" s="166" t="s">
        <v>147</v>
      </c>
      <c r="CE57" s="72"/>
      <c r="CF57" s="73"/>
      <c r="CG57" s="73"/>
      <c r="CH57" s="79"/>
      <c r="CI57" s="80"/>
      <c r="CJ57" s="73"/>
      <c r="CK57" s="81"/>
      <c r="CL57" s="59"/>
      <c r="CM57" s="90">
        <f t="shared" ref="CM57:CN57" si="675">CM56</f>
        <v>0</v>
      </c>
      <c r="CN57" s="90" t="str">
        <f t="shared" si="675"/>
        <v/>
      </c>
      <c r="CO57" s="90">
        <f ca="1" xml:space="preserve">
IF(AND(CH57=data!$AR$5,CI57=data!$AT$87),data!$AU$87,
IF(AND(CH57=data!$AR$5,CI57=data!$AT$88),data!$AU$88,
IF(CH57=data!$AR$4,CF57/CJ57,
IF(CH57=data!$AR$5,CF57/OFFSET(data!$AT$3,MATCH(CI57,data!$AT$4:$AT$88,0),1),0))))</f>
        <v>0</v>
      </c>
      <c r="CP57" s="90">
        <f>MIN(IF(CL57=data!$AV$4,0.18,0.09),CF57*9)</f>
        <v>0</v>
      </c>
      <c r="CQ57" s="91">
        <f>IF(CE57=data!$AS$5,CP57,
IF(CE57=data!$AS$4,CO57,0))
*IF(AND(CG57=data!$AW$4,CE$4=data!$F$5),0.9,1)</f>
        <v>0</v>
      </c>
      <c r="CR57" s="91">
        <f t="shared" si="3"/>
        <v>0</v>
      </c>
      <c r="DB57" s="596"/>
      <c r="DC57" s="599"/>
      <c r="DD57" s="166" t="s">
        <v>147</v>
      </c>
      <c r="DE57" s="72"/>
      <c r="DF57" s="73"/>
      <c r="DG57" s="73"/>
      <c r="DH57" s="79"/>
      <c r="DI57" s="80"/>
      <c r="DJ57" s="73"/>
      <c r="DK57" s="81"/>
      <c r="DL57" s="59"/>
      <c r="DM57" s="90">
        <f t="shared" ref="DM57:DN57" si="676">DM56</f>
        <v>0</v>
      </c>
      <c r="DN57" s="90" t="str">
        <f t="shared" si="676"/>
        <v/>
      </c>
      <c r="DO57" s="90">
        <f ca="1" xml:space="preserve">
IF(AND(DH57=data!$AR$5,DI57=data!$AT$87),data!$AU$87,
IF(AND(DH57=data!$AR$5,DI57=data!$AT$88),data!$AU$88,
IF(DH57=data!$AR$4,DF57/DJ57,
IF(DH57=data!$AR$5,DF57/OFFSET(data!$AT$3,MATCH(DI57,data!$AT$4:$AT$88,0),1),0))))</f>
        <v>0</v>
      </c>
      <c r="DP57" s="90">
        <f>MIN(IF(DL57=data!$AV$4,0.18,0.09),DF57*9)</f>
        <v>0</v>
      </c>
      <c r="DQ57" s="91">
        <f>IF(DE57=data!$AS$5,DP57,
IF(DE57=data!$AS$4,DO57,0))
*IF(AND(DG57=data!$AW$4,DE$4=data!$F$5),0.9,1)</f>
        <v>0</v>
      </c>
      <c r="DR57" s="91">
        <f t="shared" si="4"/>
        <v>0</v>
      </c>
      <c r="EB57" s="596"/>
      <c r="EC57" s="599"/>
      <c r="ED57" s="166" t="s">
        <v>147</v>
      </c>
      <c r="EE57" s="72"/>
      <c r="EF57" s="73"/>
      <c r="EG57" s="73"/>
      <c r="EH57" s="79"/>
      <c r="EI57" s="80"/>
      <c r="EJ57" s="73"/>
      <c r="EK57" s="81"/>
      <c r="EL57" s="59"/>
      <c r="EM57" s="90">
        <f t="shared" ref="EM57:EN57" si="677">EM56</f>
        <v>0</v>
      </c>
      <c r="EN57" s="90" t="str">
        <f t="shared" si="677"/>
        <v/>
      </c>
      <c r="EO57" s="90">
        <f ca="1" xml:space="preserve">
IF(AND(EH57=data!$AR$5,EI57=data!$AT$87),data!$AU$87,
IF(AND(EH57=data!$AR$5,EI57=data!$AT$88),data!$AU$88,
IF(EH57=data!$AR$4,EF57/EJ57,
IF(EH57=data!$AR$5,EF57/OFFSET(data!$AT$3,MATCH(EI57,data!$AT$4:$AT$88,0),1),0))))</f>
        <v>0</v>
      </c>
      <c r="EP57" s="90">
        <f>MIN(IF(EL57=data!$AV$4,0.18,0.09),EF57*9)</f>
        <v>0</v>
      </c>
      <c r="EQ57" s="91">
        <f>IF(EE57=data!$AS$5,EP57,
IF(EE57=data!$AS$4,EO57,0))
*IF(AND(EG57=data!$AW$4,EE$4=data!$F$5),0.9,1)</f>
        <v>0</v>
      </c>
      <c r="ER57" s="91">
        <f t="shared" si="5"/>
        <v>0</v>
      </c>
      <c r="FB57" s="596"/>
      <c r="FC57" s="599"/>
      <c r="FD57" s="166" t="s">
        <v>147</v>
      </c>
      <c r="FE57" s="72"/>
      <c r="FF57" s="73"/>
      <c r="FG57" s="73"/>
      <c r="FH57" s="79"/>
      <c r="FI57" s="80"/>
      <c r="FJ57" s="73"/>
      <c r="FK57" s="81"/>
      <c r="FL57" s="59"/>
      <c r="FM57" s="90">
        <f t="shared" ref="FM57:FN57" si="678">FM56</f>
        <v>0</v>
      </c>
      <c r="FN57" s="90" t="str">
        <f t="shared" si="678"/>
        <v/>
      </c>
      <c r="FO57" s="90">
        <f ca="1" xml:space="preserve">
IF(AND(FH57=data!$AR$5,FI57=data!$AT$87),data!$AU$87,
IF(AND(FH57=data!$AR$5,FI57=data!$AT$88),data!$AU$88,
IF(FH57=data!$AR$4,FF57/FJ57,
IF(FH57=data!$AR$5,FF57/OFFSET(data!$AT$3,MATCH(FI57,data!$AT$4:$AT$88,0),1),0))))</f>
        <v>0</v>
      </c>
      <c r="FP57" s="90">
        <f>MIN(IF(FL57=data!$AV$4,0.18,0.09),FF57*9)</f>
        <v>0</v>
      </c>
      <c r="FQ57" s="91">
        <f>IF(FE57=data!$AS$5,FP57,
IF(FE57=data!$AS$4,FO57,0))
*IF(AND(FG57=data!$AW$4,FE$4=data!$F$5),0.9,1)</f>
        <v>0</v>
      </c>
      <c r="FR57" s="91">
        <f t="shared" si="6"/>
        <v>0</v>
      </c>
      <c r="GB57" s="596"/>
      <c r="GC57" s="599"/>
      <c r="GD57" s="166" t="s">
        <v>147</v>
      </c>
      <c r="GE57" s="72"/>
      <c r="GF57" s="73"/>
      <c r="GG57" s="73"/>
      <c r="GH57" s="79"/>
      <c r="GI57" s="80"/>
      <c r="GJ57" s="73"/>
      <c r="GK57" s="81"/>
      <c r="GL57" s="59"/>
      <c r="GM57" s="90">
        <f t="shared" ref="GM57:GN57" si="679">GM56</f>
        <v>0</v>
      </c>
      <c r="GN57" s="90" t="str">
        <f t="shared" si="679"/>
        <v/>
      </c>
      <c r="GO57" s="90">
        <f ca="1" xml:space="preserve">
IF(AND(GH57=data!$AR$5,GI57=data!$AT$87),data!$AU$87,
IF(AND(GH57=data!$AR$5,GI57=data!$AT$88),data!$AU$88,
IF(GH57=data!$AR$4,GF57/GJ57,
IF(GH57=data!$AR$5,GF57/OFFSET(data!$AT$3,MATCH(GI57,data!$AT$4:$AT$88,0),1),0))))</f>
        <v>0</v>
      </c>
      <c r="GP57" s="90">
        <f>MIN(IF(GL57=data!$AV$4,0.18,0.09),GF57*9)</f>
        <v>0</v>
      </c>
      <c r="GQ57" s="91">
        <f>IF(GE57=data!$AS$5,GP57,
IF(GE57=data!$AS$4,GO57,0))
*IF(AND(GG57=data!$AW$4,GE$4=data!$F$5),0.9,1)</f>
        <v>0</v>
      </c>
      <c r="GR57" s="91">
        <f t="shared" si="7"/>
        <v>0</v>
      </c>
      <c r="HB57" s="596"/>
      <c r="HC57" s="599"/>
      <c r="HD57" s="166" t="s">
        <v>147</v>
      </c>
      <c r="HE57" s="72"/>
      <c r="HF57" s="73"/>
      <c r="HG57" s="73"/>
      <c r="HH57" s="79"/>
      <c r="HI57" s="80"/>
      <c r="HJ57" s="73"/>
      <c r="HK57" s="81"/>
      <c r="HL57" s="59"/>
      <c r="HM57" s="90">
        <f t="shared" ref="HM57:HN57" si="680">HM56</f>
        <v>0</v>
      </c>
      <c r="HN57" s="90" t="str">
        <f t="shared" si="680"/>
        <v/>
      </c>
      <c r="HO57" s="90">
        <f ca="1" xml:space="preserve">
IF(AND(HH57=data!$AR$5,HI57=data!$AT$87),data!$AU$87,
IF(AND(HH57=data!$AR$5,HI57=data!$AT$88),data!$AU$88,
IF(HH57=data!$AR$4,HF57/HJ57,
IF(HH57=data!$AR$5,HF57/OFFSET(data!$AT$3,MATCH(HI57,data!$AT$4:$AT$88,0),1),0))))</f>
        <v>0</v>
      </c>
      <c r="HP57" s="90">
        <f>MIN(IF(HL57=data!$AV$4,0.18,0.09),HF57*9)</f>
        <v>0</v>
      </c>
      <c r="HQ57" s="91">
        <f>IF(HE57=data!$AS$5,HP57,
IF(HE57=data!$AS$4,HO57,0))
*IF(AND(HG57=data!$AW$4,HE$4=data!$F$5),0.9,1)</f>
        <v>0</v>
      </c>
      <c r="HR57" s="91">
        <f t="shared" si="8"/>
        <v>0</v>
      </c>
      <c r="IB57" s="596"/>
      <c r="IC57" s="599"/>
      <c r="ID57" s="166" t="s">
        <v>147</v>
      </c>
      <c r="IE57" s="72"/>
      <c r="IF57" s="73"/>
      <c r="IG57" s="73"/>
      <c r="IH57" s="79"/>
      <c r="II57" s="80"/>
      <c r="IJ57" s="73"/>
      <c r="IK57" s="81"/>
      <c r="IL57" s="59"/>
      <c r="IM57" s="90">
        <f t="shared" ref="IM57:IN57" si="681">IM56</f>
        <v>0</v>
      </c>
      <c r="IN57" s="90" t="str">
        <f t="shared" si="681"/>
        <v/>
      </c>
      <c r="IO57" s="90">
        <f ca="1" xml:space="preserve">
IF(AND(IH57=data!$AR$5,II57=data!$AT$87),data!$AU$87,
IF(AND(IH57=data!$AR$5,II57=data!$AT$88),data!$AU$88,
IF(IH57=data!$AR$4,IF57/IJ57,
IF(IH57=data!$AR$5,IF57/OFFSET(data!$AT$3,MATCH(II57,data!$AT$4:$AT$88,0),1),0))))</f>
        <v>0</v>
      </c>
      <c r="IP57" s="90">
        <f>MIN(IF(IL57=data!$AV$4,0.18,0.09),IF57*9)</f>
        <v>0</v>
      </c>
      <c r="IQ57" s="91">
        <f>IF(IE57=data!$AS$5,IP57,
IF(IE57=data!$AS$4,IO57,0))
*IF(AND(IG57=data!$AW$4,IE$4=data!$F$5),0.9,1)</f>
        <v>0</v>
      </c>
      <c r="IR57" s="91">
        <f t="shared" si="9"/>
        <v>0</v>
      </c>
      <c r="JB57" s="596"/>
      <c r="JC57" s="599"/>
      <c r="JD57" s="166" t="s">
        <v>147</v>
      </c>
      <c r="JE57" s="72"/>
      <c r="JF57" s="73"/>
      <c r="JG57" s="73"/>
      <c r="JH57" s="79"/>
      <c r="JI57" s="80"/>
      <c r="JJ57" s="73"/>
      <c r="JK57" s="81"/>
      <c r="JL57" s="59"/>
      <c r="JM57" s="90">
        <f t="shared" ref="JM57:JN57" si="682">JM56</f>
        <v>0</v>
      </c>
      <c r="JN57" s="90" t="str">
        <f t="shared" si="682"/>
        <v/>
      </c>
      <c r="JO57" s="90">
        <f ca="1" xml:space="preserve">
IF(AND(JH57=data!$AR$5,JI57=data!$AT$87),data!$AU$87,
IF(AND(JH57=data!$AR$5,JI57=data!$AT$88),data!$AU$88,
IF(JH57=data!$AR$4,JF57/JJ57,
IF(JH57=data!$AR$5,JF57/OFFSET(data!$AT$3,MATCH(JI57,data!$AT$4:$AT$88,0),1),0))))</f>
        <v>0</v>
      </c>
      <c r="JP57" s="90">
        <f>MIN(IF(JL57=data!$AV$4,0.18,0.09),JF57*9)</f>
        <v>0</v>
      </c>
      <c r="JQ57" s="91">
        <f>IF(JE57=data!$AS$5,JP57,
IF(JE57=data!$AS$4,JO57,0))
*IF(AND(JG57=data!$AW$4,JE$4=data!$F$5),0.9,1)</f>
        <v>0</v>
      </c>
      <c r="JR57" s="91">
        <f t="shared" si="10"/>
        <v>0</v>
      </c>
      <c r="KB57" s="596"/>
      <c r="KC57" s="599"/>
      <c r="KD57" s="166" t="s">
        <v>147</v>
      </c>
      <c r="KE57" s="72"/>
      <c r="KF57" s="73"/>
      <c r="KG57" s="73"/>
      <c r="KH57" s="79"/>
      <c r="KI57" s="80"/>
      <c r="KJ57" s="73"/>
      <c r="KK57" s="81"/>
      <c r="KL57" s="59"/>
      <c r="KM57" s="90">
        <f t="shared" ref="KM57:KN57" si="683">KM56</f>
        <v>0</v>
      </c>
      <c r="KN57" s="90" t="str">
        <f t="shared" si="683"/>
        <v/>
      </c>
      <c r="KO57" s="90">
        <f ca="1" xml:space="preserve">
IF(AND(KH57=data!$AR$5,KI57=data!$AT$87),data!$AU$87,
IF(AND(KH57=data!$AR$5,KI57=data!$AT$88),data!$AU$88,
IF(KH57=data!$AR$4,KF57/KJ57,
IF(KH57=data!$AR$5,KF57/OFFSET(data!$AT$3,MATCH(KI57,data!$AT$4:$AT$88,0),1),0))))</f>
        <v>0</v>
      </c>
      <c r="KP57" s="90">
        <f>MIN(IF(KL57=data!$AV$4,0.18,0.09),KF57*9)</f>
        <v>0</v>
      </c>
      <c r="KQ57" s="91">
        <f>IF(KE57=data!$AS$5,KP57,
IF(KE57=data!$AS$4,KO57,0))
*IF(AND(KG57=data!$AW$4,KE$4=data!$F$5),0.9,1)</f>
        <v>0</v>
      </c>
      <c r="KR57" s="91">
        <f t="shared" si="11"/>
        <v>0</v>
      </c>
      <c r="LB57" s="596"/>
      <c r="LC57" s="599"/>
      <c r="LD57" s="166" t="s">
        <v>147</v>
      </c>
      <c r="LE57" s="72"/>
      <c r="LF57" s="73"/>
      <c r="LG57" s="73"/>
      <c r="LH57" s="79"/>
      <c r="LI57" s="80"/>
      <c r="LJ57" s="73"/>
      <c r="LK57" s="81"/>
      <c r="LL57" s="59"/>
      <c r="LM57" s="90">
        <f t="shared" ref="LM57:LN57" si="684">LM56</f>
        <v>0</v>
      </c>
      <c r="LN57" s="90" t="str">
        <f t="shared" si="684"/>
        <v/>
      </c>
      <c r="LO57" s="90">
        <f ca="1" xml:space="preserve">
IF(AND(LH57=data!$AR$5,LI57=data!$AT$87),data!$AU$87,
IF(AND(LH57=data!$AR$5,LI57=data!$AT$88),data!$AU$88,
IF(LH57=data!$AR$4,LF57/LJ57,
IF(LH57=data!$AR$5,LF57/OFFSET(data!$AT$3,MATCH(LI57,data!$AT$4:$AT$88,0),1),0))))</f>
        <v>0</v>
      </c>
      <c r="LP57" s="90">
        <f>MIN(IF(LL57=data!$AV$4,0.18,0.09),LF57*9)</f>
        <v>0</v>
      </c>
      <c r="LQ57" s="91">
        <f>IF(LE57=data!$AS$5,LP57,
IF(LE57=data!$AS$4,LO57,0))
*IF(AND(LG57=data!$AW$4,LE$4=data!$F$5),0.9,1)</f>
        <v>0</v>
      </c>
      <c r="LR57" s="91">
        <f t="shared" si="12"/>
        <v>0</v>
      </c>
      <c r="MB57" s="596"/>
      <c r="MC57" s="599"/>
      <c r="MD57" s="166" t="s">
        <v>147</v>
      </c>
      <c r="ME57" s="72"/>
      <c r="MF57" s="73"/>
      <c r="MG57" s="73"/>
      <c r="MH57" s="79"/>
      <c r="MI57" s="80"/>
      <c r="MJ57" s="73"/>
      <c r="MK57" s="81"/>
      <c r="ML57" s="59"/>
      <c r="MM57" s="90">
        <f t="shared" ref="MM57:MN57" si="685">MM56</f>
        <v>0</v>
      </c>
      <c r="MN57" s="90" t="str">
        <f t="shared" si="685"/>
        <v/>
      </c>
      <c r="MO57" s="90">
        <f ca="1" xml:space="preserve">
IF(AND(MH57=data!$AR$5,MI57=data!$AT$87),data!$AU$87,
IF(AND(MH57=data!$AR$5,MI57=data!$AT$88),data!$AU$88,
IF(MH57=data!$AR$4,MF57/MJ57,
IF(MH57=data!$AR$5,MF57/OFFSET(data!$AT$3,MATCH(MI57,data!$AT$4:$AT$88,0),1),0))))</f>
        <v>0</v>
      </c>
      <c r="MP57" s="90">
        <f>MIN(IF(ML57=data!$AV$4,0.18,0.09),MF57*9)</f>
        <v>0</v>
      </c>
      <c r="MQ57" s="91">
        <f>IF(ME57=data!$AS$5,MP57,
IF(ME57=data!$AS$4,MO57,0))
*IF(AND(MG57=data!$AW$4,ME$4=data!$F$5),0.9,1)</f>
        <v>0</v>
      </c>
      <c r="MR57" s="91">
        <f t="shared" si="13"/>
        <v>0</v>
      </c>
      <c r="NB57" s="596"/>
      <c r="NC57" s="599"/>
      <c r="ND57" s="166" t="s">
        <v>147</v>
      </c>
      <c r="NE57" s="72"/>
      <c r="NF57" s="73"/>
      <c r="NG57" s="73"/>
      <c r="NH57" s="79"/>
      <c r="NI57" s="80"/>
      <c r="NJ57" s="73"/>
      <c r="NK57" s="81"/>
      <c r="NL57" s="59"/>
      <c r="NM57" s="90">
        <f t="shared" ref="NM57:NN57" si="686">NM56</f>
        <v>0</v>
      </c>
      <c r="NN57" s="90" t="str">
        <f t="shared" si="686"/>
        <v/>
      </c>
      <c r="NO57" s="90">
        <f ca="1" xml:space="preserve">
IF(AND(NH57=data!$AR$5,NI57=data!$AT$87),data!$AU$87,
IF(AND(NH57=data!$AR$5,NI57=data!$AT$88),data!$AU$88,
IF(NH57=data!$AR$4,NF57/NJ57,
IF(NH57=data!$AR$5,NF57/OFFSET(data!$AT$3,MATCH(NI57,data!$AT$4:$AT$88,0),1),0))))</f>
        <v>0</v>
      </c>
      <c r="NP57" s="90">
        <f>MIN(IF(NL57=data!$AV$4,0.18,0.09),NF57*9)</f>
        <v>0</v>
      </c>
      <c r="NQ57" s="91">
        <f>IF(NE57=data!$AS$5,NP57,
IF(NE57=data!$AS$4,NO57,0))
*IF(AND(NG57=data!$AW$4,NE$4=data!$F$5),0.9,1)</f>
        <v>0</v>
      </c>
      <c r="NR57" s="91">
        <f t="shared" si="14"/>
        <v>0</v>
      </c>
      <c r="OB57" s="596"/>
      <c r="OC57" s="599"/>
      <c r="OD57" s="166" t="s">
        <v>147</v>
      </c>
      <c r="OE57" s="72"/>
      <c r="OF57" s="73"/>
      <c r="OG57" s="73"/>
      <c r="OH57" s="79"/>
      <c r="OI57" s="80"/>
      <c r="OJ57" s="73"/>
      <c r="OK57" s="81"/>
      <c r="OL57" s="59"/>
      <c r="OM57" s="90">
        <f t="shared" ref="OM57:ON57" si="687">OM56</f>
        <v>0</v>
      </c>
      <c r="ON57" s="90" t="str">
        <f t="shared" si="687"/>
        <v/>
      </c>
      <c r="OO57" s="90">
        <f ca="1" xml:space="preserve">
IF(AND(OH57=data!$AR$5,OI57=data!$AT$87),data!$AU$87,
IF(AND(OH57=data!$AR$5,OI57=data!$AT$88),data!$AU$88,
IF(OH57=data!$AR$4,OF57/OJ57,
IF(OH57=data!$AR$5,OF57/OFFSET(data!$AT$3,MATCH(OI57,data!$AT$4:$AT$88,0),1),0))))</f>
        <v>0</v>
      </c>
      <c r="OP57" s="90">
        <f>MIN(IF(OL57=data!$AV$4,0.18,0.09),OF57*9)</f>
        <v>0</v>
      </c>
      <c r="OQ57" s="91">
        <f>IF(OE57=data!$AS$5,OP57,
IF(OE57=data!$AS$4,OO57,0))
*IF(AND(OG57=data!$AW$4,OE$4=data!$F$5),0.9,1)</f>
        <v>0</v>
      </c>
      <c r="OR57" s="91">
        <f t="shared" si="15"/>
        <v>0</v>
      </c>
      <c r="PB57" s="596"/>
      <c r="PC57" s="599"/>
      <c r="PD57" s="166" t="s">
        <v>147</v>
      </c>
      <c r="PE57" s="72"/>
      <c r="PF57" s="73"/>
      <c r="PG57" s="73"/>
      <c r="PH57" s="79"/>
      <c r="PI57" s="80"/>
      <c r="PJ57" s="73"/>
      <c r="PK57" s="81"/>
      <c r="PL57" s="59"/>
      <c r="PM57" s="90">
        <f t="shared" ref="PM57:PN57" si="688">PM56</f>
        <v>0</v>
      </c>
      <c r="PN57" s="90" t="str">
        <f t="shared" si="688"/>
        <v/>
      </c>
      <c r="PO57" s="90">
        <f ca="1" xml:space="preserve">
IF(AND(PH57=data!$AR$5,PI57=data!$AT$87),data!$AU$87,
IF(AND(PH57=data!$AR$5,PI57=data!$AT$88),data!$AU$88,
IF(PH57=data!$AR$4,PF57/PJ57,
IF(PH57=data!$AR$5,PF57/OFFSET(data!$AT$3,MATCH(PI57,data!$AT$4:$AT$88,0),1),0))))</f>
        <v>0</v>
      </c>
      <c r="PP57" s="90">
        <f>MIN(IF(PL57=data!$AV$4,0.18,0.09),PF57*9)</f>
        <v>0</v>
      </c>
      <c r="PQ57" s="91">
        <f>IF(PE57=data!$AS$5,PP57,
IF(PE57=data!$AS$4,PO57,0))
*IF(AND(PG57=data!$AW$4,PE$4=data!$F$5),0.9,1)</f>
        <v>0</v>
      </c>
      <c r="PR57" s="91">
        <f t="shared" si="16"/>
        <v>0</v>
      </c>
      <c r="QB57" s="596"/>
      <c r="QC57" s="599"/>
      <c r="QD57" s="166" t="s">
        <v>147</v>
      </c>
      <c r="QE57" s="72"/>
      <c r="QF57" s="73"/>
      <c r="QG57" s="73"/>
      <c r="QH57" s="79"/>
      <c r="QI57" s="80"/>
      <c r="QJ57" s="73"/>
      <c r="QK57" s="81"/>
      <c r="QL57" s="59"/>
      <c r="QM57" s="90">
        <f t="shared" ref="QM57:QN57" si="689">QM56</f>
        <v>0</v>
      </c>
      <c r="QN57" s="90" t="str">
        <f t="shared" si="689"/>
        <v/>
      </c>
      <c r="QO57" s="90">
        <f ca="1" xml:space="preserve">
IF(AND(QH57=data!$AR$5,QI57=data!$AT$87),data!$AU$87,
IF(AND(QH57=data!$AR$5,QI57=data!$AT$88),data!$AU$88,
IF(QH57=data!$AR$4,QF57/QJ57,
IF(QH57=data!$AR$5,QF57/OFFSET(data!$AT$3,MATCH(QI57,data!$AT$4:$AT$88,0),1),0))))</f>
        <v>0</v>
      </c>
      <c r="QP57" s="90">
        <f>MIN(IF(QL57=data!$AV$4,0.18,0.09),QF57*9)</f>
        <v>0</v>
      </c>
      <c r="QQ57" s="91">
        <f>IF(QE57=data!$AS$5,QP57,
IF(QE57=data!$AS$4,QO57,0))
*IF(AND(QG57=data!$AW$4,QE$4=data!$F$5),0.9,1)</f>
        <v>0</v>
      </c>
      <c r="QR57" s="91">
        <f t="shared" si="17"/>
        <v>0</v>
      </c>
      <c r="RB57" s="596"/>
      <c r="RC57" s="599"/>
      <c r="RD57" s="166" t="s">
        <v>147</v>
      </c>
      <c r="RE57" s="72"/>
      <c r="RF57" s="73"/>
      <c r="RG57" s="73"/>
      <c r="RH57" s="79"/>
      <c r="RI57" s="80"/>
      <c r="RJ57" s="73"/>
      <c r="RK57" s="81"/>
      <c r="RL57" s="59"/>
      <c r="RM57" s="90">
        <f t="shared" ref="RM57:RN57" si="690">RM56</f>
        <v>0</v>
      </c>
      <c r="RN57" s="90" t="str">
        <f t="shared" si="690"/>
        <v/>
      </c>
      <c r="RO57" s="90">
        <f ca="1" xml:space="preserve">
IF(AND(RH57=data!$AR$5,RI57=data!$AT$87),data!$AU$87,
IF(AND(RH57=data!$AR$5,RI57=data!$AT$88),data!$AU$88,
IF(RH57=data!$AR$4,RF57/RJ57,
IF(RH57=data!$AR$5,RF57/OFFSET(data!$AT$3,MATCH(RI57,data!$AT$4:$AT$88,0),1),0))))</f>
        <v>0</v>
      </c>
      <c r="RP57" s="90">
        <f>MIN(IF(RL57=data!$AV$4,0.18,0.09),RF57*9)</f>
        <v>0</v>
      </c>
      <c r="RQ57" s="91">
        <f>IF(RE57=data!$AS$5,RP57,
IF(RE57=data!$AS$4,RO57,0))
*IF(AND(RG57=data!$AW$4,RE$4=data!$F$5),0.9,1)</f>
        <v>0</v>
      </c>
      <c r="RR57" s="91">
        <f t="shared" si="18"/>
        <v>0</v>
      </c>
      <c r="SB57" s="596"/>
      <c r="SC57" s="599"/>
      <c r="SD57" s="166" t="s">
        <v>147</v>
      </c>
      <c r="SE57" s="72"/>
      <c r="SF57" s="73"/>
      <c r="SG57" s="73"/>
      <c r="SH57" s="79"/>
      <c r="SI57" s="80"/>
      <c r="SJ57" s="73"/>
      <c r="SK57" s="81"/>
      <c r="SL57" s="59"/>
      <c r="SM57" s="90">
        <f t="shared" ref="SM57:SN57" si="691">SM56</f>
        <v>0</v>
      </c>
      <c r="SN57" s="90" t="str">
        <f t="shared" si="691"/>
        <v/>
      </c>
      <c r="SO57" s="90">
        <f ca="1" xml:space="preserve">
IF(AND(SH57=data!$AR$5,SI57=data!$AT$87),data!$AU$87,
IF(AND(SH57=data!$AR$5,SI57=data!$AT$88),data!$AU$88,
IF(SH57=data!$AR$4,SF57/SJ57,
IF(SH57=data!$AR$5,SF57/OFFSET(data!$AT$3,MATCH(SI57,data!$AT$4:$AT$88,0),1),0))))</f>
        <v>0</v>
      </c>
      <c r="SP57" s="90">
        <f>MIN(IF(SL57=data!$AV$4,0.18,0.09),SF57*9)</f>
        <v>0</v>
      </c>
      <c r="SQ57" s="91">
        <f>IF(SE57=data!$AS$5,SP57,
IF(SE57=data!$AS$4,SO57,0))
*IF(AND(SG57=data!$AW$4,SE$4=data!$F$5),0.9,1)</f>
        <v>0</v>
      </c>
      <c r="SR57" s="91">
        <f t="shared" si="19"/>
        <v>0</v>
      </c>
    </row>
    <row r="58" spans="2:516" ht="22.5" customHeight="1" x14ac:dyDescent="0.15">
      <c r="B58" s="596"/>
      <c r="C58" s="599"/>
      <c r="D58" s="166" t="s">
        <v>148</v>
      </c>
      <c r="E58" s="72"/>
      <c r="F58" s="73"/>
      <c r="G58" s="73"/>
      <c r="H58" s="79"/>
      <c r="I58" s="80"/>
      <c r="J58" s="73"/>
      <c r="K58" s="81"/>
      <c r="L58" s="59"/>
      <c r="M58" s="90" t="str">
        <f t="shared" si="20"/>
        <v>簡略計算方法①</v>
      </c>
      <c r="N58" s="90" t="str">
        <f t="shared" si="21"/>
        <v>柱・間柱間</v>
      </c>
      <c r="O58" s="90">
        <f ca="1" xml:space="preserve">
IF(AND(H58=data!$AR$5,I58=data!$AT$87),data!$AU$87,
IF(AND(H58=data!$AR$5,I58=data!$AT$88),data!$AU$88,
IF(H58=data!$AR$4,F58/J58,
IF(H58=data!$AR$5,F58/OFFSET(data!$AT$3,MATCH(I58,data!$AT$4:$AT$88,0),1),0))))</f>
        <v>0</v>
      </c>
      <c r="P58" s="90">
        <f>MIN(IF(L58=data!$AV$4,0.18,0.09),F58*9)</f>
        <v>0</v>
      </c>
      <c r="Q58" s="91">
        <f>IF(E58=data!$AS$5,P58,
IF(E58=data!$AS$4,O58,0))
*IF(AND(G58=data!$AW$4,E$4=data!$F$5),0.9,1)</f>
        <v>0</v>
      </c>
      <c r="R58" s="91">
        <f t="shared" si="402"/>
        <v>0</v>
      </c>
      <c r="AB58" s="596"/>
      <c r="AC58" s="599"/>
      <c r="AD58" s="166" t="s">
        <v>148</v>
      </c>
      <c r="AE58" s="72"/>
      <c r="AF58" s="73"/>
      <c r="AG58" s="73"/>
      <c r="AH58" s="79"/>
      <c r="AI58" s="80"/>
      <c r="AJ58" s="73"/>
      <c r="AK58" s="81"/>
      <c r="AL58" s="59"/>
      <c r="AM58" s="90" t="str">
        <f t="shared" si="601"/>
        <v>詳細計算方法</v>
      </c>
      <c r="AN58" s="90" t="str">
        <f t="shared" si="601"/>
        <v/>
      </c>
      <c r="AO58" s="90">
        <f ca="1" xml:space="preserve">
IF(AND(AH58=data!$AR$5,AI58=data!$AT$87),data!$AU$87,
IF(AND(AH58=data!$AR$5,AI58=data!$AT$88),data!$AU$88,
IF(AH58=data!$AR$4,AF58/AJ58,
IF(AH58=data!$AR$5,AF58/OFFSET(data!$AT$3,MATCH(AI58,data!$AT$4:$AT$88,0),1),0))))</f>
        <v>0</v>
      </c>
      <c r="AP58" s="90">
        <f>MIN(IF(AL58=data!$AV$4,0.18,0.09),AF58*9)</f>
        <v>0</v>
      </c>
      <c r="AQ58" s="91">
        <f>IF(AE58=data!$AS$5,AP58,
IF(AE58=data!$AS$4,AO58,0))
*IF(AND(AG58=data!$AW$4,AE$4=data!$F$5),0.9,1)</f>
        <v>0</v>
      </c>
      <c r="AR58" s="91">
        <f t="shared" si="1"/>
        <v>0</v>
      </c>
      <c r="BB58" s="596"/>
      <c r="BC58" s="599"/>
      <c r="BD58" s="166" t="s">
        <v>148</v>
      </c>
      <c r="BE58" s="72"/>
      <c r="BF58" s="73"/>
      <c r="BG58" s="73"/>
      <c r="BH58" s="79"/>
      <c r="BI58" s="80"/>
      <c r="BJ58" s="73"/>
      <c r="BK58" s="81"/>
      <c r="BL58" s="59"/>
      <c r="BM58" s="90" t="str">
        <f t="shared" ref="BM58:BN58" si="692">BM57</f>
        <v>簡略計算方法①</v>
      </c>
      <c r="BN58" s="90" t="str">
        <f t="shared" si="692"/>
        <v>大引間</v>
      </c>
      <c r="BO58" s="90">
        <f ca="1" xml:space="preserve">
IF(AND(BH58=data!$AR$5,BI58=data!$AT$87),data!$AU$87,
IF(AND(BH58=data!$AR$5,BI58=data!$AT$88),data!$AU$88,
IF(BH58=data!$AR$4,BF58/BJ58,
IF(BH58=data!$AR$5,BF58/OFFSET(data!$AT$3,MATCH(BI58,data!$AT$4:$AT$88,0),1),0))))</f>
        <v>0</v>
      </c>
      <c r="BP58" s="90">
        <f>MIN(IF(BL58=data!$AV$4,0.18,0.09),BF58*9)</f>
        <v>0</v>
      </c>
      <c r="BQ58" s="91">
        <f>IF(BE58=data!$AS$5,BP58,
IF(BE58=data!$AS$4,BO58,0))
*IF(AND(BG58=data!$AW$4,BE$4=data!$F$5),0.9,1)</f>
        <v>0</v>
      </c>
      <c r="BR58" s="91">
        <f t="shared" si="2"/>
        <v>0</v>
      </c>
      <c r="CB58" s="596"/>
      <c r="CC58" s="599"/>
      <c r="CD58" s="166" t="s">
        <v>148</v>
      </c>
      <c r="CE58" s="72"/>
      <c r="CF58" s="73"/>
      <c r="CG58" s="73"/>
      <c r="CH58" s="79"/>
      <c r="CI58" s="80"/>
      <c r="CJ58" s="73"/>
      <c r="CK58" s="81"/>
      <c r="CL58" s="59"/>
      <c r="CM58" s="90">
        <f t="shared" ref="CM58:CN58" si="693">CM57</f>
        <v>0</v>
      </c>
      <c r="CN58" s="90" t="str">
        <f t="shared" si="693"/>
        <v/>
      </c>
      <c r="CO58" s="90">
        <f ca="1" xml:space="preserve">
IF(AND(CH58=data!$AR$5,CI58=data!$AT$87),data!$AU$87,
IF(AND(CH58=data!$AR$5,CI58=data!$AT$88),data!$AU$88,
IF(CH58=data!$AR$4,CF58/CJ58,
IF(CH58=data!$AR$5,CF58/OFFSET(data!$AT$3,MATCH(CI58,data!$AT$4:$AT$88,0),1),0))))</f>
        <v>0</v>
      </c>
      <c r="CP58" s="90">
        <f>MIN(IF(CL58=data!$AV$4,0.18,0.09),CF58*9)</f>
        <v>0</v>
      </c>
      <c r="CQ58" s="91">
        <f>IF(CE58=data!$AS$5,CP58,
IF(CE58=data!$AS$4,CO58,0))
*IF(AND(CG58=data!$AW$4,CE$4=data!$F$5),0.9,1)</f>
        <v>0</v>
      </c>
      <c r="CR58" s="91">
        <f t="shared" si="3"/>
        <v>0</v>
      </c>
      <c r="DB58" s="596"/>
      <c r="DC58" s="599"/>
      <c r="DD58" s="166" t="s">
        <v>148</v>
      </c>
      <c r="DE58" s="72"/>
      <c r="DF58" s="73"/>
      <c r="DG58" s="73"/>
      <c r="DH58" s="79"/>
      <c r="DI58" s="80"/>
      <c r="DJ58" s="73"/>
      <c r="DK58" s="81"/>
      <c r="DL58" s="59"/>
      <c r="DM58" s="90">
        <f t="shared" ref="DM58:DN58" si="694">DM57</f>
        <v>0</v>
      </c>
      <c r="DN58" s="90" t="str">
        <f t="shared" si="694"/>
        <v/>
      </c>
      <c r="DO58" s="90">
        <f ca="1" xml:space="preserve">
IF(AND(DH58=data!$AR$5,DI58=data!$AT$87),data!$AU$87,
IF(AND(DH58=data!$AR$5,DI58=data!$AT$88),data!$AU$88,
IF(DH58=data!$AR$4,DF58/DJ58,
IF(DH58=data!$AR$5,DF58/OFFSET(data!$AT$3,MATCH(DI58,data!$AT$4:$AT$88,0),1),0))))</f>
        <v>0</v>
      </c>
      <c r="DP58" s="90">
        <f>MIN(IF(DL58=data!$AV$4,0.18,0.09),DF58*9)</f>
        <v>0</v>
      </c>
      <c r="DQ58" s="91">
        <f>IF(DE58=data!$AS$5,DP58,
IF(DE58=data!$AS$4,DO58,0))
*IF(AND(DG58=data!$AW$4,DE$4=data!$F$5),0.9,1)</f>
        <v>0</v>
      </c>
      <c r="DR58" s="91">
        <f t="shared" si="4"/>
        <v>0</v>
      </c>
      <c r="EB58" s="596"/>
      <c r="EC58" s="599"/>
      <c r="ED58" s="166" t="s">
        <v>148</v>
      </c>
      <c r="EE58" s="72"/>
      <c r="EF58" s="73"/>
      <c r="EG58" s="73"/>
      <c r="EH58" s="79"/>
      <c r="EI58" s="80"/>
      <c r="EJ58" s="73"/>
      <c r="EK58" s="81"/>
      <c r="EL58" s="59"/>
      <c r="EM58" s="90">
        <f t="shared" ref="EM58:EN58" si="695">EM57</f>
        <v>0</v>
      </c>
      <c r="EN58" s="90" t="str">
        <f t="shared" si="695"/>
        <v/>
      </c>
      <c r="EO58" s="90">
        <f ca="1" xml:space="preserve">
IF(AND(EH58=data!$AR$5,EI58=data!$AT$87),data!$AU$87,
IF(AND(EH58=data!$AR$5,EI58=data!$AT$88),data!$AU$88,
IF(EH58=data!$AR$4,EF58/EJ58,
IF(EH58=data!$AR$5,EF58/OFFSET(data!$AT$3,MATCH(EI58,data!$AT$4:$AT$88,0),1),0))))</f>
        <v>0</v>
      </c>
      <c r="EP58" s="90">
        <f>MIN(IF(EL58=data!$AV$4,0.18,0.09),EF58*9)</f>
        <v>0</v>
      </c>
      <c r="EQ58" s="91">
        <f>IF(EE58=data!$AS$5,EP58,
IF(EE58=data!$AS$4,EO58,0))
*IF(AND(EG58=data!$AW$4,EE$4=data!$F$5),0.9,1)</f>
        <v>0</v>
      </c>
      <c r="ER58" s="91">
        <f t="shared" si="5"/>
        <v>0</v>
      </c>
      <c r="FB58" s="596"/>
      <c r="FC58" s="599"/>
      <c r="FD58" s="166" t="s">
        <v>148</v>
      </c>
      <c r="FE58" s="72"/>
      <c r="FF58" s="73"/>
      <c r="FG58" s="73"/>
      <c r="FH58" s="79"/>
      <c r="FI58" s="80"/>
      <c r="FJ58" s="73"/>
      <c r="FK58" s="81"/>
      <c r="FL58" s="59"/>
      <c r="FM58" s="90">
        <f t="shared" ref="FM58:FN58" si="696">FM57</f>
        <v>0</v>
      </c>
      <c r="FN58" s="90" t="str">
        <f t="shared" si="696"/>
        <v/>
      </c>
      <c r="FO58" s="90">
        <f ca="1" xml:space="preserve">
IF(AND(FH58=data!$AR$5,FI58=data!$AT$87),data!$AU$87,
IF(AND(FH58=data!$AR$5,FI58=data!$AT$88),data!$AU$88,
IF(FH58=data!$AR$4,FF58/FJ58,
IF(FH58=data!$AR$5,FF58/OFFSET(data!$AT$3,MATCH(FI58,data!$AT$4:$AT$88,0),1),0))))</f>
        <v>0</v>
      </c>
      <c r="FP58" s="90">
        <f>MIN(IF(FL58=data!$AV$4,0.18,0.09),FF58*9)</f>
        <v>0</v>
      </c>
      <c r="FQ58" s="91">
        <f>IF(FE58=data!$AS$5,FP58,
IF(FE58=data!$AS$4,FO58,0))
*IF(AND(FG58=data!$AW$4,FE$4=data!$F$5),0.9,1)</f>
        <v>0</v>
      </c>
      <c r="FR58" s="91">
        <f t="shared" si="6"/>
        <v>0</v>
      </c>
      <c r="GB58" s="596"/>
      <c r="GC58" s="599"/>
      <c r="GD58" s="166" t="s">
        <v>148</v>
      </c>
      <c r="GE58" s="72"/>
      <c r="GF58" s="73"/>
      <c r="GG58" s="73"/>
      <c r="GH58" s="79"/>
      <c r="GI58" s="80"/>
      <c r="GJ58" s="73"/>
      <c r="GK58" s="81"/>
      <c r="GL58" s="59"/>
      <c r="GM58" s="90">
        <f t="shared" ref="GM58:GN58" si="697">GM57</f>
        <v>0</v>
      </c>
      <c r="GN58" s="90" t="str">
        <f t="shared" si="697"/>
        <v/>
      </c>
      <c r="GO58" s="90">
        <f ca="1" xml:space="preserve">
IF(AND(GH58=data!$AR$5,GI58=data!$AT$87),data!$AU$87,
IF(AND(GH58=data!$AR$5,GI58=data!$AT$88),data!$AU$88,
IF(GH58=data!$AR$4,GF58/GJ58,
IF(GH58=data!$AR$5,GF58/OFFSET(data!$AT$3,MATCH(GI58,data!$AT$4:$AT$88,0),1),0))))</f>
        <v>0</v>
      </c>
      <c r="GP58" s="90">
        <f>MIN(IF(GL58=data!$AV$4,0.18,0.09),GF58*9)</f>
        <v>0</v>
      </c>
      <c r="GQ58" s="91">
        <f>IF(GE58=data!$AS$5,GP58,
IF(GE58=data!$AS$4,GO58,0))
*IF(AND(GG58=data!$AW$4,GE$4=data!$F$5),0.9,1)</f>
        <v>0</v>
      </c>
      <c r="GR58" s="91">
        <f t="shared" si="7"/>
        <v>0</v>
      </c>
      <c r="HB58" s="596"/>
      <c r="HC58" s="599"/>
      <c r="HD58" s="166" t="s">
        <v>148</v>
      </c>
      <c r="HE58" s="72"/>
      <c r="HF58" s="73"/>
      <c r="HG58" s="73"/>
      <c r="HH58" s="79"/>
      <c r="HI58" s="80"/>
      <c r="HJ58" s="73"/>
      <c r="HK58" s="81"/>
      <c r="HL58" s="59"/>
      <c r="HM58" s="90">
        <f t="shared" ref="HM58:HN58" si="698">HM57</f>
        <v>0</v>
      </c>
      <c r="HN58" s="90" t="str">
        <f t="shared" si="698"/>
        <v/>
      </c>
      <c r="HO58" s="90">
        <f ca="1" xml:space="preserve">
IF(AND(HH58=data!$AR$5,HI58=data!$AT$87),data!$AU$87,
IF(AND(HH58=data!$AR$5,HI58=data!$AT$88),data!$AU$88,
IF(HH58=data!$AR$4,HF58/HJ58,
IF(HH58=data!$AR$5,HF58/OFFSET(data!$AT$3,MATCH(HI58,data!$AT$4:$AT$88,0),1),0))))</f>
        <v>0</v>
      </c>
      <c r="HP58" s="90">
        <f>MIN(IF(HL58=data!$AV$4,0.18,0.09),HF58*9)</f>
        <v>0</v>
      </c>
      <c r="HQ58" s="91">
        <f>IF(HE58=data!$AS$5,HP58,
IF(HE58=data!$AS$4,HO58,0))
*IF(AND(HG58=data!$AW$4,HE$4=data!$F$5),0.9,1)</f>
        <v>0</v>
      </c>
      <c r="HR58" s="91">
        <f t="shared" si="8"/>
        <v>0</v>
      </c>
      <c r="IB58" s="596"/>
      <c r="IC58" s="599"/>
      <c r="ID58" s="166" t="s">
        <v>148</v>
      </c>
      <c r="IE58" s="72"/>
      <c r="IF58" s="73"/>
      <c r="IG58" s="73"/>
      <c r="IH58" s="79"/>
      <c r="II58" s="80"/>
      <c r="IJ58" s="73"/>
      <c r="IK58" s="81"/>
      <c r="IL58" s="59"/>
      <c r="IM58" s="90">
        <f t="shared" ref="IM58:IN58" si="699">IM57</f>
        <v>0</v>
      </c>
      <c r="IN58" s="90" t="str">
        <f t="shared" si="699"/>
        <v/>
      </c>
      <c r="IO58" s="90">
        <f ca="1" xml:space="preserve">
IF(AND(IH58=data!$AR$5,II58=data!$AT$87),data!$AU$87,
IF(AND(IH58=data!$AR$5,II58=data!$AT$88),data!$AU$88,
IF(IH58=data!$AR$4,IF58/IJ58,
IF(IH58=data!$AR$5,IF58/OFFSET(data!$AT$3,MATCH(II58,data!$AT$4:$AT$88,0),1),0))))</f>
        <v>0</v>
      </c>
      <c r="IP58" s="90">
        <f>MIN(IF(IL58=data!$AV$4,0.18,0.09),IF58*9)</f>
        <v>0</v>
      </c>
      <c r="IQ58" s="91">
        <f>IF(IE58=data!$AS$5,IP58,
IF(IE58=data!$AS$4,IO58,0))
*IF(AND(IG58=data!$AW$4,IE$4=data!$F$5),0.9,1)</f>
        <v>0</v>
      </c>
      <c r="IR58" s="91">
        <f t="shared" si="9"/>
        <v>0</v>
      </c>
      <c r="JB58" s="596"/>
      <c r="JC58" s="599"/>
      <c r="JD58" s="166" t="s">
        <v>148</v>
      </c>
      <c r="JE58" s="72"/>
      <c r="JF58" s="73"/>
      <c r="JG58" s="73"/>
      <c r="JH58" s="79"/>
      <c r="JI58" s="80"/>
      <c r="JJ58" s="73"/>
      <c r="JK58" s="81"/>
      <c r="JL58" s="59"/>
      <c r="JM58" s="90">
        <f t="shared" ref="JM58:JN58" si="700">JM57</f>
        <v>0</v>
      </c>
      <c r="JN58" s="90" t="str">
        <f t="shared" si="700"/>
        <v/>
      </c>
      <c r="JO58" s="90">
        <f ca="1" xml:space="preserve">
IF(AND(JH58=data!$AR$5,JI58=data!$AT$87),data!$AU$87,
IF(AND(JH58=data!$AR$5,JI58=data!$AT$88),data!$AU$88,
IF(JH58=data!$AR$4,JF58/JJ58,
IF(JH58=data!$AR$5,JF58/OFFSET(data!$AT$3,MATCH(JI58,data!$AT$4:$AT$88,0),1),0))))</f>
        <v>0</v>
      </c>
      <c r="JP58" s="90">
        <f>MIN(IF(JL58=data!$AV$4,0.18,0.09),JF58*9)</f>
        <v>0</v>
      </c>
      <c r="JQ58" s="91">
        <f>IF(JE58=data!$AS$5,JP58,
IF(JE58=data!$AS$4,JO58,0))
*IF(AND(JG58=data!$AW$4,JE$4=data!$F$5),0.9,1)</f>
        <v>0</v>
      </c>
      <c r="JR58" s="91">
        <f t="shared" si="10"/>
        <v>0</v>
      </c>
      <c r="KB58" s="596"/>
      <c r="KC58" s="599"/>
      <c r="KD58" s="166" t="s">
        <v>148</v>
      </c>
      <c r="KE58" s="72"/>
      <c r="KF58" s="73"/>
      <c r="KG58" s="73"/>
      <c r="KH58" s="79"/>
      <c r="KI58" s="80"/>
      <c r="KJ58" s="73"/>
      <c r="KK58" s="81"/>
      <c r="KL58" s="59"/>
      <c r="KM58" s="90">
        <f t="shared" ref="KM58:KN58" si="701">KM57</f>
        <v>0</v>
      </c>
      <c r="KN58" s="90" t="str">
        <f t="shared" si="701"/>
        <v/>
      </c>
      <c r="KO58" s="90">
        <f ca="1" xml:space="preserve">
IF(AND(KH58=data!$AR$5,KI58=data!$AT$87),data!$AU$87,
IF(AND(KH58=data!$AR$5,KI58=data!$AT$88),data!$AU$88,
IF(KH58=data!$AR$4,KF58/KJ58,
IF(KH58=data!$AR$5,KF58/OFFSET(data!$AT$3,MATCH(KI58,data!$AT$4:$AT$88,0),1),0))))</f>
        <v>0</v>
      </c>
      <c r="KP58" s="90">
        <f>MIN(IF(KL58=data!$AV$4,0.18,0.09),KF58*9)</f>
        <v>0</v>
      </c>
      <c r="KQ58" s="91">
        <f>IF(KE58=data!$AS$5,KP58,
IF(KE58=data!$AS$4,KO58,0))
*IF(AND(KG58=data!$AW$4,KE$4=data!$F$5),0.9,1)</f>
        <v>0</v>
      </c>
      <c r="KR58" s="91">
        <f t="shared" si="11"/>
        <v>0</v>
      </c>
      <c r="LB58" s="596"/>
      <c r="LC58" s="599"/>
      <c r="LD58" s="166" t="s">
        <v>148</v>
      </c>
      <c r="LE58" s="72"/>
      <c r="LF58" s="73"/>
      <c r="LG58" s="73"/>
      <c r="LH58" s="79"/>
      <c r="LI58" s="80"/>
      <c r="LJ58" s="73"/>
      <c r="LK58" s="81"/>
      <c r="LL58" s="59"/>
      <c r="LM58" s="90">
        <f t="shared" ref="LM58:LN58" si="702">LM57</f>
        <v>0</v>
      </c>
      <c r="LN58" s="90" t="str">
        <f t="shared" si="702"/>
        <v/>
      </c>
      <c r="LO58" s="90">
        <f ca="1" xml:space="preserve">
IF(AND(LH58=data!$AR$5,LI58=data!$AT$87),data!$AU$87,
IF(AND(LH58=data!$AR$5,LI58=data!$AT$88),data!$AU$88,
IF(LH58=data!$AR$4,LF58/LJ58,
IF(LH58=data!$AR$5,LF58/OFFSET(data!$AT$3,MATCH(LI58,data!$AT$4:$AT$88,0),1),0))))</f>
        <v>0</v>
      </c>
      <c r="LP58" s="90">
        <f>MIN(IF(LL58=data!$AV$4,0.18,0.09),LF58*9)</f>
        <v>0</v>
      </c>
      <c r="LQ58" s="91">
        <f>IF(LE58=data!$AS$5,LP58,
IF(LE58=data!$AS$4,LO58,0))
*IF(AND(LG58=data!$AW$4,LE$4=data!$F$5),0.9,1)</f>
        <v>0</v>
      </c>
      <c r="LR58" s="91">
        <f t="shared" si="12"/>
        <v>0</v>
      </c>
      <c r="MB58" s="596"/>
      <c r="MC58" s="599"/>
      <c r="MD58" s="166" t="s">
        <v>148</v>
      </c>
      <c r="ME58" s="72"/>
      <c r="MF58" s="73"/>
      <c r="MG58" s="73"/>
      <c r="MH58" s="79"/>
      <c r="MI58" s="80"/>
      <c r="MJ58" s="73"/>
      <c r="MK58" s="81"/>
      <c r="ML58" s="59"/>
      <c r="MM58" s="90">
        <f t="shared" ref="MM58:MN58" si="703">MM57</f>
        <v>0</v>
      </c>
      <c r="MN58" s="90" t="str">
        <f t="shared" si="703"/>
        <v/>
      </c>
      <c r="MO58" s="90">
        <f ca="1" xml:space="preserve">
IF(AND(MH58=data!$AR$5,MI58=data!$AT$87),data!$AU$87,
IF(AND(MH58=data!$AR$5,MI58=data!$AT$88),data!$AU$88,
IF(MH58=data!$AR$4,MF58/MJ58,
IF(MH58=data!$AR$5,MF58/OFFSET(data!$AT$3,MATCH(MI58,data!$AT$4:$AT$88,0),1),0))))</f>
        <v>0</v>
      </c>
      <c r="MP58" s="90">
        <f>MIN(IF(ML58=data!$AV$4,0.18,0.09),MF58*9)</f>
        <v>0</v>
      </c>
      <c r="MQ58" s="91">
        <f>IF(ME58=data!$AS$5,MP58,
IF(ME58=data!$AS$4,MO58,0))
*IF(AND(MG58=data!$AW$4,ME$4=data!$F$5),0.9,1)</f>
        <v>0</v>
      </c>
      <c r="MR58" s="91">
        <f t="shared" si="13"/>
        <v>0</v>
      </c>
      <c r="NB58" s="596"/>
      <c r="NC58" s="599"/>
      <c r="ND58" s="166" t="s">
        <v>148</v>
      </c>
      <c r="NE58" s="72"/>
      <c r="NF58" s="73"/>
      <c r="NG58" s="73"/>
      <c r="NH58" s="79"/>
      <c r="NI58" s="80"/>
      <c r="NJ58" s="73"/>
      <c r="NK58" s="81"/>
      <c r="NL58" s="59"/>
      <c r="NM58" s="90">
        <f t="shared" ref="NM58:NN58" si="704">NM57</f>
        <v>0</v>
      </c>
      <c r="NN58" s="90" t="str">
        <f t="shared" si="704"/>
        <v/>
      </c>
      <c r="NO58" s="90">
        <f ca="1" xml:space="preserve">
IF(AND(NH58=data!$AR$5,NI58=data!$AT$87),data!$AU$87,
IF(AND(NH58=data!$AR$5,NI58=data!$AT$88),data!$AU$88,
IF(NH58=data!$AR$4,NF58/NJ58,
IF(NH58=data!$AR$5,NF58/OFFSET(data!$AT$3,MATCH(NI58,data!$AT$4:$AT$88,0),1),0))))</f>
        <v>0</v>
      </c>
      <c r="NP58" s="90">
        <f>MIN(IF(NL58=data!$AV$4,0.18,0.09),NF58*9)</f>
        <v>0</v>
      </c>
      <c r="NQ58" s="91">
        <f>IF(NE58=data!$AS$5,NP58,
IF(NE58=data!$AS$4,NO58,0))
*IF(AND(NG58=data!$AW$4,NE$4=data!$F$5),0.9,1)</f>
        <v>0</v>
      </c>
      <c r="NR58" s="91">
        <f t="shared" si="14"/>
        <v>0</v>
      </c>
      <c r="OB58" s="596"/>
      <c r="OC58" s="599"/>
      <c r="OD58" s="166" t="s">
        <v>148</v>
      </c>
      <c r="OE58" s="72"/>
      <c r="OF58" s="73"/>
      <c r="OG58" s="73"/>
      <c r="OH58" s="79"/>
      <c r="OI58" s="80"/>
      <c r="OJ58" s="73"/>
      <c r="OK58" s="81"/>
      <c r="OL58" s="59"/>
      <c r="OM58" s="90">
        <f t="shared" ref="OM58:ON58" si="705">OM57</f>
        <v>0</v>
      </c>
      <c r="ON58" s="90" t="str">
        <f t="shared" si="705"/>
        <v/>
      </c>
      <c r="OO58" s="90">
        <f ca="1" xml:space="preserve">
IF(AND(OH58=data!$AR$5,OI58=data!$AT$87),data!$AU$87,
IF(AND(OH58=data!$AR$5,OI58=data!$AT$88),data!$AU$88,
IF(OH58=data!$AR$4,OF58/OJ58,
IF(OH58=data!$AR$5,OF58/OFFSET(data!$AT$3,MATCH(OI58,data!$AT$4:$AT$88,0),1),0))))</f>
        <v>0</v>
      </c>
      <c r="OP58" s="90">
        <f>MIN(IF(OL58=data!$AV$4,0.18,0.09),OF58*9)</f>
        <v>0</v>
      </c>
      <c r="OQ58" s="91">
        <f>IF(OE58=data!$AS$5,OP58,
IF(OE58=data!$AS$4,OO58,0))
*IF(AND(OG58=data!$AW$4,OE$4=data!$F$5),0.9,1)</f>
        <v>0</v>
      </c>
      <c r="OR58" s="91">
        <f t="shared" si="15"/>
        <v>0</v>
      </c>
      <c r="PB58" s="596"/>
      <c r="PC58" s="599"/>
      <c r="PD58" s="166" t="s">
        <v>148</v>
      </c>
      <c r="PE58" s="72"/>
      <c r="PF58" s="73"/>
      <c r="PG58" s="73"/>
      <c r="PH58" s="79"/>
      <c r="PI58" s="80"/>
      <c r="PJ58" s="73"/>
      <c r="PK58" s="81"/>
      <c r="PL58" s="59"/>
      <c r="PM58" s="90">
        <f t="shared" ref="PM58:PN58" si="706">PM57</f>
        <v>0</v>
      </c>
      <c r="PN58" s="90" t="str">
        <f t="shared" si="706"/>
        <v/>
      </c>
      <c r="PO58" s="90">
        <f ca="1" xml:space="preserve">
IF(AND(PH58=data!$AR$5,PI58=data!$AT$87),data!$AU$87,
IF(AND(PH58=data!$AR$5,PI58=data!$AT$88),data!$AU$88,
IF(PH58=data!$AR$4,PF58/PJ58,
IF(PH58=data!$AR$5,PF58/OFFSET(data!$AT$3,MATCH(PI58,data!$AT$4:$AT$88,0),1),0))))</f>
        <v>0</v>
      </c>
      <c r="PP58" s="90">
        <f>MIN(IF(PL58=data!$AV$4,0.18,0.09),PF58*9)</f>
        <v>0</v>
      </c>
      <c r="PQ58" s="91">
        <f>IF(PE58=data!$AS$5,PP58,
IF(PE58=data!$AS$4,PO58,0))
*IF(AND(PG58=data!$AW$4,PE$4=data!$F$5),0.9,1)</f>
        <v>0</v>
      </c>
      <c r="PR58" s="91">
        <f t="shared" si="16"/>
        <v>0</v>
      </c>
      <c r="QB58" s="596"/>
      <c r="QC58" s="599"/>
      <c r="QD58" s="166" t="s">
        <v>148</v>
      </c>
      <c r="QE58" s="72"/>
      <c r="QF58" s="73"/>
      <c r="QG58" s="73"/>
      <c r="QH58" s="79"/>
      <c r="QI58" s="80"/>
      <c r="QJ58" s="73"/>
      <c r="QK58" s="81"/>
      <c r="QL58" s="59"/>
      <c r="QM58" s="90">
        <f t="shared" ref="QM58:QN58" si="707">QM57</f>
        <v>0</v>
      </c>
      <c r="QN58" s="90" t="str">
        <f t="shared" si="707"/>
        <v/>
      </c>
      <c r="QO58" s="90">
        <f ca="1" xml:space="preserve">
IF(AND(QH58=data!$AR$5,QI58=data!$AT$87),data!$AU$87,
IF(AND(QH58=data!$AR$5,QI58=data!$AT$88),data!$AU$88,
IF(QH58=data!$AR$4,QF58/QJ58,
IF(QH58=data!$AR$5,QF58/OFFSET(data!$AT$3,MATCH(QI58,data!$AT$4:$AT$88,0),1),0))))</f>
        <v>0</v>
      </c>
      <c r="QP58" s="90">
        <f>MIN(IF(QL58=data!$AV$4,0.18,0.09),QF58*9)</f>
        <v>0</v>
      </c>
      <c r="QQ58" s="91">
        <f>IF(QE58=data!$AS$5,QP58,
IF(QE58=data!$AS$4,QO58,0))
*IF(AND(QG58=data!$AW$4,QE$4=data!$F$5),0.9,1)</f>
        <v>0</v>
      </c>
      <c r="QR58" s="91">
        <f t="shared" si="17"/>
        <v>0</v>
      </c>
      <c r="RB58" s="596"/>
      <c r="RC58" s="599"/>
      <c r="RD58" s="166" t="s">
        <v>148</v>
      </c>
      <c r="RE58" s="72"/>
      <c r="RF58" s="73"/>
      <c r="RG58" s="73"/>
      <c r="RH58" s="79"/>
      <c r="RI58" s="80"/>
      <c r="RJ58" s="73"/>
      <c r="RK58" s="81"/>
      <c r="RL58" s="59"/>
      <c r="RM58" s="90">
        <f t="shared" ref="RM58:RN58" si="708">RM57</f>
        <v>0</v>
      </c>
      <c r="RN58" s="90" t="str">
        <f t="shared" si="708"/>
        <v/>
      </c>
      <c r="RO58" s="90">
        <f ca="1" xml:space="preserve">
IF(AND(RH58=data!$AR$5,RI58=data!$AT$87),data!$AU$87,
IF(AND(RH58=data!$AR$5,RI58=data!$AT$88),data!$AU$88,
IF(RH58=data!$AR$4,RF58/RJ58,
IF(RH58=data!$AR$5,RF58/OFFSET(data!$AT$3,MATCH(RI58,data!$AT$4:$AT$88,0),1),0))))</f>
        <v>0</v>
      </c>
      <c r="RP58" s="90">
        <f>MIN(IF(RL58=data!$AV$4,0.18,0.09),RF58*9)</f>
        <v>0</v>
      </c>
      <c r="RQ58" s="91">
        <f>IF(RE58=data!$AS$5,RP58,
IF(RE58=data!$AS$4,RO58,0))
*IF(AND(RG58=data!$AW$4,RE$4=data!$F$5),0.9,1)</f>
        <v>0</v>
      </c>
      <c r="RR58" s="91">
        <f t="shared" si="18"/>
        <v>0</v>
      </c>
      <c r="SB58" s="596"/>
      <c r="SC58" s="599"/>
      <c r="SD58" s="166" t="s">
        <v>148</v>
      </c>
      <c r="SE58" s="72"/>
      <c r="SF58" s="73"/>
      <c r="SG58" s="73"/>
      <c r="SH58" s="79"/>
      <c r="SI58" s="80"/>
      <c r="SJ58" s="73"/>
      <c r="SK58" s="81"/>
      <c r="SL58" s="59"/>
      <c r="SM58" s="90">
        <f t="shared" ref="SM58:SN58" si="709">SM57</f>
        <v>0</v>
      </c>
      <c r="SN58" s="90" t="str">
        <f t="shared" si="709"/>
        <v/>
      </c>
      <c r="SO58" s="90">
        <f ca="1" xml:space="preserve">
IF(AND(SH58=data!$AR$5,SI58=data!$AT$87),data!$AU$87,
IF(AND(SH58=data!$AR$5,SI58=data!$AT$88),data!$AU$88,
IF(SH58=data!$AR$4,SF58/SJ58,
IF(SH58=data!$AR$5,SF58/OFFSET(data!$AT$3,MATCH(SI58,data!$AT$4:$AT$88,0),1),0))))</f>
        <v>0</v>
      </c>
      <c r="SP58" s="90">
        <f>MIN(IF(SL58=data!$AV$4,0.18,0.09),SF58*9)</f>
        <v>0</v>
      </c>
      <c r="SQ58" s="91">
        <f>IF(SE58=data!$AS$5,SP58,
IF(SE58=data!$AS$4,SO58,0))
*IF(AND(SG58=data!$AW$4,SE$4=data!$F$5),0.9,1)</f>
        <v>0</v>
      </c>
      <c r="SR58" s="91">
        <f t="shared" si="19"/>
        <v>0</v>
      </c>
    </row>
    <row r="59" spans="2:516" ht="22.5" customHeight="1" thickBot="1" x14ac:dyDescent="0.2">
      <c r="B59" s="597"/>
      <c r="C59" s="600"/>
      <c r="D59" s="167" t="s">
        <v>149</v>
      </c>
      <c r="E59" s="74"/>
      <c r="F59" s="75"/>
      <c r="G59" s="75"/>
      <c r="H59" s="82"/>
      <c r="I59" s="83"/>
      <c r="J59" s="75"/>
      <c r="K59" s="84"/>
      <c r="L59" s="60"/>
      <c r="M59" s="90" t="str">
        <f t="shared" si="20"/>
        <v>簡略計算方法①</v>
      </c>
      <c r="N59" s="90" t="str">
        <f t="shared" si="21"/>
        <v>柱・間柱間</v>
      </c>
      <c r="O59" s="90">
        <f ca="1" xml:space="preserve">
IF(AND(H59=data!$AR$5,I59=data!$AT$87),data!$AU$87,
IF(AND(H59=data!$AR$5,I59=data!$AT$88),data!$AU$88,
IF(H59=data!$AR$4,F59/J59,
IF(H59=data!$AR$5,F59/OFFSET(data!$AT$3,MATCH(I59,data!$AT$4:$AT$88,0),1),0))))</f>
        <v>0</v>
      </c>
      <c r="P59" s="90">
        <f>MIN(IF(L59=data!$AV$4,0.18,0.09),F59*9)</f>
        <v>0</v>
      </c>
      <c r="Q59" s="91">
        <f>IF(E59=data!$AS$5,P59,
IF(E59=data!$AS$4,O59,0))
*IF(AND(G59=data!$AW$4,E$4=data!$F$5),0.9,1)</f>
        <v>0</v>
      </c>
      <c r="R59" s="91">
        <f t="shared" si="402"/>
        <v>0</v>
      </c>
      <c r="AB59" s="597"/>
      <c r="AC59" s="600"/>
      <c r="AD59" s="167" t="s">
        <v>149</v>
      </c>
      <c r="AE59" s="74"/>
      <c r="AF59" s="75"/>
      <c r="AG59" s="75"/>
      <c r="AH59" s="82"/>
      <c r="AI59" s="83"/>
      <c r="AJ59" s="75"/>
      <c r="AK59" s="84"/>
      <c r="AL59" s="60"/>
      <c r="AM59" s="90" t="str">
        <f t="shared" si="601"/>
        <v>詳細計算方法</v>
      </c>
      <c r="AN59" s="90" t="str">
        <f t="shared" si="601"/>
        <v/>
      </c>
      <c r="AO59" s="90">
        <f ca="1" xml:space="preserve">
IF(AND(AH59=data!$AR$5,AI59=data!$AT$87),data!$AU$87,
IF(AND(AH59=data!$AR$5,AI59=data!$AT$88),data!$AU$88,
IF(AH59=data!$AR$4,AF59/AJ59,
IF(AH59=data!$AR$5,AF59/OFFSET(data!$AT$3,MATCH(AI59,data!$AT$4:$AT$88,0),1),0))))</f>
        <v>0</v>
      </c>
      <c r="AP59" s="90">
        <f>MIN(IF(AL59=data!$AV$4,0.18,0.09),AF59*9)</f>
        <v>0</v>
      </c>
      <c r="AQ59" s="91">
        <f>IF(AE59=data!$AS$5,AP59,
IF(AE59=data!$AS$4,AO59,0))
*IF(AND(AG59=data!$AW$4,AE$4=data!$F$5),0.9,1)</f>
        <v>0</v>
      </c>
      <c r="AR59" s="91">
        <f t="shared" si="1"/>
        <v>0</v>
      </c>
      <c r="BB59" s="597"/>
      <c r="BC59" s="600"/>
      <c r="BD59" s="167" t="s">
        <v>149</v>
      </c>
      <c r="BE59" s="74"/>
      <c r="BF59" s="75"/>
      <c r="BG59" s="75"/>
      <c r="BH59" s="82"/>
      <c r="BI59" s="83"/>
      <c r="BJ59" s="75"/>
      <c r="BK59" s="84"/>
      <c r="BL59" s="60"/>
      <c r="BM59" s="90" t="str">
        <f t="shared" ref="BM59:BN59" si="710">BM58</f>
        <v>簡略計算方法①</v>
      </c>
      <c r="BN59" s="90" t="str">
        <f t="shared" si="710"/>
        <v>大引間</v>
      </c>
      <c r="BO59" s="90">
        <f ca="1" xml:space="preserve">
IF(AND(BH59=data!$AR$5,BI59=data!$AT$87),data!$AU$87,
IF(AND(BH59=data!$AR$5,BI59=data!$AT$88),data!$AU$88,
IF(BH59=data!$AR$4,BF59/BJ59,
IF(BH59=data!$AR$5,BF59/OFFSET(data!$AT$3,MATCH(BI59,data!$AT$4:$AT$88,0),1),0))))</f>
        <v>0</v>
      </c>
      <c r="BP59" s="90">
        <f>MIN(IF(BL59=data!$AV$4,0.18,0.09),BF59*9)</f>
        <v>0</v>
      </c>
      <c r="BQ59" s="91">
        <f>IF(BE59=data!$AS$5,BP59,
IF(BE59=data!$AS$4,BO59,0))
*IF(AND(BG59=data!$AW$4,BE$4=data!$F$5),0.9,1)</f>
        <v>0</v>
      </c>
      <c r="BR59" s="91">
        <f t="shared" si="2"/>
        <v>0</v>
      </c>
      <c r="CB59" s="597"/>
      <c r="CC59" s="600"/>
      <c r="CD59" s="167" t="s">
        <v>149</v>
      </c>
      <c r="CE59" s="74"/>
      <c r="CF59" s="75"/>
      <c r="CG59" s="75"/>
      <c r="CH59" s="82"/>
      <c r="CI59" s="83"/>
      <c r="CJ59" s="75"/>
      <c r="CK59" s="84"/>
      <c r="CL59" s="60"/>
      <c r="CM59" s="90">
        <f t="shared" ref="CM59:CN59" si="711">CM58</f>
        <v>0</v>
      </c>
      <c r="CN59" s="90" t="str">
        <f t="shared" si="711"/>
        <v/>
      </c>
      <c r="CO59" s="90">
        <f ca="1" xml:space="preserve">
IF(AND(CH59=data!$AR$5,CI59=data!$AT$87),data!$AU$87,
IF(AND(CH59=data!$AR$5,CI59=data!$AT$88),data!$AU$88,
IF(CH59=data!$AR$4,CF59/CJ59,
IF(CH59=data!$AR$5,CF59/OFFSET(data!$AT$3,MATCH(CI59,data!$AT$4:$AT$88,0),1),0))))</f>
        <v>0</v>
      </c>
      <c r="CP59" s="90">
        <f>MIN(IF(CL59=data!$AV$4,0.18,0.09),CF59*9)</f>
        <v>0</v>
      </c>
      <c r="CQ59" s="91">
        <f>IF(CE59=data!$AS$5,CP59,
IF(CE59=data!$AS$4,CO59,0))
*IF(AND(CG59=data!$AW$4,CE$4=data!$F$5),0.9,1)</f>
        <v>0</v>
      </c>
      <c r="CR59" s="91">
        <f t="shared" si="3"/>
        <v>0</v>
      </c>
      <c r="DB59" s="597"/>
      <c r="DC59" s="600"/>
      <c r="DD59" s="167" t="s">
        <v>149</v>
      </c>
      <c r="DE59" s="74"/>
      <c r="DF59" s="75"/>
      <c r="DG59" s="75"/>
      <c r="DH59" s="82"/>
      <c r="DI59" s="83"/>
      <c r="DJ59" s="75"/>
      <c r="DK59" s="84"/>
      <c r="DL59" s="60"/>
      <c r="DM59" s="90">
        <f t="shared" ref="DM59:DN59" si="712">DM58</f>
        <v>0</v>
      </c>
      <c r="DN59" s="90" t="str">
        <f t="shared" si="712"/>
        <v/>
      </c>
      <c r="DO59" s="90">
        <f ca="1" xml:space="preserve">
IF(AND(DH59=data!$AR$5,DI59=data!$AT$87),data!$AU$87,
IF(AND(DH59=data!$AR$5,DI59=data!$AT$88),data!$AU$88,
IF(DH59=data!$AR$4,DF59/DJ59,
IF(DH59=data!$AR$5,DF59/OFFSET(data!$AT$3,MATCH(DI59,data!$AT$4:$AT$88,0),1),0))))</f>
        <v>0</v>
      </c>
      <c r="DP59" s="90">
        <f>MIN(IF(DL59=data!$AV$4,0.18,0.09),DF59*9)</f>
        <v>0</v>
      </c>
      <c r="DQ59" s="91">
        <f>IF(DE59=data!$AS$5,DP59,
IF(DE59=data!$AS$4,DO59,0))
*IF(AND(DG59=data!$AW$4,DE$4=data!$F$5),0.9,1)</f>
        <v>0</v>
      </c>
      <c r="DR59" s="91">
        <f t="shared" si="4"/>
        <v>0</v>
      </c>
      <c r="EB59" s="597"/>
      <c r="EC59" s="600"/>
      <c r="ED59" s="167" t="s">
        <v>149</v>
      </c>
      <c r="EE59" s="74"/>
      <c r="EF59" s="75"/>
      <c r="EG59" s="75"/>
      <c r="EH59" s="82"/>
      <c r="EI59" s="83"/>
      <c r="EJ59" s="75"/>
      <c r="EK59" s="84"/>
      <c r="EL59" s="60"/>
      <c r="EM59" s="90">
        <f t="shared" ref="EM59:EN59" si="713">EM58</f>
        <v>0</v>
      </c>
      <c r="EN59" s="90" t="str">
        <f t="shared" si="713"/>
        <v/>
      </c>
      <c r="EO59" s="90">
        <f ca="1" xml:space="preserve">
IF(AND(EH59=data!$AR$5,EI59=data!$AT$87),data!$AU$87,
IF(AND(EH59=data!$AR$5,EI59=data!$AT$88),data!$AU$88,
IF(EH59=data!$AR$4,EF59/EJ59,
IF(EH59=data!$AR$5,EF59/OFFSET(data!$AT$3,MATCH(EI59,data!$AT$4:$AT$88,0),1),0))))</f>
        <v>0</v>
      </c>
      <c r="EP59" s="90">
        <f>MIN(IF(EL59=data!$AV$4,0.18,0.09),EF59*9)</f>
        <v>0</v>
      </c>
      <c r="EQ59" s="91">
        <f>IF(EE59=data!$AS$5,EP59,
IF(EE59=data!$AS$4,EO59,0))
*IF(AND(EG59=data!$AW$4,EE$4=data!$F$5),0.9,1)</f>
        <v>0</v>
      </c>
      <c r="ER59" s="91">
        <f t="shared" si="5"/>
        <v>0</v>
      </c>
      <c r="FB59" s="597"/>
      <c r="FC59" s="600"/>
      <c r="FD59" s="167" t="s">
        <v>149</v>
      </c>
      <c r="FE59" s="74"/>
      <c r="FF59" s="75"/>
      <c r="FG59" s="75"/>
      <c r="FH59" s="82"/>
      <c r="FI59" s="83"/>
      <c r="FJ59" s="75"/>
      <c r="FK59" s="84"/>
      <c r="FL59" s="60"/>
      <c r="FM59" s="90">
        <f t="shared" ref="FM59:FN59" si="714">FM58</f>
        <v>0</v>
      </c>
      <c r="FN59" s="90" t="str">
        <f t="shared" si="714"/>
        <v/>
      </c>
      <c r="FO59" s="90">
        <f ca="1" xml:space="preserve">
IF(AND(FH59=data!$AR$5,FI59=data!$AT$87),data!$AU$87,
IF(AND(FH59=data!$AR$5,FI59=data!$AT$88),data!$AU$88,
IF(FH59=data!$AR$4,FF59/FJ59,
IF(FH59=data!$AR$5,FF59/OFFSET(data!$AT$3,MATCH(FI59,data!$AT$4:$AT$88,0),1),0))))</f>
        <v>0</v>
      </c>
      <c r="FP59" s="90">
        <f>MIN(IF(FL59=data!$AV$4,0.18,0.09),FF59*9)</f>
        <v>0</v>
      </c>
      <c r="FQ59" s="91">
        <f>IF(FE59=data!$AS$5,FP59,
IF(FE59=data!$AS$4,FO59,0))
*IF(AND(FG59=data!$AW$4,FE$4=data!$F$5),0.9,1)</f>
        <v>0</v>
      </c>
      <c r="FR59" s="91">
        <f t="shared" si="6"/>
        <v>0</v>
      </c>
      <c r="GB59" s="597"/>
      <c r="GC59" s="600"/>
      <c r="GD59" s="167" t="s">
        <v>149</v>
      </c>
      <c r="GE59" s="74"/>
      <c r="GF59" s="75"/>
      <c r="GG59" s="75"/>
      <c r="GH59" s="82"/>
      <c r="GI59" s="83"/>
      <c r="GJ59" s="75"/>
      <c r="GK59" s="84"/>
      <c r="GL59" s="60"/>
      <c r="GM59" s="90">
        <f t="shared" ref="GM59:GN59" si="715">GM58</f>
        <v>0</v>
      </c>
      <c r="GN59" s="90" t="str">
        <f t="shared" si="715"/>
        <v/>
      </c>
      <c r="GO59" s="90">
        <f ca="1" xml:space="preserve">
IF(AND(GH59=data!$AR$5,GI59=data!$AT$87),data!$AU$87,
IF(AND(GH59=data!$AR$5,GI59=data!$AT$88),data!$AU$88,
IF(GH59=data!$AR$4,GF59/GJ59,
IF(GH59=data!$AR$5,GF59/OFFSET(data!$AT$3,MATCH(GI59,data!$AT$4:$AT$88,0),1),0))))</f>
        <v>0</v>
      </c>
      <c r="GP59" s="90">
        <f>MIN(IF(GL59=data!$AV$4,0.18,0.09),GF59*9)</f>
        <v>0</v>
      </c>
      <c r="GQ59" s="91">
        <f>IF(GE59=data!$AS$5,GP59,
IF(GE59=data!$AS$4,GO59,0))
*IF(AND(GG59=data!$AW$4,GE$4=data!$F$5),0.9,1)</f>
        <v>0</v>
      </c>
      <c r="GR59" s="91">
        <f t="shared" si="7"/>
        <v>0</v>
      </c>
      <c r="HB59" s="597"/>
      <c r="HC59" s="600"/>
      <c r="HD59" s="167" t="s">
        <v>149</v>
      </c>
      <c r="HE59" s="74"/>
      <c r="HF59" s="75"/>
      <c r="HG59" s="75"/>
      <c r="HH59" s="82"/>
      <c r="HI59" s="83"/>
      <c r="HJ59" s="75"/>
      <c r="HK59" s="84"/>
      <c r="HL59" s="60"/>
      <c r="HM59" s="90">
        <f t="shared" ref="HM59:HN59" si="716">HM58</f>
        <v>0</v>
      </c>
      <c r="HN59" s="90" t="str">
        <f t="shared" si="716"/>
        <v/>
      </c>
      <c r="HO59" s="90">
        <f ca="1" xml:space="preserve">
IF(AND(HH59=data!$AR$5,HI59=data!$AT$87),data!$AU$87,
IF(AND(HH59=data!$AR$5,HI59=data!$AT$88),data!$AU$88,
IF(HH59=data!$AR$4,HF59/HJ59,
IF(HH59=data!$AR$5,HF59/OFFSET(data!$AT$3,MATCH(HI59,data!$AT$4:$AT$88,0),1),0))))</f>
        <v>0</v>
      </c>
      <c r="HP59" s="90">
        <f>MIN(IF(HL59=data!$AV$4,0.18,0.09),HF59*9)</f>
        <v>0</v>
      </c>
      <c r="HQ59" s="91">
        <f>IF(HE59=data!$AS$5,HP59,
IF(HE59=data!$AS$4,HO59,0))
*IF(AND(HG59=data!$AW$4,HE$4=data!$F$5),0.9,1)</f>
        <v>0</v>
      </c>
      <c r="HR59" s="91">
        <f t="shared" si="8"/>
        <v>0</v>
      </c>
      <c r="IB59" s="597"/>
      <c r="IC59" s="600"/>
      <c r="ID59" s="167" t="s">
        <v>149</v>
      </c>
      <c r="IE59" s="74"/>
      <c r="IF59" s="75"/>
      <c r="IG59" s="75"/>
      <c r="IH59" s="82"/>
      <c r="II59" s="83"/>
      <c r="IJ59" s="75"/>
      <c r="IK59" s="84"/>
      <c r="IL59" s="60"/>
      <c r="IM59" s="90">
        <f t="shared" ref="IM59:IN59" si="717">IM58</f>
        <v>0</v>
      </c>
      <c r="IN59" s="90" t="str">
        <f t="shared" si="717"/>
        <v/>
      </c>
      <c r="IO59" s="90">
        <f ca="1" xml:space="preserve">
IF(AND(IH59=data!$AR$5,II59=data!$AT$87),data!$AU$87,
IF(AND(IH59=data!$AR$5,II59=data!$AT$88),data!$AU$88,
IF(IH59=data!$AR$4,IF59/IJ59,
IF(IH59=data!$AR$5,IF59/OFFSET(data!$AT$3,MATCH(II59,data!$AT$4:$AT$88,0),1),0))))</f>
        <v>0</v>
      </c>
      <c r="IP59" s="90">
        <f>MIN(IF(IL59=data!$AV$4,0.18,0.09),IF59*9)</f>
        <v>0</v>
      </c>
      <c r="IQ59" s="91">
        <f>IF(IE59=data!$AS$5,IP59,
IF(IE59=data!$AS$4,IO59,0))
*IF(AND(IG59=data!$AW$4,IE$4=data!$F$5),0.9,1)</f>
        <v>0</v>
      </c>
      <c r="IR59" s="91">
        <f t="shared" si="9"/>
        <v>0</v>
      </c>
      <c r="JB59" s="597"/>
      <c r="JC59" s="600"/>
      <c r="JD59" s="167" t="s">
        <v>149</v>
      </c>
      <c r="JE59" s="74"/>
      <c r="JF59" s="75"/>
      <c r="JG59" s="75"/>
      <c r="JH59" s="82"/>
      <c r="JI59" s="83"/>
      <c r="JJ59" s="75"/>
      <c r="JK59" s="84"/>
      <c r="JL59" s="60"/>
      <c r="JM59" s="90">
        <f t="shared" ref="JM59:JN59" si="718">JM58</f>
        <v>0</v>
      </c>
      <c r="JN59" s="90" t="str">
        <f t="shared" si="718"/>
        <v/>
      </c>
      <c r="JO59" s="90">
        <f ca="1" xml:space="preserve">
IF(AND(JH59=data!$AR$5,JI59=data!$AT$87),data!$AU$87,
IF(AND(JH59=data!$AR$5,JI59=data!$AT$88),data!$AU$88,
IF(JH59=data!$AR$4,JF59/JJ59,
IF(JH59=data!$AR$5,JF59/OFFSET(data!$AT$3,MATCH(JI59,data!$AT$4:$AT$88,0),1),0))))</f>
        <v>0</v>
      </c>
      <c r="JP59" s="90">
        <f>MIN(IF(JL59=data!$AV$4,0.18,0.09),JF59*9)</f>
        <v>0</v>
      </c>
      <c r="JQ59" s="91">
        <f>IF(JE59=data!$AS$5,JP59,
IF(JE59=data!$AS$4,JO59,0))
*IF(AND(JG59=data!$AW$4,JE$4=data!$F$5),0.9,1)</f>
        <v>0</v>
      </c>
      <c r="JR59" s="91">
        <f t="shared" si="10"/>
        <v>0</v>
      </c>
      <c r="KB59" s="597"/>
      <c r="KC59" s="600"/>
      <c r="KD59" s="167" t="s">
        <v>149</v>
      </c>
      <c r="KE59" s="74"/>
      <c r="KF59" s="75"/>
      <c r="KG59" s="75"/>
      <c r="KH59" s="82"/>
      <c r="KI59" s="83"/>
      <c r="KJ59" s="75"/>
      <c r="KK59" s="84"/>
      <c r="KL59" s="60"/>
      <c r="KM59" s="90">
        <f t="shared" ref="KM59:KN59" si="719">KM58</f>
        <v>0</v>
      </c>
      <c r="KN59" s="90" t="str">
        <f t="shared" si="719"/>
        <v/>
      </c>
      <c r="KO59" s="90">
        <f ca="1" xml:space="preserve">
IF(AND(KH59=data!$AR$5,KI59=data!$AT$87),data!$AU$87,
IF(AND(KH59=data!$AR$5,KI59=data!$AT$88),data!$AU$88,
IF(KH59=data!$AR$4,KF59/KJ59,
IF(KH59=data!$AR$5,KF59/OFFSET(data!$AT$3,MATCH(KI59,data!$AT$4:$AT$88,0),1),0))))</f>
        <v>0</v>
      </c>
      <c r="KP59" s="90">
        <f>MIN(IF(KL59=data!$AV$4,0.18,0.09),KF59*9)</f>
        <v>0</v>
      </c>
      <c r="KQ59" s="91">
        <f>IF(KE59=data!$AS$5,KP59,
IF(KE59=data!$AS$4,KO59,0))
*IF(AND(KG59=data!$AW$4,KE$4=data!$F$5),0.9,1)</f>
        <v>0</v>
      </c>
      <c r="KR59" s="91">
        <f t="shared" si="11"/>
        <v>0</v>
      </c>
      <c r="LB59" s="597"/>
      <c r="LC59" s="600"/>
      <c r="LD59" s="167" t="s">
        <v>149</v>
      </c>
      <c r="LE59" s="74"/>
      <c r="LF59" s="75"/>
      <c r="LG59" s="75"/>
      <c r="LH59" s="82"/>
      <c r="LI59" s="83"/>
      <c r="LJ59" s="75"/>
      <c r="LK59" s="84"/>
      <c r="LL59" s="60"/>
      <c r="LM59" s="90">
        <f t="shared" ref="LM59:LN59" si="720">LM58</f>
        <v>0</v>
      </c>
      <c r="LN59" s="90" t="str">
        <f t="shared" si="720"/>
        <v/>
      </c>
      <c r="LO59" s="90">
        <f ca="1" xml:space="preserve">
IF(AND(LH59=data!$AR$5,LI59=data!$AT$87),data!$AU$87,
IF(AND(LH59=data!$AR$5,LI59=data!$AT$88),data!$AU$88,
IF(LH59=data!$AR$4,LF59/LJ59,
IF(LH59=data!$AR$5,LF59/OFFSET(data!$AT$3,MATCH(LI59,data!$AT$4:$AT$88,0),1),0))))</f>
        <v>0</v>
      </c>
      <c r="LP59" s="90">
        <f>MIN(IF(LL59=data!$AV$4,0.18,0.09),LF59*9)</f>
        <v>0</v>
      </c>
      <c r="LQ59" s="91">
        <f>IF(LE59=data!$AS$5,LP59,
IF(LE59=data!$AS$4,LO59,0))
*IF(AND(LG59=data!$AW$4,LE$4=data!$F$5),0.9,1)</f>
        <v>0</v>
      </c>
      <c r="LR59" s="91">
        <f t="shared" si="12"/>
        <v>0</v>
      </c>
      <c r="MB59" s="597"/>
      <c r="MC59" s="600"/>
      <c r="MD59" s="167" t="s">
        <v>149</v>
      </c>
      <c r="ME59" s="74"/>
      <c r="MF59" s="75"/>
      <c r="MG59" s="75"/>
      <c r="MH59" s="82"/>
      <c r="MI59" s="83"/>
      <c r="MJ59" s="75"/>
      <c r="MK59" s="84"/>
      <c r="ML59" s="60"/>
      <c r="MM59" s="90">
        <f t="shared" ref="MM59:MN59" si="721">MM58</f>
        <v>0</v>
      </c>
      <c r="MN59" s="90" t="str">
        <f t="shared" si="721"/>
        <v/>
      </c>
      <c r="MO59" s="90">
        <f ca="1" xml:space="preserve">
IF(AND(MH59=data!$AR$5,MI59=data!$AT$87),data!$AU$87,
IF(AND(MH59=data!$AR$5,MI59=data!$AT$88),data!$AU$88,
IF(MH59=data!$AR$4,MF59/MJ59,
IF(MH59=data!$AR$5,MF59/OFFSET(data!$AT$3,MATCH(MI59,data!$AT$4:$AT$88,0),1),0))))</f>
        <v>0</v>
      </c>
      <c r="MP59" s="90">
        <f>MIN(IF(ML59=data!$AV$4,0.18,0.09),MF59*9)</f>
        <v>0</v>
      </c>
      <c r="MQ59" s="91">
        <f>IF(ME59=data!$AS$5,MP59,
IF(ME59=data!$AS$4,MO59,0))
*IF(AND(MG59=data!$AW$4,ME$4=data!$F$5),0.9,1)</f>
        <v>0</v>
      </c>
      <c r="MR59" s="91">
        <f t="shared" si="13"/>
        <v>0</v>
      </c>
      <c r="NB59" s="597"/>
      <c r="NC59" s="600"/>
      <c r="ND59" s="167" t="s">
        <v>149</v>
      </c>
      <c r="NE59" s="74"/>
      <c r="NF59" s="75"/>
      <c r="NG59" s="75"/>
      <c r="NH59" s="82"/>
      <c r="NI59" s="83"/>
      <c r="NJ59" s="75"/>
      <c r="NK59" s="84"/>
      <c r="NL59" s="60"/>
      <c r="NM59" s="90">
        <f t="shared" ref="NM59:NN59" si="722">NM58</f>
        <v>0</v>
      </c>
      <c r="NN59" s="90" t="str">
        <f t="shared" si="722"/>
        <v/>
      </c>
      <c r="NO59" s="90">
        <f ca="1" xml:space="preserve">
IF(AND(NH59=data!$AR$5,NI59=data!$AT$87),data!$AU$87,
IF(AND(NH59=data!$AR$5,NI59=data!$AT$88),data!$AU$88,
IF(NH59=data!$AR$4,NF59/NJ59,
IF(NH59=data!$AR$5,NF59/OFFSET(data!$AT$3,MATCH(NI59,data!$AT$4:$AT$88,0),1),0))))</f>
        <v>0</v>
      </c>
      <c r="NP59" s="90">
        <f>MIN(IF(NL59=data!$AV$4,0.18,0.09),NF59*9)</f>
        <v>0</v>
      </c>
      <c r="NQ59" s="91">
        <f>IF(NE59=data!$AS$5,NP59,
IF(NE59=data!$AS$4,NO59,0))
*IF(AND(NG59=data!$AW$4,NE$4=data!$F$5),0.9,1)</f>
        <v>0</v>
      </c>
      <c r="NR59" s="91">
        <f t="shared" si="14"/>
        <v>0</v>
      </c>
      <c r="OB59" s="597"/>
      <c r="OC59" s="600"/>
      <c r="OD59" s="167" t="s">
        <v>149</v>
      </c>
      <c r="OE59" s="74"/>
      <c r="OF59" s="75"/>
      <c r="OG59" s="75"/>
      <c r="OH59" s="82"/>
      <c r="OI59" s="83"/>
      <c r="OJ59" s="75"/>
      <c r="OK59" s="84"/>
      <c r="OL59" s="60"/>
      <c r="OM59" s="90">
        <f t="shared" ref="OM59:ON59" si="723">OM58</f>
        <v>0</v>
      </c>
      <c r="ON59" s="90" t="str">
        <f t="shared" si="723"/>
        <v/>
      </c>
      <c r="OO59" s="90">
        <f ca="1" xml:space="preserve">
IF(AND(OH59=data!$AR$5,OI59=data!$AT$87),data!$AU$87,
IF(AND(OH59=data!$AR$5,OI59=data!$AT$88),data!$AU$88,
IF(OH59=data!$AR$4,OF59/OJ59,
IF(OH59=data!$AR$5,OF59/OFFSET(data!$AT$3,MATCH(OI59,data!$AT$4:$AT$88,0),1),0))))</f>
        <v>0</v>
      </c>
      <c r="OP59" s="90">
        <f>MIN(IF(OL59=data!$AV$4,0.18,0.09),OF59*9)</f>
        <v>0</v>
      </c>
      <c r="OQ59" s="91">
        <f>IF(OE59=data!$AS$5,OP59,
IF(OE59=data!$AS$4,OO59,0))
*IF(AND(OG59=data!$AW$4,OE$4=data!$F$5),0.9,1)</f>
        <v>0</v>
      </c>
      <c r="OR59" s="91">
        <f t="shared" si="15"/>
        <v>0</v>
      </c>
      <c r="PB59" s="597"/>
      <c r="PC59" s="600"/>
      <c r="PD59" s="167" t="s">
        <v>149</v>
      </c>
      <c r="PE59" s="74"/>
      <c r="PF59" s="75"/>
      <c r="PG59" s="75"/>
      <c r="PH59" s="82"/>
      <c r="PI59" s="83"/>
      <c r="PJ59" s="75"/>
      <c r="PK59" s="84"/>
      <c r="PL59" s="60"/>
      <c r="PM59" s="90">
        <f t="shared" ref="PM59:PN59" si="724">PM58</f>
        <v>0</v>
      </c>
      <c r="PN59" s="90" t="str">
        <f t="shared" si="724"/>
        <v/>
      </c>
      <c r="PO59" s="90">
        <f ca="1" xml:space="preserve">
IF(AND(PH59=data!$AR$5,PI59=data!$AT$87),data!$AU$87,
IF(AND(PH59=data!$AR$5,PI59=data!$AT$88),data!$AU$88,
IF(PH59=data!$AR$4,PF59/PJ59,
IF(PH59=data!$AR$5,PF59/OFFSET(data!$AT$3,MATCH(PI59,data!$AT$4:$AT$88,0),1),0))))</f>
        <v>0</v>
      </c>
      <c r="PP59" s="90">
        <f>MIN(IF(PL59=data!$AV$4,0.18,0.09),PF59*9)</f>
        <v>0</v>
      </c>
      <c r="PQ59" s="91">
        <f>IF(PE59=data!$AS$5,PP59,
IF(PE59=data!$AS$4,PO59,0))
*IF(AND(PG59=data!$AW$4,PE$4=data!$F$5),0.9,1)</f>
        <v>0</v>
      </c>
      <c r="PR59" s="91">
        <f t="shared" si="16"/>
        <v>0</v>
      </c>
      <c r="QB59" s="597"/>
      <c r="QC59" s="600"/>
      <c r="QD59" s="167" t="s">
        <v>149</v>
      </c>
      <c r="QE59" s="74"/>
      <c r="QF59" s="75"/>
      <c r="QG59" s="75"/>
      <c r="QH59" s="82"/>
      <c r="QI59" s="83"/>
      <c r="QJ59" s="75"/>
      <c r="QK59" s="84"/>
      <c r="QL59" s="60"/>
      <c r="QM59" s="90">
        <f t="shared" ref="QM59:QN59" si="725">QM58</f>
        <v>0</v>
      </c>
      <c r="QN59" s="90" t="str">
        <f t="shared" si="725"/>
        <v/>
      </c>
      <c r="QO59" s="90">
        <f ca="1" xml:space="preserve">
IF(AND(QH59=data!$AR$5,QI59=data!$AT$87),data!$AU$87,
IF(AND(QH59=data!$AR$5,QI59=data!$AT$88),data!$AU$88,
IF(QH59=data!$AR$4,QF59/QJ59,
IF(QH59=data!$AR$5,QF59/OFFSET(data!$AT$3,MATCH(QI59,data!$AT$4:$AT$88,0),1),0))))</f>
        <v>0</v>
      </c>
      <c r="QP59" s="90">
        <f>MIN(IF(QL59=data!$AV$4,0.18,0.09),QF59*9)</f>
        <v>0</v>
      </c>
      <c r="QQ59" s="91">
        <f>IF(QE59=data!$AS$5,QP59,
IF(QE59=data!$AS$4,QO59,0))
*IF(AND(QG59=data!$AW$4,QE$4=data!$F$5),0.9,1)</f>
        <v>0</v>
      </c>
      <c r="QR59" s="91">
        <f t="shared" si="17"/>
        <v>0</v>
      </c>
      <c r="RB59" s="597"/>
      <c r="RC59" s="600"/>
      <c r="RD59" s="167" t="s">
        <v>149</v>
      </c>
      <c r="RE59" s="74"/>
      <c r="RF59" s="75"/>
      <c r="RG59" s="75"/>
      <c r="RH59" s="82"/>
      <c r="RI59" s="83"/>
      <c r="RJ59" s="75"/>
      <c r="RK59" s="84"/>
      <c r="RL59" s="60"/>
      <c r="RM59" s="90">
        <f t="shared" ref="RM59:RN59" si="726">RM58</f>
        <v>0</v>
      </c>
      <c r="RN59" s="90" t="str">
        <f t="shared" si="726"/>
        <v/>
      </c>
      <c r="RO59" s="90">
        <f ca="1" xml:space="preserve">
IF(AND(RH59=data!$AR$5,RI59=data!$AT$87),data!$AU$87,
IF(AND(RH59=data!$AR$5,RI59=data!$AT$88),data!$AU$88,
IF(RH59=data!$AR$4,RF59/RJ59,
IF(RH59=data!$AR$5,RF59/OFFSET(data!$AT$3,MATCH(RI59,data!$AT$4:$AT$88,0),1),0))))</f>
        <v>0</v>
      </c>
      <c r="RP59" s="90">
        <f>MIN(IF(RL59=data!$AV$4,0.18,0.09),RF59*9)</f>
        <v>0</v>
      </c>
      <c r="RQ59" s="91">
        <f>IF(RE59=data!$AS$5,RP59,
IF(RE59=data!$AS$4,RO59,0))
*IF(AND(RG59=data!$AW$4,RE$4=data!$F$5),0.9,1)</f>
        <v>0</v>
      </c>
      <c r="RR59" s="91">
        <f t="shared" si="18"/>
        <v>0</v>
      </c>
      <c r="SB59" s="597"/>
      <c r="SC59" s="600"/>
      <c r="SD59" s="167" t="s">
        <v>149</v>
      </c>
      <c r="SE59" s="74"/>
      <c r="SF59" s="75"/>
      <c r="SG59" s="75"/>
      <c r="SH59" s="82"/>
      <c r="SI59" s="83"/>
      <c r="SJ59" s="75"/>
      <c r="SK59" s="84"/>
      <c r="SL59" s="60"/>
      <c r="SM59" s="90">
        <f t="shared" ref="SM59:SN59" si="727">SM58</f>
        <v>0</v>
      </c>
      <c r="SN59" s="90" t="str">
        <f t="shared" si="727"/>
        <v/>
      </c>
      <c r="SO59" s="90">
        <f ca="1" xml:space="preserve">
IF(AND(SH59=data!$AR$5,SI59=data!$AT$87),data!$AU$87,
IF(AND(SH59=data!$AR$5,SI59=data!$AT$88),data!$AU$88,
IF(SH59=data!$AR$4,SF59/SJ59,
IF(SH59=data!$AR$5,SF59/OFFSET(data!$AT$3,MATCH(SI59,data!$AT$4:$AT$88,0),1),0))))</f>
        <v>0</v>
      </c>
      <c r="SP59" s="90">
        <f>MIN(IF(SL59=data!$AV$4,0.18,0.09),SF59*9)</f>
        <v>0</v>
      </c>
      <c r="SQ59" s="91">
        <f>IF(SE59=data!$AS$5,SP59,
IF(SE59=data!$AS$4,SO59,0))
*IF(AND(SG59=data!$AW$4,SE$4=data!$F$5),0.9,1)</f>
        <v>0</v>
      </c>
      <c r="SR59" s="91">
        <f t="shared" si="19"/>
        <v>0</v>
      </c>
    </row>
    <row r="60" spans="2:516" ht="22.5" customHeight="1" x14ac:dyDescent="0.15">
      <c r="B60" s="595" t="str">
        <f>IF(AND(E4=data!$F$5,OR(J6=data!$P$4,J6=data!$P$5,J6=data!$P$7,J6=data!$P$10,J6=data!$P$13,J6=data!$P$14,,E6=data!$Q$8)),"",
IF(AND(E4=data!$F$5,J6=data!$P$6),"",
IF(AND(E4=data!$F$5,J6=data!$P$8),"",
IF(AND(E4=data!$F$5,J6=data!$P$9),"",
IF(AND(E4=data!$F$5,J6=data!$P$11),data!$Y$6,
IF(AND(E4=data!$F$5,J6=data!$P$12),data!$Y$6,
IF(AND(E4=data!$F$5,J6=data!$P$15),"",
"")))))))</f>
        <v/>
      </c>
      <c r="C60" s="598"/>
      <c r="D60" s="166" t="s">
        <v>595</v>
      </c>
      <c r="E60" s="69"/>
      <c r="F60" s="70"/>
      <c r="G60" s="71"/>
      <c r="H60" s="76"/>
      <c r="I60" s="77"/>
      <c r="J60" s="70"/>
      <c r="K60" s="78"/>
      <c r="L60" s="58"/>
      <c r="M60" s="90" t="str">
        <f t="shared" si="20"/>
        <v>簡略計算方法①</v>
      </c>
      <c r="N60" s="90" t="str">
        <f t="shared" si="21"/>
        <v>柱・間柱間</v>
      </c>
      <c r="O60" s="90">
        <f ca="1" xml:space="preserve">
IF(AND(H60=data!$AR$5,I60=data!$AT$87),data!$AU$87,
IF(AND(H60=data!$AR$5,I60=data!$AT$88),data!$AU$88,
IF(H60=data!$AR$4,F60/J60,
IF(H60=data!$AR$5,F60/OFFSET(data!$AT$3,MATCH(I60,data!$AT$4:$AT$88,0),1),0))))</f>
        <v>0</v>
      </c>
      <c r="P60" s="90">
        <f>MIN(IF(L60=data!$AV$4,0.18,0.09),F60*9)</f>
        <v>0</v>
      </c>
      <c r="Q60" s="91">
        <f>IF(E60=data!$AS$5,P60,
IF(E60=data!$AS$4,O60,0))
*IF(AND(G60=data!$AW$4,E$4=data!$F$5),0.9,1)</f>
        <v>0</v>
      </c>
      <c r="R60" s="91">
        <f t="shared" si="402"/>
        <v>0</v>
      </c>
      <c r="S60" s="91">
        <f>SUM(R60:R69)</f>
        <v>0</v>
      </c>
      <c r="T60" s="165">
        <f ca="1">SUM(S60:S62)</f>
        <v>0.22</v>
      </c>
      <c r="U60" s="91">
        <f>IF(C60=0,0,C60/SUM(C10,C20,C30,C40,C50,C60))</f>
        <v>0</v>
      </c>
      <c r="V60" s="91">
        <f ca="1">T61*U63</f>
        <v>0</v>
      </c>
      <c r="AB60" s="595" t="str">
        <f>IF(AND(AE4=data!$F$5,OR(AJ6=data!$P$4,AJ6=data!$P$5,AJ6=data!$P$7,AJ6=data!$P$10,AJ6=data!$P$13,AJ6=data!$P$14,,AE6=data!$Q$8)),"",
IF(AND(AE4=data!$F$5,AJ6=data!$P$6),"",
IF(AND(AE4=data!$F$5,AJ6=data!$P$8),"",
IF(AND(AE4=data!$F$5,AJ6=data!$P$9),"",
IF(AND(AE4=data!$F$5,AJ6=data!$P$11),data!$Y$6,
IF(AND(AE4=data!$F$5,AJ6=data!$P$12),data!$Y$6,
IF(AND(AE4=data!$F$5,AJ6=data!$P$15),"",
"")))))))</f>
        <v/>
      </c>
      <c r="AC60" s="598"/>
      <c r="AD60" s="166" t="s">
        <v>140</v>
      </c>
      <c r="AE60" s="69"/>
      <c r="AF60" s="70"/>
      <c r="AG60" s="71"/>
      <c r="AH60" s="76"/>
      <c r="AI60" s="77"/>
      <c r="AJ60" s="70"/>
      <c r="AK60" s="78"/>
      <c r="AL60" s="58"/>
      <c r="AM60" s="90" t="str">
        <f t="shared" si="601"/>
        <v>詳細計算方法</v>
      </c>
      <c r="AN60" s="90" t="str">
        <f t="shared" si="601"/>
        <v/>
      </c>
      <c r="AO60" s="90">
        <f ca="1" xml:space="preserve">
IF(AND(AH60=data!$AR$5,AI60=data!$AT$87),data!$AU$87,
IF(AND(AH60=data!$AR$5,AI60=data!$AT$88),data!$AU$88,
IF(AH60=data!$AR$4,AF60/AJ60,
IF(AH60=data!$AR$5,AF60/OFFSET(data!$AT$3,MATCH(AI60,data!$AT$4:$AT$88,0),1),0))))</f>
        <v>0</v>
      </c>
      <c r="AP60" s="90">
        <f>MIN(IF(AL60=data!$AV$4,0.18,0.09),AF60*9)</f>
        <v>0</v>
      </c>
      <c r="AQ60" s="91">
        <f>IF(AE60=data!$AS$5,AP60,
IF(AE60=data!$AS$4,AO60,0))
*IF(AND(AG60=data!$AW$4,AE$4=data!$F$5),0.9,1)</f>
        <v>0</v>
      </c>
      <c r="AR60" s="91">
        <f t="shared" si="1"/>
        <v>0</v>
      </c>
      <c r="AS60" s="91">
        <f>SUM(AR60:AR69)</f>
        <v>0</v>
      </c>
      <c r="AT60" s="165">
        <f ca="1">SUM(AS60:AS62)</f>
        <v>0.18</v>
      </c>
      <c r="AU60" s="91">
        <f>IF(AC60=0,0,AC60/SUM(AC10,AC20,AC30,AC40,AC50,AC60))</f>
        <v>0</v>
      </c>
      <c r="AV60" s="91">
        <f ca="1">AT61*AU63</f>
        <v>0</v>
      </c>
      <c r="BB60" s="595" t="str">
        <f>IF(AND(BE4=data!$F$5,OR(BJ6=data!$P$4,BJ6=data!$P$5,BJ6=data!$P$7,BJ6=data!$P$10,BJ6=data!$P$13,BJ6=data!$P$14,,BE6=data!$Q$8)),"",
IF(AND(BE4=data!$F$5,BJ6=data!$P$6),"",
IF(AND(BE4=data!$F$5,BJ6=data!$P$8),"",
IF(AND(BE4=data!$F$5,BJ6=data!$P$9),"",
IF(AND(BE4=data!$F$5,BJ6=data!$P$11),data!$Y$6,
IF(AND(BE4=data!$F$5,BJ6=data!$P$12),data!$Y$6,
IF(AND(BE4=data!$F$5,BJ6=data!$P$15),"",
"")))))))</f>
        <v/>
      </c>
      <c r="BC60" s="598"/>
      <c r="BD60" s="166" t="s">
        <v>140</v>
      </c>
      <c r="BE60" s="69"/>
      <c r="BF60" s="70"/>
      <c r="BG60" s="71"/>
      <c r="BH60" s="76"/>
      <c r="BI60" s="77"/>
      <c r="BJ60" s="70"/>
      <c r="BK60" s="78"/>
      <c r="BL60" s="58"/>
      <c r="BM60" s="90" t="str">
        <f t="shared" ref="BM60:BN60" si="728">BM59</f>
        <v>簡略計算方法①</v>
      </c>
      <c r="BN60" s="90" t="str">
        <f t="shared" si="728"/>
        <v>大引間</v>
      </c>
      <c r="BO60" s="90">
        <f ca="1" xml:space="preserve">
IF(AND(BH60=data!$AR$5,BI60=data!$AT$87),data!$AU$87,
IF(AND(BH60=data!$AR$5,BI60=data!$AT$88),data!$AU$88,
IF(BH60=data!$AR$4,BF60/BJ60,
IF(BH60=data!$AR$5,BF60/OFFSET(data!$AT$3,MATCH(BI60,data!$AT$4:$AT$88,0),1),0))))</f>
        <v>0</v>
      </c>
      <c r="BP60" s="90">
        <f>MIN(IF(BL60=data!$AV$4,0.18,0.09),BF60*9)</f>
        <v>0</v>
      </c>
      <c r="BQ60" s="91">
        <f>IF(BE60=data!$AS$5,BP60,
IF(BE60=data!$AS$4,BO60,0))
*IF(AND(BG60=data!$AW$4,BE$4=data!$F$5),0.9,1)</f>
        <v>0</v>
      </c>
      <c r="BR60" s="91">
        <f t="shared" si="2"/>
        <v>0</v>
      </c>
      <c r="BS60" s="91">
        <f>SUM(BR60:BR69)</f>
        <v>0</v>
      </c>
      <c r="BT60" s="165">
        <f ca="1">SUM(BS60:BS62)</f>
        <v>0.3</v>
      </c>
      <c r="BU60" s="91">
        <f>IF(BC60=0,0,BC60/SUM(BC10,BC20,BC30,BC40,BC50,BC60))</f>
        <v>0</v>
      </c>
      <c r="BV60" s="91">
        <f ca="1">BT61*BU63</f>
        <v>0</v>
      </c>
      <c r="CB60" s="595" t="str">
        <f>IF(AND(CE4=data!$F$5,OR(CJ6=data!$P$4,CJ6=data!$P$5,CJ6=data!$P$7,CJ6=data!$P$10,CJ6=data!$P$13,CJ6=data!$P$14,,CE6=data!$Q$8)),"",
IF(AND(CE4=data!$F$5,CJ6=data!$P$6),"",
IF(AND(CE4=data!$F$5,CJ6=data!$P$8),"",
IF(AND(CE4=data!$F$5,CJ6=data!$P$9),"",
IF(AND(CE4=data!$F$5,CJ6=data!$P$11),data!$Y$6,
IF(AND(CE4=data!$F$5,CJ6=data!$P$12),data!$Y$6,
IF(AND(CE4=data!$F$5,CJ6=data!$P$15),"",
"")))))))</f>
        <v/>
      </c>
      <c r="CC60" s="598"/>
      <c r="CD60" s="166" t="s">
        <v>140</v>
      </c>
      <c r="CE60" s="69"/>
      <c r="CF60" s="70"/>
      <c r="CG60" s="71"/>
      <c r="CH60" s="76"/>
      <c r="CI60" s="77"/>
      <c r="CJ60" s="70"/>
      <c r="CK60" s="78"/>
      <c r="CL60" s="58"/>
      <c r="CM60" s="90">
        <f t="shared" ref="CM60:CN60" si="729">CM59</f>
        <v>0</v>
      </c>
      <c r="CN60" s="90" t="str">
        <f t="shared" si="729"/>
        <v/>
      </c>
      <c r="CO60" s="90">
        <f ca="1" xml:space="preserve">
IF(AND(CH60=data!$AR$5,CI60=data!$AT$87),data!$AU$87,
IF(AND(CH60=data!$AR$5,CI60=data!$AT$88),data!$AU$88,
IF(CH60=data!$AR$4,CF60/CJ60,
IF(CH60=data!$AR$5,CF60/OFFSET(data!$AT$3,MATCH(CI60,data!$AT$4:$AT$88,0),1),0))))</f>
        <v>0</v>
      </c>
      <c r="CP60" s="90">
        <f>MIN(IF(CL60=data!$AV$4,0.18,0.09),CF60*9)</f>
        <v>0</v>
      </c>
      <c r="CQ60" s="91">
        <f>IF(CE60=data!$AS$5,CP60,
IF(CE60=data!$AS$4,CO60,0))
*IF(AND(CG60=data!$AW$4,CE$4=data!$F$5),0.9,1)</f>
        <v>0</v>
      </c>
      <c r="CR60" s="91">
        <f t="shared" si="3"/>
        <v>0</v>
      </c>
      <c r="CS60" s="91">
        <f>SUM(CR60:CR69)</f>
        <v>0</v>
      </c>
      <c r="CT60" s="165" t="e">
        <f ca="1">SUM(CS60:CS62)</f>
        <v>#N/A</v>
      </c>
      <c r="CU60" s="91">
        <f>IF(CC60=0,0,CC60/SUM(CC10,CC20,CC30,CC40,CC50,CC60))</f>
        <v>0</v>
      </c>
      <c r="CV60" s="91" t="e">
        <f ca="1">CT61*CU63</f>
        <v>#N/A</v>
      </c>
      <c r="DB60" s="595" t="str">
        <f>IF(AND(DE4=data!$F$5,OR(DJ6=data!$P$4,DJ6=data!$P$5,DJ6=data!$P$7,DJ6=data!$P$10,DJ6=data!$P$13,DJ6=data!$P$14,,DE6=data!$Q$8)),"",
IF(AND(DE4=data!$F$5,DJ6=data!$P$6),"",
IF(AND(DE4=data!$F$5,DJ6=data!$P$8),"",
IF(AND(DE4=data!$F$5,DJ6=data!$P$9),"",
IF(AND(DE4=data!$F$5,DJ6=data!$P$11),data!$Y$6,
IF(AND(DE4=data!$F$5,DJ6=data!$P$12),data!$Y$6,
IF(AND(DE4=data!$F$5,DJ6=data!$P$15),"",
"")))))))</f>
        <v/>
      </c>
      <c r="DC60" s="598"/>
      <c r="DD60" s="166" t="s">
        <v>140</v>
      </c>
      <c r="DE60" s="69"/>
      <c r="DF60" s="70"/>
      <c r="DG60" s="71"/>
      <c r="DH60" s="76"/>
      <c r="DI60" s="77"/>
      <c r="DJ60" s="70"/>
      <c r="DK60" s="78"/>
      <c r="DL60" s="58"/>
      <c r="DM60" s="90">
        <f t="shared" ref="DM60:DN60" si="730">DM59</f>
        <v>0</v>
      </c>
      <c r="DN60" s="90" t="str">
        <f t="shared" si="730"/>
        <v/>
      </c>
      <c r="DO60" s="90">
        <f ca="1" xml:space="preserve">
IF(AND(DH60=data!$AR$5,DI60=data!$AT$87),data!$AU$87,
IF(AND(DH60=data!$AR$5,DI60=data!$AT$88),data!$AU$88,
IF(DH60=data!$AR$4,DF60/DJ60,
IF(DH60=data!$AR$5,DF60/OFFSET(data!$AT$3,MATCH(DI60,data!$AT$4:$AT$88,0),1),0))))</f>
        <v>0</v>
      </c>
      <c r="DP60" s="90">
        <f>MIN(IF(DL60=data!$AV$4,0.18,0.09),DF60*9)</f>
        <v>0</v>
      </c>
      <c r="DQ60" s="91">
        <f>IF(DE60=data!$AS$5,DP60,
IF(DE60=data!$AS$4,DO60,0))
*IF(AND(DG60=data!$AW$4,DE$4=data!$F$5),0.9,1)</f>
        <v>0</v>
      </c>
      <c r="DR60" s="91">
        <f t="shared" si="4"/>
        <v>0</v>
      </c>
      <c r="DS60" s="91">
        <f>SUM(DR60:DR69)</f>
        <v>0</v>
      </c>
      <c r="DT60" s="165" t="e">
        <f ca="1">SUM(DS60:DS62)</f>
        <v>#N/A</v>
      </c>
      <c r="DU60" s="91">
        <f>IF(DC60=0,0,DC60/SUM(DC10,DC20,DC30,DC40,DC50,DC60))</f>
        <v>0</v>
      </c>
      <c r="DV60" s="91" t="e">
        <f ca="1">DT61*DU63</f>
        <v>#N/A</v>
      </c>
      <c r="EB60" s="595" t="str">
        <f>IF(AND(EE4=data!$F$5,OR(EJ6=data!$P$4,EJ6=data!$P$5,EJ6=data!$P$7,EJ6=data!$P$10,EJ6=data!$P$13,EJ6=data!$P$14,,EE6=data!$Q$8)),"",
IF(AND(EE4=data!$F$5,EJ6=data!$P$6),"",
IF(AND(EE4=data!$F$5,EJ6=data!$P$8),"",
IF(AND(EE4=data!$F$5,EJ6=data!$P$9),"",
IF(AND(EE4=data!$F$5,EJ6=data!$P$11),data!$Y$6,
IF(AND(EE4=data!$F$5,EJ6=data!$P$12),data!$Y$6,
IF(AND(EE4=data!$F$5,EJ6=data!$P$15),"",
"")))))))</f>
        <v/>
      </c>
      <c r="EC60" s="598"/>
      <c r="ED60" s="166" t="s">
        <v>140</v>
      </c>
      <c r="EE60" s="69"/>
      <c r="EF60" s="70"/>
      <c r="EG60" s="71"/>
      <c r="EH60" s="76"/>
      <c r="EI60" s="77"/>
      <c r="EJ60" s="70"/>
      <c r="EK60" s="78"/>
      <c r="EL60" s="58"/>
      <c r="EM60" s="90">
        <f t="shared" ref="EM60:EN60" si="731">EM59</f>
        <v>0</v>
      </c>
      <c r="EN60" s="90" t="str">
        <f t="shared" si="731"/>
        <v/>
      </c>
      <c r="EO60" s="90">
        <f ca="1" xml:space="preserve">
IF(AND(EH60=data!$AR$5,EI60=data!$AT$87),data!$AU$87,
IF(AND(EH60=data!$AR$5,EI60=data!$AT$88),data!$AU$88,
IF(EH60=data!$AR$4,EF60/EJ60,
IF(EH60=data!$AR$5,EF60/OFFSET(data!$AT$3,MATCH(EI60,data!$AT$4:$AT$88,0),1),0))))</f>
        <v>0</v>
      </c>
      <c r="EP60" s="90">
        <f>MIN(IF(EL60=data!$AV$4,0.18,0.09),EF60*9)</f>
        <v>0</v>
      </c>
      <c r="EQ60" s="91">
        <f>IF(EE60=data!$AS$5,EP60,
IF(EE60=data!$AS$4,EO60,0))
*IF(AND(EG60=data!$AW$4,EE$4=data!$F$5),0.9,1)</f>
        <v>0</v>
      </c>
      <c r="ER60" s="91">
        <f t="shared" si="5"/>
        <v>0</v>
      </c>
      <c r="ES60" s="91">
        <f>SUM(ER60:ER69)</f>
        <v>0</v>
      </c>
      <c r="ET60" s="165" t="e">
        <f ca="1">SUM(ES60:ES62)</f>
        <v>#N/A</v>
      </c>
      <c r="EU60" s="91">
        <f>IF(EC60=0,0,EC60/SUM(EC10,EC20,EC30,EC40,EC50,EC60))</f>
        <v>0</v>
      </c>
      <c r="EV60" s="91" t="e">
        <f ca="1">ET61*EU63</f>
        <v>#N/A</v>
      </c>
      <c r="FB60" s="595" t="str">
        <f>IF(AND(FE4=data!$F$5,OR(FJ6=data!$P$4,FJ6=data!$P$5,FJ6=data!$P$7,FJ6=data!$P$10,FJ6=data!$P$13,FJ6=data!$P$14,,FE6=data!$Q$8)),"",
IF(AND(FE4=data!$F$5,FJ6=data!$P$6),"",
IF(AND(FE4=data!$F$5,FJ6=data!$P$8),"",
IF(AND(FE4=data!$F$5,FJ6=data!$P$9),"",
IF(AND(FE4=data!$F$5,FJ6=data!$P$11),data!$Y$6,
IF(AND(FE4=data!$F$5,FJ6=data!$P$12),data!$Y$6,
IF(AND(FE4=data!$F$5,FJ6=data!$P$15),"",
"")))))))</f>
        <v/>
      </c>
      <c r="FC60" s="598"/>
      <c r="FD60" s="166" t="s">
        <v>140</v>
      </c>
      <c r="FE60" s="69"/>
      <c r="FF60" s="70"/>
      <c r="FG60" s="71"/>
      <c r="FH60" s="76"/>
      <c r="FI60" s="77"/>
      <c r="FJ60" s="70"/>
      <c r="FK60" s="78"/>
      <c r="FL60" s="58"/>
      <c r="FM60" s="90">
        <f t="shared" ref="FM60:FN60" si="732">FM59</f>
        <v>0</v>
      </c>
      <c r="FN60" s="90" t="str">
        <f t="shared" si="732"/>
        <v/>
      </c>
      <c r="FO60" s="90">
        <f ca="1" xml:space="preserve">
IF(AND(FH60=data!$AR$5,FI60=data!$AT$87),data!$AU$87,
IF(AND(FH60=data!$AR$5,FI60=data!$AT$88),data!$AU$88,
IF(FH60=data!$AR$4,FF60/FJ60,
IF(FH60=data!$AR$5,FF60/OFFSET(data!$AT$3,MATCH(FI60,data!$AT$4:$AT$88,0),1),0))))</f>
        <v>0</v>
      </c>
      <c r="FP60" s="90">
        <f>MIN(IF(FL60=data!$AV$4,0.18,0.09),FF60*9)</f>
        <v>0</v>
      </c>
      <c r="FQ60" s="91">
        <f>IF(FE60=data!$AS$5,FP60,
IF(FE60=data!$AS$4,FO60,0))
*IF(AND(FG60=data!$AW$4,FE$4=data!$F$5),0.9,1)</f>
        <v>0</v>
      </c>
      <c r="FR60" s="91">
        <f t="shared" si="6"/>
        <v>0</v>
      </c>
      <c r="FS60" s="91">
        <f>SUM(FR60:FR69)</f>
        <v>0</v>
      </c>
      <c r="FT60" s="165" t="e">
        <f ca="1">SUM(FS60:FS62)</f>
        <v>#N/A</v>
      </c>
      <c r="FU60" s="91">
        <f>IF(FC60=0,0,FC60/SUM(FC10,FC20,FC30,FC40,FC50,FC60))</f>
        <v>0</v>
      </c>
      <c r="FV60" s="91" t="e">
        <f ca="1">FT61*FU63</f>
        <v>#N/A</v>
      </c>
      <c r="GB60" s="595" t="str">
        <f>IF(AND(GE4=data!$F$5,OR(GJ6=data!$P$4,GJ6=data!$P$5,GJ6=data!$P$7,GJ6=data!$P$10,GJ6=data!$P$13,GJ6=data!$P$14,,GE6=data!$Q$8)),"",
IF(AND(GE4=data!$F$5,GJ6=data!$P$6),"",
IF(AND(GE4=data!$F$5,GJ6=data!$P$8),"",
IF(AND(GE4=data!$F$5,GJ6=data!$P$9),"",
IF(AND(GE4=data!$F$5,GJ6=data!$P$11),data!$Y$6,
IF(AND(GE4=data!$F$5,GJ6=data!$P$12),data!$Y$6,
IF(AND(GE4=data!$F$5,GJ6=data!$P$15),"",
"")))))))</f>
        <v/>
      </c>
      <c r="GC60" s="598"/>
      <c r="GD60" s="166" t="s">
        <v>140</v>
      </c>
      <c r="GE60" s="69"/>
      <c r="GF60" s="70"/>
      <c r="GG60" s="71"/>
      <c r="GH60" s="76"/>
      <c r="GI60" s="77"/>
      <c r="GJ60" s="70"/>
      <c r="GK60" s="78"/>
      <c r="GL60" s="58"/>
      <c r="GM60" s="90">
        <f t="shared" ref="GM60:GN60" si="733">GM59</f>
        <v>0</v>
      </c>
      <c r="GN60" s="90" t="str">
        <f t="shared" si="733"/>
        <v/>
      </c>
      <c r="GO60" s="90">
        <f ca="1" xml:space="preserve">
IF(AND(GH60=data!$AR$5,GI60=data!$AT$87),data!$AU$87,
IF(AND(GH60=data!$AR$5,GI60=data!$AT$88),data!$AU$88,
IF(GH60=data!$AR$4,GF60/GJ60,
IF(GH60=data!$AR$5,GF60/OFFSET(data!$AT$3,MATCH(GI60,data!$AT$4:$AT$88,0),1),0))))</f>
        <v>0</v>
      </c>
      <c r="GP60" s="90">
        <f>MIN(IF(GL60=data!$AV$4,0.18,0.09),GF60*9)</f>
        <v>0</v>
      </c>
      <c r="GQ60" s="91">
        <f>IF(GE60=data!$AS$5,GP60,
IF(GE60=data!$AS$4,GO60,0))
*IF(AND(GG60=data!$AW$4,GE$4=data!$F$5),0.9,1)</f>
        <v>0</v>
      </c>
      <c r="GR60" s="91">
        <f t="shared" si="7"/>
        <v>0</v>
      </c>
      <c r="GS60" s="91">
        <f>SUM(GR60:GR69)</f>
        <v>0</v>
      </c>
      <c r="GT60" s="165" t="e">
        <f ca="1">SUM(GS60:GS62)</f>
        <v>#N/A</v>
      </c>
      <c r="GU60" s="91">
        <f>IF(GC60=0,0,GC60/SUM(GC10,GC20,GC30,GC40,GC50,GC60))</f>
        <v>0</v>
      </c>
      <c r="GV60" s="91" t="e">
        <f ca="1">GT61*GU63</f>
        <v>#N/A</v>
      </c>
      <c r="HB60" s="595" t="str">
        <f>IF(AND(HE4=data!$F$5,OR(HJ6=data!$P$4,HJ6=data!$P$5,HJ6=data!$P$7,HJ6=data!$P$10,HJ6=data!$P$13,HJ6=data!$P$14,,HE6=data!$Q$8)),"",
IF(AND(HE4=data!$F$5,HJ6=data!$P$6),"",
IF(AND(HE4=data!$F$5,HJ6=data!$P$8),"",
IF(AND(HE4=data!$F$5,HJ6=data!$P$9),"",
IF(AND(HE4=data!$F$5,HJ6=data!$P$11),data!$Y$6,
IF(AND(HE4=data!$F$5,HJ6=data!$P$12),data!$Y$6,
IF(AND(HE4=data!$F$5,HJ6=data!$P$15),"",
"")))))))</f>
        <v/>
      </c>
      <c r="HC60" s="598"/>
      <c r="HD60" s="166" t="s">
        <v>140</v>
      </c>
      <c r="HE60" s="69"/>
      <c r="HF60" s="70"/>
      <c r="HG60" s="71"/>
      <c r="HH60" s="76"/>
      <c r="HI60" s="77"/>
      <c r="HJ60" s="70"/>
      <c r="HK60" s="78"/>
      <c r="HL60" s="58"/>
      <c r="HM60" s="90">
        <f t="shared" ref="HM60:HN60" si="734">HM59</f>
        <v>0</v>
      </c>
      <c r="HN60" s="90" t="str">
        <f t="shared" si="734"/>
        <v/>
      </c>
      <c r="HO60" s="90">
        <f ca="1" xml:space="preserve">
IF(AND(HH60=data!$AR$5,HI60=data!$AT$87),data!$AU$87,
IF(AND(HH60=data!$AR$5,HI60=data!$AT$88),data!$AU$88,
IF(HH60=data!$AR$4,HF60/HJ60,
IF(HH60=data!$AR$5,HF60/OFFSET(data!$AT$3,MATCH(HI60,data!$AT$4:$AT$88,0),1),0))))</f>
        <v>0</v>
      </c>
      <c r="HP60" s="90">
        <f>MIN(IF(HL60=data!$AV$4,0.18,0.09),HF60*9)</f>
        <v>0</v>
      </c>
      <c r="HQ60" s="91">
        <f>IF(HE60=data!$AS$5,HP60,
IF(HE60=data!$AS$4,HO60,0))
*IF(AND(HG60=data!$AW$4,HE$4=data!$F$5),0.9,1)</f>
        <v>0</v>
      </c>
      <c r="HR60" s="91">
        <f t="shared" si="8"/>
        <v>0</v>
      </c>
      <c r="HS60" s="91">
        <f>SUM(HR60:HR69)</f>
        <v>0</v>
      </c>
      <c r="HT60" s="165" t="e">
        <f ca="1">SUM(HS60:HS62)</f>
        <v>#N/A</v>
      </c>
      <c r="HU60" s="91">
        <f>IF(HC60=0,0,HC60/SUM(HC10,HC20,HC30,HC40,HC50,HC60))</f>
        <v>0</v>
      </c>
      <c r="HV60" s="91" t="e">
        <f ca="1">HT61*HU63</f>
        <v>#N/A</v>
      </c>
      <c r="IB60" s="595" t="str">
        <f>IF(AND(IE4=data!$F$5,OR(IJ6=data!$P$4,IJ6=data!$P$5,IJ6=data!$P$7,IJ6=data!$P$10,IJ6=data!$P$13,IJ6=data!$P$14,,IE6=data!$Q$8)),"",
IF(AND(IE4=data!$F$5,IJ6=data!$P$6),"",
IF(AND(IE4=data!$F$5,IJ6=data!$P$8),"",
IF(AND(IE4=data!$F$5,IJ6=data!$P$9),"",
IF(AND(IE4=data!$F$5,IJ6=data!$P$11),data!$Y$6,
IF(AND(IE4=data!$F$5,IJ6=data!$P$12),data!$Y$6,
IF(AND(IE4=data!$F$5,IJ6=data!$P$15),"",
"")))))))</f>
        <v/>
      </c>
      <c r="IC60" s="598"/>
      <c r="ID60" s="166" t="s">
        <v>140</v>
      </c>
      <c r="IE60" s="69"/>
      <c r="IF60" s="70"/>
      <c r="IG60" s="71"/>
      <c r="IH60" s="76"/>
      <c r="II60" s="77"/>
      <c r="IJ60" s="70"/>
      <c r="IK60" s="78"/>
      <c r="IL60" s="58"/>
      <c r="IM60" s="90">
        <f t="shared" ref="IM60:IN60" si="735">IM59</f>
        <v>0</v>
      </c>
      <c r="IN60" s="90" t="str">
        <f t="shared" si="735"/>
        <v/>
      </c>
      <c r="IO60" s="90">
        <f ca="1" xml:space="preserve">
IF(AND(IH60=data!$AR$5,II60=data!$AT$87),data!$AU$87,
IF(AND(IH60=data!$AR$5,II60=data!$AT$88),data!$AU$88,
IF(IH60=data!$AR$4,IF60/IJ60,
IF(IH60=data!$AR$5,IF60/OFFSET(data!$AT$3,MATCH(II60,data!$AT$4:$AT$88,0),1),0))))</f>
        <v>0</v>
      </c>
      <c r="IP60" s="90">
        <f>MIN(IF(IL60=data!$AV$4,0.18,0.09),IF60*9)</f>
        <v>0</v>
      </c>
      <c r="IQ60" s="91">
        <f>IF(IE60=data!$AS$5,IP60,
IF(IE60=data!$AS$4,IO60,0))
*IF(AND(IG60=data!$AW$4,IE$4=data!$F$5),0.9,1)</f>
        <v>0</v>
      </c>
      <c r="IR60" s="91">
        <f t="shared" si="9"/>
        <v>0</v>
      </c>
      <c r="IS60" s="91">
        <f>SUM(IR60:IR69)</f>
        <v>0</v>
      </c>
      <c r="IT60" s="165" t="e">
        <f ca="1">SUM(IS60:IS62)</f>
        <v>#N/A</v>
      </c>
      <c r="IU60" s="91">
        <f>IF(IC60=0,0,IC60/SUM(IC10,IC20,IC30,IC40,IC50,IC60))</f>
        <v>0</v>
      </c>
      <c r="IV60" s="91" t="e">
        <f ca="1">IT61*IU63</f>
        <v>#N/A</v>
      </c>
      <c r="JB60" s="595" t="str">
        <f>IF(AND(JE4=data!$F$5,OR(JJ6=data!$P$4,JJ6=data!$P$5,JJ6=data!$P$7,JJ6=data!$P$10,JJ6=data!$P$13,JJ6=data!$P$14,,JE6=data!$Q$8)),"",
IF(AND(JE4=data!$F$5,JJ6=data!$P$6),"",
IF(AND(JE4=data!$F$5,JJ6=data!$P$8),"",
IF(AND(JE4=data!$F$5,JJ6=data!$P$9),"",
IF(AND(JE4=data!$F$5,JJ6=data!$P$11),data!$Y$6,
IF(AND(JE4=data!$F$5,JJ6=data!$P$12),data!$Y$6,
IF(AND(JE4=data!$F$5,JJ6=data!$P$15),"",
"")))))))</f>
        <v/>
      </c>
      <c r="JC60" s="598"/>
      <c r="JD60" s="166" t="s">
        <v>140</v>
      </c>
      <c r="JE60" s="69"/>
      <c r="JF60" s="70"/>
      <c r="JG60" s="71"/>
      <c r="JH60" s="76"/>
      <c r="JI60" s="77"/>
      <c r="JJ60" s="70"/>
      <c r="JK60" s="78"/>
      <c r="JL60" s="58"/>
      <c r="JM60" s="90">
        <f t="shared" ref="JM60:JN60" si="736">JM59</f>
        <v>0</v>
      </c>
      <c r="JN60" s="90" t="str">
        <f t="shared" si="736"/>
        <v/>
      </c>
      <c r="JO60" s="90">
        <f ca="1" xml:space="preserve">
IF(AND(JH60=data!$AR$5,JI60=data!$AT$87),data!$AU$87,
IF(AND(JH60=data!$AR$5,JI60=data!$AT$88),data!$AU$88,
IF(JH60=data!$AR$4,JF60/JJ60,
IF(JH60=data!$AR$5,JF60/OFFSET(data!$AT$3,MATCH(JI60,data!$AT$4:$AT$88,0),1),0))))</f>
        <v>0</v>
      </c>
      <c r="JP60" s="90">
        <f>MIN(IF(JL60=data!$AV$4,0.18,0.09),JF60*9)</f>
        <v>0</v>
      </c>
      <c r="JQ60" s="91">
        <f>IF(JE60=data!$AS$5,JP60,
IF(JE60=data!$AS$4,JO60,0))
*IF(AND(JG60=data!$AW$4,JE$4=data!$F$5),0.9,1)</f>
        <v>0</v>
      </c>
      <c r="JR60" s="91">
        <f t="shared" si="10"/>
        <v>0</v>
      </c>
      <c r="JS60" s="91">
        <f>SUM(JR60:JR69)</f>
        <v>0</v>
      </c>
      <c r="JT60" s="165" t="e">
        <f ca="1">SUM(JS60:JS62)</f>
        <v>#N/A</v>
      </c>
      <c r="JU60" s="91">
        <f>IF(JC60=0,0,JC60/SUM(JC10,JC20,JC30,JC40,JC50,JC60))</f>
        <v>0</v>
      </c>
      <c r="JV60" s="91" t="e">
        <f ca="1">JT61*JU63</f>
        <v>#N/A</v>
      </c>
      <c r="KB60" s="595" t="str">
        <f>IF(AND(KE4=data!$F$5,OR(KJ6=data!$P$4,KJ6=data!$P$5,KJ6=data!$P$7,KJ6=data!$P$10,KJ6=data!$P$13,KJ6=data!$P$14,,KE6=data!$Q$8)),"",
IF(AND(KE4=data!$F$5,KJ6=data!$P$6),"",
IF(AND(KE4=data!$F$5,KJ6=data!$P$8),"",
IF(AND(KE4=data!$F$5,KJ6=data!$P$9),"",
IF(AND(KE4=data!$F$5,KJ6=data!$P$11),data!$Y$6,
IF(AND(KE4=data!$F$5,KJ6=data!$P$12),data!$Y$6,
IF(AND(KE4=data!$F$5,KJ6=data!$P$15),"",
"")))))))</f>
        <v/>
      </c>
      <c r="KC60" s="598"/>
      <c r="KD60" s="166" t="s">
        <v>140</v>
      </c>
      <c r="KE60" s="69"/>
      <c r="KF60" s="70"/>
      <c r="KG60" s="71"/>
      <c r="KH60" s="76"/>
      <c r="KI60" s="77"/>
      <c r="KJ60" s="70"/>
      <c r="KK60" s="78"/>
      <c r="KL60" s="58"/>
      <c r="KM60" s="90">
        <f t="shared" ref="KM60:KN60" si="737">KM59</f>
        <v>0</v>
      </c>
      <c r="KN60" s="90" t="str">
        <f t="shared" si="737"/>
        <v/>
      </c>
      <c r="KO60" s="90">
        <f ca="1" xml:space="preserve">
IF(AND(KH60=data!$AR$5,KI60=data!$AT$87),data!$AU$87,
IF(AND(KH60=data!$AR$5,KI60=data!$AT$88),data!$AU$88,
IF(KH60=data!$AR$4,KF60/KJ60,
IF(KH60=data!$AR$5,KF60/OFFSET(data!$AT$3,MATCH(KI60,data!$AT$4:$AT$88,0),1),0))))</f>
        <v>0</v>
      </c>
      <c r="KP60" s="90">
        <f>MIN(IF(KL60=data!$AV$4,0.18,0.09),KF60*9)</f>
        <v>0</v>
      </c>
      <c r="KQ60" s="91">
        <f>IF(KE60=data!$AS$5,KP60,
IF(KE60=data!$AS$4,KO60,0))
*IF(AND(KG60=data!$AW$4,KE$4=data!$F$5),0.9,1)</f>
        <v>0</v>
      </c>
      <c r="KR60" s="91">
        <f t="shared" si="11"/>
        <v>0</v>
      </c>
      <c r="KS60" s="91">
        <f>SUM(KR60:KR69)</f>
        <v>0</v>
      </c>
      <c r="KT60" s="165" t="e">
        <f ca="1">SUM(KS60:KS62)</f>
        <v>#N/A</v>
      </c>
      <c r="KU60" s="91">
        <f>IF(KC60=0,0,KC60/SUM(KC10,KC20,KC30,KC40,KC50,KC60))</f>
        <v>0</v>
      </c>
      <c r="KV60" s="91" t="e">
        <f ca="1">KT61*KU63</f>
        <v>#N/A</v>
      </c>
      <c r="LB60" s="595" t="str">
        <f>IF(AND(LE4=data!$F$5,OR(LJ6=data!$P$4,LJ6=data!$P$5,LJ6=data!$P$7,LJ6=data!$P$10,LJ6=data!$P$13,LJ6=data!$P$14,,LE6=data!$Q$8)),"",
IF(AND(LE4=data!$F$5,LJ6=data!$P$6),"",
IF(AND(LE4=data!$F$5,LJ6=data!$P$8),"",
IF(AND(LE4=data!$F$5,LJ6=data!$P$9),"",
IF(AND(LE4=data!$F$5,LJ6=data!$P$11),data!$Y$6,
IF(AND(LE4=data!$F$5,LJ6=data!$P$12),data!$Y$6,
IF(AND(LE4=data!$F$5,LJ6=data!$P$15),"",
"")))))))</f>
        <v/>
      </c>
      <c r="LC60" s="598"/>
      <c r="LD60" s="166" t="s">
        <v>140</v>
      </c>
      <c r="LE60" s="69"/>
      <c r="LF60" s="70"/>
      <c r="LG60" s="71"/>
      <c r="LH60" s="76"/>
      <c r="LI60" s="77"/>
      <c r="LJ60" s="70"/>
      <c r="LK60" s="78"/>
      <c r="LL60" s="58"/>
      <c r="LM60" s="90">
        <f t="shared" ref="LM60:LN60" si="738">LM59</f>
        <v>0</v>
      </c>
      <c r="LN60" s="90" t="str">
        <f t="shared" si="738"/>
        <v/>
      </c>
      <c r="LO60" s="90">
        <f ca="1" xml:space="preserve">
IF(AND(LH60=data!$AR$5,LI60=data!$AT$87),data!$AU$87,
IF(AND(LH60=data!$AR$5,LI60=data!$AT$88),data!$AU$88,
IF(LH60=data!$AR$4,LF60/LJ60,
IF(LH60=data!$AR$5,LF60/OFFSET(data!$AT$3,MATCH(LI60,data!$AT$4:$AT$88,0),1),0))))</f>
        <v>0</v>
      </c>
      <c r="LP60" s="90">
        <f>MIN(IF(LL60=data!$AV$4,0.18,0.09),LF60*9)</f>
        <v>0</v>
      </c>
      <c r="LQ60" s="91">
        <f>IF(LE60=data!$AS$5,LP60,
IF(LE60=data!$AS$4,LO60,0))
*IF(AND(LG60=data!$AW$4,LE$4=data!$F$5),0.9,1)</f>
        <v>0</v>
      </c>
      <c r="LR60" s="91">
        <f t="shared" si="12"/>
        <v>0</v>
      </c>
      <c r="LS60" s="91">
        <f>SUM(LR60:LR69)</f>
        <v>0</v>
      </c>
      <c r="LT60" s="165" t="e">
        <f ca="1">SUM(LS60:LS62)</f>
        <v>#N/A</v>
      </c>
      <c r="LU60" s="91">
        <f>IF(LC60=0,0,LC60/SUM(LC10,LC20,LC30,LC40,LC50,LC60))</f>
        <v>0</v>
      </c>
      <c r="LV60" s="91" t="e">
        <f ca="1">LT61*LU63</f>
        <v>#N/A</v>
      </c>
      <c r="MB60" s="595" t="str">
        <f>IF(AND(ME4=data!$F$5,OR(MJ6=data!$P$4,MJ6=data!$P$5,MJ6=data!$P$7,MJ6=data!$P$10,MJ6=data!$P$13,MJ6=data!$P$14,,ME6=data!$Q$8)),"",
IF(AND(ME4=data!$F$5,MJ6=data!$P$6),"",
IF(AND(ME4=data!$F$5,MJ6=data!$P$8),"",
IF(AND(ME4=data!$F$5,MJ6=data!$P$9),"",
IF(AND(ME4=data!$F$5,MJ6=data!$P$11),data!$Y$6,
IF(AND(ME4=data!$F$5,MJ6=data!$P$12),data!$Y$6,
IF(AND(ME4=data!$F$5,MJ6=data!$P$15),"",
"")))))))</f>
        <v/>
      </c>
      <c r="MC60" s="598"/>
      <c r="MD60" s="166" t="s">
        <v>140</v>
      </c>
      <c r="ME60" s="69"/>
      <c r="MF60" s="70"/>
      <c r="MG60" s="71"/>
      <c r="MH60" s="76"/>
      <c r="MI60" s="77"/>
      <c r="MJ60" s="70"/>
      <c r="MK60" s="78"/>
      <c r="ML60" s="58"/>
      <c r="MM60" s="90">
        <f t="shared" ref="MM60:MN60" si="739">MM59</f>
        <v>0</v>
      </c>
      <c r="MN60" s="90" t="str">
        <f t="shared" si="739"/>
        <v/>
      </c>
      <c r="MO60" s="90">
        <f ca="1" xml:space="preserve">
IF(AND(MH60=data!$AR$5,MI60=data!$AT$87),data!$AU$87,
IF(AND(MH60=data!$AR$5,MI60=data!$AT$88),data!$AU$88,
IF(MH60=data!$AR$4,MF60/MJ60,
IF(MH60=data!$AR$5,MF60/OFFSET(data!$AT$3,MATCH(MI60,data!$AT$4:$AT$88,0),1),0))))</f>
        <v>0</v>
      </c>
      <c r="MP60" s="90">
        <f>MIN(IF(ML60=data!$AV$4,0.18,0.09),MF60*9)</f>
        <v>0</v>
      </c>
      <c r="MQ60" s="91">
        <f>IF(ME60=data!$AS$5,MP60,
IF(ME60=data!$AS$4,MO60,0))
*IF(AND(MG60=data!$AW$4,ME$4=data!$F$5),0.9,1)</f>
        <v>0</v>
      </c>
      <c r="MR60" s="91">
        <f t="shared" si="13"/>
        <v>0</v>
      </c>
      <c r="MS60" s="91">
        <f>SUM(MR60:MR69)</f>
        <v>0</v>
      </c>
      <c r="MT60" s="165" t="e">
        <f ca="1">SUM(MS60:MS62)</f>
        <v>#N/A</v>
      </c>
      <c r="MU60" s="91">
        <f>IF(MC60=0,0,MC60/SUM(MC10,MC20,MC30,MC40,MC50,MC60))</f>
        <v>0</v>
      </c>
      <c r="MV60" s="91" t="e">
        <f ca="1">MT61*MU63</f>
        <v>#N/A</v>
      </c>
      <c r="NB60" s="595" t="str">
        <f>IF(AND(NE4=data!$F$5,OR(NJ6=data!$P$4,NJ6=data!$P$5,NJ6=data!$P$7,NJ6=data!$P$10,NJ6=data!$P$13,NJ6=data!$P$14,,NE6=data!$Q$8)),"",
IF(AND(NE4=data!$F$5,NJ6=data!$P$6),"",
IF(AND(NE4=data!$F$5,NJ6=data!$P$8),"",
IF(AND(NE4=data!$F$5,NJ6=data!$P$9),"",
IF(AND(NE4=data!$F$5,NJ6=data!$P$11),data!$Y$6,
IF(AND(NE4=data!$F$5,NJ6=data!$P$12),data!$Y$6,
IF(AND(NE4=data!$F$5,NJ6=data!$P$15),"",
"")))))))</f>
        <v/>
      </c>
      <c r="NC60" s="598"/>
      <c r="ND60" s="166" t="s">
        <v>140</v>
      </c>
      <c r="NE60" s="69"/>
      <c r="NF60" s="70"/>
      <c r="NG60" s="71"/>
      <c r="NH60" s="76"/>
      <c r="NI60" s="77"/>
      <c r="NJ60" s="70"/>
      <c r="NK60" s="78"/>
      <c r="NL60" s="58"/>
      <c r="NM60" s="90">
        <f t="shared" ref="NM60:NN60" si="740">NM59</f>
        <v>0</v>
      </c>
      <c r="NN60" s="90" t="str">
        <f t="shared" si="740"/>
        <v/>
      </c>
      <c r="NO60" s="90">
        <f ca="1" xml:space="preserve">
IF(AND(NH60=data!$AR$5,NI60=data!$AT$87),data!$AU$87,
IF(AND(NH60=data!$AR$5,NI60=data!$AT$88),data!$AU$88,
IF(NH60=data!$AR$4,NF60/NJ60,
IF(NH60=data!$AR$5,NF60/OFFSET(data!$AT$3,MATCH(NI60,data!$AT$4:$AT$88,0),1),0))))</f>
        <v>0</v>
      </c>
      <c r="NP60" s="90">
        <f>MIN(IF(NL60=data!$AV$4,0.18,0.09),NF60*9)</f>
        <v>0</v>
      </c>
      <c r="NQ60" s="91">
        <f>IF(NE60=data!$AS$5,NP60,
IF(NE60=data!$AS$4,NO60,0))
*IF(AND(NG60=data!$AW$4,NE$4=data!$F$5),0.9,1)</f>
        <v>0</v>
      </c>
      <c r="NR60" s="91">
        <f t="shared" si="14"/>
        <v>0</v>
      </c>
      <c r="NS60" s="91">
        <f>SUM(NR60:NR69)</f>
        <v>0</v>
      </c>
      <c r="NT60" s="165" t="e">
        <f ca="1">SUM(NS60:NS62)</f>
        <v>#N/A</v>
      </c>
      <c r="NU60" s="91">
        <f>IF(NC60=0,0,NC60/SUM(NC10,NC20,NC30,NC40,NC50,NC60))</f>
        <v>0</v>
      </c>
      <c r="NV60" s="91" t="e">
        <f ca="1">NT61*NU63</f>
        <v>#N/A</v>
      </c>
      <c r="OB60" s="595" t="str">
        <f>IF(AND(OE4=data!$F$5,OR(OJ6=data!$P$4,OJ6=data!$P$5,OJ6=data!$P$7,OJ6=data!$P$10,OJ6=data!$P$13,OJ6=data!$P$14,,OE6=data!$Q$8)),"",
IF(AND(OE4=data!$F$5,OJ6=data!$P$6),"",
IF(AND(OE4=data!$F$5,OJ6=data!$P$8),"",
IF(AND(OE4=data!$F$5,OJ6=data!$P$9),"",
IF(AND(OE4=data!$F$5,OJ6=data!$P$11),data!$Y$6,
IF(AND(OE4=data!$F$5,OJ6=data!$P$12),data!$Y$6,
IF(AND(OE4=data!$F$5,OJ6=data!$P$15),"",
"")))))))</f>
        <v/>
      </c>
      <c r="OC60" s="598"/>
      <c r="OD60" s="166" t="s">
        <v>140</v>
      </c>
      <c r="OE60" s="69"/>
      <c r="OF60" s="70"/>
      <c r="OG60" s="71"/>
      <c r="OH60" s="76"/>
      <c r="OI60" s="77"/>
      <c r="OJ60" s="70"/>
      <c r="OK60" s="78"/>
      <c r="OL60" s="58"/>
      <c r="OM60" s="90">
        <f t="shared" ref="OM60:ON60" si="741">OM59</f>
        <v>0</v>
      </c>
      <c r="ON60" s="90" t="str">
        <f t="shared" si="741"/>
        <v/>
      </c>
      <c r="OO60" s="90">
        <f ca="1" xml:space="preserve">
IF(AND(OH60=data!$AR$5,OI60=data!$AT$87),data!$AU$87,
IF(AND(OH60=data!$AR$5,OI60=data!$AT$88),data!$AU$88,
IF(OH60=data!$AR$4,OF60/OJ60,
IF(OH60=data!$AR$5,OF60/OFFSET(data!$AT$3,MATCH(OI60,data!$AT$4:$AT$88,0),1),0))))</f>
        <v>0</v>
      </c>
      <c r="OP60" s="90">
        <f>MIN(IF(OL60=data!$AV$4,0.18,0.09),OF60*9)</f>
        <v>0</v>
      </c>
      <c r="OQ60" s="91">
        <f>IF(OE60=data!$AS$5,OP60,
IF(OE60=data!$AS$4,OO60,0))
*IF(AND(OG60=data!$AW$4,OE$4=data!$F$5),0.9,1)</f>
        <v>0</v>
      </c>
      <c r="OR60" s="91">
        <f t="shared" si="15"/>
        <v>0</v>
      </c>
      <c r="OS60" s="91">
        <f>SUM(OR60:OR69)</f>
        <v>0</v>
      </c>
      <c r="OT60" s="165" t="e">
        <f ca="1">SUM(OS60:OS62)</f>
        <v>#N/A</v>
      </c>
      <c r="OU60" s="91">
        <f>IF(OC60=0,0,OC60/SUM(OC10,OC20,OC30,OC40,OC50,OC60))</f>
        <v>0</v>
      </c>
      <c r="OV60" s="91" t="e">
        <f ca="1">OT61*OU63</f>
        <v>#N/A</v>
      </c>
      <c r="PB60" s="595" t="str">
        <f>IF(AND(PE4=data!$F$5,OR(PJ6=data!$P$4,PJ6=data!$P$5,PJ6=data!$P$7,PJ6=data!$P$10,PJ6=data!$P$13,PJ6=data!$P$14,,PE6=data!$Q$8)),"",
IF(AND(PE4=data!$F$5,PJ6=data!$P$6),"",
IF(AND(PE4=data!$F$5,PJ6=data!$P$8),"",
IF(AND(PE4=data!$F$5,PJ6=data!$P$9),"",
IF(AND(PE4=data!$F$5,PJ6=data!$P$11),data!$Y$6,
IF(AND(PE4=data!$F$5,PJ6=data!$P$12),data!$Y$6,
IF(AND(PE4=data!$F$5,PJ6=data!$P$15),"",
"")))))))</f>
        <v/>
      </c>
      <c r="PC60" s="598"/>
      <c r="PD60" s="166" t="s">
        <v>140</v>
      </c>
      <c r="PE60" s="69"/>
      <c r="PF60" s="70"/>
      <c r="PG60" s="71"/>
      <c r="PH60" s="76"/>
      <c r="PI60" s="77"/>
      <c r="PJ60" s="70"/>
      <c r="PK60" s="78"/>
      <c r="PL60" s="58"/>
      <c r="PM60" s="90">
        <f t="shared" ref="PM60:PN60" si="742">PM59</f>
        <v>0</v>
      </c>
      <c r="PN60" s="90" t="str">
        <f t="shared" si="742"/>
        <v/>
      </c>
      <c r="PO60" s="90">
        <f ca="1" xml:space="preserve">
IF(AND(PH60=data!$AR$5,PI60=data!$AT$87),data!$AU$87,
IF(AND(PH60=data!$AR$5,PI60=data!$AT$88),data!$AU$88,
IF(PH60=data!$AR$4,PF60/PJ60,
IF(PH60=data!$AR$5,PF60/OFFSET(data!$AT$3,MATCH(PI60,data!$AT$4:$AT$88,0),1),0))))</f>
        <v>0</v>
      </c>
      <c r="PP60" s="90">
        <f>MIN(IF(PL60=data!$AV$4,0.18,0.09),PF60*9)</f>
        <v>0</v>
      </c>
      <c r="PQ60" s="91">
        <f>IF(PE60=data!$AS$5,PP60,
IF(PE60=data!$AS$4,PO60,0))
*IF(AND(PG60=data!$AW$4,PE$4=data!$F$5),0.9,1)</f>
        <v>0</v>
      </c>
      <c r="PR60" s="91">
        <f t="shared" si="16"/>
        <v>0</v>
      </c>
      <c r="PS60" s="91">
        <f>SUM(PR60:PR69)</f>
        <v>0</v>
      </c>
      <c r="PT60" s="165" t="e">
        <f ca="1">SUM(PS60:PS62)</f>
        <v>#N/A</v>
      </c>
      <c r="PU60" s="91">
        <f>IF(PC60=0,0,PC60/SUM(PC10,PC20,PC30,PC40,PC50,PC60))</f>
        <v>0</v>
      </c>
      <c r="PV60" s="91" t="e">
        <f ca="1">PT61*PU63</f>
        <v>#N/A</v>
      </c>
      <c r="QB60" s="595" t="str">
        <f>IF(AND(QE4=data!$F$5,OR(QJ6=data!$P$4,QJ6=data!$P$5,QJ6=data!$P$7,QJ6=data!$P$10,QJ6=data!$P$13,QJ6=data!$P$14,,QE6=data!$Q$8)),"",
IF(AND(QE4=data!$F$5,QJ6=data!$P$6),"",
IF(AND(QE4=data!$F$5,QJ6=data!$P$8),"",
IF(AND(QE4=data!$F$5,QJ6=data!$P$9),"",
IF(AND(QE4=data!$F$5,QJ6=data!$P$11),data!$Y$6,
IF(AND(QE4=data!$F$5,QJ6=data!$P$12),data!$Y$6,
IF(AND(QE4=data!$F$5,QJ6=data!$P$15),"",
"")))))))</f>
        <v/>
      </c>
      <c r="QC60" s="598"/>
      <c r="QD60" s="166" t="s">
        <v>140</v>
      </c>
      <c r="QE60" s="69"/>
      <c r="QF60" s="70"/>
      <c r="QG60" s="71"/>
      <c r="QH60" s="76"/>
      <c r="QI60" s="77"/>
      <c r="QJ60" s="70"/>
      <c r="QK60" s="78"/>
      <c r="QL60" s="58"/>
      <c r="QM60" s="90">
        <f t="shared" ref="QM60:QN60" si="743">QM59</f>
        <v>0</v>
      </c>
      <c r="QN60" s="90" t="str">
        <f t="shared" si="743"/>
        <v/>
      </c>
      <c r="QO60" s="90">
        <f ca="1" xml:space="preserve">
IF(AND(QH60=data!$AR$5,QI60=data!$AT$87),data!$AU$87,
IF(AND(QH60=data!$AR$5,QI60=data!$AT$88),data!$AU$88,
IF(QH60=data!$AR$4,QF60/QJ60,
IF(QH60=data!$AR$5,QF60/OFFSET(data!$AT$3,MATCH(QI60,data!$AT$4:$AT$88,0),1),0))))</f>
        <v>0</v>
      </c>
      <c r="QP60" s="90">
        <f>MIN(IF(QL60=data!$AV$4,0.18,0.09),QF60*9)</f>
        <v>0</v>
      </c>
      <c r="QQ60" s="91">
        <f>IF(QE60=data!$AS$5,QP60,
IF(QE60=data!$AS$4,QO60,0))
*IF(AND(QG60=data!$AW$4,QE$4=data!$F$5),0.9,1)</f>
        <v>0</v>
      </c>
      <c r="QR60" s="91">
        <f t="shared" si="17"/>
        <v>0</v>
      </c>
      <c r="QS60" s="91">
        <f>SUM(QR60:QR69)</f>
        <v>0</v>
      </c>
      <c r="QT60" s="165" t="e">
        <f ca="1">SUM(QS60:QS62)</f>
        <v>#N/A</v>
      </c>
      <c r="QU60" s="91">
        <f>IF(QC60=0,0,QC60/SUM(QC10,QC20,QC30,QC40,QC50,QC60))</f>
        <v>0</v>
      </c>
      <c r="QV60" s="91" t="e">
        <f ca="1">QT61*QU63</f>
        <v>#N/A</v>
      </c>
      <c r="RB60" s="595" t="str">
        <f>IF(AND(RE4=data!$F$5,OR(RJ6=data!$P$4,RJ6=data!$P$5,RJ6=data!$P$7,RJ6=data!$P$10,RJ6=data!$P$13,RJ6=data!$P$14,,RE6=data!$Q$8)),"",
IF(AND(RE4=data!$F$5,RJ6=data!$P$6),"",
IF(AND(RE4=data!$F$5,RJ6=data!$P$8),"",
IF(AND(RE4=data!$F$5,RJ6=data!$P$9),"",
IF(AND(RE4=data!$F$5,RJ6=data!$P$11),data!$Y$6,
IF(AND(RE4=data!$F$5,RJ6=data!$P$12),data!$Y$6,
IF(AND(RE4=data!$F$5,RJ6=data!$P$15),"",
"")))))))</f>
        <v/>
      </c>
      <c r="RC60" s="598"/>
      <c r="RD60" s="166" t="s">
        <v>140</v>
      </c>
      <c r="RE60" s="69"/>
      <c r="RF60" s="70"/>
      <c r="RG60" s="71"/>
      <c r="RH60" s="76"/>
      <c r="RI60" s="77"/>
      <c r="RJ60" s="70"/>
      <c r="RK60" s="78"/>
      <c r="RL60" s="58"/>
      <c r="RM60" s="90">
        <f t="shared" ref="RM60:RN60" si="744">RM59</f>
        <v>0</v>
      </c>
      <c r="RN60" s="90" t="str">
        <f t="shared" si="744"/>
        <v/>
      </c>
      <c r="RO60" s="90">
        <f ca="1" xml:space="preserve">
IF(AND(RH60=data!$AR$5,RI60=data!$AT$87),data!$AU$87,
IF(AND(RH60=data!$AR$5,RI60=data!$AT$88),data!$AU$88,
IF(RH60=data!$AR$4,RF60/RJ60,
IF(RH60=data!$AR$5,RF60/OFFSET(data!$AT$3,MATCH(RI60,data!$AT$4:$AT$88,0),1),0))))</f>
        <v>0</v>
      </c>
      <c r="RP60" s="90">
        <f>MIN(IF(RL60=data!$AV$4,0.18,0.09),RF60*9)</f>
        <v>0</v>
      </c>
      <c r="RQ60" s="91">
        <f>IF(RE60=data!$AS$5,RP60,
IF(RE60=data!$AS$4,RO60,0))
*IF(AND(RG60=data!$AW$4,RE$4=data!$F$5),0.9,1)</f>
        <v>0</v>
      </c>
      <c r="RR60" s="91">
        <f t="shared" si="18"/>
        <v>0</v>
      </c>
      <c r="RS60" s="91">
        <f>SUM(RR60:RR69)</f>
        <v>0</v>
      </c>
      <c r="RT60" s="165" t="e">
        <f ca="1">SUM(RS60:RS62)</f>
        <v>#N/A</v>
      </c>
      <c r="RU60" s="91">
        <f>IF(RC60=0,0,RC60/SUM(RC10,RC20,RC30,RC40,RC50,RC60))</f>
        <v>0</v>
      </c>
      <c r="RV60" s="91" t="e">
        <f ca="1">RT61*RU63</f>
        <v>#N/A</v>
      </c>
      <c r="SB60" s="595" t="str">
        <f>IF(AND(SE4=data!$F$5,OR(SJ6=data!$P$4,SJ6=data!$P$5,SJ6=data!$P$7,SJ6=data!$P$10,SJ6=data!$P$13,SJ6=data!$P$14,,SE6=data!$Q$8)),"",
IF(AND(SE4=data!$F$5,SJ6=data!$P$6),"",
IF(AND(SE4=data!$F$5,SJ6=data!$P$8),"",
IF(AND(SE4=data!$F$5,SJ6=data!$P$9),"",
IF(AND(SE4=data!$F$5,SJ6=data!$P$11),data!$Y$6,
IF(AND(SE4=data!$F$5,SJ6=data!$P$12),data!$Y$6,
IF(AND(SE4=data!$F$5,SJ6=data!$P$15),"",
"")))))))</f>
        <v/>
      </c>
      <c r="SC60" s="598"/>
      <c r="SD60" s="166" t="s">
        <v>140</v>
      </c>
      <c r="SE60" s="69"/>
      <c r="SF60" s="70"/>
      <c r="SG60" s="71"/>
      <c r="SH60" s="76"/>
      <c r="SI60" s="77"/>
      <c r="SJ60" s="70"/>
      <c r="SK60" s="78"/>
      <c r="SL60" s="58"/>
      <c r="SM60" s="90">
        <f t="shared" ref="SM60:SN60" si="745">SM59</f>
        <v>0</v>
      </c>
      <c r="SN60" s="90" t="str">
        <f t="shared" si="745"/>
        <v/>
      </c>
      <c r="SO60" s="90">
        <f ca="1" xml:space="preserve">
IF(AND(SH60=data!$AR$5,SI60=data!$AT$87),data!$AU$87,
IF(AND(SH60=data!$AR$5,SI60=data!$AT$88),data!$AU$88,
IF(SH60=data!$AR$4,SF60/SJ60,
IF(SH60=data!$AR$5,SF60/OFFSET(data!$AT$3,MATCH(SI60,data!$AT$4:$AT$88,0),1),0))))</f>
        <v>0</v>
      </c>
      <c r="SP60" s="90">
        <f>MIN(IF(SL60=data!$AV$4,0.18,0.09),SF60*9)</f>
        <v>0</v>
      </c>
      <c r="SQ60" s="91">
        <f>IF(SE60=data!$AS$5,SP60,
IF(SE60=data!$AS$4,SO60,0))
*IF(AND(SG60=data!$AW$4,SE$4=data!$F$5),0.9,1)</f>
        <v>0</v>
      </c>
      <c r="SR60" s="91">
        <f t="shared" si="19"/>
        <v>0</v>
      </c>
      <c r="SS60" s="91">
        <f>SUM(SR60:SR69)</f>
        <v>0</v>
      </c>
      <c r="ST60" s="165" t="e">
        <f ca="1">SUM(SS60:SS62)</f>
        <v>#N/A</v>
      </c>
      <c r="SU60" s="91">
        <f>IF(SC60=0,0,SC60/SUM(SC10,SC20,SC30,SC40,SC50,SC60))</f>
        <v>0</v>
      </c>
      <c r="SV60" s="91" t="e">
        <f ca="1">ST61*SU63</f>
        <v>#N/A</v>
      </c>
    </row>
    <row r="61" spans="2:516" ht="22.5" customHeight="1" x14ac:dyDescent="0.15">
      <c r="B61" s="596"/>
      <c r="C61" s="599"/>
      <c r="D61" s="166" t="s">
        <v>141</v>
      </c>
      <c r="E61" s="72"/>
      <c r="F61" s="73"/>
      <c r="G61" s="73"/>
      <c r="H61" s="79"/>
      <c r="I61" s="80"/>
      <c r="J61" s="73"/>
      <c r="K61" s="81"/>
      <c r="L61" s="59"/>
      <c r="M61" s="90" t="str">
        <f t="shared" si="20"/>
        <v>簡略計算方法①</v>
      </c>
      <c r="N61" s="90" t="str">
        <f t="shared" si="21"/>
        <v>柱・間柱間</v>
      </c>
      <c r="O61" s="90">
        <f ca="1" xml:space="preserve">
IF(AND(H61=data!$AR$5,I61=data!$AT$87),data!$AU$87,
IF(AND(H61=data!$AR$5,I61=data!$AT$88),data!$AU$88,
IF(H61=data!$AR$4,F61/J61,
IF(H61=data!$AR$5,F61/OFFSET(data!$AT$3,MATCH(I61,data!$AT$4:$AT$88,0),1),0))))</f>
        <v>0</v>
      </c>
      <c r="P61" s="90">
        <f>MIN(IF(L61=data!$AV$4,0.18,0.09),F61*9)</f>
        <v>0</v>
      </c>
      <c r="Q61" s="91">
        <f>IF(E61=data!$AS$5,P61,
IF(E61=data!$AS$4,O61,0))
*IF(AND(G61=data!$AW$4,E$4=data!$F$5),0.9,1)</f>
        <v>0</v>
      </c>
      <c r="R61" s="91">
        <f t="shared" si="402"/>
        <v>0</v>
      </c>
      <c r="S61" s="91">
        <f ca="1">S51</f>
        <v>0.11</v>
      </c>
      <c r="T61" s="91">
        <f ca="1">IF(T60=0,0,1/T60)</f>
        <v>4.5454545454545459</v>
      </c>
      <c r="U61" s="91">
        <v>6</v>
      </c>
      <c r="AB61" s="596"/>
      <c r="AC61" s="599"/>
      <c r="AD61" s="166" t="s">
        <v>141</v>
      </c>
      <c r="AE61" s="72"/>
      <c r="AF61" s="73"/>
      <c r="AG61" s="73"/>
      <c r="AH61" s="79"/>
      <c r="AI61" s="80"/>
      <c r="AJ61" s="73"/>
      <c r="AK61" s="81"/>
      <c r="AL61" s="59"/>
      <c r="AM61" s="90" t="str">
        <f t="shared" si="601"/>
        <v>詳細計算方法</v>
      </c>
      <c r="AN61" s="90" t="str">
        <f t="shared" si="601"/>
        <v/>
      </c>
      <c r="AO61" s="90">
        <f ca="1" xml:space="preserve">
IF(AND(AH61=data!$AR$5,AI61=data!$AT$87),data!$AU$87,
IF(AND(AH61=data!$AR$5,AI61=data!$AT$88),data!$AU$88,
IF(AH61=data!$AR$4,AF61/AJ61,
IF(AH61=data!$AR$5,AF61/OFFSET(data!$AT$3,MATCH(AI61,data!$AT$4:$AT$88,0),1),0))))</f>
        <v>0</v>
      </c>
      <c r="AP61" s="90">
        <f>MIN(IF(AL61=data!$AV$4,0.18,0.09),AF61*9)</f>
        <v>0</v>
      </c>
      <c r="AQ61" s="91">
        <f>IF(AE61=data!$AS$5,AP61,
IF(AE61=data!$AS$4,AO61,0))
*IF(AND(AG61=data!$AW$4,AE$4=data!$F$5),0.9,1)</f>
        <v>0</v>
      </c>
      <c r="AR61" s="91">
        <f t="shared" si="1"/>
        <v>0</v>
      </c>
      <c r="AS61" s="91">
        <f ca="1">AS51</f>
        <v>0.09</v>
      </c>
      <c r="AT61" s="91">
        <f ca="1">IF(AT60=0,0,1/AT60)</f>
        <v>5.5555555555555554</v>
      </c>
      <c r="AU61" s="91">
        <v>6</v>
      </c>
      <c r="BB61" s="596"/>
      <c r="BC61" s="599"/>
      <c r="BD61" s="166" t="s">
        <v>141</v>
      </c>
      <c r="BE61" s="72"/>
      <c r="BF61" s="73"/>
      <c r="BG61" s="73"/>
      <c r="BH61" s="79"/>
      <c r="BI61" s="80"/>
      <c r="BJ61" s="73"/>
      <c r="BK61" s="81"/>
      <c r="BL61" s="59"/>
      <c r="BM61" s="90" t="str">
        <f t="shared" ref="BM61:BN61" si="746">BM60</f>
        <v>簡略計算方法①</v>
      </c>
      <c r="BN61" s="90" t="str">
        <f t="shared" si="746"/>
        <v>大引間</v>
      </c>
      <c r="BO61" s="90">
        <f ca="1" xml:space="preserve">
IF(AND(BH61=data!$AR$5,BI61=data!$AT$87),data!$AU$87,
IF(AND(BH61=data!$AR$5,BI61=data!$AT$88),data!$AU$88,
IF(BH61=data!$AR$4,BF61/BJ61,
IF(BH61=data!$AR$5,BF61/OFFSET(data!$AT$3,MATCH(BI61,data!$AT$4:$AT$88,0),1),0))))</f>
        <v>0</v>
      </c>
      <c r="BP61" s="90">
        <f>MIN(IF(BL61=data!$AV$4,0.18,0.09),BF61*9)</f>
        <v>0</v>
      </c>
      <c r="BQ61" s="91">
        <f>IF(BE61=data!$AS$5,BP61,
IF(BE61=data!$AS$4,BO61,0))
*IF(AND(BG61=data!$AW$4,BE$4=data!$F$5),0.9,1)</f>
        <v>0</v>
      </c>
      <c r="BR61" s="91">
        <f t="shared" si="2"/>
        <v>0</v>
      </c>
      <c r="BS61" s="91">
        <f ca="1">BS51</f>
        <v>0.15</v>
      </c>
      <c r="BT61" s="91">
        <f ca="1">IF(BT60=0,0,1/BT60)</f>
        <v>3.3333333333333335</v>
      </c>
      <c r="BU61" s="91">
        <v>6</v>
      </c>
      <c r="CB61" s="596"/>
      <c r="CC61" s="599"/>
      <c r="CD61" s="166" t="s">
        <v>141</v>
      </c>
      <c r="CE61" s="72"/>
      <c r="CF61" s="73"/>
      <c r="CG61" s="73"/>
      <c r="CH61" s="79"/>
      <c r="CI61" s="80"/>
      <c r="CJ61" s="73"/>
      <c r="CK61" s="81"/>
      <c r="CL61" s="59"/>
      <c r="CM61" s="90">
        <f t="shared" ref="CM61:CN61" si="747">CM60</f>
        <v>0</v>
      </c>
      <c r="CN61" s="90" t="str">
        <f t="shared" si="747"/>
        <v/>
      </c>
      <c r="CO61" s="90">
        <f ca="1" xml:space="preserve">
IF(AND(CH61=data!$AR$5,CI61=data!$AT$87),data!$AU$87,
IF(AND(CH61=data!$AR$5,CI61=data!$AT$88),data!$AU$88,
IF(CH61=data!$AR$4,CF61/CJ61,
IF(CH61=data!$AR$5,CF61/OFFSET(data!$AT$3,MATCH(CI61,data!$AT$4:$AT$88,0),1),0))))</f>
        <v>0</v>
      </c>
      <c r="CP61" s="90">
        <f>MIN(IF(CL61=data!$AV$4,0.18,0.09),CF61*9)</f>
        <v>0</v>
      </c>
      <c r="CQ61" s="91">
        <f>IF(CE61=data!$AS$5,CP61,
IF(CE61=data!$AS$4,CO61,0))
*IF(AND(CG61=data!$AW$4,CE$4=data!$F$5),0.9,1)</f>
        <v>0</v>
      </c>
      <c r="CR61" s="91">
        <f t="shared" si="3"/>
        <v>0</v>
      </c>
      <c r="CS61" s="91" t="e">
        <f ca="1">CS51</f>
        <v>#N/A</v>
      </c>
      <c r="CT61" s="91" t="e">
        <f ca="1">IF(CT60=0,0,1/CT60)</f>
        <v>#N/A</v>
      </c>
      <c r="CU61" s="91">
        <v>6</v>
      </c>
      <c r="DB61" s="596"/>
      <c r="DC61" s="599"/>
      <c r="DD61" s="166" t="s">
        <v>141</v>
      </c>
      <c r="DE61" s="72"/>
      <c r="DF61" s="73"/>
      <c r="DG61" s="73"/>
      <c r="DH61" s="79"/>
      <c r="DI61" s="80"/>
      <c r="DJ61" s="73"/>
      <c r="DK61" s="81"/>
      <c r="DL61" s="59"/>
      <c r="DM61" s="90">
        <f t="shared" ref="DM61:DN61" si="748">DM60</f>
        <v>0</v>
      </c>
      <c r="DN61" s="90" t="str">
        <f t="shared" si="748"/>
        <v/>
      </c>
      <c r="DO61" s="90">
        <f ca="1" xml:space="preserve">
IF(AND(DH61=data!$AR$5,DI61=data!$AT$87),data!$AU$87,
IF(AND(DH61=data!$AR$5,DI61=data!$AT$88),data!$AU$88,
IF(DH61=data!$AR$4,DF61/DJ61,
IF(DH61=data!$AR$5,DF61/OFFSET(data!$AT$3,MATCH(DI61,data!$AT$4:$AT$88,0),1),0))))</f>
        <v>0</v>
      </c>
      <c r="DP61" s="90">
        <f>MIN(IF(DL61=data!$AV$4,0.18,0.09),DF61*9)</f>
        <v>0</v>
      </c>
      <c r="DQ61" s="91">
        <f>IF(DE61=data!$AS$5,DP61,
IF(DE61=data!$AS$4,DO61,0))
*IF(AND(DG61=data!$AW$4,DE$4=data!$F$5),0.9,1)</f>
        <v>0</v>
      </c>
      <c r="DR61" s="91">
        <f t="shared" si="4"/>
        <v>0</v>
      </c>
      <c r="DS61" s="91" t="e">
        <f ca="1">DS51</f>
        <v>#N/A</v>
      </c>
      <c r="DT61" s="91" t="e">
        <f ca="1">IF(DT60=0,0,1/DT60)</f>
        <v>#N/A</v>
      </c>
      <c r="DU61" s="91">
        <v>6</v>
      </c>
      <c r="EB61" s="596"/>
      <c r="EC61" s="599"/>
      <c r="ED61" s="166" t="s">
        <v>141</v>
      </c>
      <c r="EE61" s="72"/>
      <c r="EF61" s="73"/>
      <c r="EG61" s="73"/>
      <c r="EH61" s="79"/>
      <c r="EI61" s="80"/>
      <c r="EJ61" s="73"/>
      <c r="EK61" s="81"/>
      <c r="EL61" s="59"/>
      <c r="EM61" s="90">
        <f t="shared" ref="EM61:EN61" si="749">EM60</f>
        <v>0</v>
      </c>
      <c r="EN61" s="90" t="str">
        <f t="shared" si="749"/>
        <v/>
      </c>
      <c r="EO61" s="90">
        <f ca="1" xml:space="preserve">
IF(AND(EH61=data!$AR$5,EI61=data!$AT$87),data!$AU$87,
IF(AND(EH61=data!$AR$5,EI61=data!$AT$88),data!$AU$88,
IF(EH61=data!$AR$4,EF61/EJ61,
IF(EH61=data!$AR$5,EF61/OFFSET(data!$AT$3,MATCH(EI61,data!$AT$4:$AT$88,0),1),0))))</f>
        <v>0</v>
      </c>
      <c r="EP61" s="90">
        <f>MIN(IF(EL61=data!$AV$4,0.18,0.09),EF61*9)</f>
        <v>0</v>
      </c>
      <c r="EQ61" s="91">
        <f>IF(EE61=data!$AS$5,EP61,
IF(EE61=data!$AS$4,EO61,0))
*IF(AND(EG61=data!$AW$4,EE$4=data!$F$5),0.9,1)</f>
        <v>0</v>
      </c>
      <c r="ER61" s="91">
        <f t="shared" si="5"/>
        <v>0</v>
      </c>
      <c r="ES61" s="91" t="e">
        <f ca="1">ES51</f>
        <v>#N/A</v>
      </c>
      <c r="ET61" s="91" t="e">
        <f ca="1">IF(ET60=0,0,1/ET60)</f>
        <v>#N/A</v>
      </c>
      <c r="EU61" s="91">
        <v>6</v>
      </c>
      <c r="FB61" s="596"/>
      <c r="FC61" s="599"/>
      <c r="FD61" s="166" t="s">
        <v>141</v>
      </c>
      <c r="FE61" s="72"/>
      <c r="FF61" s="73"/>
      <c r="FG61" s="73"/>
      <c r="FH61" s="79"/>
      <c r="FI61" s="80"/>
      <c r="FJ61" s="73"/>
      <c r="FK61" s="81"/>
      <c r="FL61" s="59"/>
      <c r="FM61" s="90">
        <f t="shared" ref="FM61:FN61" si="750">FM60</f>
        <v>0</v>
      </c>
      <c r="FN61" s="90" t="str">
        <f t="shared" si="750"/>
        <v/>
      </c>
      <c r="FO61" s="90">
        <f ca="1" xml:space="preserve">
IF(AND(FH61=data!$AR$5,FI61=data!$AT$87),data!$AU$87,
IF(AND(FH61=data!$AR$5,FI61=data!$AT$88),data!$AU$88,
IF(FH61=data!$AR$4,FF61/FJ61,
IF(FH61=data!$AR$5,FF61/OFFSET(data!$AT$3,MATCH(FI61,data!$AT$4:$AT$88,0),1),0))))</f>
        <v>0</v>
      </c>
      <c r="FP61" s="90">
        <f>MIN(IF(FL61=data!$AV$4,0.18,0.09),FF61*9)</f>
        <v>0</v>
      </c>
      <c r="FQ61" s="91">
        <f>IF(FE61=data!$AS$5,FP61,
IF(FE61=data!$AS$4,FO61,0))
*IF(AND(FG61=data!$AW$4,FE$4=data!$F$5),0.9,1)</f>
        <v>0</v>
      </c>
      <c r="FR61" s="91">
        <f t="shared" si="6"/>
        <v>0</v>
      </c>
      <c r="FS61" s="91" t="e">
        <f ca="1">FS51</f>
        <v>#N/A</v>
      </c>
      <c r="FT61" s="91" t="e">
        <f ca="1">IF(FT60=0,0,1/FT60)</f>
        <v>#N/A</v>
      </c>
      <c r="FU61" s="91">
        <v>6</v>
      </c>
      <c r="GB61" s="596"/>
      <c r="GC61" s="599"/>
      <c r="GD61" s="166" t="s">
        <v>141</v>
      </c>
      <c r="GE61" s="72"/>
      <c r="GF61" s="73"/>
      <c r="GG61" s="73"/>
      <c r="GH61" s="79"/>
      <c r="GI61" s="80"/>
      <c r="GJ61" s="73"/>
      <c r="GK61" s="81"/>
      <c r="GL61" s="59"/>
      <c r="GM61" s="90">
        <f t="shared" ref="GM61:GN61" si="751">GM60</f>
        <v>0</v>
      </c>
      <c r="GN61" s="90" t="str">
        <f t="shared" si="751"/>
        <v/>
      </c>
      <c r="GO61" s="90">
        <f ca="1" xml:space="preserve">
IF(AND(GH61=data!$AR$5,GI61=data!$AT$87),data!$AU$87,
IF(AND(GH61=data!$AR$5,GI61=data!$AT$88),data!$AU$88,
IF(GH61=data!$AR$4,GF61/GJ61,
IF(GH61=data!$AR$5,GF61/OFFSET(data!$AT$3,MATCH(GI61,data!$AT$4:$AT$88,0),1),0))))</f>
        <v>0</v>
      </c>
      <c r="GP61" s="90">
        <f>MIN(IF(GL61=data!$AV$4,0.18,0.09),GF61*9)</f>
        <v>0</v>
      </c>
      <c r="GQ61" s="91">
        <f>IF(GE61=data!$AS$5,GP61,
IF(GE61=data!$AS$4,GO61,0))
*IF(AND(GG61=data!$AW$4,GE$4=data!$F$5),0.9,1)</f>
        <v>0</v>
      </c>
      <c r="GR61" s="91">
        <f t="shared" si="7"/>
        <v>0</v>
      </c>
      <c r="GS61" s="91" t="e">
        <f ca="1">GS51</f>
        <v>#N/A</v>
      </c>
      <c r="GT61" s="91" t="e">
        <f ca="1">IF(GT60=0,0,1/GT60)</f>
        <v>#N/A</v>
      </c>
      <c r="GU61" s="91">
        <v>6</v>
      </c>
      <c r="HB61" s="596"/>
      <c r="HC61" s="599"/>
      <c r="HD61" s="166" t="s">
        <v>141</v>
      </c>
      <c r="HE61" s="72"/>
      <c r="HF61" s="73"/>
      <c r="HG61" s="73"/>
      <c r="HH61" s="79"/>
      <c r="HI61" s="80"/>
      <c r="HJ61" s="73"/>
      <c r="HK61" s="81"/>
      <c r="HL61" s="59"/>
      <c r="HM61" s="90">
        <f t="shared" ref="HM61:HN61" si="752">HM60</f>
        <v>0</v>
      </c>
      <c r="HN61" s="90" t="str">
        <f t="shared" si="752"/>
        <v/>
      </c>
      <c r="HO61" s="90">
        <f ca="1" xml:space="preserve">
IF(AND(HH61=data!$AR$5,HI61=data!$AT$87),data!$AU$87,
IF(AND(HH61=data!$AR$5,HI61=data!$AT$88),data!$AU$88,
IF(HH61=data!$AR$4,HF61/HJ61,
IF(HH61=data!$AR$5,HF61/OFFSET(data!$AT$3,MATCH(HI61,data!$AT$4:$AT$88,0),1),0))))</f>
        <v>0</v>
      </c>
      <c r="HP61" s="90">
        <f>MIN(IF(HL61=data!$AV$4,0.18,0.09),HF61*9)</f>
        <v>0</v>
      </c>
      <c r="HQ61" s="91">
        <f>IF(HE61=data!$AS$5,HP61,
IF(HE61=data!$AS$4,HO61,0))
*IF(AND(HG61=data!$AW$4,HE$4=data!$F$5),0.9,1)</f>
        <v>0</v>
      </c>
      <c r="HR61" s="91">
        <f t="shared" si="8"/>
        <v>0</v>
      </c>
      <c r="HS61" s="91" t="e">
        <f ca="1">HS51</f>
        <v>#N/A</v>
      </c>
      <c r="HT61" s="91" t="e">
        <f ca="1">IF(HT60=0,0,1/HT60)</f>
        <v>#N/A</v>
      </c>
      <c r="HU61" s="91">
        <v>6</v>
      </c>
      <c r="IB61" s="596"/>
      <c r="IC61" s="599"/>
      <c r="ID61" s="166" t="s">
        <v>141</v>
      </c>
      <c r="IE61" s="72"/>
      <c r="IF61" s="73"/>
      <c r="IG61" s="73"/>
      <c r="IH61" s="79"/>
      <c r="II61" s="80"/>
      <c r="IJ61" s="73"/>
      <c r="IK61" s="81"/>
      <c r="IL61" s="59"/>
      <c r="IM61" s="90">
        <f t="shared" ref="IM61:IN61" si="753">IM60</f>
        <v>0</v>
      </c>
      <c r="IN61" s="90" t="str">
        <f t="shared" si="753"/>
        <v/>
      </c>
      <c r="IO61" s="90">
        <f ca="1" xml:space="preserve">
IF(AND(IH61=data!$AR$5,II61=data!$AT$87),data!$AU$87,
IF(AND(IH61=data!$AR$5,II61=data!$AT$88),data!$AU$88,
IF(IH61=data!$AR$4,IF61/IJ61,
IF(IH61=data!$AR$5,IF61/OFFSET(data!$AT$3,MATCH(II61,data!$AT$4:$AT$88,0),1),0))))</f>
        <v>0</v>
      </c>
      <c r="IP61" s="90">
        <f>MIN(IF(IL61=data!$AV$4,0.18,0.09),IF61*9)</f>
        <v>0</v>
      </c>
      <c r="IQ61" s="91">
        <f>IF(IE61=data!$AS$5,IP61,
IF(IE61=data!$AS$4,IO61,0))
*IF(AND(IG61=data!$AW$4,IE$4=data!$F$5),0.9,1)</f>
        <v>0</v>
      </c>
      <c r="IR61" s="91">
        <f t="shared" si="9"/>
        <v>0</v>
      </c>
      <c r="IS61" s="91" t="e">
        <f ca="1">IS51</f>
        <v>#N/A</v>
      </c>
      <c r="IT61" s="91" t="e">
        <f ca="1">IF(IT60=0,0,1/IT60)</f>
        <v>#N/A</v>
      </c>
      <c r="IU61" s="91">
        <v>6</v>
      </c>
      <c r="JB61" s="596"/>
      <c r="JC61" s="599"/>
      <c r="JD61" s="166" t="s">
        <v>141</v>
      </c>
      <c r="JE61" s="72"/>
      <c r="JF61" s="73"/>
      <c r="JG61" s="73"/>
      <c r="JH61" s="79"/>
      <c r="JI61" s="80"/>
      <c r="JJ61" s="73"/>
      <c r="JK61" s="81"/>
      <c r="JL61" s="59"/>
      <c r="JM61" s="90">
        <f t="shared" ref="JM61:JN61" si="754">JM60</f>
        <v>0</v>
      </c>
      <c r="JN61" s="90" t="str">
        <f t="shared" si="754"/>
        <v/>
      </c>
      <c r="JO61" s="90">
        <f ca="1" xml:space="preserve">
IF(AND(JH61=data!$AR$5,JI61=data!$AT$87),data!$AU$87,
IF(AND(JH61=data!$AR$5,JI61=data!$AT$88),data!$AU$88,
IF(JH61=data!$AR$4,JF61/JJ61,
IF(JH61=data!$AR$5,JF61/OFFSET(data!$AT$3,MATCH(JI61,data!$AT$4:$AT$88,0),1),0))))</f>
        <v>0</v>
      </c>
      <c r="JP61" s="90">
        <f>MIN(IF(JL61=data!$AV$4,0.18,0.09),JF61*9)</f>
        <v>0</v>
      </c>
      <c r="JQ61" s="91">
        <f>IF(JE61=data!$AS$5,JP61,
IF(JE61=data!$AS$4,JO61,0))
*IF(AND(JG61=data!$AW$4,JE$4=data!$F$5),0.9,1)</f>
        <v>0</v>
      </c>
      <c r="JR61" s="91">
        <f t="shared" si="10"/>
        <v>0</v>
      </c>
      <c r="JS61" s="91" t="e">
        <f ca="1">JS51</f>
        <v>#N/A</v>
      </c>
      <c r="JT61" s="91" t="e">
        <f ca="1">IF(JT60=0,0,1/JT60)</f>
        <v>#N/A</v>
      </c>
      <c r="JU61" s="91">
        <v>6</v>
      </c>
      <c r="KB61" s="596"/>
      <c r="KC61" s="599"/>
      <c r="KD61" s="166" t="s">
        <v>141</v>
      </c>
      <c r="KE61" s="72"/>
      <c r="KF61" s="73"/>
      <c r="KG61" s="73"/>
      <c r="KH61" s="79"/>
      <c r="KI61" s="80"/>
      <c r="KJ61" s="73"/>
      <c r="KK61" s="81"/>
      <c r="KL61" s="59"/>
      <c r="KM61" s="90">
        <f t="shared" ref="KM61:KN61" si="755">KM60</f>
        <v>0</v>
      </c>
      <c r="KN61" s="90" t="str">
        <f t="shared" si="755"/>
        <v/>
      </c>
      <c r="KO61" s="90">
        <f ca="1" xml:space="preserve">
IF(AND(KH61=data!$AR$5,KI61=data!$AT$87),data!$AU$87,
IF(AND(KH61=data!$AR$5,KI61=data!$AT$88),data!$AU$88,
IF(KH61=data!$AR$4,KF61/KJ61,
IF(KH61=data!$AR$5,KF61/OFFSET(data!$AT$3,MATCH(KI61,data!$AT$4:$AT$88,0),1),0))))</f>
        <v>0</v>
      </c>
      <c r="KP61" s="90">
        <f>MIN(IF(KL61=data!$AV$4,0.18,0.09),KF61*9)</f>
        <v>0</v>
      </c>
      <c r="KQ61" s="91">
        <f>IF(KE61=data!$AS$5,KP61,
IF(KE61=data!$AS$4,KO61,0))
*IF(AND(KG61=data!$AW$4,KE$4=data!$F$5),0.9,1)</f>
        <v>0</v>
      </c>
      <c r="KR61" s="91">
        <f t="shared" si="11"/>
        <v>0</v>
      </c>
      <c r="KS61" s="91" t="e">
        <f ca="1">KS51</f>
        <v>#N/A</v>
      </c>
      <c r="KT61" s="91" t="e">
        <f ca="1">IF(KT60=0,0,1/KT60)</f>
        <v>#N/A</v>
      </c>
      <c r="KU61" s="91">
        <v>6</v>
      </c>
      <c r="LB61" s="596"/>
      <c r="LC61" s="599"/>
      <c r="LD61" s="166" t="s">
        <v>141</v>
      </c>
      <c r="LE61" s="72"/>
      <c r="LF61" s="73"/>
      <c r="LG61" s="73"/>
      <c r="LH61" s="79"/>
      <c r="LI61" s="80"/>
      <c r="LJ61" s="73"/>
      <c r="LK61" s="81"/>
      <c r="LL61" s="59"/>
      <c r="LM61" s="90">
        <f t="shared" ref="LM61:LN61" si="756">LM60</f>
        <v>0</v>
      </c>
      <c r="LN61" s="90" t="str">
        <f t="shared" si="756"/>
        <v/>
      </c>
      <c r="LO61" s="90">
        <f ca="1" xml:space="preserve">
IF(AND(LH61=data!$AR$5,LI61=data!$AT$87),data!$AU$87,
IF(AND(LH61=data!$AR$5,LI61=data!$AT$88),data!$AU$88,
IF(LH61=data!$AR$4,LF61/LJ61,
IF(LH61=data!$AR$5,LF61/OFFSET(data!$AT$3,MATCH(LI61,data!$AT$4:$AT$88,0),1),0))))</f>
        <v>0</v>
      </c>
      <c r="LP61" s="90">
        <f>MIN(IF(LL61=data!$AV$4,0.18,0.09),LF61*9)</f>
        <v>0</v>
      </c>
      <c r="LQ61" s="91">
        <f>IF(LE61=data!$AS$5,LP61,
IF(LE61=data!$AS$4,LO61,0))
*IF(AND(LG61=data!$AW$4,LE$4=data!$F$5),0.9,1)</f>
        <v>0</v>
      </c>
      <c r="LR61" s="91">
        <f t="shared" si="12"/>
        <v>0</v>
      </c>
      <c r="LS61" s="91" t="e">
        <f ca="1">LS51</f>
        <v>#N/A</v>
      </c>
      <c r="LT61" s="91" t="e">
        <f ca="1">IF(LT60=0,0,1/LT60)</f>
        <v>#N/A</v>
      </c>
      <c r="LU61" s="91">
        <v>6</v>
      </c>
      <c r="MB61" s="596"/>
      <c r="MC61" s="599"/>
      <c r="MD61" s="166" t="s">
        <v>141</v>
      </c>
      <c r="ME61" s="72"/>
      <c r="MF61" s="73"/>
      <c r="MG61" s="73"/>
      <c r="MH61" s="79"/>
      <c r="MI61" s="80"/>
      <c r="MJ61" s="73"/>
      <c r="MK61" s="81"/>
      <c r="ML61" s="59"/>
      <c r="MM61" s="90">
        <f t="shared" ref="MM61:MN61" si="757">MM60</f>
        <v>0</v>
      </c>
      <c r="MN61" s="90" t="str">
        <f t="shared" si="757"/>
        <v/>
      </c>
      <c r="MO61" s="90">
        <f ca="1" xml:space="preserve">
IF(AND(MH61=data!$AR$5,MI61=data!$AT$87),data!$AU$87,
IF(AND(MH61=data!$AR$5,MI61=data!$AT$88),data!$AU$88,
IF(MH61=data!$AR$4,MF61/MJ61,
IF(MH61=data!$AR$5,MF61/OFFSET(data!$AT$3,MATCH(MI61,data!$AT$4:$AT$88,0),1),0))))</f>
        <v>0</v>
      </c>
      <c r="MP61" s="90">
        <f>MIN(IF(ML61=data!$AV$4,0.18,0.09),MF61*9)</f>
        <v>0</v>
      </c>
      <c r="MQ61" s="91">
        <f>IF(ME61=data!$AS$5,MP61,
IF(ME61=data!$AS$4,MO61,0))
*IF(AND(MG61=data!$AW$4,ME$4=data!$F$5),0.9,1)</f>
        <v>0</v>
      </c>
      <c r="MR61" s="91">
        <f t="shared" si="13"/>
        <v>0</v>
      </c>
      <c r="MS61" s="91" t="e">
        <f ca="1">MS51</f>
        <v>#N/A</v>
      </c>
      <c r="MT61" s="91" t="e">
        <f ca="1">IF(MT60=0,0,1/MT60)</f>
        <v>#N/A</v>
      </c>
      <c r="MU61" s="91">
        <v>6</v>
      </c>
      <c r="NB61" s="596"/>
      <c r="NC61" s="599"/>
      <c r="ND61" s="166" t="s">
        <v>141</v>
      </c>
      <c r="NE61" s="72"/>
      <c r="NF61" s="73"/>
      <c r="NG61" s="73"/>
      <c r="NH61" s="79"/>
      <c r="NI61" s="80"/>
      <c r="NJ61" s="73"/>
      <c r="NK61" s="81"/>
      <c r="NL61" s="59"/>
      <c r="NM61" s="90">
        <f t="shared" ref="NM61:NN61" si="758">NM60</f>
        <v>0</v>
      </c>
      <c r="NN61" s="90" t="str">
        <f t="shared" si="758"/>
        <v/>
      </c>
      <c r="NO61" s="90">
        <f ca="1" xml:space="preserve">
IF(AND(NH61=data!$AR$5,NI61=data!$AT$87),data!$AU$87,
IF(AND(NH61=data!$AR$5,NI61=data!$AT$88),data!$AU$88,
IF(NH61=data!$AR$4,NF61/NJ61,
IF(NH61=data!$AR$5,NF61/OFFSET(data!$AT$3,MATCH(NI61,data!$AT$4:$AT$88,0),1),0))))</f>
        <v>0</v>
      </c>
      <c r="NP61" s="90">
        <f>MIN(IF(NL61=data!$AV$4,0.18,0.09),NF61*9)</f>
        <v>0</v>
      </c>
      <c r="NQ61" s="91">
        <f>IF(NE61=data!$AS$5,NP61,
IF(NE61=data!$AS$4,NO61,0))
*IF(AND(NG61=data!$AW$4,NE$4=data!$F$5),0.9,1)</f>
        <v>0</v>
      </c>
      <c r="NR61" s="91">
        <f t="shared" si="14"/>
        <v>0</v>
      </c>
      <c r="NS61" s="91" t="e">
        <f ca="1">NS51</f>
        <v>#N/A</v>
      </c>
      <c r="NT61" s="91" t="e">
        <f ca="1">IF(NT60=0,0,1/NT60)</f>
        <v>#N/A</v>
      </c>
      <c r="NU61" s="91">
        <v>6</v>
      </c>
      <c r="OB61" s="596"/>
      <c r="OC61" s="599"/>
      <c r="OD61" s="166" t="s">
        <v>141</v>
      </c>
      <c r="OE61" s="72"/>
      <c r="OF61" s="73"/>
      <c r="OG61" s="73"/>
      <c r="OH61" s="79"/>
      <c r="OI61" s="80"/>
      <c r="OJ61" s="73"/>
      <c r="OK61" s="81"/>
      <c r="OL61" s="59"/>
      <c r="OM61" s="90">
        <f t="shared" ref="OM61:ON61" si="759">OM60</f>
        <v>0</v>
      </c>
      <c r="ON61" s="90" t="str">
        <f t="shared" si="759"/>
        <v/>
      </c>
      <c r="OO61" s="90">
        <f ca="1" xml:space="preserve">
IF(AND(OH61=data!$AR$5,OI61=data!$AT$87),data!$AU$87,
IF(AND(OH61=data!$AR$5,OI61=data!$AT$88),data!$AU$88,
IF(OH61=data!$AR$4,OF61/OJ61,
IF(OH61=data!$AR$5,OF61/OFFSET(data!$AT$3,MATCH(OI61,data!$AT$4:$AT$88,0),1),0))))</f>
        <v>0</v>
      </c>
      <c r="OP61" s="90">
        <f>MIN(IF(OL61=data!$AV$4,0.18,0.09),OF61*9)</f>
        <v>0</v>
      </c>
      <c r="OQ61" s="91">
        <f>IF(OE61=data!$AS$5,OP61,
IF(OE61=data!$AS$4,OO61,0))
*IF(AND(OG61=data!$AW$4,OE$4=data!$F$5),0.9,1)</f>
        <v>0</v>
      </c>
      <c r="OR61" s="91">
        <f t="shared" si="15"/>
        <v>0</v>
      </c>
      <c r="OS61" s="91" t="e">
        <f ca="1">OS51</f>
        <v>#N/A</v>
      </c>
      <c r="OT61" s="91" t="e">
        <f ca="1">IF(OT60=0,0,1/OT60)</f>
        <v>#N/A</v>
      </c>
      <c r="OU61" s="91">
        <v>6</v>
      </c>
      <c r="PB61" s="596"/>
      <c r="PC61" s="599"/>
      <c r="PD61" s="166" t="s">
        <v>141</v>
      </c>
      <c r="PE61" s="72"/>
      <c r="PF61" s="73"/>
      <c r="PG61" s="73"/>
      <c r="PH61" s="79"/>
      <c r="PI61" s="80"/>
      <c r="PJ61" s="73"/>
      <c r="PK61" s="81"/>
      <c r="PL61" s="59"/>
      <c r="PM61" s="90">
        <f t="shared" ref="PM61:PN61" si="760">PM60</f>
        <v>0</v>
      </c>
      <c r="PN61" s="90" t="str">
        <f t="shared" si="760"/>
        <v/>
      </c>
      <c r="PO61" s="90">
        <f ca="1" xml:space="preserve">
IF(AND(PH61=data!$AR$5,PI61=data!$AT$87),data!$AU$87,
IF(AND(PH61=data!$AR$5,PI61=data!$AT$88),data!$AU$88,
IF(PH61=data!$AR$4,PF61/PJ61,
IF(PH61=data!$AR$5,PF61/OFFSET(data!$AT$3,MATCH(PI61,data!$AT$4:$AT$88,0),1),0))))</f>
        <v>0</v>
      </c>
      <c r="PP61" s="90">
        <f>MIN(IF(PL61=data!$AV$4,0.18,0.09),PF61*9)</f>
        <v>0</v>
      </c>
      <c r="PQ61" s="91">
        <f>IF(PE61=data!$AS$5,PP61,
IF(PE61=data!$AS$4,PO61,0))
*IF(AND(PG61=data!$AW$4,PE$4=data!$F$5),0.9,1)</f>
        <v>0</v>
      </c>
      <c r="PR61" s="91">
        <f t="shared" si="16"/>
        <v>0</v>
      </c>
      <c r="PS61" s="91" t="e">
        <f ca="1">PS51</f>
        <v>#N/A</v>
      </c>
      <c r="PT61" s="91" t="e">
        <f ca="1">IF(PT60=0,0,1/PT60)</f>
        <v>#N/A</v>
      </c>
      <c r="PU61" s="91">
        <v>6</v>
      </c>
      <c r="QB61" s="596"/>
      <c r="QC61" s="599"/>
      <c r="QD61" s="166" t="s">
        <v>141</v>
      </c>
      <c r="QE61" s="72"/>
      <c r="QF61" s="73"/>
      <c r="QG61" s="73"/>
      <c r="QH61" s="79"/>
      <c r="QI61" s="80"/>
      <c r="QJ61" s="73"/>
      <c r="QK61" s="81"/>
      <c r="QL61" s="59"/>
      <c r="QM61" s="90">
        <f t="shared" ref="QM61:QN61" si="761">QM60</f>
        <v>0</v>
      </c>
      <c r="QN61" s="90" t="str">
        <f t="shared" si="761"/>
        <v/>
      </c>
      <c r="QO61" s="90">
        <f ca="1" xml:space="preserve">
IF(AND(QH61=data!$AR$5,QI61=data!$AT$87),data!$AU$87,
IF(AND(QH61=data!$AR$5,QI61=data!$AT$88),data!$AU$88,
IF(QH61=data!$AR$4,QF61/QJ61,
IF(QH61=data!$AR$5,QF61/OFFSET(data!$AT$3,MATCH(QI61,data!$AT$4:$AT$88,0),1),0))))</f>
        <v>0</v>
      </c>
      <c r="QP61" s="90">
        <f>MIN(IF(QL61=data!$AV$4,0.18,0.09),QF61*9)</f>
        <v>0</v>
      </c>
      <c r="QQ61" s="91">
        <f>IF(QE61=data!$AS$5,QP61,
IF(QE61=data!$AS$4,QO61,0))
*IF(AND(QG61=data!$AW$4,QE$4=data!$F$5),0.9,1)</f>
        <v>0</v>
      </c>
      <c r="QR61" s="91">
        <f t="shared" si="17"/>
        <v>0</v>
      </c>
      <c r="QS61" s="91" t="e">
        <f ca="1">QS51</f>
        <v>#N/A</v>
      </c>
      <c r="QT61" s="91" t="e">
        <f ca="1">IF(QT60=0,0,1/QT60)</f>
        <v>#N/A</v>
      </c>
      <c r="QU61" s="91">
        <v>6</v>
      </c>
      <c r="RB61" s="596"/>
      <c r="RC61" s="599"/>
      <c r="RD61" s="166" t="s">
        <v>141</v>
      </c>
      <c r="RE61" s="72"/>
      <c r="RF61" s="73"/>
      <c r="RG61" s="73"/>
      <c r="RH61" s="79"/>
      <c r="RI61" s="80"/>
      <c r="RJ61" s="73"/>
      <c r="RK61" s="81"/>
      <c r="RL61" s="59"/>
      <c r="RM61" s="90">
        <f t="shared" ref="RM61:RN61" si="762">RM60</f>
        <v>0</v>
      </c>
      <c r="RN61" s="90" t="str">
        <f t="shared" si="762"/>
        <v/>
      </c>
      <c r="RO61" s="90">
        <f ca="1" xml:space="preserve">
IF(AND(RH61=data!$AR$5,RI61=data!$AT$87),data!$AU$87,
IF(AND(RH61=data!$AR$5,RI61=data!$AT$88),data!$AU$88,
IF(RH61=data!$AR$4,RF61/RJ61,
IF(RH61=data!$AR$5,RF61/OFFSET(data!$AT$3,MATCH(RI61,data!$AT$4:$AT$88,0),1),0))))</f>
        <v>0</v>
      </c>
      <c r="RP61" s="90">
        <f>MIN(IF(RL61=data!$AV$4,0.18,0.09),RF61*9)</f>
        <v>0</v>
      </c>
      <c r="RQ61" s="91">
        <f>IF(RE61=data!$AS$5,RP61,
IF(RE61=data!$AS$4,RO61,0))
*IF(AND(RG61=data!$AW$4,RE$4=data!$F$5),0.9,1)</f>
        <v>0</v>
      </c>
      <c r="RR61" s="91">
        <f t="shared" si="18"/>
        <v>0</v>
      </c>
      <c r="RS61" s="91" t="e">
        <f ca="1">RS51</f>
        <v>#N/A</v>
      </c>
      <c r="RT61" s="91" t="e">
        <f ca="1">IF(RT60=0,0,1/RT60)</f>
        <v>#N/A</v>
      </c>
      <c r="RU61" s="91">
        <v>6</v>
      </c>
      <c r="SB61" s="596"/>
      <c r="SC61" s="599"/>
      <c r="SD61" s="166" t="s">
        <v>141</v>
      </c>
      <c r="SE61" s="72"/>
      <c r="SF61" s="73"/>
      <c r="SG61" s="73"/>
      <c r="SH61" s="79"/>
      <c r="SI61" s="80"/>
      <c r="SJ61" s="73"/>
      <c r="SK61" s="81"/>
      <c r="SL61" s="59"/>
      <c r="SM61" s="90">
        <f t="shared" ref="SM61:SN61" si="763">SM60</f>
        <v>0</v>
      </c>
      <c r="SN61" s="90" t="str">
        <f t="shared" si="763"/>
        <v/>
      </c>
      <c r="SO61" s="90">
        <f ca="1" xml:space="preserve">
IF(AND(SH61=data!$AR$5,SI61=data!$AT$87),data!$AU$87,
IF(AND(SH61=data!$AR$5,SI61=data!$AT$88),data!$AU$88,
IF(SH61=data!$AR$4,SF61/SJ61,
IF(SH61=data!$AR$5,SF61/OFFSET(data!$AT$3,MATCH(SI61,data!$AT$4:$AT$88,0),1),0))))</f>
        <v>0</v>
      </c>
      <c r="SP61" s="90">
        <f>MIN(IF(SL61=data!$AV$4,0.18,0.09),SF61*9)</f>
        <v>0</v>
      </c>
      <c r="SQ61" s="91">
        <f>IF(SE61=data!$AS$5,SP61,
IF(SE61=data!$AS$4,SO61,0))
*IF(AND(SG61=data!$AW$4,SE$4=data!$F$5),0.9,1)</f>
        <v>0</v>
      </c>
      <c r="SR61" s="91">
        <f t="shared" si="19"/>
        <v>0</v>
      </c>
      <c r="SS61" s="91" t="e">
        <f ca="1">SS51</f>
        <v>#N/A</v>
      </c>
      <c r="ST61" s="91" t="e">
        <f ca="1">IF(ST60=0,0,1/ST60)</f>
        <v>#N/A</v>
      </c>
      <c r="SU61" s="91">
        <v>6</v>
      </c>
    </row>
    <row r="62" spans="2:516" ht="22.5" customHeight="1" x14ac:dyDescent="0.15">
      <c r="B62" s="596"/>
      <c r="C62" s="599"/>
      <c r="D62" s="166" t="s">
        <v>142</v>
      </c>
      <c r="E62" s="72"/>
      <c r="F62" s="73"/>
      <c r="G62" s="73"/>
      <c r="H62" s="79"/>
      <c r="I62" s="80"/>
      <c r="J62" s="73"/>
      <c r="K62" s="81"/>
      <c r="L62" s="59"/>
      <c r="M62" s="90" t="str">
        <f t="shared" si="20"/>
        <v>簡略計算方法①</v>
      </c>
      <c r="N62" s="90" t="str">
        <f t="shared" si="21"/>
        <v>柱・間柱間</v>
      </c>
      <c r="O62" s="90">
        <f ca="1" xml:space="preserve">
IF(AND(H62=data!$AR$5,I62=data!$AT$87),data!$AU$87,
IF(AND(H62=data!$AR$5,I62=data!$AT$88),data!$AU$88,
IF(H62=data!$AR$4,F62/J62,
IF(H62=data!$AR$5,F62/OFFSET(data!$AT$3,MATCH(I62,data!$AT$4:$AT$88,0),1),0))))</f>
        <v>0</v>
      </c>
      <c r="P62" s="90">
        <f>MIN(IF(L62=data!$AV$4,0.18,0.09),F62*9)</f>
        <v>0</v>
      </c>
      <c r="Q62" s="91">
        <f>IF(E62=data!$AS$5,P62,
IF(E62=data!$AS$4,O62,0))
*IF(AND(G62=data!$AW$4,E$4=data!$F$5),0.9,1)</f>
        <v>0</v>
      </c>
      <c r="R62" s="91">
        <f t="shared" si="402"/>
        <v>0</v>
      </c>
      <c r="S62" s="91">
        <f ca="1">S52</f>
        <v>0.11</v>
      </c>
      <c r="U62" s="91">
        <f ca="1">OFFSET(data!$Q$3,U$7,U61)</f>
        <v>0</v>
      </c>
      <c r="AB62" s="596"/>
      <c r="AC62" s="599"/>
      <c r="AD62" s="166" t="s">
        <v>142</v>
      </c>
      <c r="AE62" s="72"/>
      <c r="AF62" s="73"/>
      <c r="AG62" s="73"/>
      <c r="AH62" s="79"/>
      <c r="AI62" s="80"/>
      <c r="AJ62" s="73"/>
      <c r="AK62" s="81"/>
      <c r="AL62" s="59"/>
      <c r="AM62" s="90" t="str">
        <f t="shared" si="601"/>
        <v>詳細計算方法</v>
      </c>
      <c r="AN62" s="90" t="str">
        <f t="shared" si="601"/>
        <v/>
      </c>
      <c r="AO62" s="90">
        <f ca="1" xml:space="preserve">
IF(AND(AH62=data!$AR$5,AI62=data!$AT$87),data!$AU$87,
IF(AND(AH62=data!$AR$5,AI62=data!$AT$88),data!$AU$88,
IF(AH62=data!$AR$4,AF62/AJ62,
IF(AH62=data!$AR$5,AF62/OFFSET(data!$AT$3,MATCH(AI62,data!$AT$4:$AT$88,0),1),0))))</f>
        <v>0</v>
      </c>
      <c r="AP62" s="90">
        <f>MIN(IF(AL62=data!$AV$4,0.18,0.09),AF62*9)</f>
        <v>0</v>
      </c>
      <c r="AQ62" s="91">
        <f>IF(AE62=data!$AS$5,AP62,
IF(AE62=data!$AS$4,AO62,0))
*IF(AND(AG62=data!$AW$4,AE$4=data!$F$5),0.9,1)</f>
        <v>0</v>
      </c>
      <c r="AR62" s="91">
        <f t="shared" si="1"/>
        <v>0</v>
      </c>
      <c r="AS62" s="91">
        <f ca="1">AS52</f>
        <v>0.09</v>
      </c>
      <c r="AU62" s="91" t="e">
        <f ca="1">OFFSET(data!$Q$3,AU$7,AU61)</f>
        <v>#N/A</v>
      </c>
      <c r="BB62" s="596"/>
      <c r="BC62" s="599"/>
      <c r="BD62" s="166" t="s">
        <v>142</v>
      </c>
      <c r="BE62" s="72"/>
      <c r="BF62" s="73"/>
      <c r="BG62" s="73"/>
      <c r="BH62" s="79"/>
      <c r="BI62" s="80"/>
      <c r="BJ62" s="73"/>
      <c r="BK62" s="81"/>
      <c r="BL62" s="59"/>
      <c r="BM62" s="90" t="str">
        <f t="shared" ref="BM62:BN62" si="764">BM61</f>
        <v>簡略計算方法①</v>
      </c>
      <c r="BN62" s="90" t="str">
        <f t="shared" si="764"/>
        <v>大引間</v>
      </c>
      <c r="BO62" s="90">
        <f ca="1" xml:space="preserve">
IF(AND(BH62=data!$AR$5,BI62=data!$AT$87),data!$AU$87,
IF(AND(BH62=data!$AR$5,BI62=data!$AT$88),data!$AU$88,
IF(BH62=data!$AR$4,BF62/BJ62,
IF(BH62=data!$AR$5,BF62/OFFSET(data!$AT$3,MATCH(BI62,data!$AT$4:$AT$88,0),1),0))))</f>
        <v>0</v>
      </c>
      <c r="BP62" s="90">
        <f>MIN(IF(BL62=data!$AV$4,0.18,0.09),BF62*9)</f>
        <v>0</v>
      </c>
      <c r="BQ62" s="91">
        <f>IF(BE62=data!$AS$5,BP62,
IF(BE62=data!$AS$4,BO62,0))
*IF(AND(BG62=data!$AW$4,BE$4=data!$F$5),0.9,1)</f>
        <v>0</v>
      </c>
      <c r="BR62" s="91">
        <f t="shared" si="2"/>
        <v>0</v>
      </c>
      <c r="BS62" s="91">
        <f ca="1">BS52</f>
        <v>0.15</v>
      </c>
      <c r="BU62" s="91">
        <f ca="1">OFFSET(data!$Q$3,BU$7,BU61)</f>
        <v>0</v>
      </c>
      <c r="CB62" s="596"/>
      <c r="CC62" s="599"/>
      <c r="CD62" s="166" t="s">
        <v>142</v>
      </c>
      <c r="CE62" s="72"/>
      <c r="CF62" s="73"/>
      <c r="CG62" s="73"/>
      <c r="CH62" s="79"/>
      <c r="CI62" s="80"/>
      <c r="CJ62" s="73"/>
      <c r="CK62" s="81"/>
      <c r="CL62" s="59"/>
      <c r="CM62" s="90">
        <f t="shared" ref="CM62:CN62" si="765">CM61</f>
        <v>0</v>
      </c>
      <c r="CN62" s="90" t="str">
        <f t="shared" si="765"/>
        <v/>
      </c>
      <c r="CO62" s="90">
        <f ca="1" xml:space="preserve">
IF(AND(CH62=data!$AR$5,CI62=data!$AT$87),data!$AU$87,
IF(AND(CH62=data!$AR$5,CI62=data!$AT$88),data!$AU$88,
IF(CH62=data!$AR$4,CF62/CJ62,
IF(CH62=data!$AR$5,CF62/OFFSET(data!$AT$3,MATCH(CI62,data!$AT$4:$AT$88,0),1),0))))</f>
        <v>0</v>
      </c>
      <c r="CP62" s="90">
        <f>MIN(IF(CL62=data!$AV$4,0.18,0.09),CF62*9)</f>
        <v>0</v>
      </c>
      <c r="CQ62" s="91">
        <f>IF(CE62=data!$AS$5,CP62,
IF(CE62=data!$AS$4,CO62,0))
*IF(AND(CG62=data!$AW$4,CE$4=data!$F$5),0.9,1)</f>
        <v>0</v>
      </c>
      <c r="CR62" s="91">
        <f t="shared" si="3"/>
        <v>0</v>
      </c>
      <c r="CS62" s="91" t="e">
        <f ca="1">CS52</f>
        <v>#N/A</v>
      </c>
      <c r="CU62" s="91" t="e">
        <f ca="1">OFFSET(data!$Q$3,CU$7,CU61)</f>
        <v>#N/A</v>
      </c>
      <c r="DB62" s="596"/>
      <c r="DC62" s="599"/>
      <c r="DD62" s="166" t="s">
        <v>142</v>
      </c>
      <c r="DE62" s="72"/>
      <c r="DF62" s="73"/>
      <c r="DG62" s="73"/>
      <c r="DH62" s="79"/>
      <c r="DI62" s="80"/>
      <c r="DJ62" s="73"/>
      <c r="DK62" s="81"/>
      <c r="DL62" s="59"/>
      <c r="DM62" s="90">
        <f t="shared" ref="DM62:DN62" si="766">DM61</f>
        <v>0</v>
      </c>
      <c r="DN62" s="90" t="str">
        <f t="shared" si="766"/>
        <v/>
      </c>
      <c r="DO62" s="90">
        <f ca="1" xml:space="preserve">
IF(AND(DH62=data!$AR$5,DI62=data!$AT$87),data!$AU$87,
IF(AND(DH62=data!$AR$5,DI62=data!$AT$88),data!$AU$88,
IF(DH62=data!$AR$4,DF62/DJ62,
IF(DH62=data!$AR$5,DF62/OFFSET(data!$AT$3,MATCH(DI62,data!$AT$4:$AT$88,0),1),0))))</f>
        <v>0</v>
      </c>
      <c r="DP62" s="90">
        <f>MIN(IF(DL62=data!$AV$4,0.18,0.09),DF62*9)</f>
        <v>0</v>
      </c>
      <c r="DQ62" s="91">
        <f>IF(DE62=data!$AS$5,DP62,
IF(DE62=data!$AS$4,DO62,0))
*IF(AND(DG62=data!$AW$4,DE$4=data!$F$5),0.9,1)</f>
        <v>0</v>
      </c>
      <c r="DR62" s="91">
        <f t="shared" si="4"/>
        <v>0</v>
      </c>
      <c r="DS62" s="91" t="e">
        <f ca="1">DS52</f>
        <v>#N/A</v>
      </c>
      <c r="DU62" s="91" t="e">
        <f ca="1">OFFSET(data!$Q$3,DU$7,DU61)</f>
        <v>#N/A</v>
      </c>
      <c r="EB62" s="596"/>
      <c r="EC62" s="599"/>
      <c r="ED62" s="166" t="s">
        <v>142</v>
      </c>
      <c r="EE62" s="72"/>
      <c r="EF62" s="73"/>
      <c r="EG62" s="73"/>
      <c r="EH62" s="79"/>
      <c r="EI62" s="80"/>
      <c r="EJ62" s="73"/>
      <c r="EK62" s="81"/>
      <c r="EL62" s="59"/>
      <c r="EM62" s="90">
        <f t="shared" ref="EM62:EN62" si="767">EM61</f>
        <v>0</v>
      </c>
      <c r="EN62" s="90" t="str">
        <f t="shared" si="767"/>
        <v/>
      </c>
      <c r="EO62" s="90">
        <f ca="1" xml:space="preserve">
IF(AND(EH62=data!$AR$5,EI62=data!$AT$87),data!$AU$87,
IF(AND(EH62=data!$AR$5,EI62=data!$AT$88),data!$AU$88,
IF(EH62=data!$AR$4,EF62/EJ62,
IF(EH62=data!$AR$5,EF62/OFFSET(data!$AT$3,MATCH(EI62,data!$AT$4:$AT$88,0),1),0))))</f>
        <v>0</v>
      </c>
      <c r="EP62" s="90">
        <f>MIN(IF(EL62=data!$AV$4,0.18,0.09),EF62*9)</f>
        <v>0</v>
      </c>
      <c r="EQ62" s="91">
        <f>IF(EE62=data!$AS$5,EP62,
IF(EE62=data!$AS$4,EO62,0))
*IF(AND(EG62=data!$AW$4,EE$4=data!$F$5),0.9,1)</f>
        <v>0</v>
      </c>
      <c r="ER62" s="91">
        <f t="shared" si="5"/>
        <v>0</v>
      </c>
      <c r="ES62" s="91" t="e">
        <f ca="1">ES52</f>
        <v>#N/A</v>
      </c>
      <c r="EU62" s="91" t="e">
        <f ca="1">OFFSET(data!$Q$3,EU$7,EU61)</f>
        <v>#N/A</v>
      </c>
      <c r="FB62" s="596"/>
      <c r="FC62" s="599"/>
      <c r="FD62" s="166" t="s">
        <v>142</v>
      </c>
      <c r="FE62" s="72"/>
      <c r="FF62" s="73"/>
      <c r="FG62" s="73"/>
      <c r="FH62" s="79"/>
      <c r="FI62" s="80"/>
      <c r="FJ62" s="73"/>
      <c r="FK62" s="81"/>
      <c r="FL62" s="59"/>
      <c r="FM62" s="90">
        <f t="shared" ref="FM62:FN62" si="768">FM61</f>
        <v>0</v>
      </c>
      <c r="FN62" s="90" t="str">
        <f t="shared" si="768"/>
        <v/>
      </c>
      <c r="FO62" s="90">
        <f ca="1" xml:space="preserve">
IF(AND(FH62=data!$AR$5,FI62=data!$AT$87),data!$AU$87,
IF(AND(FH62=data!$AR$5,FI62=data!$AT$88),data!$AU$88,
IF(FH62=data!$AR$4,FF62/FJ62,
IF(FH62=data!$AR$5,FF62/OFFSET(data!$AT$3,MATCH(FI62,data!$AT$4:$AT$88,0),1),0))))</f>
        <v>0</v>
      </c>
      <c r="FP62" s="90">
        <f>MIN(IF(FL62=data!$AV$4,0.18,0.09),FF62*9)</f>
        <v>0</v>
      </c>
      <c r="FQ62" s="91">
        <f>IF(FE62=data!$AS$5,FP62,
IF(FE62=data!$AS$4,FO62,0))
*IF(AND(FG62=data!$AW$4,FE$4=data!$F$5),0.9,1)</f>
        <v>0</v>
      </c>
      <c r="FR62" s="91">
        <f t="shared" si="6"/>
        <v>0</v>
      </c>
      <c r="FS62" s="91" t="e">
        <f ca="1">FS52</f>
        <v>#N/A</v>
      </c>
      <c r="FU62" s="91" t="e">
        <f ca="1">OFFSET(data!$Q$3,FU$7,FU61)</f>
        <v>#N/A</v>
      </c>
      <c r="GB62" s="596"/>
      <c r="GC62" s="599"/>
      <c r="GD62" s="166" t="s">
        <v>142</v>
      </c>
      <c r="GE62" s="72"/>
      <c r="GF62" s="73"/>
      <c r="GG62" s="73"/>
      <c r="GH62" s="79"/>
      <c r="GI62" s="80"/>
      <c r="GJ62" s="73"/>
      <c r="GK62" s="81"/>
      <c r="GL62" s="59"/>
      <c r="GM62" s="90">
        <f t="shared" ref="GM62:GN62" si="769">GM61</f>
        <v>0</v>
      </c>
      <c r="GN62" s="90" t="str">
        <f t="shared" si="769"/>
        <v/>
      </c>
      <c r="GO62" s="90">
        <f ca="1" xml:space="preserve">
IF(AND(GH62=data!$AR$5,GI62=data!$AT$87),data!$AU$87,
IF(AND(GH62=data!$AR$5,GI62=data!$AT$88),data!$AU$88,
IF(GH62=data!$AR$4,GF62/GJ62,
IF(GH62=data!$AR$5,GF62/OFFSET(data!$AT$3,MATCH(GI62,data!$AT$4:$AT$88,0),1),0))))</f>
        <v>0</v>
      </c>
      <c r="GP62" s="90">
        <f>MIN(IF(GL62=data!$AV$4,0.18,0.09),GF62*9)</f>
        <v>0</v>
      </c>
      <c r="GQ62" s="91">
        <f>IF(GE62=data!$AS$5,GP62,
IF(GE62=data!$AS$4,GO62,0))
*IF(AND(GG62=data!$AW$4,GE$4=data!$F$5),0.9,1)</f>
        <v>0</v>
      </c>
      <c r="GR62" s="91">
        <f t="shared" si="7"/>
        <v>0</v>
      </c>
      <c r="GS62" s="91" t="e">
        <f ca="1">GS52</f>
        <v>#N/A</v>
      </c>
      <c r="GU62" s="91" t="e">
        <f ca="1">OFFSET(data!$Q$3,GU$7,GU61)</f>
        <v>#N/A</v>
      </c>
      <c r="HB62" s="596"/>
      <c r="HC62" s="599"/>
      <c r="HD62" s="166" t="s">
        <v>142</v>
      </c>
      <c r="HE62" s="72"/>
      <c r="HF62" s="73"/>
      <c r="HG62" s="73"/>
      <c r="HH62" s="79"/>
      <c r="HI62" s="80"/>
      <c r="HJ62" s="73"/>
      <c r="HK62" s="81"/>
      <c r="HL62" s="59"/>
      <c r="HM62" s="90">
        <f t="shared" ref="HM62:HN62" si="770">HM61</f>
        <v>0</v>
      </c>
      <c r="HN62" s="90" t="str">
        <f t="shared" si="770"/>
        <v/>
      </c>
      <c r="HO62" s="90">
        <f ca="1" xml:space="preserve">
IF(AND(HH62=data!$AR$5,HI62=data!$AT$87),data!$AU$87,
IF(AND(HH62=data!$AR$5,HI62=data!$AT$88),data!$AU$88,
IF(HH62=data!$AR$4,HF62/HJ62,
IF(HH62=data!$AR$5,HF62/OFFSET(data!$AT$3,MATCH(HI62,data!$AT$4:$AT$88,0),1),0))))</f>
        <v>0</v>
      </c>
      <c r="HP62" s="90">
        <f>MIN(IF(HL62=data!$AV$4,0.18,0.09),HF62*9)</f>
        <v>0</v>
      </c>
      <c r="HQ62" s="91">
        <f>IF(HE62=data!$AS$5,HP62,
IF(HE62=data!$AS$4,HO62,0))
*IF(AND(HG62=data!$AW$4,HE$4=data!$F$5),0.9,1)</f>
        <v>0</v>
      </c>
      <c r="HR62" s="91">
        <f t="shared" si="8"/>
        <v>0</v>
      </c>
      <c r="HS62" s="91" t="e">
        <f ca="1">HS52</f>
        <v>#N/A</v>
      </c>
      <c r="HU62" s="91" t="e">
        <f ca="1">OFFSET(data!$Q$3,HU$7,HU61)</f>
        <v>#N/A</v>
      </c>
      <c r="IB62" s="596"/>
      <c r="IC62" s="599"/>
      <c r="ID62" s="166" t="s">
        <v>142</v>
      </c>
      <c r="IE62" s="72"/>
      <c r="IF62" s="73"/>
      <c r="IG62" s="73"/>
      <c r="IH62" s="79"/>
      <c r="II62" s="80"/>
      <c r="IJ62" s="73"/>
      <c r="IK62" s="81"/>
      <c r="IL62" s="59"/>
      <c r="IM62" s="90">
        <f t="shared" ref="IM62:IN62" si="771">IM61</f>
        <v>0</v>
      </c>
      <c r="IN62" s="90" t="str">
        <f t="shared" si="771"/>
        <v/>
      </c>
      <c r="IO62" s="90">
        <f ca="1" xml:space="preserve">
IF(AND(IH62=data!$AR$5,II62=data!$AT$87),data!$AU$87,
IF(AND(IH62=data!$AR$5,II62=data!$AT$88),data!$AU$88,
IF(IH62=data!$AR$4,IF62/IJ62,
IF(IH62=data!$AR$5,IF62/OFFSET(data!$AT$3,MATCH(II62,data!$AT$4:$AT$88,0),1),0))))</f>
        <v>0</v>
      </c>
      <c r="IP62" s="90">
        <f>MIN(IF(IL62=data!$AV$4,0.18,0.09),IF62*9)</f>
        <v>0</v>
      </c>
      <c r="IQ62" s="91">
        <f>IF(IE62=data!$AS$5,IP62,
IF(IE62=data!$AS$4,IO62,0))
*IF(AND(IG62=data!$AW$4,IE$4=data!$F$5),0.9,1)</f>
        <v>0</v>
      </c>
      <c r="IR62" s="91">
        <f t="shared" si="9"/>
        <v>0</v>
      </c>
      <c r="IS62" s="91" t="e">
        <f ca="1">IS52</f>
        <v>#N/A</v>
      </c>
      <c r="IU62" s="91" t="e">
        <f ca="1">OFFSET(data!$Q$3,IU$7,IU61)</f>
        <v>#N/A</v>
      </c>
      <c r="JB62" s="596"/>
      <c r="JC62" s="599"/>
      <c r="JD62" s="166" t="s">
        <v>142</v>
      </c>
      <c r="JE62" s="72"/>
      <c r="JF62" s="73"/>
      <c r="JG62" s="73"/>
      <c r="JH62" s="79"/>
      <c r="JI62" s="80"/>
      <c r="JJ62" s="73"/>
      <c r="JK62" s="81"/>
      <c r="JL62" s="59"/>
      <c r="JM62" s="90">
        <f t="shared" ref="JM62:JN62" si="772">JM61</f>
        <v>0</v>
      </c>
      <c r="JN62" s="90" t="str">
        <f t="shared" si="772"/>
        <v/>
      </c>
      <c r="JO62" s="90">
        <f ca="1" xml:space="preserve">
IF(AND(JH62=data!$AR$5,JI62=data!$AT$87),data!$AU$87,
IF(AND(JH62=data!$AR$5,JI62=data!$AT$88),data!$AU$88,
IF(JH62=data!$AR$4,JF62/JJ62,
IF(JH62=data!$AR$5,JF62/OFFSET(data!$AT$3,MATCH(JI62,data!$AT$4:$AT$88,0),1),0))))</f>
        <v>0</v>
      </c>
      <c r="JP62" s="90">
        <f>MIN(IF(JL62=data!$AV$4,0.18,0.09),JF62*9)</f>
        <v>0</v>
      </c>
      <c r="JQ62" s="91">
        <f>IF(JE62=data!$AS$5,JP62,
IF(JE62=data!$AS$4,JO62,0))
*IF(AND(JG62=data!$AW$4,JE$4=data!$F$5),0.9,1)</f>
        <v>0</v>
      </c>
      <c r="JR62" s="91">
        <f t="shared" si="10"/>
        <v>0</v>
      </c>
      <c r="JS62" s="91" t="e">
        <f ca="1">JS52</f>
        <v>#N/A</v>
      </c>
      <c r="JU62" s="91" t="e">
        <f ca="1">OFFSET(data!$Q$3,JU$7,JU61)</f>
        <v>#N/A</v>
      </c>
      <c r="KB62" s="596"/>
      <c r="KC62" s="599"/>
      <c r="KD62" s="166" t="s">
        <v>142</v>
      </c>
      <c r="KE62" s="72"/>
      <c r="KF62" s="73"/>
      <c r="KG62" s="73"/>
      <c r="KH62" s="79"/>
      <c r="KI62" s="80"/>
      <c r="KJ62" s="73"/>
      <c r="KK62" s="81"/>
      <c r="KL62" s="59"/>
      <c r="KM62" s="90">
        <f t="shared" ref="KM62:KN62" si="773">KM61</f>
        <v>0</v>
      </c>
      <c r="KN62" s="90" t="str">
        <f t="shared" si="773"/>
        <v/>
      </c>
      <c r="KO62" s="90">
        <f ca="1" xml:space="preserve">
IF(AND(KH62=data!$AR$5,KI62=data!$AT$87),data!$AU$87,
IF(AND(KH62=data!$AR$5,KI62=data!$AT$88),data!$AU$88,
IF(KH62=data!$AR$4,KF62/KJ62,
IF(KH62=data!$AR$5,KF62/OFFSET(data!$AT$3,MATCH(KI62,data!$AT$4:$AT$88,0),1),0))))</f>
        <v>0</v>
      </c>
      <c r="KP62" s="90">
        <f>MIN(IF(KL62=data!$AV$4,0.18,0.09),KF62*9)</f>
        <v>0</v>
      </c>
      <c r="KQ62" s="91">
        <f>IF(KE62=data!$AS$5,KP62,
IF(KE62=data!$AS$4,KO62,0))
*IF(AND(KG62=data!$AW$4,KE$4=data!$F$5),0.9,1)</f>
        <v>0</v>
      </c>
      <c r="KR62" s="91">
        <f t="shared" si="11"/>
        <v>0</v>
      </c>
      <c r="KS62" s="91" t="e">
        <f ca="1">KS52</f>
        <v>#N/A</v>
      </c>
      <c r="KU62" s="91" t="e">
        <f ca="1">OFFSET(data!$Q$3,KU$7,KU61)</f>
        <v>#N/A</v>
      </c>
      <c r="LB62" s="596"/>
      <c r="LC62" s="599"/>
      <c r="LD62" s="166" t="s">
        <v>142</v>
      </c>
      <c r="LE62" s="72"/>
      <c r="LF62" s="73"/>
      <c r="LG62" s="73"/>
      <c r="LH62" s="79"/>
      <c r="LI62" s="80"/>
      <c r="LJ62" s="73"/>
      <c r="LK62" s="81"/>
      <c r="LL62" s="59"/>
      <c r="LM62" s="90">
        <f t="shared" ref="LM62:LN62" si="774">LM61</f>
        <v>0</v>
      </c>
      <c r="LN62" s="90" t="str">
        <f t="shared" si="774"/>
        <v/>
      </c>
      <c r="LO62" s="90">
        <f ca="1" xml:space="preserve">
IF(AND(LH62=data!$AR$5,LI62=data!$AT$87),data!$AU$87,
IF(AND(LH62=data!$AR$5,LI62=data!$AT$88),data!$AU$88,
IF(LH62=data!$AR$4,LF62/LJ62,
IF(LH62=data!$AR$5,LF62/OFFSET(data!$AT$3,MATCH(LI62,data!$AT$4:$AT$88,0),1),0))))</f>
        <v>0</v>
      </c>
      <c r="LP62" s="90">
        <f>MIN(IF(LL62=data!$AV$4,0.18,0.09),LF62*9)</f>
        <v>0</v>
      </c>
      <c r="LQ62" s="91">
        <f>IF(LE62=data!$AS$5,LP62,
IF(LE62=data!$AS$4,LO62,0))
*IF(AND(LG62=data!$AW$4,LE$4=data!$F$5),0.9,1)</f>
        <v>0</v>
      </c>
      <c r="LR62" s="91">
        <f t="shared" si="12"/>
        <v>0</v>
      </c>
      <c r="LS62" s="91" t="e">
        <f ca="1">LS52</f>
        <v>#N/A</v>
      </c>
      <c r="LU62" s="91" t="e">
        <f ca="1">OFFSET(data!$Q$3,LU$7,LU61)</f>
        <v>#N/A</v>
      </c>
      <c r="MB62" s="596"/>
      <c r="MC62" s="599"/>
      <c r="MD62" s="166" t="s">
        <v>142</v>
      </c>
      <c r="ME62" s="72"/>
      <c r="MF62" s="73"/>
      <c r="MG62" s="73"/>
      <c r="MH62" s="79"/>
      <c r="MI62" s="80"/>
      <c r="MJ62" s="73"/>
      <c r="MK62" s="81"/>
      <c r="ML62" s="59"/>
      <c r="MM62" s="90">
        <f t="shared" ref="MM62:MN62" si="775">MM61</f>
        <v>0</v>
      </c>
      <c r="MN62" s="90" t="str">
        <f t="shared" si="775"/>
        <v/>
      </c>
      <c r="MO62" s="90">
        <f ca="1" xml:space="preserve">
IF(AND(MH62=data!$AR$5,MI62=data!$AT$87),data!$AU$87,
IF(AND(MH62=data!$AR$5,MI62=data!$AT$88),data!$AU$88,
IF(MH62=data!$AR$4,MF62/MJ62,
IF(MH62=data!$AR$5,MF62/OFFSET(data!$AT$3,MATCH(MI62,data!$AT$4:$AT$88,0),1),0))))</f>
        <v>0</v>
      </c>
      <c r="MP62" s="90">
        <f>MIN(IF(ML62=data!$AV$4,0.18,0.09),MF62*9)</f>
        <v>0</v>
      </c>
      <c r="MQ62" s="91">
        <f>IF(ME62=data!$AS$5,MP62,
IF(ME62=data!$AS$4,MO62,0))
*IF(AND(MG62=data!$AW$4,ME$4=data!$F$5),0.9,1)</f>
        <v>0</v>
      </c>
      <c r="MR62" s="91">
        <f t="shared" si="13"/>
        <v>0</v>
      </c>
      <c r="MS62" s="91" t="e">
        <f ca="1">MS52</f>
        <v>#N/A</v>
      </c>
      <c r="MU62" s="91" t="e">
        <f ca="1">OFFSET(data!$Q$3,MU$7,MU61)</f>
        <v>#N/A</v>
      </c>
      <c r="NB62" s="596"/>
      <c r="NC62" s="599"/>
      <c r="ND62" s="166" t="s">
        <v>142</v>
      </c>
      <c r="NE62" s="72"/>
      <c r="NF62" s="73"/>
      <c r="NG62" s="73"/>
      <c r="NH62" s="79"/>
      <c r="NI62" s="80"/>
      <c r="NJ62" s="73"/>
      <c r="NK62" s="81"/>
      <c r="NL62" s="59"/>
      <c r="NM62" s="90">
        <f t="shared" ref="NM62:NN62" si="776">NM61</f>
        <v>0</v>
      </c>
      <c r="NN62" s="90" t="str">
        <f t="shared" si="776"/>
        <v/>
      </c>
      <c r="NO62" s="90">
        <f ca="1" xml:space="preserve">
IF(AND(NH62=data!$AR$5,NI62=data!$AT$87),data!$AU$87,
IF(AND(NH62=data!$AR$5,NI62=data!$AT$88),data!$AU$88,
IF(NH62=data!$AR$4,NF62/NJ62,
IF(NH62=data!$AR$5,NF62/OFFSET(data!$AT$3,MATCH(NI62,data!$AT$4:$AT$88,0),1),0))))</f>
        <v>0</v>
      </c>
      <c r="NP62" s="90">
        <f>MIN(IF(NL62=data!$AV$4,0.18,0.09),NF62*9)</f>
        <v>0</v>
      </c>
      <c r="NQ62" s="91">
        <f>IF(NE62=data!$AS$5,NP62,
IF(NE62=data!$AS$4,NO62,0))
*IF(AND(NG62=data!$AW$4,NE$4=data!$F$5),0.9,1)</f>
        <v>0</v>
      </c>
      <c r="NR62" s="91">
        <f t="shared" si="14"/>
        <v>0</v>
      </c>
      <c r="NS62" s="91" t="e">
        <f ca="1">NS52</f>
        <v>#N/A</v>
      </c>
      <c r="NU62" s="91" t="e">
        <f ca="1">OFFSET(data!$Q$3,NU$7,NU61)</f>
        <v>#N/A</v>
      </c>
      <c r="OB62" s="596"/>
      <c r="OC62" s="599"/>
      <c r="OD62" s="166" t="s">
        <v>142</v>
      </c>
      <c r="OE62" s="72"/>
      <c r="OF62" s="73"/>
      <c r="OG62" s="73"/>
      <c r="OH62" s="79"/>
      <c r="OI62" s="80"/>
      <c r="OJ62" s="73"/>
      <c r="OK62" s="81"/>
      <c r="OL62" s="59"/>
      <c r="OM62" s="90">
        <f t="shared" ref="OM62:ON62" si="777">OM61</f>
        <v>0</v>
      </c>
      <c r="ON62" s="90" t="str">
        <f t="shared" si="777"/>
        <v/>
      </c>
      <c r="OO62" s="90">
        <f ca="1" xml:space="preserve">
IF(AND(OH62=data!$AR$5,OI62=data!$AT$87),data!$AU$87,
IF(AND(OH62=data!$AR$5,OI62=data!$AT$88),data!$AU$88,
IF(OH62=data!$AR$4,OF62/OJ62,
IF(OH62=data!$AR$5,OF62/OFFSET(data!$AT$3,MATCH(OI62,data!$AT$4:$AT$88,0),1),0))))</f>
        <v>0</v>
      </c>
      <c r="OP62" s="90">
        <f>MIN(IF(OL62=data!$AV$4,0.18,0.09),OF62*9)</f>
        <v>0</v>
      </c>
      <c r="OQ62" s="91">
        <f>IF(OE62=data!$AS$5,OP62,
IF(OE62=data!$AS$4,OO62,0))
*IF(AND(OG62=data!$AW$4,OE$4=data!$F$5),0.9,1)</f>
        <v>0</v>
      </c>
      <c r="OR62" s="91">
        <f t="shared" si="15"/>
        <v>0</v>
      </c>
      <c r="OS62" s="91" t="e">
        <f ca="1">OS52</f>
        <v>#N/A</v>
      </c>
      <c r="OU62" s="91" t="e">
        <f ca="1">OFFSET(data!$Q$3,OU$7,OU61)</f>
        <v>#N/A</v>
      </c>
      <c r="PB62" s="596"/>
      <c r="PC62" s="599"/>
      <c r="PD62" s="166" t="s">
        <v>142</v>
      </c>
      <c r="PE62" s="72"/>
      <c r="PF62" s="73"/>
      <c r="PG62" s="73"/>
      <c r="PH62" s="79"/>
      <c r="PI62" s="80"/>
      <c r="PJ62" s="73"/>
      <c r="PK62" s="81"/>
      <c r="PL62" s="59"/>
      <c r="PM62" s="90">
        <f t="shared" ref="PM62:PN62" si="778">PM61</f>
        <v>0</v>
      </c>
      <c r="PN62" s="90" t="str">
        <f t="shared" si="778"/>
        <v/>
      </c>
      <c r="PO62" s="90">
        <f ca="1" xml:space="preserve">
IF(AND(PH62=data!$AR$5,PI62=data!$AT$87),data!$AU$87,
IF(AND(PH62=data!$AR$5,PI62=data!$AT$88),data!$AU$88,
IF(PH62=data!$AR$4,PF62/PJ62,
IF(PH62=data!$AR$5,PF62/OFFSET(data!$AT$3,MATCH(PI62,data!$AT$4:$AT$88,0),1),0))))</f>
        <v>0</v>
      </c>
      <c r="PP62" s="90">
        <f>MIN(IF(PL62=data!$AV$4,0.18,0.09),PF62*9)</f>
        <v>0</v>
      </c>
      <c r="PQ62" s="91">
        <f>IF(PE62=data!$AS$5,PP62,
IF(PE62=data!$AS$4,PO62,0))
*IF(AND(PG62=data!$AW$4,PE$4=data!$F$5),0.9,1)</f>
        <v>0</v>
      </c>
      <c r="PR62" s="91">
        <f t="shared" si="16"/>
        <v>0</v>
      </c>
      <c r="PS62" s="91" t="e">
        <f ca="1">PS52</f>
        <v>#N/A</v>
      </c>
      <c r="PU62" s="91" t="e">
        <f ca="1">OFFSET(data!$Q$3,PU$7,PU61)</f>
        <v>#N/A</v>
      </c>
      <c r="QB62" s="596"/>
      <c r="QC62" s="599"/>
      <c r="QD62" s="166" t="s">
        <v>142</v>
      </c>
      <c r="QE62" s="72"/>
      <c r="QF62" s="73"/>
      <c r="QG62" s="73"/>
      <c r="QH62" s="79"/>
      <c r="QI62" s="80"/>
      <c r="QJ62" s="73"/>
      <c r="QK62" s="81"/>
      <c r="QL62" s="59"/>
      <c r="QM62" s="90">
        <f t="shared" ref="QM62:QN62" si="779">QM61</f>
        <v>0</v>
      </c>
      <c r="QN62" s="90" t="str">
        <f t="shared" si="779"/>
        <v/>
      </c>
      <c r="QO62" s="90">
        <f ca="1" xml:space="preserve">
IF(AND(QH62=data!$AR$5,QI62=data!$AT$87),data!$AU$87,
IF(AND(QH62=data!$AR$5,QI62=data!$AT$88),data!$AU$88,
IF(QH62=data!$AR$4,QF62/QJ62,
IF(QH62=data!$AR$5,QF62/OFFSET(data!$AT$3,MATCH(QI62,data!$AT$4:$AT$88,0),1),0))))</f>
        <v>0</v>
      </c>
      <c r="QP62" s="90">
        <f>MIN(IF(QL62=data!$AV$4,0.18,0.09),QF62*9)</f>
        <v>0</v>
      </c>
      <c r="QQ62" s="91">
        <f>IF(QE62=data!$AS$5,QP62,
IF(QE62=data!$AS$4,QO62,0))
*IF(AND(QG62=data!$AW$4,QE$4=data!$F$5),0.9,1)</f>
        <v>0</v>
      </c>
      <c r="QR62" s="91">
        <f t="shared" si="17"/>
        <v>0</v>
      </c>
      <c r="QS62" s="91" t="e">
        <f ca="1">QS52</f>
        <v>#N/A</v>
      </c>
      <c r="QU62" s="91" t="e">
        <f ca="1">OFFSET(data!$Q$3,QU$7,QU61)</f>
        <v>#N/A</v>
      </c>
      <c r="RB62" s="596"/>
      <c r="RC62" s="599"/>
      <c r="RD62" s="166" t="s">
        <v>142</v>
      </c>
      <c r="RE62" s="72"/>
      <c r="RF62" s="73"/>
      <c r="RG62" s="73"/>
      <c r="RH62" s="79"/>
      <c r="RI62" s="80"/>
      <c r="RJ62" s="73"/>
      <c r="RK62" s="81"/>
      <c r="RL62" s="59"/>
      <c r="RM62" s="90">
        <f t="shared" ref="RM62:RN62" si="780">RM61</f>
        <v>0</v>
      </c>
      <c r="RN62" s="90" t="str">
        <f t="shared" si="780"/>
        <v/>
      </c>
      <c r="RO62" s="90">
        <f ca="1" xml:space="preserve">
IF(AND(RH62=data!$AR$5,RI62=data!$AT$87),data!$AU$87,
IF(AND(RH62=data!$AR$5,RI62=data!$AT$88),data!$AU$88,
IF(RH62=data!$AR$4,RF62/RJ62,
IF(RH62=data!$AR$5,RF62/OFFSET(data!$AT$3,MATCH(RI62,data!$AT$4:$AT$88,0),1),0))))</f>
        <v>0</v>
      </c>
      <c r="RP62" s="90">
        <f>MIN(IF(RL62=data!$AV$4,0.18,0.09),RF62*9)</f>
        <v>0</v>
      </c>
      <c r="RQ62" s="91">
        <f>IF(RE62=data!$AS$5,RP62,
IF(RE62=data!$AS$4,RO62,0))
*IF(AND(RG62=data!$AW$4,RE$4=data!$F$5),0.9,1)</f>
        <v>0</v>
      </c>
      <c r="RR62" s="91">
        <f t="shared" si="18"/>
        <v>0</v>
      </c>
      <c r="RS62" s="91" t="e">
        <f ca="1">RS52</f>
        <v>#N/A</v>
      </c>
      <c r="RU62" s="91" t="e">
        <f ca="1">OFFSET(data!$Q$3,RU$7,RU61)</f>
        <v>#N/A</v>
      </c>
      <c r="SB62" s="596"/>
      <c r="SC62" s="599"/>
      <c r="SD62" s="166" t="s">
        <v>142</v>
      </c>
      <c r="SE62" s="72"/>
      <c r="SF62" s="73"/>
      <c r="SG62" s="73"/>
      <c r="SH62" s="79"/>
      <c r="SI62" s="80"/>
      <c r="SJ62" s="73"/>
      <c r="SK62" s="81"/>
      <c r="SL62" s="59"/>
      <c r="SM62" s="90">
        <f t="shared" ref="SM62:SN62" si="781">SM61</f>
        <v>0</v>
      </c>
      <c r="SN62" s="90" t="str">
        <f t="shared" si="781"/>
        <v/>
      </c>
      <c r="SO62" s="90">
        <f ca="1" xml:space="preserve">
IF(AND(SH62=data!$AR$5,SI62=data!$AT$87),data!$AU$87,
IF(AND(SH62=data!$AR$5,SI62=data!$AT$88),data!$AU$88,
IF(SH62=data!$AR$4,SF62/SJ62,
IF(SH62=data!$AR$5,SF62/OFFSET(data!$AT$3,MATCH(SI62,data!$AT$4:$AT$88,0),1),0))))</f>
        <v>0</v>
      </c>
      <c r="SP62" s="90">
        <f>MIN(IF(SL62=data!$AV$4,0.18,0.09),SF62*9)</f>
        <v>0</v>
      </c>
      <c r="SQ62" s="91">
        <f>IF(SE62=data!$AS$5,SP62,
IF(SE62=data!$AS$4,SO62,0))
*IF(AND(SG62=data!$AW$4,SE$4=data!$F$5),0.9,1)</f>
        <v>0</v>
      </c>
      <c r="SR62" s="91">
        <f t="shared" si="19"/>
        <v>0</v>
      </c>
      <c r="SS62" s="91" t="e">
        <f ca="1">SS52</f>
        <v>#N/A</v>
      </c>
      <c r="SU62" s="91" t="e">
        <f ca="1">OFFSET(data!$Q$3,SU$7,SU61)</f>
        <v>#N/A</v>
      </c>
    </row>
    <row r="63" spans="2:516" ht="22.5" customHeight="1" x14ac:dyDescent="0.15">
      <c r="B63" s="596"/>
      <c r="C63" s="599"/>
      <c r="D63" s="166" t="s">
        <v>143</v>
      </c>
      <c r="E63" s="72"/>
      <c r="F63" s="73"/>
      <c r="G63" s="73"/>
      <c r="H63" s="79"/>
      <c r="I63" s="80"/>
      <c r="J63" s="73"/>
      <c r="K63" s="81"/>
      <c r="L63" s="59"/>
      <c r="M63" s="90" t="str">
        <f t="shared" si="20"/>
        <v>簡略計算方法①</v>
      </c>
      <c r="N63" s="90" t="str">
        <f t="shared" si="21"/>
        <v>柱・間柱間</v>
      </c>
      <c r="O63" s="90">
        <f ca="1" xml:space="preserve">
IF(AND(H63=data!$AR$5,I63=data!$AT$87),data!$AU$87,
IF(AND(H63=data!$AR$5,I63=data!$AT$88),data!$AU$88,
IF(H63=data!$AR$4,F63/J63,
IF(H63=data!$AR$5,F63/OFFSET(data!$AT$3,MATCH(I63,data!$AT$4:$AT$88,0),1),0))))</f>
        <v>0</v>
      </c>
      <c r="P63" s="90">
        <f>MIN(IF(L63=data!$AV$4,0.18,0.09),F63*9)</f>
        <v>0</v>
      </c>
      <c r="Q63" s="91">
        <f>IF(E63=data!$AS$5,P63,
IF(E63=data!$AS$4,O63,0))
*IF(AND(G63=data!$AW$4,E$4=data!$F$5),0.9,1)</f>
        <v>0</v>
      </c>
      <c r="R63" s="91">
        <f t="shared" si="402"/>
        <v>0</v>
      </c>
      <c r="U63" s="91">
        <f ca="1">IF(E4=data!$F$4,U60,
IF(E4=data!$F$5,U62,
IF(E4=data!$F$6,0,0)))</f>
        <v>0</v>
      </c>
      <c r="AB63" s="596"/>
      <c r="AC63" s="599"/>
      <c r="AD63" s="166" t="s">
        <v>143</v>
      </c>
      <c r="AE63" s="72"/>
      <c r="AF63" s="73"/>
      <c r="AG63" s="73"/>
      <c r="AH63" s="79"/>
      <c r="AI63" s="80"/>
      <c r="AJ63" s="73"/>
      <c r="AK63" s="81"/>
      <c r="AL63" s="59"/>
      <c r="AM63" s="90" t="str">
        <f t="shared" si="601"/>
        <v>詳細計算方法</v>
      </c>
      <c r="AN63" s="90" t="str">
        <f t="shared" si="601"/>
        <v/>
      </c>
      <c r="AO63" s="90">
        <f ca="1" xml:space="preserve">
IF(AND(AH63=data!$AR$5,AI63=data!$AT$87),data!$AU$87,
IF(AND(AH63=data!$AR$5,AI63=data!$AT$88),data!$AU$88,
IF(AH63=data!$AR$4,AF63/AJ63,
IF(AH63=data!$AR$5,AF63/OFFSET(data!$AT$3,MATCH(AI63,data!$AT$4:$AT$88,0),1),0))))</f>
        <v>0</v>
      </c>
      <c r="AP63" s="90">
        <f>MIN(IF(AL63=data!$AV$4,0.18,0.09),AF63*9)</f>
        <v>0</v>
      </c>
      <c r="AQ63" s="91">
        <f>IF(AE63=data!$AS$5,AP63,
IF(AE63=data!$AS$4,AO63,0))
*IF(AND(AG63=data!$AW$4,AE$4=data!$F$5),0.9,1)</f>
        <v>0</v>
      </c>
      <c r="AR63" s="91">
        <f t="shared" si="1"/>
        <v>0</v>
      </c>
      <c r="AU63" s="91">
        <f>IF(AE4=data!$F$4,AU60,
IF(AE4=data!$F$5,AU62,
IF(AE4=data!$F$6,0,0)))</f>
        <v>0</v>
      </c>
      <c r="BB63" s="596"/>
      <c r="BC63" s="599"/>
      <c r="BD63" s="166" t="s">
        <v>143</v>
      </c>
      <c r="BE63" s="72"/>
      <c r="BF63" s="73"/>
      <c r="BG63" s="73"/>
      <c r="BH63" s="79"/>
      <c r="BI63" s="80"/>
      <c r="BJ63" s="73"/>
      <c r="BK63" s="81"/>
      <c r="BL63" s="59"/>
      <c r="BM63" s="90" t="str">
        <f t="shared" ref="BM63:BN63" si="782">BM62</f>
        <v>簡略計算方法①</v>
      </c>
      <c r="BN63" s="90" t="str">
        <f t="shared" si="782"/>
        <v>大引間</v>
      </c>
      <c r="BO63" s="90">
        <f ca="1" xml:space="preserve">
IF(AND(BH63=data!$AR$5,BI63=data!$AT$87),data!$AU$87,
IF(AND(BH63=data!$AR$5,BI63=data!$AT$88),data!$AU$88,
IF(BH63=data!$AR$4,BF63/BJ63,
IF(BH63=data!$AR$5,BF63/OFFSET(data!$AT$3,MATCH(BI63,data!$AT$4:$AT$88,0),1),0))))</f>
        <v>0</v>
      </c>
      <c r="BP63" s="90">
        <f>MIN(IF(BL63=data!$AV$4,0.18,0.09),BF63*9)</f>
        <v>0</v>
      </c>
      <c r="BQ63" s="91">
        <f>IF(BE63=data!$AS$5,BP63,
IF(BE63=data!$AS$4,BO63,0))
*IF(AND(BG63=data!$AW$4,BE$4=data!$F$5),0.9,1)</f>
        <v>0</v>
      </c>
      <c r="BR63" s="91">
        <f t="shared" si="2"/>
        <v>0</v>
      </c>
      <c r="BU63" s="91">
        <f ca="1">IF(BE4=data!$F$4,BU60,
IF(BE4=data!$F$5,BU62,
IF(BE4=data!$F$6,0,0)))</f>
        <v>0</v>
      </c>
      <c r="CB63" s="596"/>
      <c r="CC63" s="599"/>
      <c r="CD63" s="166" t="s">
        <v>143</v>
      </c>
      <c r="CE63" s="72"/>
      <c r="CF63" s="73"/>
      <c r="CG63" s="73"/>
      <c r="CH63" s="79"/>
      <c r="CI63" s="80"/>
      <c r="CJ63" s="73"/>
      <c r="CK63" s="81"/>
      <c r="CL63" s="59"/>
      <c r="CM63" s="90">
        <f t="shared" ref="CM63:CN63" si="783">CM62</f>
        <v>0</v>
      </c>
      <c r="CN63" s="90" t="str">
        <f t="shared" si="783"/>
        <v/>
      </c>
      <c r="CO63" s="90">
        <f ca="1" xml:space="preserve">
IF(AND(CH63=data!$AR$5,CI63=data!$AT$87),data!$AU$87,
IF(AND(CH63=data!$AR$5,CI63=data!$AT$88),data!$AU$88,
IF(CH63=data!$AR$4,CF63/CJ63,
IF(CH63=data!$AR$5,CF63/OFFSET(data!$AT$3,MATCH(CI63,data!$AT$4:$AT$88,0),1),0))))</f>
        <v>0</v>
      </c>
      <c r="CP63" s="90">
        <f>MIN(IF(CL63=data!$AV$4,0.18,0.09),CF63*9)</f>
        <v>0</v>
      </c>
      <c r="CQ63" s="91">
        <f>IF(CE63=data!$AS$5,CP63,
IF(CE63=data!$AS$4,CO63,0))
*IF(AND(CG63=data!$AW$4,CE$4=data!$F$5),0.9,1)</f>
        <v>0</v>
      </c>
      <c r="CR63" s="91">
        <f t="shared" si="3"/>
        <v>0</v>
      </c>
      <c r="CU63" s="91">
        <f>IF(CE4=data!$F$4,CU60,
IF(CE4=data!$F$5,CU62,
IF(CE4=data!$F$6,0,0)))</f>
        <v>0</v>
      </c>
      <c r="DB63" s="596"/>
      <c r="DC63" s="599"/>
      <c r="DD63" s="166" t="s">
        <v>143</v>
      </c>
      <c r="DE63" s="72"/>
      <c r="DF63" s="73"/>
      <c r="DG63" s="73"/>
      <c r="DH63" s="79"/>
      <c r="DI63" s="80"/>
      <c r="DJ63" s="73"/>
      <c r="DK63" s="81"/>
      <c r="DL63" s="59"/>
      <c r="DM63" s="90">
        <f t="shared" ref="DM63:DN63" si="784">DM62</f>
        <v>0</v>
      </c>
      <c r="DN63" s="90" t="str">
        <f t="shared" si="784"/>
        <v/>
      </c>
      <c r="DO63" s="90">
        <f ca="1" xml:space="preserve">
IF(AND(DH63=data!$AR$5,DI63=data!$AT$87),data!$AU$87,
IF(AND(DH63=data!$AR$5,DI63=data!$AT$88),data!$AU$88,
IF(DH63=data!$AR$4,DF63/DJ63,
IF(DH63=data!$AR$5,DF63/OFFSET(data!$AT$3,MATCH(DI63,data!$AT$4:$AT$88,0),1),0))))</f>
        <v>0</v>
      </c>
      <c r="DP63" s="90">
        <f>MIN(IF(DL63=data!$AV$4,0.18,0.09),DF63*9)</f>
        <v>0</v>
      </c>
      <c r="DQ63" s="91">
        <f>IF(DE63=data!$AS$5,DP63,
IF(DE63=data!$AS$4,DO63,0))
*IF(AND(DG63=data!$AW$4,DE$4=data!$F$5),0.9,1)</f>
        <v>0</v>
      </c>
      <c r="DR63" s="91">
        <f t="shared" si="4"/>
        <v>0</v>
      </c>
      <c r="DU63" s="91">
        <f>IF(DE4=data!$F$4,DU60,
IF(DE4=data!$F$5,DU62,
IF(DE4=data!$F$6,0,0)))</f>
        <v>0</v>
      </c>
      <c r="EB63" s="596"/>
      <c r="EC63" s="599"/>
      <c r="ED63" s="166" t="s">
        <v>143</v>
      </c>
      <c r="EE63" s="72"/>
      <c r="EF63" s="73"/>
      <c r="EG63" s="73"/>
      <c r="EH63" s="79"/>
      <c r="EI63" s="80"/>
      <c r="EJ63" s="73"/>
      <c r="EK63" s="81"/>
      <c r="EL63" s="59"/>
      <c r="EM63" s="90">
        <f t="shared" ref="EM63:EN63" si="785">EM62</f>
        <v>0</v>
      </c>
      <c r="EN63" s="90" t="str">
        <f t="shared" si="785"/>
        <v/>
      </c>
      <c r="EO63" s="90">
        <f ca="1" xml:space="preserve">
IF(AND(EH63=data!$AR$5,EI63=data!$AT$87),data!$AU$87,
IF(AND(EH63=data!$AR$5,EI63=data!$AT$88),data!$AU$88,
IF(EH63=data!$AR$4,EF63/EJ63,
IF(EH63=data!$AR$5,EF63/OFFSET(data!$AT$3,MATCH(EI63,data!$AT$4:$AT$88,0),1),0))))</f>
        <v>0</v>
      </c>
      <c r="EP63" s="90">
        <f>MIN(IF(EL63=data!$AV$4,0.18,0.09),EF63*9)</f>
        <v>0</v>
      </c>
      <c r="EQ63" s="91">
        <f>IF(EE63=data!$AS$5,EP63,
IF(EE63=data!$AS$4,EO63,0))
*IF(AND(EG63=data!$AW$4,EE$4=data!$F$5),0.9,1)</f>
        <v>0</v>
      </c>
      <c r="ER63" s="91">
        <f t="shared" si="5"/>
        <v>0</v>
      </c>
      <c r="EU63" s="91">
        <f>IF(EE4=data!$F$4,EU60,
IF(EE4=data!$F$5,EU62,
IF(EE4=data!$F$6,0,0)))</f>
        <v>0</v>
      </c>
      <c r="FB63" s="596"/>
      <c r="FC63" s="599"/>
      <c r="FD63" s="166" t="s">
        <v>143</v>
      </c>
      <c r="FE63" s="72"/>
      <c r="FF63" s="73"/>
      <c r="FG63" s="73"/>
      <c r="FH63" s="79"/>
      <c r="FI63" s="80"/>
      <c r="FJ63" s="73"/>
      <c r="FK63" s="81"/>
      <c r="FL63" s="59"/>
      <c r="FM63" s="90">
        <f t="shared" ref="FM63:FN63" si="786">FM62</f>
        <v>0</v>
      </c>
      <c r="FN63" s="90" t="str">
        <f t="shared" si="786"/>
        <v/>
      </c>
      <c r="FO63" s="90">
        <f ca="1" xml:space="preserve">
IF(AND(FH63=data!$AR$5,FI63=data!$AT$87),data!$AU$87,
IF(AND(FH63=data!$AR$5,FI63=data!$AT$88),data!$AU$88,
IF(FH63=data!$AR$4,FF63/FJ63,
IF(FH63=data!$AR$5,FF63/OFFSET(data!$AT$3,MATCH(FI63,data!$AT$4:$AT$88,0),1),0))))</f>
        <v>0</v>
      </c>
      <c r="FP63" s="90">
        <f>MIN(IF(FL63=data!$AV$4,0.18,0.09),FF63*9)</f>
        <v>0</v>
      </c>
      <c r="FQ63" s="91">
        <f>IF(FE63=data!$AS$5,FP63,
IF(FE63=data!$AS$4,FO63,0))
*IF(AND(FG63=data!$AW$4,FE$4=data!$F$5),0.9,1)</f>
        <v>0</v>
      </c>
      <c r="FR63" s="91">
        <f t="shared" si="6"/>
        <v>0</v>
      </c>
      <c r="FU63" s="91">
        <f>IF(FE4=data!$F$4,FU60,
IF(FE4=data!$F$5,FU62,
IF(FE4=data!$F$6,0,0)))</f>
        <v>0</v>
      </c>
      <c r="GB63" s="596"/>
      <c r="GC63" s="599"/>
      <c r="GD63" s="166" t="s">
        <v>143</v>
      </c>
      <c r="GE63" s="72"/>
      <c r="GF63" s="73"/>
      <c r="GG63" s="73"/>
      <c r="GH63" s="79"/>
      <c r="GI63" s="80"/>
      <c r="GJ63" s="73"/>
      <c r="GK63" s="81"/>
      <c r="GL63" s="59"/>
      <c r="GM63" s="90">
        <f t="shared" ref="GM63:GN63" si="787">GM62</f>
        <v>0</v>
      </c>
      <c r="GN63" s="90" t="str">
        <f t="shared" si="787"/>
        <v/>
      </c>
      <c r="GO63" s="90">
        <f ca="1" xml:space="preserve">
IF(AND(GH63=data!$AR$5,GI63=data!$AT$87),data!$AU$87,
IF(AND(GH63=data!$AR$5,GI63=data!$AT$88),data!$AU$88,
IF(GH63=data!$AR$4,GF63/GJ63,
IF(GH63=data!$AR$5,GF63/OFFSET(data!$AT$3,MATCH(GI63,data!$AT$4:$AT$88,0),1),0))))</f>
        <v>0</v>
      </c>
      <c r="GP63" s="90">
        <f>MIN(IF(GL63=data!$AV$4,0.18,0.09),GF63*9)</f>
        <v>0</v>
      </c>
      <c r="GQ63" s="91">
        <f>IF(GE63=data!$AS$5,GP63,
IF(GE63=data!$AS$4,GO63,0))
*IF(AND(GG63=data!$AW$4,GE$4=data!$F$5),0.9,1)</f>
        <v>0</v>
      </c>
      <c r="GR63" s="91">
        <f t="shared" si="7"/>
        <v>0</v>
      </c>
      <c r="GU63" s="91">
        <f>IF(GE4=data!$F$4,GU60,
IF(GE4=data!$F$5,GU62,
IF(GE4=data!$F$6,0,0)))</f>
        <v>0</v>
      </c>
      <c r="HB63" s="596"/>
      <c r="HC63" s="599"/>
      <c r="HD63" s="166" t="s">
        <v>143</v>
      </c>
      <c r="HE63" s="72"/>
      <c r="HF63" s="73"/>
      <c r="HG63" s="73"/>
      <c r="HH63" s="79"/>
      <c r="HI63" s="80"/>
      <c r="HJ63" s="73"/>
      <c r="HK63" s="81"/>
      <c r="HL63" s="59"/>
      <c r="HM63" s="90">
        <f t="shared" ref="HM63:HN63" si="788">HM62</f>
        <v>0</v>
      </c>
      <c r="HN63" s="90" t="str">
        <f t="shared" si="788"/>
        <v/>
      </c>
      <c r="HO63" s="90">
        <f ca="1" xml:space="preserve">
IF(AND(HH63=data!$AR$5,HI63=data!$AT$87),data!$AU$87,
IF(AND(HH63=data!$AR$5,HI63=data!$AT$88),data!$AU$88,
IF(HH63=data!$AR$4,HF63/HJ63,
IF(HH63=data!$AR$5,HF63/OFFSET(data!$AT$3,MATCH(HI63,data!$AT$4:$AT$88,0),1),0))))</f>
        <v>0</v>
      </c>
      <c r="HP63" s="90">
        <f>MIN(IF(HL63=data!$AV$4,0.18,0.09),HF63*9)</f>
        <v>0</v>
      </c>
      <c r="HQ63" s="91">
        <f>IF(HE63=data!$AS$5,HP63,
IF(HE63=data!$AS$4,HO63,0))
*IF(AND(HG63=data!$AW$4,HE$4=data!$F$5),0.9,1)</f>
        <v>0</v>
      </c>
      <c r="HR63" s="91">
        <f t="shared" si="8"/>
        <v>0</v>
      </c>
      <c r="HU63" s="91">
        <f>IF(HE4=data!$F$4,HU60,
IF(HE4=data!$F$5,HU62,
IF(HE4=data!$F$6,0,0)))</f>
        <v>0</v>
      </c>
      <c r="IB63" s="596"/>
      <c r="IC63" s="599"/>
      <c r="ID63" s="166" t="s">
        <v>143</v>
      </c>
      <c r="IE63" s="72"/>
      <c r="IF63" s="73"/>
      <c r="IG63" s="73"/>
      <c r="IH63" s="79"/>
      <c r="II63" s="80"/>
      <c r="IJ63" s="73"/>
      <c r="IK63" s="81"/>
      <c r="IL63" s="59"/>
      <c r="IM63" s="90">
        <f t="shared" ref="IM63:IN63" si="789">IM62</f>
        <v>0</v>
      </c>
      <c r="IN63" s="90" t="str">
        <f t="shared" si="789"/>
        <v/>
      </c>
      <c r="IO63" s="90">
        <f ca="1" xml:space="preserve">
IF(AND(IH63=data!$AR$5,II63=data!$AT$87),data!$AU$87,
IF(AND(IH63=data!$AR$5,II63=data!$AT$88),data!$AU$88,
IF(IH63=data!$AR$4,IF63/IJ63,
IF(IH63=data!$AR$5,IF63/OFFSET(data!$AT$3,MATCH(II63,data!$AT$4:$AT$88,0),1),0))))</f>
        <v>0</v>
      </c>
      <c r="IP63" s="90">
        <f>MIN(IF(IL63=data!$AV$4,0.18,0.09),IF63*9)</f>
        <v>0</v>
      </c>
      <c r="IQ63" s="91">
        <f>IF(IE63=data!$AS$5,IP63,
IF(IE63=data!$AS$4,IO63,0))
*IF(AND(IG63=data!$AW$4,IE$4=data!$F$5),0.9,1)</f>
        <v>0</v>
      </c>
      <c r="IR63" s="91">
        <f t="shared" si="9"/>
        <v>0</v>
      </c>
      <c r="IU63" s="91">
        <f>IF(IE4=data!$F$4,IU60,
IF(IE4=data!$F$5,IU62,
IF(IE4=data!$F$6,0,0)))</f>
        <v>0</v>
      </c>
      <c r="JB63" s="596"/>
      <c r="JC63" s="599"/>
      <c r="JD63" s="166" t="s">
        <v>143</v>
      </c>
      <c r="JE63" s="72"/>
      <c r="JF63" s="73"/>
      <c r="JG63" s="73"/>
      <c r="JH63" s="79"/>
      <c r="JI63" s="80"/>
      <c r="JJ63" s="73"/>
      <c r="JK63" s="81"/>
      <c r="JL63" s="59"/>
      <c r="JM63" s="90">
        <f t="shared" ref="JM63:JN63" si="790">JM62</f>
        <v>0</v>
      </c>
      <c r="JN63" s="90" t="str">
        <f t="shared" si="790"/>
        <v/>
      </c>
      <c r="JO63" s="90">
        <f ca="1" xml:space="preserve">
IF(AND(JH63=data!$AR$5,JI63=data!$AT$87),data!$AU$87,
IF(AND(JH63=data!$AR$5,JI63=data!$AT$88),data!$AU$88,
IF(JH63=data!$AR$4,JF63/JJ63,
IF(JH63=data!$AR$5,JF63/OFFSET(data!$AT$3,MATCH(JI63,data!$AT$4:$AT$88,0),1),0))))</f>
        <v>0</v>
      </c>
      <c r="JP63" s="90">
        <f>MIN(IF(JL63=data!$AV$4,0.18,0.09),JF63*9)</f>
        <v>0</v>
      </c>
      <c r="JQ63" s="91">
        <f>IF(JE63=data!$AS$5,JP63,
IF(JE63=data!$AS$4,JO63,0))
*IF(AND(JG63=data!$AW$4,JE$4=data!$F$5),0.9,1)</f>
        <v>0</v>
      </c>
      <c r="JR63" s="91">
        <f t="shared" si="10"/>
        <v>0</v>
      </c>
      <c r="JU63" s="91">
        <f>IF(JE4=data!$F$4,JU60,
IF(JE4=data!$F$5,JU62,
IF(JE4=data!$F$6,0,0)))</f>
        <v>0</v>
      </c>
      <c r="KB63" s="596"/>
      <c r="KC63" s="599"/>
      <c r="KD63" s="166" t="s">
        <v>143</v>
      </c>
      <c r="KE63" s="72"/>
      <c r="KF63" s="73"/>
      <c r="KG63" s="73"/>
      <c r="KH63" s="79"/>
      <c r="KI63" s="80"/>
      <c r="KJ63" s="73"/>
      <c r="KK63" s="81"/>
      <c r="KL63" s="59"/>
      <c r="KM63" s="90">
        <f t="shared" ref="KM63:KN63" si="791">KM62</f>
        <v>0</v>
      </c>
      <c r="KN63" s="90" t="str">
        <f t="shared" si="791"/>
        <v/>
      </c>
      <c r="KO63" s="90">
        <f ca="1" xml:space="preserve">
IF(AND(KH63=data!$AR$5,KI63=data!$AT$87),data!$AU$87,
IF(AND(KH63=data!$AR$5,KI63=data!$AT$88),data!$AU$88,
IF(KH63=data!$AR$4,KF63/KJ63,
IF(KH63=data!$AR$5,KF63/OFFSET(data!$AT$3,MATCH(KI63,data!$AT$4:$AT$88,0),1),0))))</f>
        <v>0</v>
      </c>
      <c r="KP63" s="90">
        <f>MIN(IF(KL63=data!$AV$4,0.18,0.09),KF63*9)</f>
        <v>0</v>
      </c>
      <c r="KQ63" s="91">
        <f>IF(KE63=data!$AS$5,KP63,
IF(KE63=data!$AS$4,KO63,0))
*IF(AND(KG63=data!$AW$4,KE$4=data!$F$5),0.9,1)</f>
        <v>0</v>
      </c>
      <c r="KR63" s="91">
        <f t="shared" si="11"/>
        <v>0</v>
      </c>
      <c r="KU63" s="91">
        <f>IF(KE4=data!$F$4,KU60,
IF(KE4=data!$F$5,KU62,
IF(KE4=data!$F$6,0,0)))</f>
        <v>0</v>
      </c>
      <c r="LB63" s="596"/>
      <c r="LC63" s="599"/>
      <c r="LD63" s="166" t="s">
        <v>143</v>
      </c>
      <c r="LE63" s="72"/>
      <c r="LF63" s="73"/>
      <c r="LG63" s="73"/>
      <c r="LH63" s="79"/>
      <c r="LI63" s="80"/>
      <c r="LJ63" s="73"/>
      <c r="LK63" s="81"/>
      <c r="LL63" s="59"/>
      <c r="LM63" s="90">
        <f t="shared" ref="LM63:LN63" si="792">LM62</f>
        <v>0</v>
      </c>
      <c r="LN63" s="90" t="str">
        <f t="shared" si="792"/>
        <v/>
      </c>
      <c r="LO63" s="90">
        <f ca="1" xml:space="preserve">
IF(AND(LH63=data!$AR$5,LI63=data!$AT$87),data!$AU$87,
IF(AND(LH63=data!$AR$5,LI63=data!$AT$88),data!$AU$88,
IF(LH63=data!$AR$4,LF63/LJ63,
IF(LH63=data!$AR$5,LF63/OFFSET(data!$AT$3,MATCH(LI63,data!$AT$4:$AT$88,0),1),0))))</f>
        <v>0</v>
      </c>
      <c r="LP63" s="90">
        <f>MIN(IF(LL63=data!$AV$4,0.18,0.09),LF63*9)</f>
        <v>0</v>
      </c>
      <c r="LQ63" s="91">
        <f>IF(LE63=data!$AS$5,LP63,
IF(LE63=data!$AS$4,LO63,0))
*IF(AND(LG63=data!$AW$4,LE$4=data!$F$5),0.9,1)</f>
        <v>0</v>
      </c>
      <c r="LR63" s="91">
        <f t="shared" si="12"/>
        <v>0</v>
      </c>
      <c r="LU63" s="91">
        <f>IF(LE4=data!$F$4,LU60,
IF(LE4=data!$F$5,LU62,
IF(LE4=data!$F$6,0,0)))</f>
        <v>0</v>
      </c>
      <c r="MB63" s="596"/>
      <c r="MC63" s="599"/>
      <c r="MD63" s="166" t="s">
        <v>143</v>
      </c>
      <c r="ME63" s="72"/>
      <c r="MF63" s="73"/>
      <c r="MG63" s="73"/>
      <c r="MH63" s="79"/>
      <c r="MI63" s="80"/>
      <c r="MJ63" s="73"/>
      <c r="MK63" s="81"/>
      <c r="ML63" s="59"/>
      <c r="MM63" s="90">
        <f t="shared" ref="MM63:MN63" si="793">MM62</f>
        <v>0</v>
      </c>
      <c r="MN63" s="90" t="str">
        <f t="shared" si="793"/>
        <v/>
      </c>
      <c r="MO63" s="90">
        <f ca="1" xml:space="preserve">
IF(AND(MH63=data!$AR$5,MI63=data!$AT$87),data!$AU$87,
IF(AND(MH63=data!$AR$5,MI63=data!$AT$88),data!$AU$88,
IF(MH63=data!$AR$4,MF63/MJ63,
IF(MH63=data!$AR$5,MF63/OFFSET(data!$AT$3,MATCH(MI63,data!$AT$4:$AT$88,0),1),0))))</f>
        <v>0</v>
      </c>
      <c r="MP63" s="90">
        <f>MIN(IF(ML63=data!$AV$4,0.18,0.09),MF63*9)</f>
        <v>0</v>
      </c>
      <c r="MQ63" s="91">
        <f>IF(ME63=data!$AS$5,MP63,
IF(ME63=data!$AS$4,MO63,0))
*IF(AND(MG63=data!$AW$4,ME$4=data!$F$5),0.9,1)</f>
        <v>0</v>
      </c>
      <c r="MR63" s="91">
        <f t="shared" si="13"/>
        <v>0</v>
      </c>
      <c r="MU63" s="91">
        <f>IF(ME4=data!$F$4,MU60,
IF(ME4=data!$F$5,MU62,
IF(ME4=data!$F$6,0,0)))</f>
        <v>0</v>
      </c>
      <c r="NB63" s="596"/>
      <c r="NC63" s="599"/>
      <c r="ND63" s="166" t="s">
        <v>143</v>
      </c>
      <c r="NE63" s="72"/>
      <c r="NF63" s="73"/>
      <c r="NG63" s="73"/>
      <c r="NH63" s="79"/>
      <c r="NI63" s="80"/>
      <c r="NJ63" s="73"/>
      <c r="NK63" s="81"/>
      <c r="NL63" s="59"/>
      <c r="NM63" s="90">
        <f t="shared" ref="NM63:NN63" si="794">NM62</f>
        <v>0</v>
      </c>
      <c r="NN63" s="90" t="str">
        <f t="shared" si="794"/>
        <v/>
      </c>
      <c r="NO63" s="90">
        <f ca="1" xml:space="preserve">
IF(AND(NH63=data!$AR$5,NI63=data!$AT$87),data!$AU$87,
IF(AND(NH63=data!$AR$5,NI63=data!$AT$88),data!$AU$88,
IF(NH63=data!$AR$4,NF63/NJ63,
IF(NH63=data!$AR$5,NF63/OFFSET(data!$AT$3,MATCH(NI63,data!$AT$4:$AT$88,0),1),0))))</f>
        <v>0</v>
      </c>
      <c r="NP63" s="90">
        <f>MIN(IF(NL63=data!$AV$4,0.18,0.09),NF63*9)</f>
        <v>0</v>
      </c>
      <c r="NQ63" s="91">
        <f>IF(NE63=data!$AS$5,NP63,
IF(NE63=data!$AS$4,NO63,0))
*IF(AND(NG63=data!$AW$4,NE$4=data!$F$5),0.9,1)</f>
        <v>0</v>
      </c>
      <c r="NR63" s="91">
        <f t="shared" si="14"/>
        <v>0</v>
      </c>
      <c r="NU63" s="91">
        <f>IF(NE4=data!$F$4,NU60,
IF(NE4=data!$F$5,NU62,
IF(NE4=data!$F$6,0,0)))</f>
        <v>0</v>
      </c>
      <c r="OB63" s="596"/>
      <c r="OC63" s="599"/>
      <c r="OD63" s="166" t="s">
        <v>143</v>
      </c>
      <c r="OE63" s="72"/>
      <c r="OF63" s="73"/>
      <c r="OG63" s="73"/>
      <c r="OH63" s="79"/>
      <c r="OI63" s="80"/>
      <c r="OJ63" s="73"/>
      <c r="OK63" s="81"/>
      <c r="OL63" s="59"/>
      <c r="OM63" s="90">
        <f t="shared" ref="OM63:ON63" si="795">OM62</f>
        <v>0</v>
      </c>
      <c r="ON63" s="90" t="str">
        <f t="shared" si="795"/>
        <v/>
      </c>
      <c r="OO63" s="90">
        <f ca="1" xml:space="preserve">
IF(AND(OH63=data!$AR$5,OI63=data!$AT$87),data!$AU$87,
IF(AND(OH63=data!$AR$5,OI63=data!$AT$88),data!$AU$88,
IF(OH63=data!$AR$4,OF63/OJ63,
IF(OH63=data!$AR$5,OF63/OFFSET(data!$AT$3,MATCH(OI63,data!$AT$4:$AT$88,0),1),0))))</f>
        <v>0</v>
      </c>
      <c r="OP63" s="90">
        <f>MIN(IF(OL63=data!$AV$4,0.18,0.09),OF63*9)</f>
        <v>0</v>
      </c>
      <c r="OQ63" s="91">
        <f>IF(OE63=data!$AS$5,OP63,
IF(OE63=data!$AS$4,OO63,0))
*IF(AND(OG63=data!$AW$4,OE$4=data!$F$5),0.9,1)</f>
        <v>0</v>
      </c>
      <c r="OR63" s="91">
        <f t="shared" si="15"/>
        <v>0</v>
      </c>
      <c r="OU63" s="91">
        <f>IF(OE4=data!$F$4,OU60,
IF(OE4=data!$F$5,OU62,
IF(OE4=data!$F$6,0,0)))</f>
        <v>0</v>
      </c>
      <c r="PB63" s="596"/>
      <c r="PC63" s="599"/>
      <c r="PD63" s="166" t="s">
        <v>143</v>
      </c>
      <c r="PE63" s="72"/>
      <c r="PF63" s="73"/>
      <c r="PG63" s="73"/>
      <c r="PH63" s="79"/>
      <c r="PI63" s="80"/>
      <c r="PJ63" s="73"/>
      <c r="PK63" s="81"/>
      <c r="PL63" s="59"/>
      <c r="PM63" s="90">
        <f t="shared" ref="PM63:PN63" si="796">PM62</f>
        <v>0</v>
      </c>
      <c r="PN63" s="90" t="str">
        <f t="shared" si="796"/>
        <v/>
      </c>
      <c r="PO63" s="90">
        <f ca="1" xml:space="preserve">
IF(AND(PH63=data!$AR$5,PI63=data!$AT$87),data!$AU$87,
IF(AND(PH63=data!$AR$5,PI63=data!$AT$88),data!$AU$88,
IF(PH63=data!$AR$4,PF63/PJ63,
IF(PH63=data!$AR$5,PF63/OFFSET(data!$AT$3,MATCH(PI63,data!$AT$4:$AT$88,0),1),0))))</f>
        <v>0</v>
      </c>
      <c r="PP63" s="90">
        <f>MIN(IF(PL63=data!$AV$4,0.18,0.09),PF63*9)</f>
        <v>0</v>
      </c>
      <c r="PQ63" s="91">
        <f>IF(PE63=data!$AS$5,PP63,
IF(PE63=data!$AS$4,PO63,0))
*IF(AND(PG63=data!$AW$4,PE$4=data!$F$5),0.9,1)</f>
        <v>0</v>
      </c>
      <c r="PR63" s="91">
        <f t="shared" si="16"/>
        <v>0</v>
      </c>
      <c r="PU63" s="91">
        <f>IF(PE4=data!$F$4,PU60,
IF(PE4=data!$F$5,PU62,
IF(PE4=data!$F$6,0,0)))</f>
        <v>0</v>
      </c>
      <c r="QB63" s="596"/>
      <c r="QC63" s="599"/>
      <c r="QD63" s="166" t="s">
        <v>143</v>
      </c>
      <c r="QE63" s="72"/>
      <c r="QF63" s="73"/>
      <c r="QG63" s="73"/>
      <c r="QH63" s="79"/>
      <c r="QI63" s="80"/>
      <c r="QJ63" s="73"/>
      <c r="QK63" s="81"/>
      <c r="QL63" s="59"/>
      <c r="QM63" s="90">
        <f t="shared" ref="QM63:QN63" si="797">QM62</f>
        <v>0</v>
      </c>
      <c r="QN63" s="90" t="str">
        <f t="shared" si="797"/>
        <v/>
      </c>
      <c r="QO63" s="90">
        <f ca="1" xml:space="preserve">
IF(AND(QH63=data!$AR$5,QI63=data!$AT$87),data!$AU$87,
IF(AND(QH63=data!$AR$5,QI63=data!$AT$88),data!$AU$88,
IF(QH63=data!$AR$4,QF63/QJ63,
IF(QH63=data!$AR$5,QF63/OFFSET(data!$AT$3,MATCH(QI63,data!$AT$4:$AT$88,0),1),0))))</f>
        <v>0</v>
      </c>
      <c r="QP63" s="90">
        <f>MIN(IF(QL63=data!$AV$4,0.18,0.09),QF63*9)</f>
        <v>0</v>
      </c>
      <c r="QQ63" s="91">
        <f>IF(QE63=data!$AS$5,QP63,
IF(QE63=data!$AS$4,QO63,0))
*IF(AND(QG63=data!$AW$4,QE$4=data!$F$5),0.9,1)</f>
        <v>0</v>
      </c>
      <c r="QR63" s="91">
        <f t="shared" si="17"/>
        <v>0</v>
      </c>
      <c r="QU63" s="91">
        <f>IF(QE4=data!$F$4,QU60,
IF(QE4=data!$F$5,QU62,
IF(QE4=data!$F$6,0,0)))</f>
        <v>0</v>
      </c>
      <c r="RB63" s="596"/>
      <c r="RC63" s="599"/>
      <c r="RD63" s="166" t="s">
        <v>143</v>
      </c>
      <c r="RE63" s="72"/>
      <c r="RF63" s="73"/>
      <c r="RG63" s="73"/>
      <c r="RH63" s="79"/>
      <c r="RI63" s="80"/>
      <c r="RJ63" s="73"/>
      <c r="RK63" s="81"/>
      <c r="RL63" s="59"/>
      <c r="RM63" s="90">
        <f t="shared" ref="RM63:RN63" si="798">RM62</f>
        <v>0</v>
      </c>
      <c r="RN63" s="90" t="str">
        <f t="shared" si="798"/>
        <v/>
      </c>
      <c r="RO63" s="90">
        <f ca="1" xml:space="preserve">
IF(AND(RH63=data!$AR$5,RI63=data!$AT$87),data!$AU$87,
IF(AND(RH63=data!$AR$5,RI63=data!$AT$88),data!$AU$88,
IF(RH63=data!$AR$4,RF63/RJ63,
IF(RH63=data!$AR$5,RF63/OFFSET(data!$AT$3,MATCH(RI63,data!$AT$4:$AT$88,0),1),0))))</f>
        <v>0</v>
      </c>
      <c r="RP63" s="90">
        <f>MIN(IF(RL63=data!$AV$4,0.18,0.09),RF63*9)</f>
        <v>0</v>
      </c>
      <c r="RQ63" s="91">
        <f>IF(RE63=data!$AS$5,RP63,
IF(RE63=data!$AS$4,RO63,0))
*IF(AND(RG63=data!$AW$4,RE$4=data!$F$5),0.9,1)</f>
        <v>0</v>
      </c>
      <c r="RR63" s="91">
        <f t="shared" si="18"/>
        <v>0</v>
      </c>
      <c r="RU63" s="91">
        <f>IF(RE4=data!$F$4,RU60,
IF(RE4=data!$F$5,RU62,
IF(RE4=data!$F$6,0,0)))</f>
        <v>0</v>
      </c>
      <c r="SB63" s="596"/>
      <c r="SC63" s="599"/>
      <c r="SD63" s="166" t="s">
        <v>143</v>
      </c>
      <c r="SE63" s="72"/>
      <c r="SF63" s="73"/>
      <c r="SG63" s="73"/>
      <c r="SH63" s="79"/>
      <c r="SI63" s="80"/>
      <c r="SJ63" s="73"/>
      <c r="SK63" s="81"/>
      <c r="SL63" s="59"/>
      <c r="SM63" s="90">
        <f t="shared" ref="SM63:SN63" si="799">SM62</f>
        <v>0</v>
      </c>
      <c r="SN63" s="90" t="str">
        <f t="shared" si="799"/>
        <v/>
      </c>
      <c r="SO63" s="90">
        <f ca="1" xml:space="preserve">
IF(AND(SH63=data!$AR$5,SI63=data!$AT$87),data!$AU$87,
IF(AND(SH63=data!$AR$5,SI63=data!$AT$88),data!$AU$88,
IF(SH63=data!$AR$4,SF63/SJ63,
IF(SH63=data!$AR$5,SF63/OFFSET(data!$AT$3,MATCH(SI63,data!$AT$4:$AT$88,0),1),0))))</f>
        <v>0</v>
      </c>
      <c r="SP63" s="90">
        <f>MIN(IF(SL63=data!$AV$4,0.18,0.09),SF63*9)</f>
        <v>0</v>
      </c>
      <c r="SQ63" s="91">
        <f>IF(SE63=data!$AS$5,SP63,
IF(SE63=data!$AS$4,SO63,0))
*IF(AND(SG63=data!$AW$4,SE$4=data!$F$5),0.9,1)</f>
        <v>0</v>
      </c>
      <c r="SR63" s="91">
        <f t="shared" si="19"/>
        <v>0</v>
      </c>
      <c r="SU63" s="91">
        <f>IF(SE4=data!$F$4,SU60,
IF(SE4=data!$F$5,SU62,
IF(SE4=data!$F$6,0,0)))</f>
        <v>0</v>
      </c>
    </row>
    <row r="64" spans="2:516" ht="22.5" customHeight="1" x14ac:dyDescent="0.15">
      <c r="B64" s="596"/>
      <c r="C64" s="599"/>
      <c r="D64" s="166" t="s">
        <v>144</v>
      </c>
      <c r="E64" s="72"/>
      <c r="F64" s="73"/>
      <c r="G64" s="73"/>
      <c r="H64" s="79"/>
      <c r="I64" s="80"/>
      <c r="J64" s="73"/>
      <c r="K64" s="81"/>
      <c r="L64" s="59"/>
      <c r="M64" s="90" t="str">
        <f t="shared" si="20"/>
        <v>簡略計算方法①</v>
      </c>
      <c r="N64" s="90" t="str">
        <f t="shared" si="21"/>
        <v>柱・間柱間</v>
      </c>
      <c r="O64" s="90">
        <f ca="1" xml:space="preserve">
IF(AND(H64=data!$AR$5,I64=data!$AT$87),data!$AU$87,
IF(AND(H64=data!$AR$5,I64=data!$AT$88),data!$AU$88,
IF(H64=data!$AR$4,F64/J64,
IF(H64=data!$AR$5,F64/OFFSET(data!$AT$3,MATCH(I64,data!$AT$4:$AT$88,0),1),0))))</f>
        <v>0</v>
      </c>
      <c r="P64" s="90">
        <f>MIN(IF(L64=data!$AV$4,0.18,0.09),F64*9)</f>
        <v>0</v>
      </c>
      <c r="Q64" s="91">
        <f>IF(E64=data!$AS$5,P64,
IF(E64=data!$AS$4,O64,0))
*IF(AND(G64=data!$AW$4,E$4=data!$F$5),0.9,1)</f>
        <v>0</v>
      </c>
      <c r="R64" s="91">
        <f t="shared" si="402"/>
        <v>0</v>
      </c>
      <c r="AB64" s="596"/>
      <c r="AC64" s="599"/>
      <c r="AD64" s="166" t="s">
        <v>144</v>
      </c>
      <c r="AE64" s="72"/>
      <c r="AF64" s="73"/>
      <c r="AG64" s="73"/>
      <c r="AH64" s="79"/>
      <c r="AI64" s="80"/>
      <c r="AJ64" s="73"/>
      <c r="AK64" s="81"/>
      <c r="AL64" s="59"/>
      <c r="AM64" s="90" t="str">
        <f t="shared" si="601"/>
        <v>詳細計算方法</v>
      </c>
      <c r="AN64" s="90" t="str">
        <f t="shared" si="601"/>
        <v/>
      </c>
      <c r="AO64" s="90">
        <f ca="1" xml:space="preserve">
IF(AND(AH64=data!$AR$5,AI64=data!$AT$87),data!$AU$87,
IF(AND(AH64=data!$AR$5,AI64=data!$AT$88),data!$AU$88,
IF(AH64=data!$AR$4,AF64/AJ64,
IF(AH64=data!$AR$5,AF64/OFFSET(data!$AT$3,MATCH(AI64,data!$AT$4:$AT$88,0),1),0))))</f>
        <v>0</v>
      </c>
      <c r="AP64" s="90">
        <f>MIN(IF(AL64=data!$AV$4,0.18,0.09),AF64*9)</f>
        <v>0</v>
      </c>
      <c r="AQ64" s="91">
        <f>IF(AE64=data!$AS$5,AP64,
IF(AE64=data!$AS$4,AO64,0))
*IF(AND(AG64=data!$AW$4,AE$4=data!$F$5),0.9,1)</f>
        <v>0</v>
      </c>
      <c r="AR64" s="91">
        <f t="shared" si="1"/>
        <v>0</v>
      </c>
      <c r="BB64" s="596"/>
      <c r="BC64" s="599"/>
      <c r="BD64" s="166" t="s">
        <v>144</v>
      </c>
      <c r="BE64" s="72"/>
      <c r="BF64" s="73"/>
      <c r="BG64" s="73"/>
      <c r="BH64" s="79"/>
      <c r="BI64" s="80"/>
      <c r="BJ64" s="73"/>
      <c r="BK64" s="81"/>
      <c r="BL64" s="59"/>
      <c r="BM64" s="90" t="str">
        <f t="shared" ref="BM64:BN64" si="800">BM63</f>
        <v>簡略計算方法①</v>
      </c>
      <c r="BN64" s="90" t="str">
        <f t="shared" si="800"/>
        <v>大引間</v>
      </c>
      <c r="BO64" s="90">
        <f ca="1" xml:space="preserve">
IF(AND(BH64=data!$AR$5,BI64=data!$AT$87),data!$AU$87,
IF(AND(BH64=data!$AR$5,BI64=data!$AT$88),data!$AU$88,
IF(BH64=data!$AR$4,BF64/BJ64,
IF(BH64=data!$AR$5,BF64/OFFSET(data!$AT$3,MATCH(BI64,data!$AT$4:$AT$88,0),1),0))))</f>
        <v>0</v>
      </c>
      <c r="BP64" s="90">
        <f>MIN(IF(BL64=data!$AV$4,0.18,0.09),BF64*9)</f>
        <v>0</v>
      </c>
      <c r="BQ64" s="91">
        <f>IF(BE64=data!$AS$5,BP64,
IF(BE64=data!$AS$4,BO64,0))
*IF(AND(BG64=data!$AW$4,BE$4=data!$F$5),0.9,1)</f>
        <v>0</v>
      </c>
      <c r="BR64" s="91">
        <f t="shared" si="2"/>
        <v>0</v>
      </c>
      <c r="CB64" s="596"/>
      <c r="CC64" s="599"/>
      <c r="CD64" s="166" t="s">
        <v>144</v>
      </c>
      <c r="CE64" s="72"/>
      <c r="CF64" s="73"/>
      <c r="CG64" s="73"/>
      <c r="CH64" s="79"/>
      <c r="CI64" s="80"/>
      <c r="CJ64" s="73"/>
      <c r="CK64" s="81"/>
      <c r="CL64" s="59"/>
      <c r="CM64" s="90">
        <f t="shared" ref="CM64:CN64" si="801">CM63</f>
        <v>0</v>
      </c>
      <c r="CN64" s="90" t="str">
        <f t="shared" si="801"/>
        <v/>
      </c>
      <c r="CO64" s="90">
        <f ca="1" xml:space="preserve">
IF(AND(CH64=data!$AR$5,CI64=data!$AT$87),data!$AU$87,
IF(AND(CH64=data!$AR$5,CI64=data!$AT$88),data!$AU$88,
IF(CH64=data!$AR$4,CF64/CJ64,
IF(CH64=data!$AR$5,CF64/OFFSET(data!$AT$3,MATCH(CI64,data!$AT$4:$AT$88,0),1),0))))</f>
        <v>0</v>
      </c>
      <c r="CP64" s="90">
        <f>MIN(IF(CL64=data!$AV$4,0.18,0.09),CF64*9)</f>
        <v>0</v>
      </c>
      <c r="CQ64" s="91">
        <f>IF(CE64=data!$AS$5,CP64,
IF(CE64=data!$AS$4,CO64,0))
*IF(AND(CG64=data!$AW$4,CE$4=data!$F$5),0.9,1)</f>
        <v>0</v>
      </c>
      <c r="CR64" s="91">
        <f t="shared" si="3"/>
        <v>0</v>
      </c>
      <c r="DB64" s="596"/>
      <c r="DC64" s="599"/>
      <c r="DD64" s="166" t="s">
        <v>144</v>
      </c>
      <c r="DE64" s="72"/>
      <c r="DF64" s="73"/>
      <c r="DG64" s="73"/>
      <c r="DH64" s="79"/>
      <c r="DI64" s="80"/>
      <c r="DJ64" s="73"/>
      <c r="DK64" s="81"/>
      <c r="DL64" s="59"/>
      <c r="DM64" s="90">
        <f t="shared" ref="DM64:DN64" si="802">DM63</f>
        <v>0</v>
      </c>
      <c r="DN64" s="90" t="str">
        <f t="shared" si="802"/>
        <v/>
      </c>
      <c r="DO64" s="90">
        <f ca="1" xml:space="preserve">
IF(AND(DH64=data!$AR$5,DI64=data!$AT$87),data!$AU$87,
IF(AND(DH64=data!$AR$5,DI64=data!$AT$88),data!$AU$88,
IF(DH64=data!$AR$4,DF64/DJ64,
IF(DH64=data!$AR$5,DF64/OFFSET(data!$AT$3,MATCH(DI64,data!$AT$4:$AT$88,0),1),0))))</f>
        <v>0</v>
      </c>
      <c r="DP64" s="90">
        <f>MIN(IF(DL64=data!$AV$4,0.18,0.09),DF64*9)</f>
        <v>0</v>
      </c>
      <c r="DQ64" s="91">
        <f>IF(DE64=data!$AS$5,DP64,
IF(DE64=data!$AS$4,DO64,0))
*IF(AND(DG64=data!$AW$4,DE$4=data!$F$5),0.9,1)</f>
        <v>0</v>
      </c>
      <c r="DR64" s="91">
        <f t="shared" si="4"/>
        <v>0</v>
      </c>
      <c r="EB64" s="596"/>
      <c r="EC64" s="599"/>
      <c r="ED64" s="166" t="s">
        <v>144</v>
      </c>
      <c r="EE64" s="72"/>
      <c r="EF64" s="73"/>
      <c r="EG64" s="73"/>
      <c r="EH64" s="79"/>
      <c r="EI64" s="80"/>
      <c r="EJ64" s="73"/>
      <c r="EK64" s="81"/>
      <c r="EL64" s="59"/>
      <c r="EM64" s="90">
        <f t="shared" ref="EM64:EN64" si="803">EM63</f>
        <v>0</v>
      </c>
      <c r="EN64" s="90" t="str">
        <f t="shared" si="803"/>
        <v/>
      </c>
      <c r="EO64" s="90">
        <f ca="1" xml:space="preserve">
IF(AND(EH64=data!$AR$5,EI64=data!$AT$87),data!$AU$87,
IF(AND(EH64=data!$AR$5,EI64=data!$AT$88),data!$AU$88,
IF(EH64=data!$AR$4,EF64/EJ64,
IF(EH64=data!$AR$5,EF64/OFFSET(data!$AT$3,MATCH(EI64,data!$AT$4:$AT$88,0),1),0))))</f>
        <v>0</v>
      </c>
      <c r="EP64" s="90">
        <f>MIN(IF(EL64=data!$AV$4,0.18,0.09),EF64*9)</f>
        <v>0</v>
      </c>
      <c r="EQ64" s="91">
        <f>IF(EE64=data!$AS$5,EP64,
IF(EE64=data!$AS$4,EO64,0))
*IF(AND(EG64=data!$AW$4,EE$4=data!$F$5),0.9,1)</f>
        <v>0</v>
      </c>
      <c r="ER64" s="91">
        <f t="shared" si="5"/>
        <v>0</v>
      </c>
      <c r="FB64" s="596"/>
      <c r="FC64" s="599"/>
      <c r="FD64" s="166" t="s">
        <v>144</v>
      </c>
      <c r="FE64" s="72"/>
      <c r="FF64" s="73"/>
      <c r="FG64" s="73"/>
      <c r="FH64" s="79"/>
      <c r="FI64" s="80"/>
      <c r="FJ64" s="73"/>
      <c r="FK64" s="81"/>
      <c r="FL64" s="59"/>
      <c r="FM64" s="90">
        <f t="shared" ref="FM64:FN64" si="804">FM63</f>
        <v>0</v>
      </c>
      <c r="FN64" s="90" t="str">
        <f t="shared" si="804"/>
        <v/>
      </c>
      <c r="FO64" s="90">
        <f ca="1" xml:space="preserve">
IF(AND(FH64=data!$AR$5,FI64=data!$AT$87),data!$AU$87,
IF(AND(FH64=data!$AR$5,FI64=data!$AT$88),data!$AU$88,
IF(FH64=data!$AR$4,FF64/FJ64,
IF(FH64=data!$AR$5,FF64/OFFSET(data!$AT$3,MATCH(FI64,data!$AT$4:$AT$88,0),1),0))))</f>
        <v>0</v>
      </c>
      <c r="FP64" s="90">
        <f>MIN(IF(FL64=data!$AV$4,0.18,0.09),FF64*9)</f>
        <v>0</v>
      </c>
      <c r="FQ64" s="91">
        <f>IF(FE64=data!$AS$5,FP64,
IF(FE64=data!$AS$4,FO64,0))
*IF(AND(FG64=data!$AW$4,FE$4=data!$F$5),0.9,1)</f>
        <v>0</v>
      </c>
      <c r="FR64" s="91">
        <f t="shared" si="6"/>
        <v>0</v>
      </c>
      <c r="GB64" s="596"/>
      <c r="GC64" s="599"/>
      <c r="GD64" s="166" t="s">
        <v>144</v>
      </c>
      <c r="GE64" s="72"/>
      <c r="GF64" s="73"/>
      <c r="GG64" s="73"/>
      <c r="GH64" s="79"/>
      <c r="GI64" s="80"/>
      <c r="GJ64" s="73"/>
      <c r="GK64" s="81"/>
      <c r="GL64" s="59"/>
      <c r="GM64" s="90">
        <f t="shared" ref="GM64:GN64" si="805">GM63</f>
        <v>0</v>
      </c>
      <c r="GN64" s="90" t="str">
        <f t="shared" si="805"/>
        <v/>
      </c>
      <c r="GO64" s="90">
        <f ca="1" xml:space="preserve">
IF(AND(GH64=data!$AR$5,GI64=data!$AT$87),data!$AU$87,
IF(AND(GH64=data!$AR$5,GI64=data!$AT$88),data!$AU$88,
IF(GH64=data!$AR$4,GF64/GJ64,
IF(GH64=data!$AR$5,GF64/OFFSET(data!$AT$3,MATCH(GI64,data!$AT$4:$AT$88,0),1),0))))</f>
        <v>0</v>
      </c>
      <c r="GP64" s="90">
        <f>MIN(IF(GL64=data!$AV$4,0.18,0.09),GF64*9)</f>
        <v>0</v>
      </c>
      <c r="GQ64" s="91">
        <f>IF(GE64=data!$AS$5,GP64,
IF(GE64=data!$AS$4,GO64,0))
*IF(AND(GG64=data!$AW$4,GE$4=data!$F$5),0.9,1)</f>
        <v>0</v>
      </c>
      <c r="GR64" s="91">
        <f t="shared" si="7"/>
        <v>0</v>
      </c>
      <c r="HB64" s="596"/>
      <c r="HC64" s="599"/>
      <c r="HD64" s="166" t="s">
        <v>144</v>
      </c>
      <c r="HE64" s="72"/>
      <c r="HF64" s="73"/>
      <c r="HG64" s="73"/>
      <c r="HH64" s="79"/>
      <c r="HI64" s="80"/>
      <c r="HJ64" s="73"/>
      <c r="HK64" s="81"/>
      <c r="HL64" s="59"/>
      <c r="HM64" s="90">
        <f t="shared" ref="HM64:HN64" si="806">HM63</f>
        <v>0</v>
      </c>
      <c r="HN64" s="90" t="str">
        <f t="shared" si="806"/>
        <v/>
      </c>
      <c r="HO64" s="90">
        <f ca="1" xml:space="preserve">
IF(AND(HH64=data!$AR$5,HI64=data!$AT$87),data!$AU$87,
IF(AND(HH64=data!$AR$5,HI64=data!$AT$88),data!$AU$88,
IF(HH64=data!$AR$4,HF64/HJ64,
IF(HH64=data!$AR$5,HF64/OFFSET(data!$AT$3,MATCH(HI64,data!$AT$4:$AT$88,0),1),0))))</f>
        <v>0</v>
      </c>
      <c r="HP64" s="90">
        <f>MIN(IF(HL64=data!$AV$4,0.18,0.09),HF64*9)</f>
        <v>0</v>
      </c>
      <c r="HQ64" s="91">
        <f>IF(HE64=data!$AS$5,HP64,
IF(HE64=data!$AS$4,HO64,0))
*IF(AND(HG64=data!$AW$4,HE$4=data!$F$5),0.9,1)</f>
        <v>0</v>
      </c>
      <c r="HR64" s="91">
        <f t="shared" si="8"/>
        <v>0</v>
      </c>
      <c r="IB64" s="596"/>
      <c r="IC64" s="599"/>
      <c r="ID64" s="166" t="s">
        <v>144</v>
      </c>
      <c r="IE64" s="72"/>
      <c r="IF64" s="73"/>
      <c r="IG64" s="73"/>
      <c r="IH64" s="79"/>
      <c r="II64" s="80"/>
      <c r="IJ64" s="73"/>
      <c r="IK64" s="81"/>
      <c r="IL64" s="59"/>
      <c r="IM64" s="90">
        <f t="shared" ref="IM64:IN64" si="807">IM63</f>
        <v>0</v>
      </c>
      <c r="IN64" s="90" t="str">
        <f t="shared" si="807"/>
        <v/>
      </c>
      <c r="IO64" s="90">
        <f ca="1" xml:space="preserve">
IF(AND(IH64=data!$AR$5,II64=data!$AT$87),data!$AU$87,
IF(AND(IH64=data!$AR$5,II64=data!$AT$88),data!$AU$88,
IF(IH64=data!$AR$4,IF64/IJ64,
IF(IH64=data!$AR$5,IF64/OFFSET(data!$AT$3,MATCH(II64,data!$AT$4:$AT$88,0),1),0))))</f>
        <v>0</v>
      </c>
      <c r="IP64" s="90">
        <f>MIN(IF(IL64=data!$AV$4,0.18,0.09),IF64*9)</f>
        <v>0</v>
      </c>
      <c r="IQ64" s="91">
        <f>IF(IE64=data!$AS$5,IP64,
IF(IE64=data!$AS$4,IO64,0))
*IF(AND(IG64=data!$AW$4,IE$4=data!$F$5),0.9,1)</f>
        <v>0</v>
      </c>
      <c r="IR64" s="91">
        <f t="shared" si="9"/>
        <v>0</v>
      </c>
      <c r="JB64" s="596"/>
      <c r="JC64" s="599"/>
      <c r="JD64" s="166" t="s">
        <v>144</v>
      </c>
      <c r="JE64" s="72"/>
      <c r="JF64" s="73"/>
      <c r="JG64" s="73"/>
      <c r="JH64" s="79"/>
      <c r="JI64" s="80"/>
      <c r="JJ64" s="73"/>
      <c r="JK64" s="81"/>
      <c r="JL64" s="59"/>
      <c r="JM64" s="90">
        <f t="shared" ref="JM64:JN64" si="808">JM63</f>
        <v>0</v>
      </c>
      <c r="JN64" s="90" t="str">
        <f t="shared" si="808"/>
        <v/>
      </c>
      <c r="JO64" s="90">
        <f ca="1" xml:space="preserve">
IF(AND(JH64=data!$AR$5,JI64=data!$AT$87),data!$AU$87,
IF(AND(JH64=data!$AR$5,JI64=data!$AT$88),data!$AU$88,
IF(JH64=data!$AR$4,JF64/JJ64,
IF(JH64=data!$AR$5,JF64/OFFSET(data!$AT$3,MATCH(JI64,data!$AT$4:$AT$88,0),1),0))))</f>
        <v>0</v>
      </c>
      <c r="JP64" s="90">
        <f>MIN(IF(JL64=data!$AV$4,0.18,0.09),JF64*9)</f>
        <v>0</v>
      </c>
      <c r="JQ64" s="91">
        <f>IF(JE64=data!$AS$5,JP64,
IF(JE64=data!$AS$4,JO64,0))
*IF(AND(JG64=data!$AW$4,JE$4=data!$F$5),0.9,1)</f>
        <v>0</v>
      </c>
      <c r="JR64" s="91">
        <f t="shared" si="10"/>
        <v>0</v>
      </c>
      <c r="KB64" s="596"/>
      <c r="KC64" s="599"/>
      <c r="KD64" s="166" t="s">
        <v>144</v>
      </c>
      <c r="KE64" s="72"/>
      <c r="KF64" s="73"/>
      <c r="KG64" s="73"/>
      <c r="KH64" s="79"/>
      <c r="KI64" s="80"/>
      <c r="KJ64" s="73"/>
      <c r="KK64" s="81"/>
      <c r="KL64" s="59"/>
      <c r="KM64" s="90">
        <f t="shared" ref="KM64:KN64" si="809">KM63</f>
        <v>0</v>
      </c>
      <c r="KN64" s="90" t="str">
        <f t="shared" si="809"/>
        <v/>
      </c>
      <c r="KO64" s="90">
        <f ca="1" xml:space="preserve">
IF(AND(KH64=data!$AR$5,KI64=data!$AT$87),data!$AU$87,
IF(AND(KH64=data!$AR$5,KI64=data!$AT$88),data!$AU$88,
IF(KH64=data!$AR$4,KF64/KJ64,
IF(KH64=data!$AR$5,KF64/OFFSET(data!$AT$3,MATCH(KI64,data!$AT$4:$AT$88,0),1),0))))</f>
        <v>0</v>
      </c>
      <c r="KP64" s="90">
        <f>MIN(IF(KL64=data!$AV$4,0.18,0.09),KF64*9)</f>
        <v>0</v>
      </c>
      <c r="KQ64" s="91">
        <f>IF(KE64=data!$AS$5,KP64,
IF(KE64=data!$AS$4,KO64,0))
*IF(AND(KG64=data!$AW$4,KE$4=data!$F$5),0.9,1)</f>
        <v>0</v>
      </c>
      <c r="KR64" s="91">
        <f t="shared" si="11"/>
        <v>0</v>
      </c>
      <c r="LB64" s="596"/>
      <c r="LC64" s="599"/>
      <c r="LD64" s="166" t="s">
        <v>144</v>
      </c>
      <c r="LE64" s="72"/>
      <c r="LF64" s="73"/>
      <c r="LG64" s="73"/>
      <c r="LH64" s="79"/>
      <c r="LI64" s="80"/>
      <c r="LJ64" s="73"/>
      <c r="LK64" s="81"/>
      <c r="LL64" s="59"/>
      <c r="LM64" s="90">
        <f t="shared" ref="LM64:LN64" si="810">LM63</f>
        <v>0</v>
      </c>
      <c r="LN64" s="90" t="str">
        <f t="shared" si="810"/>
        <v/>
      </c>
      <c r="LO64" s="90">
        <f ca="1" xml:space="preserve">
IF(AND(LH64=data!$AR$5,LI64=data!$AT$87),data!$AU$87,
IF(AND(LH64=data!$AR$5,LI64=data!$AT$88),data!$AU$88,
IF(LH64=data!$AR$4,LF64/LJ64,
IF(LH64=data!$AR$5,LF64/OFFSET(data!$AT$3,MATCH(LI64,data!$AT$4:$AT$88,0),1),0))))</f>
        <v>0</v>
      </c>
      <c r="LP64" s="90">
        <f>MIN(IF(LL64=data!$AV$4,0.18,0.09),LF64*9)</f>
        <v>0</v>
      </c>
      <c r="LQ64" s="91">
        <f>IF(LE64=data!$AS$5,LP64,
IF(LE64=data!$AS$4,LO64,0))
*IF(AND(LG64=data!$AW$4,LE$4=data!$F$5),0.9,1)</f>
        <v>0</v>
      </c>
      <c r="LR64" s="91">
        <f t="shared" si="12"/>
        <v>0</v>
      </c>
      <c r="MB64" s="596"/>
      <c r="MC64" s="599"/>
      <c r="MD64" s="166" t="s">
        <v>144</v>
      </c>
      <c r="ME64" s="72"/>
      <c r="MF64" s="73"/>
      <c r="MG64" s="73"/>
      <c r="MH64" s="79"/>
      <c r="MI64" s="80"/>
      <c r="MJ64" s="73"/>
      <c r="MK64" s="81"/>
      <c r="ML64" s="59"/>
      <c r="MM64" s="90">
        <f t="shared" ref="MM64:MN64" si="811">MM63</f>
        <v>0</v>
      </c>
      <c r="MN64" s="90" t="str">
        <f t="shared" si="811"/>
        <v/>
      </c>
      <c r="MO64" s="90">
        <f ca="1" xml:space="preserve">
IF(AND(MH64=data!$AR$5,MI64=data!$AT$87),data!$AU$87,
IF(AND(MH64=data!$AR$5,MI64=data!$AT$88),data!$AU$88,
IF(MH64=data!$AR$4,MF64/MJ64,
IF(MH64=data!$AR$5,MF64/OFFSET(data!$AT$3,MATCH(MI64,data!$AT$4:$AT$88,0),1),0))))</f>
        <v>0</v>
      </c>
      <c r="MP64" s="90">
        <f>MIN(IF(ML64=data!$AV$4,0.18,0.09),MF64*9)</f>
        <v>0</v>
      </c>
      <c r="MQ64" s="91">
        <f>IF(ME64=data!$AS$5,MP64,
IF(ME64=data!$AS$4,MO64,0))
*IF(AND(MG64=data!$AW$4,ME$4=data!$F$5),0.9,1)</f>
        <v>0</v>
      </c>
      <c r="MR64" s="91">
        <f t="shared" si="13"/>
        <v>0</v>
      </c>
      <c r="NB64" s="596"/>
      <c r="NC64" s="599"/>
      <c r="ND64" s="166" t="s">
        <v>144</v>
      </c>
      <c r="NE64" s="72"/>
      <c r="NF64" s="73"/>
      <c r="NG64" s="73"/>
      <c r="NH64" s="79"/>
      <c r="NI64" s="80"/>
      <c r="NJ64" s="73"/>
      <c r="NK64" s="81"/>
      <c r="NL64" s="59"/>
      <c r="NM64" s="90">
        <f t="shared" ref="NM64:NN64" si="812">NM63</f>
        <v>0</v>
      </c>
      <c r="NN64" s="90" t="str">
        <f t="shared" si="812"/>
        <v/>
      </c>
      <c r="NO64" s="90">
        <f ca="1" xml:space="preserve">
IF(AND(NH64=data!$AR$5,NI64=data!$AT$87),data!$AU$87,
IF(AND(NH64=data!$AR$5,NI64=data!$AT$88),data!$AU$88,
IF(NH64=data!$AR$4,NF64/NJ64,
IF(NH64=data!$AR$5,NF64/OFFSET(data!$AT$3,MATCH(NI64,data!$AT$4:$AT$88,0),1),0))))</f>
        <v>0</v>
      </c>
      <c r="NP64" s="90">
        <f>MIN(IF(NL64=data!$AV$4,0.18,0.09),NF64*9)</f>
        <v>0</v>
      </c>
      <c r="NQ64" s="91">
        <f>IF(NE64=data!$AS$5,NP64,
IF(NE64=data!$AS$4,NO64,0))
*IF(AND(NG64=data!$AW$4,NE$4=data!$F$5),0.9,1)</f>
        <v>0</v>
      </c>
      <c r="NR64" s="91">
        <f t="shared" si="14"/>
        <v>0</v>
      </c>
      <c r="OB64" s="596"/>
      <c r="OC64" s="599"/>
      <c r="OD64" s="166" t="s">
        <v>144</v>
      </c>
      <c r="OE64" s="72"/>
      <c r="OF64" s="73"/>
      <c r="OG64" s="73"/>
      <c r="OH64" s="79"/>
      <c r="OI64" s="80"/>
      <c r="OJ64" s="73"/>
      <c r="OK64" s="81"/>
      <c r="OL64" s="59"/>
      <c r="OM64" s="90">
        <f t="shared" ref="OM64:ON64" si="813">OM63</f>
        <v>0</v>
      </c>
      <c r="ON64" s="90" t="str">
        <f t="shared" si="813"/>
        <v/>
      </c>
      <c r="OO64" s="90">
        <f ca="1" xml:space="preserve">
IF(AND(OH64=data!$AR$5,OI64=data!$AT$87),data!$AU$87,
IF(AND(OH64=data!$AR$5,OI64=data!$AT$88),data!$AU$88,
IF(OH64=data!$AR$4,OF64/OJ64,
IF(OH64=data!$AR$5,OF64/OFFSET(data!$AT$3,MATCH(OI64,data!$AT$4:$AT$88,0),1),0))))</f>
        <v>0</v>
      </c>
      <c r="OP64" s="90">
        <f>MIN(IF(OL64=data!$AV$4,0.18,0.09),OF64*9)</f>
        <v>0</v>
      </c>
      <c r="OQ64" s="91">
        <f>IF(OE64=data!$AS$5,OP64,
IF(OE64=data!$AS$4,OO64,0))
*IF(AND(OG64=data!$AW$4,OE$4=data!$F$5),0.9,1)</f>
        <v>0</v>
      </c>
      <c r="OR64" s="91">
        <f t="shared" si="15"/>
        <v>0</v>
      </c>
      <c r="PB64" s="596"/>
      <c r="PC64" s="599"/>
      <c r="PD64" s="166" t="s">
        <v>144</v>
      </c>
      <c r="PE64" s="72"/>
      <c r="PF64" s="73"/>
      <c r="PG64" s="73"/>
      <c r="PH64" s="79"/>
      <c r="PI64" s="80"/>
      <c r="PJ64" s="73"/>
      <c r="PK64" s="81"/>
      <c r="PL64" s="59"/>
      <c r="PM64" s="90">
        <f t="shared" ref="PM64:PN64" si="814">PM63</f>
        <v>0</v>
      </c>
      <c r="PN64" s="90" t="str">
        <f t="shared" si="814"/>
        <v/>
      </c>
      <c r="PO64" s="90">
        <f ca="1" xml:space="preserve">
IF(AND(PH64=data!$AR$5,PI64=data!$AT$87),data!$AU$87,
IF(AND(PH64=data!$AR$5,PI64=data!$AT$88),data!$AU$88,
IF(PH64=data!$AR$4,PF64/PJ64,
IF(PH64=data!$AR$5,PF64/OFFSET(data!$AT$3,MATCH(PI64,data!$AT$4:$AT$88,0),1),0))))</f>
        <v>0</v>
      </c>
      <c r="PP64" s="90">
        <f>MIN(IF(PL64=data!$AV$4,0.18,0.09),PF64*9)</f>
        <v>0</v>
      </c>
      <c r="PQ64" s="91">
        <f>IF(PE64=data!$AS$5,PP64,
IF(PE64=data!$AS$4,PO64,0))
*IF(AND(PG64=data!$AW$4,PE$4=data!$F$5),0.9,1)</f>
        <v>0</v>
      </c>
      <c r="PR64" s="91">
        <f t="shared" si="16"/>
        <v>0</v>
      </c>
      <c r="QB64" s="596"/>
      <c r="QC64" s="599"/>
      <c r="QD64" s="166" t="s">
        <v>144</v>
      </c>
      <c r="QE64" s="72"/>
      <c r="QF64" s="73"/>
      <c r="QG64" s="73"/>
      <c r="QH64" s="79"/>
      <c r="QI64" s="80"/>
      <c r="QJ64" s="73"/>
      <c r="QK64" s="81"/>
      <c r="QL64" s="59"/>
      <c r="QM64" s="90">
        <f t="shared" ref="QM64:QN64" si="815">QM63</f>
        <v>0</v>
      </c>
      <c r="QN64" s="90" t="str">
        <f t="shared" si="815"/>
        <v/>
      </c>
      <c r="QO64" s="90">
        <f ca="1" xml:space="preserve">
IF(AND(QH64=data!$AR$5,QI64=data!$AT$87),data!$AU$87,
IF(AND(QH64=data!$AR$5,QI64=data!$AT$88),data!$AU$88,
IF(QH64=data!$AR$4,QF64/QJ64,
IF(QH64=data!$AR$5,QF64/OFFSET(data!$AT$3,MATCH(QI64,data!$AT$4:$AT$88,0),1),0))))</f>
        <v>0</v>
      </c>
      <c r="QP64" s="90">
        <f>MIN(IF(QL64=data!$AV$4,0.18,0.09),QF64*9)</f>
        <v>0</v>
      </c>
      <c r="QQ64" s="91">
        <f>IF(QE64=data!$AS$5,QP64,
IF(QE64=data!$AS$4,QO64,0))
*IF(AND(QG64=data!$AW$4,QE$4=data!$F$5),0.9,1)</f>
        <v>0</v>
      </c>
      <c r="QR64" s="91">
        <f t="shared" si="17"/>
        <v>0</v>
      </c>
      <c r="RB64" s="596"/>
      <c r="RC64" s="599"/>
      <c r="RD64" s="166" t="s">
        <v>144</v>
      </c>
      <c r="RE64" s="72"/>
      <c r="RF64" s="73"/>
      <c r="RG64" s="73"/>
      <c r="RH64" s="79"/>
      <c r="RI64" s="80"/>
      <c r="RJ64" s="73"/>
      <c r="RK64" s="81"/>
      <c r="RL64" s="59"/>
      <c r="RM64" s="90">
        <f t="shared" ref="RM64:RN64" si="816">RM63</f>
        <v>0</v>
      </c>
      <c r="RN64" s="90" t="str">
        <f t="shared" si="816"/>
        <v/>
      </c>
      <c r="RO64" s="90">
        <f ca="1" xml:space="preserve">
IF(AND(RH64=data!$AR$5,RI64=data!$AT$87),data!$AU$87,
IF(AND(RH64=data!$AR$5,RI64=data!$AT$88),data!$AU$88,
IF(RH64=data!$AR$4,RF64/RJ64,
IF(RH64=data!$AR$5,RF64/OFFSET(data!$AT$3,MATCH(RI64,data!$AT$4:$AT$88,0),1),0))))</f>
        <v>0</v>
      </c>
      <c r="RP64" s="90">
        <f>MIN(IF(RL64=data!$AV$4,0.18,0.09),RF64*9)</f>
        <v>0</v>
      </c>
      <c r="RQ64" s="91">
        <f>IF(RE64=data!$AS$5,RP64,
IF(RE64=data!$AS$4,RO64,0))
*IF(AND(RG64=data!$AW$4,RE$4=data!$F$5),0.9,1)</f>
        <v>0</v>
      </c>
      <c r="RR64" s="91">
        <f t="shared" si="18"/>
        <v>0</v>
      </c>
      <c r="SB64" s="596"/>
      <c r="SC64" s="599"/>
      <c r="SD64" s="166" t="s">
        <v>144</v>
      </c>
      <c r="SE64" s="72"/>
      <c r="SF64" s="73"/>
      <c r="SG64" s="73"/>
      <c r="SH64" s="79"/>
      <c r="SI64" s="80"/>
      <c r="SJ64" s="73"/>
      <c r="SK64" s="81"/>
      <c r="SL64" s="59"/>
      <c r="SM64" s="90">
        <f t="shared" ref="SM64:SN64" si="817">SM63</f>
        <v>0</v>
      </c>
      <c r="SN64" s="90" t="str">
        <f t="shared" si="817"/>
        <v/>
      </c>
      <c r="SO64" s="90">
        <f ca="1" xml:space="preserve">
IF(AND(SH64=data!$AR$5,SI64=data!$AT$87),data!$AU$87,
IF(AND(SH64=data!$AR$5,SI64=data!$AT$88),data!$AU$88,
IF(SH64=data!$AR$4,SF64/SJ64,
IF(SH64=data!$AR$5,SF64/OFFSET(data!$AT$3,MATCH(SI64,data!$AT$4:$AT$88,0),1),0))))</f>
        <v>0</v>
      </c>
      <c r="SP64" s="90">
        <f>MIN(IF(SL64=data!$AV$4,0.18,0.09),SF64*9)</f>
        <v>0</v>
      </c>
      <c r="SQ64" s="91">
        <f>IF(SE64=data!$AS$5,SP64,
IF(SE64=data!$AS$4,SO64,0))
*IF(AND(SG64=data!$AW$4,SE$4=data!$F$5),0.9,1)</f>
        <v>0</v>
      </c>
      <c r="SR64" s="91">
        <f t="shared" si="19"/>
        <v>0</v>
      </c>
    </row>
    <row r="65" spans="2:512" ht="22.5" customHeight="1" x14ac:dyDescent="0.15">
      <c r="B65" s="596"/>
      <c r="C65" s="599"/>
      <c r="D65" s="166" t="s">
        <v>145</v>
      </c>
      <c r="E65" s="72"/>
      <c r="F65" s="73"/>
      <c r="G65" s="73"/>
      <c r="H65" s="79"/>
      <c r="I65" s="80"/>
      <c r="J65" s="73"/>
      <c r="K65" s="81"/>
      <c r="L65" s="59"/>
      <c r="M65" s="90" t="str">
        <f t="shared" si="20"/>
        <v>簡略計算方法①</v>
      </c>
      <c r="N65" s="90" t="str">
        <f t="shared" si="21"/>
        <v>柱・間柱間</v>
      </c>
      <c r="O65" s="90">
        <f ca="1" xml:space="preserve">
IF(AND(H65=data!$AR$5,I65=data!$AT$87),data!$AU$87,
IF(AND(H65=data!$AR$5,I65=data!$AT$88),data!$AU$88,
IF(H65=data!$AR$4,F65/J65,
IF(H65=data!$AR$5,F65/OFFSET(data!$AT$3,MATCH(I65,data!$AT$4:$AT$88,0),1),0))))</f>
        <v>0</v>
      </c>
      <c r="P65" s="90">
        <f>MIN(IF(L65=data!$AV$4,0.18,0.09),F65*9)</f>
        <v>0</v>
      </c>
      <c r="Q65" s="91">
        <f>IF(E65=data!$AS$5,P65,
IF(E65=data!$AS$4,O65,0))
*IF(AND(G65=data!$AW$4,E$4=data!$F$5),0.9,1)</f>
        <v>0</v>
      </c>
      <c r="R65" s="91">
        <f t="shared" si="402"/>
        <v>0</v>
      </c>
      <c r="AB65" s="596"/>
      <c r="AC65" s="599"/>
      <c r="AD65" s="166" t="s">
        <v>145</v>
      </c>
      <c r="AE65" s="72"/>
      <c r="AF65" s="73"/>
      <c r="AG65" s="73"/>
      <c r="AH65" s="79"/>
      <c r="AI65" s="80"/>
      <c r="AJ65" s="73"/>
      <c r="AK65" s="81"/>
      <c r="AL65" s="59"/>
      <c r="AM65" s="90" t="str">
        <f t="shared" si="601"/>
        <v>詳細計算方法</v>
      </c>
      <c r="AN65" s="90" t="str">
        <f t="shared" si="601"/>
        <v/>
      </c>
      <c r="AO65" s="90">
        <f ca="1" xml:space="preserve">
IF(AND(AH65=data!$AR$5,AI65=data!$AT$87),data!$AU$87,
IF(AND(AH65=data!$AR$5,AI65=data!$AT$88),data!$AU$88,
IF(AH65=data!$AR$4,AF65/AJ65,
IF(AH65=data!$AR$5,AF65/OFFSET(data!$AT$3,MATCH(AI65,data!$AT$4:$AT$88,0),1),0))))</f>
        <v>0</v>
      </c>
      <c r="AP65" s="90">
        <f>MIN(IF(AL65=data!$AV$4,0.18,0.09),AF65*9)</f>
        <v>0</v>
      </c>
      <c r="AQ65" s="91">
        <f>IF(AE65=data!$AS$5,AP65,
IF(AE65=data!$AS$4,AO65,0))
*IF(AND(AG65=data!$AW$4,AE$4=data!$F$5),0.9,1)</f>
        <v>0</v>
      </c>
      <c r="AR65" s="91">
        <f t="shared" si="1"/>
        <v>0</v>
      </c>
      <c r="BB65" s="596"/>
      <c r="BC65" s="599"/>
      <c r="BD65" s="166" t="s">
        <v>145</v>
      </c>
      <c r="BE65" s="72"/>
      <c r="BF65" s="73"/>
      <c r="BG65" s="73"/>
      <c r="BH65" s="79"/>
      <c r="BI65" s="80"/>
      <c r="BJ65" s="73"/>
      <c r="BK65" s="81"/>
      <c r="BL65" s="59"/>
      <c r="BM65" s="90" t="str">
        <f t="shared" ref="BM65:BN65" si="818">BM64</f>
        <v>簡略計算方法①</v>
      </c>
      <c r="BN65" s="90" t="str">
        <f t="shared" si="818"/>
        <v>大引間</v>
      </c>
      <c r="BO65" s="90">
        <f ca="1" xml:space="preserve">
IF(AND(BH65=data!$AR$5,BI65=data!$AT$87),data!$AU$87,
IF(AND(BH65=data!$AR$5,BI65=data!$AT$88),data!$AU$88,
IF(BH65=data!$AR$4,BF65/BJ65,
IF(BH65=data!$AR$5,BF65/OFFSET(data!$AT$3,MATCH(BI65,data!$AT$4:$AT$88,0),1),0))))</f>
        <v>0</v>
      </c>
      <c r="BP65" s="90">
        <f>MIN(IF(BL65=data!$AV$4,0.18,0.09),BF65*9)</f>
        <v>0</v>
      </c>
      <c r="BQ65" s="91">
        <f>IF(BE65=data!$AS$5,BP65,
IF(BE65=data!$AS$4,BO65,0))
*IF(AND(BG65=data!$AW$4,BE$4=data!$F$5),0.9,1)</f>
        <v>0</v>
      </c>
      <c r="BR65" s="91">
        <f t="shared" si="2"/>
        <v>0</v>
      </c>
      <c r="CB65" s="596"/>
      <c r="CC65" s="599"/>
      <c r="CD65" s="166" t="s">
        <v>145</v>
      </c>
      <c r="CE65" s="72"/>
      <c r="CF65" s="73"/>
      <c r="CG65" s="73"/>
      <c r="CH65" s="79"/>
      <c r="CI65" s="80"/>
      <c r="CJ65" s="73"/>
      <c r="CK65" s="81"/>
      <c r="CL65" s="59"/>
      <c r="CM65" s="90">
        <f t="shared" ref="CM65:CN65" si="819">CM64</f>
        <v>0</v>
      </c>
      <c r="CN65" s="90" t="str">
        <f t="shared" si="819"/>
        <v/>
      </c>
      <c r="CO65" s="90">
        <f ca="1" xml:space="preserve">
IF(AND(CH65=data!$AR$5,CI65=data!$AT$87),data!$AU$87,
IF(AND(CH65=data!$AR$5,CI65=data!$AT$88),data!$AU$88,
IF(CH65=data!$AR$4,CF65/CJ65,
IF(CH65=data!$AR$5,CF65/OFFSET(data!$AT$3,MATCH(CI65,data!$AT$4:$AT$88,0),1),0))))</f>
        <v>0</v>
      </c>
      <c r="CP65" s="90">
        <f>MIN(IF(CL65=data!$AV$4,0.18,0.09),CF65*9)</f>
        <v>0</v>
      </c>
      <c r="CQ65" s="91">
        <f>IF(CE65=data!$AS$5,CP65,
IF(CE65=data!$AS$4,CO65,0))
*IF(AND(CG65=data!$AW$4,CE$4=data!$F$5),0.9,1)</f>
        <v>0</v>
      </c>
      <c r="CR65" s="91">
        <f t="shared" si="3"/>
        <v>0</v>
      </c>
      <c r="DB65" s="596"/>
      <c r="DC65" s="599"/>
      <c r="DD65" s="166" t="s">
        <v>145</v>
      </c>
      <c r="DE65" s="72"/>
      <c r="DF65" s="73"/>
      <c r="DG65" s="73"/>
      <c r="DH65" s="79"/>
      <c r="DI65" s="80"/>
      <c r="DJ65" s="73"/>
      <c r="DK65" s="81"/>
      <c r="DL65" s="59"/>
      <c r="DM65" s="90">
        <f t="shared" ref="DM65:DN65" si="820">DM64</f>
        <v>0</v>
      </c>
      <c r="DN65" s="90" t="str">
        <f t="shared" si="820"/>
        <v/>
      </c>
      <c r="DO65" s="90">
        <f ca="1" xml:space="preserve">
IF(AND(DH65=data!$AR$5,DI65=data!$AT$87),data!$AU$87,
IF(AND(DH65=data!$AR$5,DI65=data!$AT$88),data!$AU$88,
IF(DH65=data!$AR$4,DF65/DJ65,
IF(DH65=data!$AR$5,DF65/OFFSET(data!$AT$3,MATCH(DI65,data!$AT$4:$AT$88,0),1),0))))</f>
        <v>0</v>
      </c>
      <c r="DP65" s="90">
        <f>MIN(IF(DL65=data!$AV$4,0.18,0.09),DF65*9)</f>
        <v>0</v>
      </c>
      <c r="DQ65" s="91">
        <f>IF(DE65=data!$AS$5,DP65,
IF(DE65=data!$AS$4,DO65,0))
*IF(AND(DG65=data!$AW$4,DE$4=data!$F$5),0.9,1)</f>
        <v>0</v>
      </c>
      <c r="DR65" s="91">
        <f t="shared" si="4"/>
        <v>0</v>
      </c>
      <c r="EB65" s="596"/>
      <c r="EC65" s="599"/>
      <c r="ED65" s="166" t="s">
        <v>145</v>
      </c>
      <c r="EE65" s="72"/>
      <c r="EF65" s="73"/>
      <c r="EG65" s="73"/>
      <c r="EH65" s="79"/>
      <c r="EI65" s="80"/>
      <c r="EJ65" s="73"/>
      <c r="EK65" s="81"/>
      <c r="EL65" s="59"/>
      <c r="EM65" s="90">
        <f t="shared" ref="EM65:EN65" si="821">EM64</f>
        <v>0</v>
      </c>
      <c r="EN65" s="90" t="str">
        <f t="shared" si="821"/>
        <v/>
      </c>
      <c r="EO65" s="90">
        <f ca="1" xml:space="preserve">
IF(AND(EH65=data!$AR$5,EI65=data!$AT$87),data!$AU$87,
IF(AND(EH65=data!$AR$5,EI65=data!$AT$88),data!$AU$88,
IF(EH65=data!$AR$4,EF65/EJ65,
IF(EH65=data!$AR$5,EF65/OFFSET(data!$AT$3,MATCH(EI65,data!$AT$4:$AT$88,0),1),0))))</f>
        <v>0</v>
      </c>
      <c r="EP65" s="90">
        <f>MIN(IF(EL65=data!$AV$4,0.18,0.09),EF65*9)</f>
        <v>0</v>
      </c>
      <c r="EQ65" s="91">
        <f>IF(EE65=data!$AS$5,EP65,
IF(EE65=data!$AS$4,EO65,0))
*IF(AND(EG65=data!$AW$4,EE$4=data!$F$5),0.9,1)</f>
        <v>0</v>
      </c>
      <c r="ER65" s="91">
        <f t="shared" si="5"/>
        <v>0</v>
      </c>
      <c r="FB65" s="596"/>
      <c r="FC65" s="599"/>
      <c r="FD65" s="166" t="s">
        <v>145</v>
      </c>
      <c r="FE65" s="72"/>
      <c r="FF65" s="73"/>
      <c r="FG65" s="73"/>
      <c r="FH65" s="79"/>
      <c r="FI65" s="80"/>
      <c r="FJ65" s="73"/>
      <c r="FK65" s="81"/>
      <c r="FL65" s="59"/>
      <c r="FM65" s="90">
        <f t="shared" ref="FM65:FN65" si="822">FM64</f>
        <v>0</v>
      </c>
      <c r="FN65" s="90" t="str">
        <f t="shared" si="822"/>
        <v/>
      </c>
      <c r="FO65" s="90">
        <f ca="1" xml:space="preserve">
IF(AND(FH65=data!$AR$5,FI65=data!$AT$87),data!$AU$87,
IF(AND(FH65=data!$AR$5,FI65=data!$AT$88),data!$AU$88,
IF(FH65=data!$AR$4,FF65/FJ65,
IF(FH65=data!$AR$5,FF65/OFFSET(data!$AT$3,MATCH(FI65,data!$AT$4:$AT$88,0),1),0))))</f>
        <v>0</v>
      </c>
      <c r="FP65" s="90">
        <f>MIN(IF(FL65=data!$AV$4,0.18,0.09),FF65*9)</f>
        <v>0</v>
      </c>
      <c r="FQ65" s="91">
        <f>IF(FE65=data!$AS$5,FP65,
IF(FE65=data!$AS$4,FO65,0))
*IF(AND(FG65=data!$AW$4,FE$4=data!$F$5),0.9,1)</f>
        <v>0</v>
      </c>
      <c r="FR65" s="91">
        <f t="shared" si="6"/>
        <v>0</v>
      </c>
      <c r="GB65" s="596"/>
      <c r="GC65" s="599"/>
      <c r="GD65" s="166" t="s">
        <v>145</v>
      </c>
      <c r="GE65" s="72"/>
      <c r="GF65" s="73"/>
      <c r="GG65" s="73"/>
      <c r="GH65" s="79"/>
      <c r="GI65" s="80"/>
      <c r="GJ65" s="73"/>
      <c r="GK65" s="81"/>
      <c r="GL65" s="59"/>
      <c r="GM65" s="90">
        <f t="shared" ref="GM65:GN65" si="823">GM64</f>
        <v>0</v>
      </c>
      <c r="GN65" s="90" t="str">
        <f t="shared" si="823"/>
        <v/>
      </c>
      <c r="GO65" s="90">
        <f ca="1" xml:space="preserve">
IF(AND(GH65=data!$AR$5,GI65=data!$AT$87),data!$AU$87,
IF(AND(GH65=data!$AR$5,GI65=data!$AT$88),data!$AU$88,
IF(GH65=data!$AR$4,GF65/GJ65,
IF(GH65=data!$AR$5,GF65/OFFSET(data!$AT$3,MATCH(GI65,data!$AT$4:$AT$88,0),1),0))))</f>
        <v>0</v>
      </c>
      <c r="GP65" s="90">
        <f>MIN(IF(GL65=data!$AV$4,0.18,0.09),GF65*9)</f>
        <v>0</v>
      </c>
      <c r="GQ65" s="91">
        <f>IF(GE65=data!$AS$5,GP65,
IF(GE65=data!$AS$4,GO65,0))
*IF(AND(GG65=data!$AW$4,GE$4=data!$F$5),0.9,1)</f>
        <v>0</v>
      </c>
      <c r="GR65" s="91">
        <f t="shared" si="7"/>
        <v>0</v>
      </c>
      <c r="HB65" s="596"/>
      <c r="HC65" s="599"/>
      <c r="HD65" s="166" t="s">
        <v>145</v>
      </c>
      <c r="HE65" s="72"/>
      <c r="HF65" s="73"/>
      <c r="HG65" s="73"/>
      <c r="HH65" s="79"/>
      <c r="HI65" s="80"/>
      <c r="HJ65" s="73"/>
      <c r="HK65" s="81"/>
      <c r="HL65" s="59"/>
      <c r="HM65" s="90">
        <f t="shared" ref="HM65:HN65" si="824">HM64</f>
        <v>0</v>
      </c>
      <c r="HN65" s="90" t="str">
        <f t="shared" si="824"/>
        <v/>
      </c>
      <c r="HO65" s="90">
        <f ca="1" xml:space="preserve">
IF(AND(HH65=data!$AR$5,HI65=data!$AT$87),data!$AU$87,
IF(AND(HH65=data!$AR$5,HI65=data!$AT$88),data!$AU$88,
IF(HH65=data!$AR$4,HF65/HJ65,
IF(HH65=data!$AR$5,HF65/OFFSET(data!$AT$3,MATCH(HI65,data!$AT$4:$AT$88,0),1),0))))</f>
        <v>0</v>
      </c>
      <c r="HP65" s="90">
        <f>MIN(IF(HL65=data!$AV$4,0.18,0.09),HF65*9)</f>
        <v>0</v>
      </c>
      <c r="HQ65" s="91">
        <f>IF(HE65=data!$AS$5,HP65,
IF(HE65=data!$AS$4,HO65,0))
*IF(AND(HG65=data!$AW$4,HE$4=data!$F$5),0.9,1)</f>
        <v>0</v>
      </c>
      <c r="HR65" s="91">
        <f t="shared" si="8"/>
        <v>0</v>
      </c>
      <c r="IB65" s="596"/>
      <c r="IC65" s="599"/>
      <c r="ID65" s="166" t="s">
        <v>145</v>
      </c>
      <c r="IE65" s="72"/>
      <c r="IF65" s="73"/>
      <c r="IG65" s="73"/>
      <c r="IH65" s="79"/>
      <c r="II65" s="80"/>
      <c r="IJ65" s="73"/>
      <c r="IK65" s="81"/>
      <c r="IL65" s="59"/>
      <c r="IM65" s="90">
        <f t="shared" ref="IM65:IN65" si="825">IM64</f>
        <v>0</v>
      </c>
      <c r="IN65" s="90" t="str">
        <f t="shared" si="825"/>
        <v/>
      </c>
      <c r="IO65" s="90">
        <f ca="1" xml:space="preserve">
IF(AND(IH65=data!$AR$5,II65=data!$AT$87),data!$AU$87,
IF(AND(IH65=data!$AR$5,II65=data!$AT$88),data!$AU$88,
IF(IH65=data!$AR$4,IF65/IJ65,
IF(IH65=data!$AR$5,IF65/OFFSET(data!$AT$3,MATCH(II65,data!$AT$4:$AT$88,0),1),0))))</f>
        <v>0</v>
      </c>
      <c r="IP65" s="90">
        <f>MIN(IF(IL65=data!$AV$4,0.18,0.09),IF65*9)</f>
        <v>0</v>
      </c>
      <c r="IQ65" s="91">
        <f>IF(IE65=data!$AS$5,IP65,
IF(IE65=data!$AS$4,IO65,0))
*IF(AND(IG65=data!$AW$4,IE$4=data!$F$5),0.9,1)</f>
        <v>0</v>
      </c>
      <c r="IR65" s="91">
        <f t="shared" si="9"/>
        <v>0</v>
      </c>
      <c r="JB65" s="596"/>
      <c r="JC65" s="599"/>
      <c r="JD65" s="166" t="s">
        <v>145</v>
      </c>
      <c r="JE65" s="72"/>
      <c r="JF65" s="73"/>
      <c r="JG65" s="73"/>
      <c r="JH65" s="79"/>
      <c r="JI65" s="80"/>
      <c r="JJ65" s="73"/>
      <c r="JK65" s="81"/>
      <c r="JL65" s="59"/>
      <c r="JM65" s="90">
        <f t="shared" ref="JM65:JN65" si="826">JM64</f>
        <v>0</v>
      </c>
      <c r="JN65" s="90" t="str">
        <f t="shared" si="826"/>
        <v/>
      </c>
      <c r="JO65" s="90">
        <f ca="1" xml:space="preserve">
IF(AND(JH65=data!$AR$5,JI65=data!$AT$87),data!$AU$87,
IF(AND(JH65=data!$AR$5,JI65=data!$AT$88),data!$AU$88,
IF(JH65=data!$AR$4,JF65/JJ65,
IF(JH65=data!$AR$5,JF65/OFFSET(data!$AT$3,MATCH(JI65,data!$AT$4:$AT$88,0),1),0))))</f>
        <v>0</v>
      </c>
      <c r="JP65" s="90">
        <f>MIN(IF(JL65=data!$AV$4,0.18,0.09),JF65*9)</f>
        <v>0</v>
      </c>
      <c r="JQ65" s="91">
        <f>IF(JE65=data!$AS$5,JP65,
IF(JE65=data!$AS$4,JO65,0))
*IF(AND(JG65=data!$AW$4,JE$4=data!$F$5),0.9,1)</f>
        <v>0</v>
      </c>
      <c r="JR65" s="91">
        <f t="shared" si="10"/>
        <v>0</v>
      </c>
      <c r="KB65" s="596"/>
      <c r="KC65" s="599"/>
      <c r="KD65" s="166" t="s">
        <v>145</v>
      </c>
      <c r="KE65" s="72"/>
      <c r="KF65" s="73"/>
      <c r="KG65" s="73"/>
      <c r="KH65" s="79"/>
      <c r="KI65" s="80"/>
      <c r="KJ65" s="73"/>
      <c r="KK65" s="81"/>
      <c r="KL65" s="59"/>
      <c r="KM65" s="90">
        <f t="shared" ref="KM65:KN65" si="827">KM64</f>
        <v>0</v>
      </c>
      <c r="KN65" s="90" t="str">
        <f t="shared" si="827"/>
        <v/>
      </c>
      <c r="KO65" s="90">
        <f ca="1" xml:space="preserve">
IF(AND(KH65=data!$AR$5,KI65=data!$AT$87),data!$AU$87,
IF(AND(KH65=data!$AR$5,KI65=data!$AT$88),data!$AU$88,
IF(KH65=data!$AR$4,KF65/KJ65,
IF(KH65=data!$AR$5,KF65/OFFSET(data!$AT$3,MATCH(KI65,data!$AT$4:$AT$88,0),1),0))))</f>
        <v>0</v>
      </c>
      <c r="KP65" s="90">
        <f>MIN(IF(KL65=data!$AV$4,0.18,0.09),KF65*9)</f>
        <v>0</v>
      </c>
      <c r="KQ65" s="91">
        <f>IF(KE65=data!$AS$5,KP65,
IF(KE65=data!$AS$4,KO65,0))
*IF(AND(KG65=data!$AW$4,KE$4=data!$F$5),0.9,1)</f>
        <v>0</v>
      </c>
      <c r="KR65" s="91">
        <f t="shared" si="11"/>
        <v>0</v>
      </c>
      <c r="LB65" s="596"/>
      <c r="LC65" s="599"/>
      <c r="LD65" s="166" t="s">
        <v>145</v>
      </c>
      <c r="LE65" s="72"/>
      <c r="LF65" s="73"/>
      <c r="LG65" s="73"/>
      <c r="LH65" s="79"/>
      <c r="LI65" s="80"/>
      <c r="LJ65" s="73"/>
      <c r="LK65" s="81"/>
      <c r="LL65" s="59"/>
      <c r="LM65" s="90">
        <f t="shared" ref="LM65:LN65" si="828">LM64</f>
        <v>0</v>
      </c>
      <c r="LN65" s="90" t="str">
        <f t="shared" si="828"/>
        <v/>
      </c>
      <c r="LO65" s="90">
        <f ca="1" xml:space="preserve">
IF(AND(LH65=data!$AR$5,LI65=data!$AT$87),data!$AU$87,
IF(AND(LH65=data!$AR$5,LI65=data!$AT$88),data!$AU$88,
IF(LH65=data!$AR$4,LF65/LJ65,
IF(LH65=data!$AR$5,LF65/OFFSET(data!$AT$3,MATCH(LI65,data!$AT$4:$AT$88,0),1),0))))</f>
        <v>0</v>
      </c>
      <c r="LP65" s="90">
        <f>MIN(IF(LL65=data!$AV$4,0.18,0.09),LF65*9)</f>
        <v>0</v>
      </c>
      <c r="LQ65" s="91">
        <f>IF(LE65=data!$AS$5,LP65,
IF(LE65=data!$AS$4,LO65,0))
*IF(AND(LG65=data!$AW$4,LE$4=data!$F$5),0.9,1)</f>
        <v>0</v>
      </c>
      <c r="LR65" s="91">
        <f t="shared" si="12"/>
        <v>0</v>
      </c>
      <c r="MB65" s="596"/>
      <c r="MC65" s="599"/>
      <c r="MD65" s="166" t="s">
        <v>145</v>
      </c>
      <c r="ME65" s="72"/>
      <c r="MF65" s="73"/>
      <c r="MG65" s="73"/>
      <c r="MH65" s="79"/>
      <c r="MI65" s="80"/>
      <c r="MJ65" s="73"/>
      <c r="MK65" s="81"/>
      <c r="ML65" s="59"/>
      <c r="MM65" s="90">
        <f t="shared" ref="MM65:MN65" si="829">MM64</f>
        <v>0</v>
      </c>
      <c r="MN65" s="90" t="str">
        <f t="shared" si="829"/>
        <v/>
      </c>
      <c r="MO65" s="90">
        <f ca="1" xml:space="preserve">
IF(AND(MH65=data!$AR$5,MI65=data!$AT$87),data!$AU$87,
IF(AND(MH65=data!$AR$5,MI65=data!$AT$88),data!$AU$88,
IF(MH65=data!$AR$4,MF65/MJ65,
IF(MH65=data!$AR$5,MF65/OFFSET(data!$AT$3,MATCH(MI65,data!$AT$4:$AT$88,0),1),0))))</f>
        <v>0</v>
      </c>
      <c r="MP65" s="90">
        <f>MIN(IF(ML65=data!$AV$4,0.18,0.09),MF65*9)</f>
        <v>0</v>
      </c>
      <c r="MQ65" s="91">
        <f>IF(ME65=data!$AS$5,MP65,
IF(ME65=data!$AS$4,MO65,0))
*IF(AND(MG65=data!$AW$4,ME$4=data!$F$5),0.9,1)</f>
        <v>0</v>
      </c>
      <c r="MR65" s="91">
        <f t="shared" si="13"/>
        <v>0</v>
      </c>
      <c r="NB65" s="596"/>
      <c r="NC65" s="599"/>
      <c r="ND65" s="166" t="s">
        <v>145</v>
      </c>
      <c r="NE65" s="72"/>
      <c r="NF65" s="73"/>
      <c r="NG65" s="73"/>
      <c r="NH65" s="79"/>
      <c r="NI65" s="80"/>
      <c r="NJ65" s="73"/>
      <c r="NK65" s="81"/>
      <c r="NL65" s="59"/>
      <c r="NM65" s="90">
        <f t="shared" ref="NM65:NN65" si="830">NM64</f>
        <v>0</v>
      </c>
      <c r="NN65" s="90" t="str">
        <f t="shared" si="830"/>
        <v/>
      </c>
      <c r="NO65" s="90">
        <f ca="1" xml:space="preserve">
IF(AND(NH65=data!$AR$5,NI65=data!$AT$87),data!$AU$87,
IF(AND(NH65=data!$AR$5,NI65=data!$AT$88),data!$AU$88,
IF(NH65=data!$AR$4,NF65/NJ65,
IF(NH65=data!$AR$5,NF65/OFFSET(data!$AT$3,MATCH(NI65,data!$AT$4:$AT$88,0),1),0))))</f>
        <v>0</v>
      </c>
      <c r="NP65" s="90">
        <f>MIN(IF(NL65=data!$AV$4,0.18,0.09),NF65*9)</f>
        <v>0</v>
      </c>
      <c r="NQ65" s="91">
        <f>IF(NE65=data!$AS$5,NP65,
IF(NE65=data!$AS$4,NO65,0))
*IF(AND(NG65=data!$AW$4,NE$4=data!$F$5),0.9,1)</f>
        <v>0</v>
      </c>
      <c r="NR65" s="91">
        <f t="shared" si="14"/>
        <v>0</v>
      </c>
      <c r="OB65" s="596"/>
      <c r="OC65" s="599"/>
      <c r="OD65" s="166" t="s">
        <v>145</v>
      </c>
      <c r="OE65" s="72"/>
      <c r="OF65" s="73"/>
      <c r="OG65" s="73"/>
      <c r="OH65" s="79"/>
      <c r="OI65" s="80"/>
      <c r="OJ65" s="73"/>
      <c r="OK65" s="81"/>
      <c r="OL65" s="59"/>
      <c r="OM65" s="90">
        <f t="shared" ref="OM65:ON65" si="831">OM64</f>
        <v>0</v>
      </c>
      <c r="ON65" s="90" t="str">
        <f t="shared" si="831"/>
        <v/>
      </c>
      <c r="OO65" s="90">
        <f ca="1" xml:space="preserve">
IF(AND(OH65=data!$AR$5,OI65=data!$AT$87),data!$AU$87,
IF(AND(OH65=data!$AR$5,OI65=data!$AT$88),data!$AU$88,
IF(OH65=data!$AR$4,OF65/OJ65,
IF(OH65=data!$AR$5,OF65/OFFSET(data!$AT$3,MATCH(OI65,data!$AT$4:$AT$88,0),1),0))))</f>
        <v>0</v>
      </c>
      <c r="OP65" s="90">
        <f>MIN(IF(OL65=data!$AV$4,0.18,0.09),OF65*9)</f>
        <v>0</v>
      </c>
      <c r="OQ65" s="91">
        <f>IF(OE65=data!$AS$5,OP65,
IF(OE65=data!$AS$4,OO65,0))
*IF(AND(OG65=data!$AW$4,OE$4=data!$F$5),0.9,1)</f>
        <v>0</v>
      </c>
      <c r="OR65" s="91">
        <f t="shared" si="15"/>
        <v>0</v>
      </c>
      <c r="PB65" s="596"/>
      <c r="PC65" s="599"/>
      <c r="PD65" s="166" t="s">
        <v>145</v>
      </c>
      <c r="PE65" s="72"/>
      <c r="PF65" s="73"/>
      <c r="PG65" s="73"/>
      <c r="PH65" s="79"/>
      <c r="PI65" s="80"/>
      <c r="PJ65" s="73"/>
      <c r="PK65" s="81"/>
      <c r="PL65" s="59"/>
      <c r="PM65" s="90">
        <f t="shared" ref="PM65:PN65" si="832">PM64</f>
        <v>0</v>
      </c>
      <c r="PN65" s="90" t="str">
        <f t="shared" si="832"/>
        <v/>
      </c>
      <c r="PO65" s="90">
        <f ca="1" xml:space="preserve">
IF(AND(PH65=data!$AR$5,PI65=data!$AT$87),data!$AU$87,
IF(AND(PH65=data!$AR$5,PI65=data!$AT$88),data!$AU$88,
IF(PH65=data!$AR$4,PF65/PJ65,
IF(PH65=data!$AR$5,PF65/OFFSET(data!$AT$3,MATCH(PI65,data!$AT$4:$AT$88,0),1),0))))</f>
        <v>0</v>
      </c>
      <c r="PP65" s="90">
        <f>MIN(IF(PL65=data!$AV$4,0.18,0.09),PF65*9)</f>
        <v>0</v>
      </c>
      <c r="PQ65" s="91">
        <f>IF(PE65=data!$AS$5,PP65,
IF(PE65=data!$AS$4,PO65,0))
*IF(AND(PG65=data!$AW$4,PE$4=data!$F$5),0.9,1)</f>
        <v>0</v>
      </c>
      <c r="PR65" s="91">
        <f t="shared" si="16"/>
        <v>0</v>
      </c>
      <c r="QB65" s="596"/>
      <c r="QC65" s="599"/>
      <c r="QD65" s="166" t="s">
        <v>145</v>
      </c>
      <c r="QE65" s="72"/>
      <c r="QF65" s="73"/>
      <c r="QG65" s="73"/>
      <c r="QH65" s="79"/>
      <c r="QI65" s="80"/>
      <c r="QJ65" s="73"/>
      <c r="QK65" s="81"/>
      <c r="QL65" s="59"/>
      <c r="QM65" s="90">
        <f t="shared" ref="QM65:QN65" si="833">QM64</f>
        <v>0</v>
      </c>
      <c r="QN65" s="90" t="str">
        <f t="shared" si="833"/>
        <v/>
      </c>
      <c r="QO65" s="90">
        <f ca="1" xml:space="preserve">
IF(AND(QH65=data!$AR$5,QI65=data!$AT$87),data!$AU$87,
IF(AND(QH65=data!$AR$5,QI65=data!$AT$88),data!$AU$88,
IF(QH65=data!$AR$4,QF65/QJ65,
IF(QH65=data!$AR$5,QF65/OFFSET(data!$AT$3,MATCH(QI65,data!$AT$4:$AT$88,0),1),0))))</f>
        <v>0</v>
      </c>
      <c r="QP65" s="90">
        <f>MIN(IF(QL65=data!$AV$4,0.18,0.09),QF65*9)</f>
        <v>0</v>
      </c>
      <c r="QQ65" s="91">
        <f>IF(QE65=data!$AS$5,QP65,
IF(QE65=data!$AS$4,QO65,0))
*IF(AND(QG65=data!$AW$4,QE$4=data!$F$5),0.9,1)</f>
        <v>0</v>
      </c>
      <c r="QR65" s="91">
        <f t="shared" si="17"/>
        <v>0</v>
      </c>
      <c r="RB65" s="596"/>
      <c r="RC65" s="599"/>
      <c r="RD65" s="166" t="s">
        <v>145</v>
      </c>
      <c r="RE65" s="72"/>
      <c r="RF65" s="73"/>
      <c r="RG65" s="73"/>
      <c r="RH65" s="79"/>
      <c r="RI65" s="80"/>
      <c r="RJ65" s="73"/>
      <c r="RK65" s="81"/>
      <c r="RL65" s="59"/>
      <c r="RM65" s="90">
        <f t="shared" ref="RM65:RN65" si="834">RM64</f>
        <v>0</v>
      </c>
      <c r="RN65" s="90" t="str">
        <f t="shared" si="834"/>
        <v/>
      </c>
      <c r="RO65" s="90">
        <f ca="1" xml:space="preserve">
IF(AND(RH65=data!$AR$5,RI65=data!$AT$87),data!$AU$87,
IF(AND(RH65=data!$AR$5,RI65=data!$AT$88),data!$AU$88,
IF(RH65=data!$AR$4,RF65/RJ65,
IF(RH65=data!$AR$5,RF65/OFFSET(data!$AT$3,MATCH(RI65,data!$AT$4:$AT$88,0),1),0))))</f>
        <v>0</v>
      </c>
      <c r="RP65" s="90">
        <f>MIN(IF(RL65=data!$AV$4,0.18,0.09),RF65*9)</f>
        <v>0</v>
      </c>
      <c r="RQ65" s="91">
        <f>IF(RE65=data!$AS$5,RP65,
IF(RE65=data!$AS$4,RO65,0))
*IF(AND(RG65=data!$AW$4,RE$4=data!$F$5),0.9,1)</f>
        <v>0</v>
      </c>
      <c r="RR65" s="91">
        <f t="shared" si="18"/>
        <v>0</v>
      </c>
      <c r="SB65" s="596"/>
      <c r="SC65" s="599"/>
      <c r="SD65" s="166" t="s">
        <v>145</v>
      </c>
      <c r="SE65" s="72"/>
      <c r="SF65" s="73"/>
      <c r="SG65" s="73"/>
      <c r="SH65" s="79"/>
      <c r="SI65" s="80"/>
      <c r="SJ65" s="73"/>
      <c r="SK65" s="81"/>
      <c r="SL65" s="59"/>
      <c r="SM65" s="90">
        <f t="shared" ref="SM65:SN65" si="835">SM64</f>
        <v>0</v>
      </c>
      <c r="SN65" s="90" t="str">
        <f t="shared" si="835"/>
        <v/>
      </c>
      <c r="SO65" s="90">
        <f ca="1" xml:space="preserve">
IF(AND(SH65=data!$AR$5,SI65=data!$AT$87),data!$AU$87,
IF(AND(SH65=data!$AR$5,SI65=data!$AT$88),data!$AU$88,
IF(SH65=data!$AR$4,SF65/SJ65,
IF(SH65=data!$AR$5,SF65/OFFSET(data!$AT$3,MATCH(SI65,data!$AT$4:$AT$88,0),1),0))))</f>
        <v>0</v>
      </c>
      <c r="SP65" s="90">
        <f>MIN(IF(SL65=data!$AV$4,0.18,0.09),SF65*9)</f>
        <v>0</v>
      </c>
      <c r="SQ65" s="91">
        <f>IF(SE65=data!$AS$5,SP65,
IF(SE65=data!$AS$4,SO65,0))
*IF(AND(SG65=data!$AW$4,SE$4=data!$F$5),0.9,1)</f>
        <v>0</v>
      </c>
      <c r="SR65" s="91">
        <f t="shared" si="19"/>
        <v>0</v>
      </c>
    </row>
    <row r="66" spans="2:512" ht="22.5" customHeight="1" x14ac:dyDescent="0.15">
      <c r="B66" s="596"/>
      <c r="C66" s="599"/>
      <c r="D66" s="166" t="s">
        <v>146</v>
      </c>
      <c r="E66" s="72"/>
      <c r="F66" s="73"/>
      <c r="G66" s="73"/>
      <c r="H66" s="79"/>
      <c r="I66" s="80"/>
      <c r="J66" s="73"/>
      <c r="K66" s="81"/>
      <c r="L66" s="59"/>
      <c r="M66" s="90" t="str">
        <f t="shared" si="20"/>
        <v>簡略計算方法①</v>
      </c>
      <c r="N66" s="90" t="str">
        <f t="shared" si="21"/>
        <v>柱・間柱間</v>
      </c>
      <c r="O66" s="90">
        <f ca="1" xml:space="preserve">
IF(AND(H66=data!$AR$5,I66=data!$AT$87),data!$AU$87,
IF(AND(H66=data!$AR$5,I66=data!$AT$88),data!$AU$88,
IF(H66=data!$AR$4,F66/J66,
IF(H66=data!$AR$5,F66/OFFSET(data!$AT$3,MATCH(I66,data!$AT$4:$AT$88,0),1),0))))</f>
        <v>0</v>
      </c>
      <c r="P66" s="90">
        <f>MIN(IF(L66=data!$AV$4,0.18,0.09),F66*9)</f>
        <v>0</v>
      </c>
      <c r="Q66" s="91">
        <f>IF(E66=data!$AS$5,P66,
IF(E66=data!$AS$4,O66,0))
*IF(AND(G66=data!$AW$4,E$4=data!$F$5),0.9,1)</f>
        <v>0</v>
      </c>
      <c r="R66" s="91">
        <f t="shared" si="402"/>
        <v>0</v>
      </c>
      <c r="AB66" s="596"/>
      <c r="AC66" s="599"/>
      <c r="AD66" s="166" t="s">
        <v>146</v>
      </c>
      <c r="AE66" s="72"/>
      <c r="AF66" s="73"/>
      <c r="AG66" s="73"/>
      <c r="AH66" s="79"/>
      <c r="AI66" s="80"/>
      <c r="AJ66" s="73"/>
      <c r="AK66" s="81"/>
      <c r="AL66" s="59"/>
      <c r="AM66" s="90" t="str">
        <f t="shared" si="601"/>
        <v>詳細計算方法</v>
      </c>
      <c r="AN66" s="90" t="str">
        <f t="shared" si="601"/>
        <v/>
      </c>
      <c r="AO66" s="90">
        <f ca="1" xml:space="preserve">
IF(AND(AH66=data!$AR$5,AI66=data!$AT$87),data!$AU$87,
IF(AND(AH66=data!$AR$5,AI66=data!$AT$88),data!$AU$88,
IF(AH66=data!$AR$4,AF66/AJ66,
IF(AH66=data!$AR$5,AF66/OFFSET(data!$AT$3,MATCH(AI66,data!$AT$4:$AT$88,0),1),0))))</f>
        <v>0</v>
      </c>
      <c r="AP66" s="90">
        <f>MIN(IF(AL66=data!$AV$4,0.18,0.09),AF66*9)</f>
        <v>0</v>
      </c>
      <c r="AQ66" s="91">
        <f>IF(AE66=data!$AS$5,AP66,
IF(AE66=data!$AS$4,AO66,0))
*IF(AND(AG66=data!$AW$4,AE$4=data!$F$5),0.9,1)</f>
        <v>0</v>
      </c>
      <c r="AR66" s="91">
        <f t="shared" si="1"/>
        <v>0</v>
      </c>
      <c r="BB66" s="596"/>
      <c r="BC66" s="599"/>
      <c r="BD66" s="166" t="s">
        <v>146</v>
      </c>
      <c r="BE66" s="72"/>
      <c r="BF66" s="73"/>
      <c r="BG66" s="73"/>
      <c r="BH66" s="79"/>
      <c r="BI66" s="80"/>
      <c r="BJ66" s="73"/>
      <c r="BK66" s="81"/>
      <c r="BL66" s="59"/>
      <c r="BM66" s="90" t="str">
        <f t="shared" ref="BM66:BN66" si="836">BM65</f>
        <v>簡略計算方法①</v>
      </c>
      <c r="BN66" s="90" t="str">
        <f t="shared" si="836"/>
        <v>大引間</v>
      </c>
      <c r="BO66" s="90">
        <f ca="1" xml:space="preserve">
IF(AND(BH66=data!$AR$5,BI66=data!$AT$87),data!$AU$87,
IF(AND(BH66=data!$AR$5,BI66=data!$AT$88),data!$AU$88,
IF(BH66=data!$AR$4,BF66/BJ66,
IF(BH66=data!$AR$5,BF66/OFFSET(data!$AT$3,MATCH(BI66,data!$AT$4:$AT$88,0),1),0))))</f>
        <v>0</v>
      </c>
      <c r="BP66" s="90">
        <f>MIN(IF(BL66=data!$AV$4,0.18,0.09),BF66*9)</f>
        <v>0</v>
      </c>
      <c r="BQ66" s="91">
        <f>IF(BE66=data!$AS$5,BP66,
IF(BE66=data!$AS$4,BO66,0))
*IF(AND(BG66=data!$AW$4,BE$4=data!$F$5),0.9,1)</f>
        <v>0</v>
      </c>
      <c r="BR66" s="91">
        <f t="shared" si="2"/>
        <v>0</v>
      </c>
      <c r="CB66" s="596"/>
      <c r="CC66" s="599"/>
      <c r="CD66" s="166" t="s">
        <v>146</v>
      </c>
      <c r="CE66" s="72"/>
      <c r="CF66" s="73"/>
      <c r="CG66" s="73"/>
      <c r="CH66" s="79"/>
      <c r="CI66" s="80"/>
      <c r="CJ66" s="73"/>
      <c r="CK66" s="81"/>
      <c r="CL66" s="59"/>
      <c r="CM66" s="90">
        <f t="shared" ref="CM66:CN66" si="837">CM65</f>
        <v>0</v>
      </c>
      <c r="CN66" s="90" t="str">
        <f t="shared" si="837"/>
        <v/>
      </c>
      <c r="CO66" s="90">
        <f ca="1" xml:space="preserve">
IF(AND(CH66=data!$AR$5,CI66=data!$AT$87),data!$AU$87,
IF(AND(CH66=data!$AR$5,CI66=data!$AT$88),data!$AU$88,
IF(CH66=data!$AR$4,CF66/CJ66,
IF(CH66=data!$AR$5,CF66/OFFSET(data!$AT$3,MATCH(CI66,data!$AT$4:$AT$88,0),1),0))))</f>
        <v>0</v>
      </c>
      <c r="CP66" s="90">
        <f>MIN(IF(CL66=data!$AV$4,0.18,0.09),CF66*9)</f>
        <v>0</v>
      </c>
      <c r="CQ66" s="91">
        <f>IF(CE66=data!$AS$5,CP66,
IF(CE66=data!$AS$4,CO66,0))
*IF(AND(CG66=data!$AW$4,CE$4=data!$F$5),0.9,1)</f>
        <v>0</v>
      </c>
      <c r="CR66" s="91">
        <f t="shared" si="3"/>
        <v>0</v>
      </c>
      <c r="DB66" s="596"/>
      <c r="DC66" s="599"/>
      <c r="DD66" s="166" t="s">
        <v>146</v>
      </c>
      <c r="DE66" s="72"/>
      <c r="DF66" s="73"/>
      <c r="DG66" s="73"/>
      <c r="DH66" s="79"/>
      <c r="DI66" s="80"/>
      <c r="DJ66" s="73"/>
      <c r="DK66" s="81"/>
      <c r="DL66" s="59"/>
      <c r="DM66" s="90">
        <f t="shared" ref="DM66:DN66" si="838">DM65</f>
        <v>0</v>
      </c>
      <c r="DN66" s="90" t="str">
        <f t="shared" si="838"/>
        <v/>
      </c>
      <c r="DO66" s="90">
        <f ca="1" xml:space="preserve">
IF(AND(DH66=data!$AR$5,DI66=data!$AT$87),data!$AU$87,
IF(AND(DH66=data!$AR$5,DI66=data!$AT$88),data!$AU$88,
IF(DH66=data!$AR$4,DF66/DJ66,
IF(DH66=data!$AR$5,DF66/OFFSET(data!$AT$3,MATCH(DI66,data!$AT$4:$AT$88,0),1),0))))</f>
        <v>0</v>
      </c>
      <c r="DP66" s="90">
        <f>MIN(IF(DL66=data!$AV$4,0.18,0.09),DF66*9)</f>
        <v>0</v>
      </c>
      <c r="DQ66" s="91">
        <f>IF(DE66=data!$AS$5,DP66,
IF(DE66=data!$AS$4,DO66,0))
*IF(AND(DG66=data!$AW$4,DE$4=data!$F$5),0.9,1)</f>
        <v>0</v>
      </c>
      <c r="DR66" s="91">
        <f t="shared" si="4"/>
        <v>0</v>
      </c>
      <c r="EB66" s="596"/>
      <c r="EC66" s="599"/>
      <c r="ED66" s="166" t="s">
        <v>146</v>
      </c>
      <c r="EE66" s="72"/>
      <c r="EF66" s="73"/>
      <c r="EG66" s="73"/>
      <c r="EH66" s="79"/>
      <c r="EI66" s="80"/>
      <c r="EJ66" s="73"/>
      <c r="EK66" s="81"/>
      <c r="EL66" s="59"/>
      <c r="EM66" s="90">
        <f t="shared" ref="EM66:EN66" si="839">EM65</f>
        <v>0</v>
      </c>
      <c r="EN66" s="90" t="str">
        <f t="shared" si="839"/>
        <v/>
      </c>
      <c r="EO66" s="90">
        <f ca="1" xml:space="preserve">
IF(AND(EH66=data!$AR$5,EI66=data!$AT$87),data!$AU$87,
IF(AND(EH66=data!$AR$5,EI66=data!$AT$88),data!$AU$88,
IF(EH66=data!$AR$4,EF66/EJ66,
IF(EH66=data!$AR$5,EF66/OFFSET(data!$AT$3,MATCH(EI66,data!$AT$4:$AT$88,0),1),0))))</f>
        <v>0</v>
      </c>
      <c r="EP66" s="90">
        <f>MIN(IF(EL66=data!$AV$4,0.18,0.09),EF66*9)</f>
        <v>0</v>
      </c>
      <c r="EQ66" s="91">
        <f>IF(EE66=data!$AS$5,EP66,
IF(EE66=data!$AS$4,EO66,0))
*IF(AND(EG66=data!$AW$4,EE$4=data!$F$5),0.9,1)</f>
        <v>0</v>
      </c>
      <c r="ER66" s="91">
        <f t="shared" si="5"/>
        <v>0</v>
      </c>
      <c r="FB66" s="596"/>
      <c r="FC66" s="599"/>
      <c r="FD66" s="166" t="s">
        <v>146</v>
      </c>
      <c r="FE66" s="72"/>
      <c r="FF66" s="73"/>
      <c r="FG66" s="73"/>
      <c r="FH66" s="79"/>
      <c r="FI66" s="80"/>
      <c r="FJ66" s="73"/>
      <c r="FK66" s="81"/>
      <c r="FL66" s="59"/>
      <c r="FM66" s="90">
        <f t="shared" ref="FM66:FN66" si="840">FM65</f>
        <v>0</v>
      </c>
      <c r="FN66" s="90" t="str">
        <f t="shared" si="840"/>
        <v/>
      </c>
      <c r="FO66" s="90">
        <f ca="1" xml:space="preserve">
IF(AND(FH66=data!$AR$5,FI66=data!$AT$87),data!$AU$87,
IF(AND(FH66=data!$AR$5,FI66=data!$AT$88),data!$AU$88,
IF(FH66=data!$AR$4,FF66/FJ66,
IF(FH66=data!$AR$5,FF66/OFFSET(data!$AT$3,MATCH(FI66,data!$AT$4:$AT$88,0),1),0))))</f>
        <v>0</v>
      </c>
      <c r="FP66" s="90">
        <f>MIN(IF(FL66=data!$AV$4,0.18,0.09),FF66*9)</f>
        <v>0</v>
      </c>
      <c r="FQ66" s="91">
        <f>IF(FE66=data!$AS$5,FP66,
IF(FE66=data!$AS$4,FO66,0))
*IF(AND(FG66=data!$AW$4,FE$4=data!$F$5),0.9,1)</f>
        <v>0</v>
      </c>
      <c r="FR66" s="91">
        <f t="shared" si="6"/>
        <v>0</v>
      </c>
      <c r="GB66" s="596"/>
      <c r="GC66" s="599"/>
      <c r="GD66" s="166" t="s">
        <v>146</v>
      </c>
      <c r="GE66" s="72"/>
      <c r="GF66" s="73"/>
      <c r="GG66" s="73"/>
      <c r="GH66" s="79"/>
      <c r="GI66" s="80"/>
      <c r="GJ66" s="73"/>
      <c r="GK66" s="81"/>
      <c r="GL66" s="59"/>
      <c r="GM66" s="90">
        <f t="shared" ref="GM66:GN66" si="841">GM65</f>
        <v>0</v>
      </c>
      <c r="GN66" s="90" t="str">
        <f t="shared" si="841"/>
        <v/>
      </c>
      <c r="GO66" s="90">
        <f ca="1" xml:space="preserve">
IF(AND(GH66=data!$AR$5,GI66=data!$AT$87),data!$AU$87,
IF(AND(GH66=data!$AR$5,GI66=data!$AT$88),data!$AU$88,
IF(GH66=data!$AR$4,GF66/GJ66,
IF(GH66=data!$AR$5,GF66/OFFSET(data!$AT$3,MATCH(GI66,data!$AT$4:$AT$88,0),1),0))))</f>
        <v>0</v>
      </c>
      <c r="GP66" s="90">
        <f>MIN(IF(GL66=data!$AV$4,0.18,0.09),GF66*9)</f>
        <v>0</v>
      </c>
      <c r="GQ66" s="91">
        <f>IF(GE66=data!$AS$5,GP66,
IF(GE66=data!$AS$4,GO66,0))
*IF(AND(GG66=data!$AW$4,GE$4=data!$F$5),0.9,1)</f>
        <v>0</v>
      </c>
      <c r="GR66" s="91">
        <f t="shared" si="7"/>
        <v>0</v>
      </c>
      <c r="HB66" s="596"/>
      <c r="HC66" s="599"/>
      <c r="HD66" s="166" t="s">
        <v>146</v>
      </c>
      <c r="HE66" s="72"/>
      <c r="HF66" s="73"/>
      <c r="HG66" s="73"/>
      <c r="HH66" s="79"/>
      <c r="HI66" s="80"/>
      <c r="HJ66" s="73"/>
      <c r="HK66" s="81"/>
      <c r="HL66" s="59"/>
      <c r="HM66" s="90">
        <f t="shared" ref="HM66:HN66" si="842">HM65</f>
        <v>0</v>
      </c>
      <c r="HN66" s="90" t="str">
        <f t="shared" si="842"/>
        <v/>
      </c>
      <c r="HO66" s="90">
        <f ca="1" xml:space="preserve">
IF(AND(HH66=data!$AR$5,HI66=data!$AT$87),data!$AU$87,
IF(AND(HH66=data!$AR$5,HI66=data!$AT$88),data!$AU$88,
IF(HH66=data!$AR$4,HF66/HJ66,
IF(HH66=data!$AR$5,HF66/OFFSET(data!$AT$3,MATCH(HI66,data!$AT$4:$AT$88,0),1),0))))</f>
        <v>0</v>
      </c>
      <c r="HP66" s="90">
        <f>MIN(IF(HL66=data!$AV$4,0.18,0.09),HF66*9)</f>
        <v>0</v>
      </c>
      <c r="HQ66" s="91">
        <f>IF(HE66=data!$AS$5,HP66,
IF(HE66=data!$AS$4,HO66,0))
*IF(AND(HG66=data!$AW$4,HE$4=data!$F$5),0.9,1)</f>
        <v>0</v>
      </c>
      <c r="HR66" s="91">
        <f t="shared" si="8"/>
        <v>0</v>
      </c>
      <c r="IB66" s="596"/>
      <c r="IC66" s="599"/>
      <c r="ID66" s="166" t="s">
        <v>146</v>
      </c>
      <c r="IE66" s="72"/>
      <c r="IF66" s="73"/>
      <c r="IG66" s="73"/>
      <c r="IH66" s="79"/>
      <c r="II66" s="80"/>
      <c r="IJ66" s="73"/>
      <c r="IK66" s="81"/>
      <c r="IL66" s="59"/>
      <c r="IM66" s="90">
        <f t="shared" ref="IM66:IN66" si="843">IM65</f>
        <v>0</v>
      </c>
      <c r="IN66" s="90" t="str">
        <f t="shared" si="843"/>
        <v/>
      </c>
      <c r="IO66" s="90">
        <f ca="1" xml:space="preserve">
IF(AND(IH66=data!$AR$5,II66=data!$AT$87),data!$AU$87,
IF(AND(IH66=data!$AR$5,II66=data!$AT$88),data!$AU$88,
IF(IH66=data!$AR$4,IF66/IJ66,
IF(IH66=data!$AR$5,IF66/OFFSET(data!$AT$3,MATCH(II66,data!$AT$4:$AT$88,0),1),0))))</f>
        <v>0</v>
      </c>
      <c r="IP66" s="90">
        <f>MIN(IF(IL66=data!$AV$4,0.18,0.09),IF66*9)</f>
        <v>0</v>
      </c>
      <c r="IQ66" s="91">
        <f>IF(IE66=data!$AS$5,IP66,
IF(IE66=data!$AS$4,IO66,0))
*IF(AND(IG66=data!$AW$4,IE$4=data!$F$5),0.9,1)</f>
        <v>0</v>
      </c>
      <c r="IR66" s="91">
        <f t="shared" si="9"/>
        <v>0</v>
      </c>
      <c r="JB66" s="596"/>
      <c r="JC66" s="599"/>
      <c r="JD66" s="166" t="s">
        <v>146</v>
      </c>
      <c r="JE66" s="72"/>
      <c r="JF66" s="73"/>
      <c r="JG66" s="73"/>
      <c r="JH66" s="79"/>
      <c r="JI66" s="80"/>
      <c r="JJ66" s="73"/>
      <c r="JK66" s="81"/>
      <c r="JL66" s="59"/>
      <c r="JM66" s="90">
        <f t="shared" ref="JM66:JN66" si="844">JM65</f>
        <v>0</v>
      </c>
      <c r="JN66" s="90" t="str">
        <f t="shared" si="844"/>
        <v/>
      </c>
      <c r="JO66" s="90">
        <f ca="1" xml:space="preserve">
IF(AND(JH66=data!$AR$5,JI66=data!$AT$87),data!$AU$87,
IF(AND(JH66=data!$AR$5,JI66=data!$AT$88),data!$AU$88,
IF(JH66=data!$AR$4,JF66/JJ66,
IF(JH66=data!$AR$5,JF66/OFFSET(data!$AT$3,MATCH(JI66,data!$AT$4:$AT$88,0),1),0))))</f>
        <v>0</v>
      </c>
      <c r="JP66" s="90">
        <f>MIN(IF(JL66=data!$AV$4,0.18,0.09),JF66*9)</f>
        <v>0</v>
      </c>
      <c r="JQ66" s="91">
        <f>IF(JE66=data!$AS$5,JP66,
IF(JE66=data!$AS$4,JO66,0))
*IF(AND(JG66=data!$AW$4,JE$4=data!$F$5),0.9,1)</f>
        <v>0</v>
      </c>
      <c r="JR66" s="91">
        <f t="shared" si="10"/>
        <v>0</v>
      </c>
      <c r="KB66" s="596"/>
      <c r="KC66" s="599"/>
      <c r="KD66" s="166" t="s">
        <v>146</v>
      </c>
      <c r="KE66" s="72"/>
      <c r="KF66" s="73"/>
      <c r="KG66" s="73"/>
      <c r="KH66" s="79"/>
      <c r="KI66" s="80"/>
      <c r="KJ66" s="73"/>
      <c r="KK66" s="81"/>
      <c r="KL66" s="59"/>
      <c r="KM66" s="90">
        <f t="shared" ref="KM66:KN66" si="845">KM65</f>
        <v>0</v>
      </c>
      <c r="KN66" s="90" t="str">
        <f t="shared" si="845"/>
        <v/>
      </c>
      <c r="KO66" s="90">
        <f ca="1" xml:space="preserve">
IF(AND(KH66=data!$AR$5,KI66=data!$AT$87),data!$AU$87,
IF(AND(KH66=data!$AR$5,KI66=data!$AT$88),data!$AU$88,
IF(KH66=data!$AR$4,KF66/KJ66,
IF(KH66=data!$AR$5,KF66/OFFSET(data!$AT$3,MATCH(KI66,data!$AT$4:$AT$88,0),1),0))))</f>
        <v>0</v>
      </c>
      <c r="KP66" s="90">
        <f>MIN(IF(KL66=data!$AV$4,0.18,0.09),KF66*9)</f>
        <v>0</v>
      </c>
      <c r="KQ66" s="91">
        <f>IF(KE66=data!$AS$5,KP66,
IF(KE66=data!$AS$4,KO66,0))
*IF(AND(KG66=data!$AW$4,KE$4=data!$F$5),0.9,1)</f>
        <v>0</v>
      </c>
      <c r="KR66" s="91">
        <f t="shared" si="11"/>
        <v>0</v>
      </c>
      <c r="LB66" s="596"/>
      <c r="LC66" s="599"/>
      <c r="LD66" s="166" t="s">
        <v>146</v>
      </c>
      <c r="LE66" s="72"/>
      <c r="LF66" s="73"/>
      <c r="LG66" s="73"/>
      <c r="LH66" s="79"/>
      <c r="LI66" s="80"/>
      <c r="LJ66" s="73"/>
      <c r="LK66" s="81"/>
      <c r="LL66" s="59"/>
      <c r="LM66" s="90">
        <f t="shared" ref="LM66:LN66" si="846">LM65</f>
        <v>0</v>
      </c>
      <c r="LN66" s="90" t="str">
        <f t="shared" si="846"/>
        <v/>
      </c>
      <c r="LO66" s="90">
        <f ca="1" xml:space="preserve">
IF(AND(LH66=data!$AR$5,LI66=data!$AT$87),data!$AU$87,
IF(AND(LH66=data!$AR$5,LI66=data!$AT$88),data!$AU$88,
IF(LH66=data!$AR$4,LF66/LJ66,
IF(LH66=data!$AR$5,LF66/OFFSET(data!$AT$3,MATCH(LI66,data!$AT$4:$AT$88,0),1),0))))</f>
        <v>0</v>
      </c>
      <c r="LP66" s="90">
        <f>MIN(IF(LL66=data!$AV$4,0.18,0.09),LF66*9)</f>
        <v>0</v>
      </c>
      <c r="LQ66" s="91">
        <f>IF(LE66=data!$AS$5,LP66,
IF(LE66=data!$AS$4,LO66,0))
*IF(AND(LG66=data!$AW$4,LE$4=data!$F$5),0.9,1)</f>
        <v>0</v>
      </c>
      <c r="LR66" s="91">
        <f t="shared" si="12"/>
        <v>0</v>
      </c>
      <c r="MB66" s="596"/>
      <c r="MC66" s="599"/>
      <c r="MD66" s="166" t="s">
        <v>146</v>
      </c>
      <c r="ME66" s="72"/>
      <c r="MF66" s="73"/>
      <c r="MG66" s="73"/>
      <c r="MH66" s="79"/>
      <c r="MI66" s="80"/>
      <c r="MJ66" s="73"/>
      <c r="MK66" s="81"/>
      <c r="ML66" s="59"/>
      <c r="MM66" s="90">
        <f t="shared" ref="MM66:MN66" si="847">MM65</f>
        <v>0</v>
      </c>
      <c r="MN66" s="90" t="str">
        <f t="shared" si="847"/>
        <v/>
      </c>
      <c r="MO66" s="90">
        <f ca="1" xml:space="preserve">
IF(AND(MH66=data!$AR$5,MI66=data!$AT$87),data!$AU$87,
IF(AND(MH66=data!$AR$5,MI66=data!$AT$88),data!$AU$88,
IF(MH66=data!$AR$4,MF66/MJ66,
IF(MH66=data!$AR$5,MF66/OFFSET(data!$AT$3,MATCH(MI66,data!$AT$4:$AT$88,0),1),0))))</f>
        <v>0</v>
      </c>
      <c r="MP66" s="90">
        <f>MIN(IF(ML66=data!$AV$4,0.18,0.09),MF66*9)</f>
        <v>0</v>
      </c>
      <c r="MQ66" s="91">
        <f>IF(ME66=data!$AS$5,MP66,
IF(ME66=data!$AS$4,MO66,0))
*IF(AND(MG66=data!$AW$4,ME$4=data!$F$5),0.9,1)</f>
        <v>0</v>
      </c>
      <c r="MR66" s="91">
        <f t="shared" si="13"/>
        <v>0</v>
      </c>
      <c r="NB66" s="596"/>
      <c r="NC66" s="599"/>
      <c r="ND66" s="166" t="s">
        <v>146</v>
      </c>
      <c r="NE66" s="72"/>
      <c r="NF66" s="73"/>
      <c r="NG66" s="73"/>
      <c r="NH66" s="79"/>
      <c r="NI66" s="80"/>
      <c r="NJ66" s="73"/>
      <c r="NK66" s="81"/>
      <c r="NL66" s="59"/>
      <c r="NM66" s="90">
        <f t="shared" ref="NM66:NN66" si="848">NM65</f>
        <v>0</v>
      </c>
      <c r="NN66" s="90" t="str">
        <f t="shared" si="848"/>
        <v/>
      </c>
      <c r="NO66" s="90">
        <f ca="1" xml:space="preserve">
IF(AND(NH66=data!$AR$5,NI66=data!$AT$87),data!$AU$87,
IF(AND(NH66=data!$AR$5,NI66=data!$AT$88),data!$AU$88,
IF(NH66=data!$AR$4,NF66/NJ66,
IF(NH66=data!$AR$5,NF66/OFFSET(data!$AT$3,MATCH(NI66,data!$AT$4:$AT$88,0),1),0))))</f>
        <v>0</v>
      </c>
      <c r="NP66" s="90">
        <f>MIN(IF(NL66=data!$AV$4,0.18,0.09),NF66*9)</f>
        <v>0</v>
      </c>
      <c r="NQ66" s="91">
        <f>IF(NE66=data!$AS$5,NP66,
IF(NE66=data!$AS$4,NO66,0))
*IF(AND(NG66=data!$AW$4,NE$4=data!$F$5),0.9,1)</f>
        <v>0</v>
      </c>
      <c r="NR66" s="91">
        <f t="shared" si="14"/>
        <v>0</v>
      </c>
      <c r="OB66" s="596"/>
      <c r="OC66" s="599"/>
      <c r="OD66" s="166" t="s">
        <v>146</v>
      </c>
      <c r="OE66" s="72"/>
      <c r="OF66" s="73"/>
      <c r="OG66" s="73"/>
      <c r="OH66" s="79"/>
      <c r="OI66" s="80"/>
      <c r="OJ66" s="73"/>
      <c r="OK66" s="81"/>
      <c r="OL66" s="59"/>
      <c r="OM66" s="90">
        <f t="shared" ref="OM66:ON66" si="849">OM65</f>
        <v>0</v>
      </c>
      <c r="ON66" s="90" t="str">
        <f t="shared" si="849"/>
        <v/>
      </c>
      <c r="OO66" s="90">
        <f ca="1" xml:space="preserve">
IF(AND(OH66=data!$AR$5,OI66=data!$AT$87),data!$AU$87,
IF(AND(OH66=data!$AR$5,OI66=data!$AT$88),data!$AU$88,
IF(OH66=data!$AR$4,OF66/OJ66,
IF(OH66=data!$AR$5,OF66/OFFSET(data!$AT$3,MATCH(OI66,data!$AT$4:$AT$88,0),1),0))))</f>
        <v>0</v>
      </c>
      <c r="OP66" s="90">
        <f>MIN(IF(OL66=data!$AV$4,0.18,0.09),OF66*9)</f>
        <v>0</v>
      </c>
      <c r="OQ66" s="91">
        <f>IF(OE66=data!$AS$5,OP66,
IF(OE66=data!$AS$4,OO66,0))
*IF(AND(OG66=data!$AW$4,OE$4=data!$F$5),0.9,1)</f>
        <v>0</v>
      </c>
      <c r="OR66" s="91">
        <f t="shared" si="15"/>
        <v>0</v>
      </c>
      <c r="PB66" s="596"/>
      <c r="PC66" s="599"/>
      <c r="PD66" s="166" t="s">
        <v>146</v>
      </c>
      <c r="PE66" s="72"/>
      <c r="PF66" s="73"/>
      <c r="PG66" s="73"/>
      <c r="PH66" s="79"/>
      <c r="PI66" s="80"/>
      <c r="PJ66" s="73"/>
      <c r="PK66" s="81"/>
      <c r="PL66" s="59"/>
      <c r="PM66" s="90">
        <f t="shared" ref="PM66:PN66" si="850">PM65</f>
        <v>0</v>
      </c>
      <c r="PN66" s="90" t="str">
        <f t="shared" si="850"/>
        <v/>
      </c>
      <c r="PO66" s="90">
        <f ca="1" xml:space="preserve">
IF(AND(PH66=data!$AR$5,PI66=data!$AT$87),data!$AU$87,
IF(AND(PH66=data!$AR$5,PI66=data!$AT$88),data!$AU$88,
IF(PH66=data!$AR$4,PF66/PJ66,
IF(PH66=data!$AR$5,PF66/OFFSET(data!$AT$3,MATCH(PI66,data!$AT$4:$AT$88,0),1),0))))</f>
        <v>0</v>
      </c>
      <c r="PP66" s="90">
        <f>MIN(IF(PL66=data!$AV$4,0.18,0.09),PF66*9)</f>
        <v>0</v>
      </c>
      <c r="PQ66" s="91">
        <f>IF(PE66=data!$AS$5,PP66,
IF(PE66=data!$AS$4,PO66,0))
*IF(AND(PG66=data!$AW$4,PE$4=data!$F$5),0.9,1)</f>
        <v>0</v>
      </c>
      <c r="PR66" s="91">
        <f t="shared" si="16"/>
        <v>0</v>
      </c>
      <c r="QB66" s="596"/>
      <c r="QC66" s="599"/>
      <c r="QD66" s="166" t="s">
        <v>146</v>
      </c>
      <c r="QE66" s="72"/>
      <c r="QF66" s="73"/>
      <c r="QG66" s="73"/>
      <c r="QH66" s="79"/>
      <c r="QI66" s="80"/>
      <c r="QJ66" s="73"/>
      <c r="QK66" s="81"/>
      <c r="QL66" s="59"/>
      <c r="QM66" s="90">
        <f t="shared" ref="QM66:QN66" si="851">QM65</f>
        <v>0</v>
      </c>
      <c r="QN66" s="90" t="str">
        <f t="shared" si="851"/>
        <v/>
      </c>
      <c r="QO66" s="90">
        <f ca="1" xml:space="preserve">
IF(AND(QH66=data!$AR$5,QI66=data!$AT$87),data!$AU$87,
IF(AND(QH66=data!$AR$5,QI66=data!$AT$88),data!$AU$88,
IF(QH66=data!$AR$4,QF66/QJ66,
IF(QH66=data!$AR$5,QF66/OFFSET(data!$AT$3,MATCH(QI66,data!$AT$4:$AT$88,0),1),0))))</f>
        <v>0</v>
      </c>
      <c r="QP66" s="90">
        <f>MIN(IF(QL66=data!$AV$4,0.18,0.09),QF66*9)</f>
        <v>0</v>
      </c>
      <c r="QQ66" s="91">
        <f>IF(QE66=data!$AS$5,QP66,
IF(QE66=data!$AS$4,QO66,0))
*IF(AND(QG66=data!$AW$4,QE$4=data!$F$5),0.9,1)</f>
        <v>0</v>
      </c>
      <c r="QR66" s="91">
        <f t="shared" si="17"/>
        <v>0</v>
      </c>
      <c r="RB66" s="596"/>
      <c r="RC66" s="599"/>
      <c r="RD66" s="166" t="s">
        <v>146</v>
      </c>
      <c r="RE66" s="72"/>
      <c r="RF66" s="73"/>
      <c r="RG66" s="73"/>
      <c r="RH66" s="79"/>
      <c r="RI66" s="80"/>
      <c r="RJ66" s="73"/>
      <c r="RK66" s="81"/>
      <c r="RL66" s="59"/>
      <c r="RM66" s="90">
        <f t="shared" ref="RM66:RN66" si="852">RM65</f>
        <v>0</v>
      </c>
      <c r="RN66" s="90" t="str">
        <f t="shared" si="852"/>
        <v/>
      </c>
      <c r="RO66" s="90">
        <f ca="1" xml:space="preserve">
IF(AND(RH66=data!$AR$5,RI66=data!$AT$87),data!$AU$87,
IF(AND(RH66=data!$AR$5,RI66=data!$AT$88),data!$AU$88,
IF(RH66=data!$AR$4,RF66/RJ66,
IF(RH66=data!$AR$5,RF66/OFFSET(data!$AT$3,MATCH(RI66,data!$AT$4:$AT$88,0),1),0))))</f>
        <v>0</v>
      </c>
      <c r="RP66" s="90">
        <f>MIN(IF(RL66=data!$AV$4,0.18,0.09),RF66*9)</f>
        <v>0</v>
      </c>
      <c r="RQ66" s="91">
        <f>IF(RE66=data!$AS$5,RP66,
IF(RE66=data!$AS$4,RO66,0))
*IF(AND(RG66=data!$AW$4,RE$4=data!$F$5),0.9,1)</f>
        <v>0</v>
      </c>
      <c r="RR66" s="91">
        <f t="shared" si="18"/>
        <v>0</v>
      </c>
      <c r="SB66" s="596"/>
      <c r="SC66" s="599"/>
      <c r="SD66" s="166" t="s">
        <v>146</v>
      </c>
      <c r="SE66" s="72"/>
      <c r="SF66" s="73"/>
      <c r="SG66" s="73"/>
      <c r="SH66" s="79"/>
      <c r="SI66" s="80"/>
      <c r="SJ66" s="73"/>
      <c r="SK66" s="81"/>
      <c r="SL66" s="59"/>
      <c r="SM66" s="90">
        <f t="shared" ref="SM66:SN66" si="853">SM65</f>
        <v>0</v>
      </c>
      <c r="SN66" s="90" t="str">
        <f t="shared" si="853"/>
        <v/>
      </c>
      <c r="SO66" s="90">
        <f ca="1" xml:space="preserve">
IF(AND(SH66=data!$AR$5,SI66=data!$AT$87),data!$AU$87,
IF(AND(SH66=data!$AR$5,SI66=data!$AT$88),data!$AU$88,
IF(SH66=data!$AR$4,SF66/SJ66,
IF(SH66=data!$AR$5,SF66/OFFSET(data!$AT$3,MATCH(SI66,data!$AT$4:$AT$88,0),1),0))))</f>
        <v>0</v>
      </c>
      <c r="SP66" s="90">
        <f>MIN(IF(SL66=data!$AV$4,0.18,0.09),SF66*9)</f>
        <v>0</v>
      </c>
      <c r="SQ66" s="91">
        <f>IF(SE66=data!$AS$5,SP66,
IF(SE66=data!$AS$4,SO66,0))
*IF(AND(SG66=data!$AW$4,SE$4=data!$F$5),0.9,1)</f>
        <v>0</v>
      </c>
      <c r="SR66" s="91">
        <f t="shared" si="19"/>
        <v>0</v>
      </c>
    </row>
    <row r="67" spans="2:512" ht="22.5" customHeight="1" x14ac:dyDescent="0.15">
      <c r="B67" s="596"/>
      <c r="C67" s="599"/>
      <c r="D67" s="166" t="s">
        <v>147</v>
      </c>
      <c r="E67" s="72"/>
      <c r="F67" s="73"/>
      <c r="G67" s="73"/>
      <c r="H67" s="79"/>
      <c r="I67" s="80"/>
      <c r="J67" s="73"/>
      <c r="K67" s="81"/>
      <c r="L67" s="59"/>
      <c r="M67" s="90" t="str">
        <f t="shared" si="20"/>
        <v>簡略計算方法①</v>
      </c>
      <c r="N67" s="90" t="str">
        <f t="shared" si="21"/>
        <v>柱・間柱間</v>
      </c>
      <c r="O67" s="90">
        <f ca="1" xml:space="preserve">
IF(AND(H67=data!$AR$5,I67=data!$AT$87),data!$AU$87,
IF(AND(H67=data!$AR$5,I67=data!$AT$88),data!$AU$88,
IF(H67=data!$AR$4,F67/J67,
IF(H67=data!$AR$5,F67/OFFSET(data!$AT$3,MATCH(I67,data!$AT$4:$AT$88,0),1),0))))</f>
        <v>0</v>
      </c>
      <c r="P67" s="90">
        <f>MIN(IF(L67=data!$AV$4,0.18,0.09),F67*9)</f>
        <v>0</v>
      </c>
      <c r="Q67" s="91">
        <f>IF(E67=data!$AS$5,P67,
IF(E67=data!$AS$4,O67,0))
*IF(AND(G67=data!$AW$4,E$4=data!$F$5),0.9,1)</f>
        <v>0</v>
      </c>
      <c r="R67" s="91">
        <f t="shared" si="402"/>
        <v>0</v>
      </c>
      <c r="AB67" s="596"/>
      <c r="AC67" s="599"/>
      <c r="AD67" s="166" t="s">
        <v>147</v>
      </c>
      <c r="AE67" s="72"/>
      <c r="AF67" s="73"/>
      <c r="AG67" s="73"/>
      <c r="AH67" s="79"/>
      <c r="AI67" s="80"/>
      <c r="AJ67" s="73"/>
      <c r="AK67" s="81"/>
      <c r="AL67" s="59"/>
      <c r="AM67" s="90" t="str">
        <f t="shared" si="601"/>
        <v>詳細計算方法</v>
      </c>
      <c r="AN67" s="90" t="str">
        <f t="shared" si="601"/>
        <v/>
      </c>
      <c r="AO67" s="90">
        <f ca="1" xml:space="preserve">
IF(AND(AH67=data!$AR$5,AI67=data!$AT$87),data!$AU$87,
IF(AND(AH67=data!$AR$5,AI67=data!$AT$88),data!$AU$88,
IF(AH67=data!$AR$4,AF67/AJ67,
IF(AH67=data!$AR$5,AF67/OFFSET(data!$AT$3,MATCH(AI67,data!$AT$4:$AT$88,0),1),0))))</f>
        <v>0</v>
      </c>
      <c r="AP67" s="90">
        <f>MIN(IF(AL67=data!$AV$4,0.18,0.09),AF67*9)</f>
        <v>0</v>
      </c>
      <c r="AQ67" s="91">
        <f>IF(AE67=data!$AS$5,AP67,
IF(AE67=data!$AS$4,AO67,0))
*IF(AND(AG67=data!$AW$4,AE$4=data!$F$5),0.9,1)</f>
        <v>0</v>
      </c>
      <c r="AR67" s="91">
        <f t="shared" si="1"/>
        <v>0</v>
      </c>
      <c r="BB67" s="596"/>
      <c r="BC67" s="599"/>
      <c r="BD67" s="166" t="s">
        <v>147</v>
      </c>
      <c r="BE67" s="72"/>
      <c r="BF67" s="73"/>
      <c r="BG67" s="73"/>
      <c r="BH67" s="79"/>
      <c r="BI67" s="80"/>
      <c r="BJ67" s="73"/>
      <c r="BK67" s="81"/>
      <c r="BL67" s="59"/>
      <c r="BM67" s="90" t="str">
        <f t="shared" ref="BM67:BN67" si="854">BM66</f>
        <v>簡略計算方法①</v>
      </c>
      <c r="BN67" s="90" t="str">
        <f t="shared" si="854"/>
        <v>大引間</v>
      </c>
      <c r="BO67" s="90">
        <f ca="1" xml:space="preserve">
IF(AND(BH67=data!$AR$5,BI67=data!$AT$87),data!$AU$87,
IF(AND(BH67=data!$AR$5,BI67=data!$AT$88),data!$AU$88,
IF(BH67=data!$AR$4,BF67/BJ67,
IF(BH67=data!$AR$5,BF67/OFFSET(data!$AT$3,MATCH(BI67,data!$AT$4:$AT$88,0),1),0))))</f>
        <v>0</v>
      </c>
      <c r="BP67" s="90">
        <f>MIN(IF(BL67=data!$AV$4,0.18,0.09),BF67*9)</f>
        <v>0</v>
      </c>
      <c r="BQ67" s="91">
        <f>IF(BE67=data!$AS$5,BP67,
IF(BE67=data!$AS$4,BO67,0))
*IF(AND(BG67=data!$AW$4,BE$4=data!$F$5),0.9,1)</f>
        <v>0</v>
      </c>
      <c r="BR67" s="91">
        <f t="shared" si="2"/>
        <v>0</v>
      </c>
      <c r="CB67" s="596"/>
      <c r="CC67" s="599"/>
      <c r="CD67" s="166" t="s">
        <v>147</v>
      </c>
      <c r="CE67" s="72"/>
      <c r="CF67" s="73"/>
      <c r="CG67" s="73"/>
      <c r="CH67" s="79"/>
      <c r="CI67" s="80"/>
      <c r="CJ67" s="73"/>
      <c r="CK67" s="81"/>
      <c r="CL67" s="59"/>
      <c r="CM67" s="90">
        <f t="shared" ref="CM67:CN67" si="855">CM66</f>
        <v>0</v>
      </c>
      <c r="CN67" s="90" t="str">
        <f t="shared" si="855"/>
        <v/>
      </c>
      <c r="CO67" s="90">
        <f ca="1" xml:space="preserve">
IF(AND(CH67=data!$AR$5,CI67=data!$AT$87),data!$AU$87,
IF(AND(CH67=data!$AR$5,CI67=data!$AT$88),data!$AU$88,
IF(CH67=data!$AR$4,CF67/CJ67,
IF(CH67=data!$AR$5,CF67/OFFSET(data!$AT$3,MATCH(CI67,data!$AT$4:$AT$88,0),1),0))))</f>
        <v>0</v>
      </c>
      <c r="CP67" s="90">
        <f>MIN(IF(CL67=data!$AV$4,0.18,0.09),CF67*9)</f>
        <v>0</v>
      </c>
      <c r="CQ67" s="91">
        <f>IF(CE67=data!$AS$5,CP67,
IF(CE67=data!$AS$4,CO67,0))
*IF(AND(CG67=data!$AW$4,CE$4=data!$F$5),0.9,1)</f>
        <v>0</v>
      </c>
      <c r="CR67" s="91">
        <f t="shared" si="3"/>
        <v>0</v>
      </c>
      <c r="DB67" s="596"/>
      <c r="DC67" s="599"/>
      <c r="DD67" s="166" t="s">
        <v>147</v>
      </c>
      <c r="DE67" s="72"/>
      <c r="DF67" s="73"/>
      <c r="DG67" s="73"/>
      <c r="DH67" s="79"/>
      <c r="DI67" s="80"/>
      <c r="DJ67" s="73"/>
      <c r="DK67" s="81"/>
      <c r="DL67" s="59"/>
      <c r="DM67" s="90">
        <f t="shared" ref="DM67:DN67" si="856">DM66</f>
        <v>0</v>
      </c>
      <c r="DN67" s="90" t="str">
        <f t="shared" si="856"/>
        <v/>
      </c>
      <c r="DO67" s="90">
        <f ca="1" xml:space="preserve">
IF(AND(DH67=data!$AR$5,DI67=data!$AT$87),data!$AU$87,
IF(AND(DH67=data!$AR$5,DI67=data!$AT$88),data!$AU$88,
IF(DH67=data!$AR$4,DF67/DJ67,
IF(DH67=data!$AR$5,DF67/OFFSET(data!$AT$3,MATCH(DI67,data!$AT$4:$AT$88,0),1),0))))</f>
        <v>0</v>
      </c>
      <c r="DP67" s="90">
        <f>MIN(IF(DL67=data!$AV$4,0.18,0.09),DF67*9)</f>
        <v>0</v>
      </c>
      <c r="DQ67" s="91">
        <f>IF(DE67=data!$AS$5,DP67,
IF(DE67=data!$AS$4,DO67,0))
*IF(AND(DG67=data!$AW$4,DE$4=data!$F$5),0.9,1)</f>
        <v>0</v>
      </c>
      <c r="DR67" s="91">
        <f t="shared" si="4"/>
        <v>0</v>
      </c>
      <c r="EB67" s="596"/>
      <c r="EC67" s="599"/>
      <c r="ED67" s="166" t="s">
        <v>147</v>
      </c>
      <c r="EE67" s="72"/>
      <c r="EF67" s="73"/>
      <c r="EG67" s="73"/>
      <c r="EH67" s="79"/>
      <c r="EI67" s="80"/>
      <c r="EJ67" s="73"/>
      <c r="EK67" s="81"/>
      <c r="EL67" s="59"/>
      <c r="EM67" s="90">
        <f t="shared" ref="EM67:EN67" si="857">EM66</f>
        <v>0</v>
      </c>
      <c r="EN67" s="90" t="str">
        <f t="shared" si="857"/>
        <v/>
      </c>
      <c r="EO67" s="90">
        <f ca="1" xml:space="preserve">
IF(AND(EH67=data!$AR$5,EI67=data!$AT$87),data!$AU$87,
IF(AND(EH67=data!$AR$5,EI67=data!$AT$88),data!$AU$88,
IF(EH67=data!$AR$4,EF67/EJ67,
IF(EH67=data!$AR$5,EF67/OFFSET(data!$AT$3,MATCH(EI67,data!$AT$4:$AT$88,0),1),0))))</f>
        <v>0</v>
      </c>
      <c r="EP67" s="90">
        <f>MIN(IF(EL67=data!$AV$4,0.18,0.09),EF67*9)</f>
        <v>0</v>
      </c>
      <c r="EQ67" s="91">
        <f>IF(EE67=data!$AS$5,EP67,
IF(EE67=data!$AS$4,EO67,0))
*IF(AND(EG67=data!$AW$4,EE$4=data!$F$5),0.9,1)</f>
        <v>0</v>
      </c>
      <c r="ER67" s="91">
        <f t="shared" si="5"/>
        <v>0</v>
      </c>
      <c r="FB67" s="596"/>
      <c r="FC67" s="599"/>
      <c r="FD67" s="166" t="s">
        <v>147</v>
      </c>
      <c r="FE67" s="72"/>
      <c r="FF67" s="73"/>
      <c r="FG67" s="73"/>
      <c r="FH67" s="79"/>
      <c r="FI67" s="80"/>
      <c r="FJ67" s="73"/>
      <c r="FK67" s="81"/>
      <c r="FL67" s="59"/>
      <c r="FM67" s="90">
        <f t="shared" ref="FM67:FN67" si="858">FM66</f>
        <v>0</v>
      </c>
      <c r="FN67" s="90" t="str">
        <f t="shared" si="858"/>
        <v/>
      </c>
      <c r="FO67" s="90">
        <f ca="1" xml:space="preserve">
IF(AND(FH67=data!$AR$5,FI67=data!$AT$87),data!$AU$87,
IF(AND(FH67=data!$AR$5,FI67=data!$AT$88),data!$AU$88,
IF(FH67=data!$AR$4,FF67/FJ67,
IF(FH67=data!$AR$5,FF67/OFFSET(data!$AT$3,MATCH(FI67,data!$AT$4:$AT$88,0),1),0))))</f>
        <v>0</v>
      </c>
      <c r="FP67" s="90">
        <f>MIN(IF(FL67=data!$AV$4,0.18,0.09),FF67*9)</f>
        <v>0</v>
      </c>
      <c r="FQ67" s="91">
        <f>IF(FE67=data!$AS$5,FP67,
IF(FE67=data!$AS$4,FO67,0))
*IF(AND(FG67=data!$AW$4,FE$4=data!$F$5),0.9,1)</f>
        <v>0</v>
      </c>
      <c r="FR67" s="91">
        <f t="shared" si="6"/>
        <v>0</v>
      </c>
      <c r="GB67" s="596"/>
      <c r="GC67" s="599"/>
      <c r="GD67" s="166" t="s">
        <v>147</v>
      </c>
      <c r="GE67" s="72"/>
      <c r="GF67" s="73"/>
      <c r="GG67" s="73"/>
      <c r="GH67" s="79"/>
      <c r="GI67" s="80"/>
      <c r="GJ67" s="73"/>
      <c r="GK67" s="81"/>
      <c r="GL67" s="59"/>
      <c r="GM67" s="90">
        <f t="shared" ref="GM67:GN67" si="859">GM66</f>
        <v>0</v>
      </c>
      <c r="GN67" s="90" t="str">
        <f t="shared" si="859"/>
        <v/>
      </c>
      <c r="GO67" s="90">
        <f ca="1" xml:space="preserve">
IF(AND(GH67=data!$AR$5,GI67=data!$AT$87),data!$AU$87,
IF(AND(GH67=data!$AR$5,GI67=data!$AT$88),data!$AU$88,
IF(GH67=data!$AR$4,GF67/GJ67,
IF(GH67=data!$AR$5,GF67/OFFSET(data!$AT$3,MATCH(GI67,data!$AT$4:$AT$88,0),1),0))))</f>
        <v>0</v>
      </c>
      <c r="GP67" s="90">
        <f>MIN(IF(GL67=data!$AV$4,0.18,0.09),GF67*9)</f>
        <v>0</v>
      </c>
      <c r="GQ67" s="91">
        <f>IF(GE67=data!$AS$5,GP67,
IF(GE67=data!$AS$4,GO67,0))
*IF(AND(GG67=data!$AW$4,GE$4=data!$F$5),0.9,1)</f>
        <v>0</v>
      </c>
      <c r="GR67" s="91">
        <f t="shared" si="7"/>
        <v>0</v>
      </c>
      <c r="HB67" s="596"/>
      <c r="HC67" s="599"/>
      <c r="HD67" s="166" t="s">
        <v>147</v>
      </c>
      <c r="HE67" s="72"/>
      <c r="HF67" s="73"/>
      <c r="HG67" s="73"/>
      <c r="HH67" s="79"/>
      <c r="HI67" s="80"/>
      <c r="HJ67" s="73"/>
      <c r="HK67" s="81"/>
      <c r="HL67" s="59"/>
      <c r="HM67" s="90">
        <f t="shared" ref="HM67:HN67" si="860">HM66</f>
        <v>0</v>
      </c>
      <c r="HN67" s="90" t="str">
        <f t="shared" si="860"/>
        <v/>
      </c>
      <c r="HO67" s="90">
        <f ca="1" xml:space="preserve">
IF(AND(HH67=data!$AR$5,HI67=data!$AT$87),data!$AU$87,
IF(AND(HH67=data!$AR$5,HI67=data!$AT$88),data!$AU$88,
IF(HH67=data!$AR$4,HF67/HJ67,
IF(HH67=data!$AR$5,HF67/OFFSET(data!$AT$3,MATCH(HI67,data!$AT$4:$AT$88,0),1),0))))</f>
        <v>0</v>
      </c>
      <c r="HP67" s="90">
        <f>MIN(IF(HL67=data!$AV$4,0.18,0.09),HF67*9)</f>
        <v>0</v>
      </c>
      <c r="HQ67" s="91">
        <f>IF(HE67=data!$AS$5,HP67,
IF(HE67=data!$AS$4,HO67,0))
*IF(AND(HG67=data!$AW$4,HE$4=data!$F$5),0.9,1)</f>
        <v>0</v>
      </c>
      <c r="HR67" s="91">
        <f t="shared" si="8"/>
        <v>0</v>
      </c>
      <c r="IB67" s="596"/>
      <c r="IC67" s="599"/>
      <c r="ID67" s="166" t="s">
        <v>147</v>
      </c>
      <c r="IE67" s="72"/>
      <c r="IF67" s="73"/>
      <c r="IG67" s="73"/>
      <c r="IH67" s="79"/>
      <c r="II67" s="80"/>
      <c r="IJ67" s="73"/>
      <c r="IK67" s="81"/>
      <c r="IL67" s="59"/>
      <c r="IM67" s="90">
        <f t="shared" ref="IM67:IN67" si="861">IM66</f>
        <v>0</v>
      </c>
      <c r="IN67" s="90" t="str">
        <f t="shared" si="861"/>
        <v/>
      </c>
      <c r="IO67" s="90">
        <f ca="1" xml:space="preserve">
IF(AND(IH67=data!$AR$5,II67=data!$AT$87),data!$AU$87,
IF(AND(IH67=data!$AR$5,II67=data!$AT$88),data!$AU$88,
IF(IH67=data!$AR$4,IF67/IJ67,
IF(IH67=data!$AR$5,IF67/OFFSET(data!$AT$3,MATCH(II67,data!$AT$4:$AT$88,0),1),0))))</f>
        <v>0</v>
      </c>
      <c r="IP67" s="90">
        <f>MIN(IF(IL67=data!$AV$4,0.18,0.09),IF67*9)</f>
        <v>0</v>
      </c>
      <c r="IQ67" s="91">
        <f>IF(IE67=data!$AS$5,IP67,
IF(IE67=data!$AS$4,IO67,0))
*IF(AND(IG67=data!$AW$4,IE$4=data!$F$5),0.9,1)</f>
        <v>0</v>
      </c>
      <c r="IR67" s="91">
        <f t="shared" si="9"/>
        <v>0</v>
      </c>
      <c r="JB67" s="596"/>
      <c r="JC67" s="599"/>
      <c r="JD67" s="166" t="s">
        <v>147</v>
      </c>
      <c r="JE67" s="72"/>
      <c r="JF67" s="73"/>
      <c r="JG67" s="73"/>
      <c r="JH67" s="79"/>
      <c r="JI67" s="80"/>
      <c r="JJ67" s="73"/>
      <c r="JK67" s="81"/>
      <c r="JL67" s="59"/>
      <c r="JM67" s="90">
        <f t="shared" ref="JM67:JN67" si="862">JM66</f>
        <v>0</v>
      </c>
      <c r="JN67" s="90" t="str">
        <f t="shared" si="862"/>
        <v/>
      </c>
      <c r="JO67" s="90">
        <f ca="1" xml:space="preserve">
IF(AND(JH67=data!$AR$5,JI67=data!$AT$87),data!$AU$87,
IF(AND(JH67=data!$AR$5,JI67=data!$AT$88),data!$AU$88,
IF(JH67=data!$AR$4,JF67/JJ67,
IF(JH67=data!$AR$5,JF67/OFFSET(data!$AT$3,MATCH(JI67,data!$AT$4:$AT$88,0),1),0))))</f>
        <v>0</v>
      </c>
      <c r="JP67" s="90">
        <f>MIN(IF(JL67=data!$AV$4,0.18,0.09),JF67*9)</f>
        <v>0</v>
      </c>
      <c r="JQ67" s="91">
        <f>IF(JE67=data!$AS$5,JP67,
IF(JE67=data!$AS$4,JO67,0))
*IF(AND(JG67=data!$AW$4,JE$4=data!$F$5),0.9,1)</f>
        <v>0</v>
      </c>
      <c r="JR67" s="91">
        <f t="shared" si="10"/>
        <v>0</v>
      </c>
      <c r="KB67" s="596"/>
      <c r="KC67" s="599"/>
      <c r="KD67" s="166" t="s">
        <v>147</v>
      </c>
      <c r="KE67" s="72"/>
      <c r="KF67" s="73"/>
      <c r="KG67" s="73"/>
      <c r="KH67" s="79"/>
      <c r="KI67" s="80"/>
      <c r="KJ67" s="73"/>
      <c r="KK67" s="81"/>
      <c r="KL67" s="59"/>
      <c r="KM67" s="90">
        <f t="shared" ref="KM67:KN67" si="863">KM66</f>
        <v>0</v>
      </c>
      <c r="KN67" s="90" t="str">
        <f t="shared" si="863"/>
        <v/>
      </c>
      <c r="KO67" s="90">
        <f ca="1" xml:space="preserve">
IF(AND(KH67=data!$AR$5,KI67=data!$AT$87),data!$AU$87,
IF(AND(KH67=data!$AR$5,KI67=data!$AT$88),data!$AU$88,
IF(KH67=data!$AR$4,KF67/KJ67,
IF(KH67=data!$AR$5,KF67/OFFSET(data!$AT$3,MATCH(KI67,data!$AT$4:$AT$88,0),1),0))))</f>
        <v>0</v>
      </c>
      <c r="KP67" s="90">
        <f>MIN(IF(KL67=data!$AV$4,0.18,0.09),KF67*9)</f>
        <v>0</v>
      </c>
      <c r="KQ67" s="91">
        <f>IF(KE67=data!$AS$5,KP67,
IF(KE67=data!$AS$4,KO67,0))
*IF(AND(KG67=data!$AW$4,KE$4=data!$F$5),0.9,1)</f>
        <v>0</v>
      </c>
      <c r="KR67" s="91">
        <f t="shared" si="11"/>
        <v>0</v>
      </c>
      <c r="LB67" s="596"/>
      <c r="LC67" s="599"/>
      <c r="LD67" s="166" t="s">
        <v>147</v>
      </c>
      <c r="LE67" s="72"/>
      <c r="LF67" s="73"/>
      <c r="LG67" s="73"/>
      <c r="LH67" s="79"/>
      <c r="LI67" s="80"/>
      <c r="LJ67" s="73"/>
      <c r="LK67" s="81"/>
      <c r="LL67" s="59"/>
      <c r="LM67" s="90">
        <f t="shared" ref="LM67:LN67" si="864">LM66</f>
        <v>0</v>
      </c>
      <c r="LN67" s="90" t="str">
        <f t="shared" si="864"/>
        <v/>
      </c>
      <c r="LO67" s="90">
        <f ca="1" xml:space="preserve">
IF(AND(LH67=data!$AR$5,LI67=data!$AT$87),data!$AU$87,
IF(AND(LH67=data!$AR$5,LI67=data!$AT$88),data!$AU$88,
IF(LH67=data!$AR$4,LF67/LJ67,
IF(LH67=data!$AR$5,LF67/OFFSET(data!$AT$3,MATCH(LI67,data!$AT$4:$AT$88,0),1),0))))</f>
        <v>0</v>
      </c>
      <c r="LP67" s="90">
        <f>MIN(IF(LL67=data!$AV$4,0.18,0.09),LF67*9)</f>
        <v>0</v>
      </c>
      <c r="LQ67" s="91">
        <f>IF(LE67=data!$AS$5,LP67,
IF(LE67=data!$AS$4,LO67,0))
*IF(AND(LG67=data!$AW$4,LE$4=data!$F$5),0.9,1)</f>
        <v>0</v>
      </c>
      <c r="LR67" s="91">
        <f t="shared" si="12"/>
        <v>0</v>
      </c>
      <c r="MB67" s="596"/>
      <c r="MC67" s="599"/>
      <c r="MD67" s="166" t="s">
        <v>147</v>
      </c>
      <c r="ME67" s="72"/>
      <c r="MF67" s="73"/>
      <c r="MG67" s="73"/>
      <c r="MH67" s="79"/>
      <c r="MI67" s="80"/>
      <c r="MJ67" s="73"/>
      <c r="MK67" s="81"/>
      <c r="ML67" s="59"/>
      <c r="MM67" s="90">
        <f t="shared" ref="MM67:MN67" si="865">MM66</f>
        <v>0</v>
      </c>
      <c r="MN67" s="90" t="str">
        <f t="shared" si="865"/>
        <v/>
      </c>
      <c r="MO67" s="90">
        <f ca="1" xml:space="preserve">
IF(AND(MH67=data!$AR$5,MI67=data!$AT$87),data!$AU$87,
IF(AND(MH67=data!$AR$5,MI67=data!$AT$88),data!$AU$88,
IF(MH67=data!$AR$4,MF67/MJ67,
IF(MH67=data!$AR$5,MF67/OFFSET(data!$AT$3,MATCH(MI67,data!$AT$4:$AT$88,0),1),0))))</f>
        <v>0</v>
      </c>
      <c r="MP67" s="90">
        <f>MIN(IF(ML67=data!$AV$4,0.18,0.09),MF67*9)</f>
        <v>0</v>
      </c>
      <c r="MQ67" s="91">
        <f>IF(ME67=data!$AS$5,MP67,
IF(ME67=data!$AS$4,MO67,0))
*IF(AND(MG67=data!$AW$4,ME$4=data!$F$5),0.9,1)</f>
        <v>0</v>
      </c>
      <c r="MR67" s="91">
        <f t="shared" si="13"/>
        <v>0</v>
      </c>
      <c r="NB67" s="596"/>
      <c r="NC67" s="599"/>
      <c r="ND67" s="166" t="s">
        <v>147</v>
      </c>
      <c r="NE67" s="72"/>
      <c r="NF67" s="73"/>
      <c r="NG67" s="73"/>
      <c r="NH67" s="79"/>
      <c r="NI67" s="80"/>
      <c r="NJ67" s="73"/>
      <c r="NK67" s="81"/>
      <c r="NL67" s="59"/>
      <c r="NM67" s="90">
        <f t="shared" ref="NM67:NN67" si="866">NM66</f>
        <v>0</v>
      </c>
      <c r="NN67" s="90" t="str">
        <f t="shared" si="866"/>
        <v/>
      </c>
      <c r="NO67" s="90">
        <f ca="1" xml:space="preserve">
IF(AND(NH67=data!$AR$5,NI67=data!$AT$87),data!$AU$87,
IF(AND(NH67=data!$AR$5,NI67=data!$AT$88),data!$AU$88,
IF(NH67=data!$AR$4,NF67/NJ67,
IF(NH67=data!$AR$5,NF67/OFFSET(data!$AT$3,MATCH(NI67,data!$AT$4:$AT$88,0),1),0))))</f>
        <v>0</v>
      </c>
      <c r="NP67" s="90">
        <f>MIN(IF(NL67=data!$AV$4,0.18,0.09),NF67*9)</f>
        <v>0</v>
      </c>
      <c r="NQ67" s="91">
        <f>IF(NE67=data!$AS$5,NP67,
IF(NE67=data!$AS$4,NO67,0))
*IF(AND(NG67=data!$AW$4,NE$4=data!$F$5),0.9,1)</f>
        <v>0</v>
      </c>
      <c r="NR67" s="91">
        <f t="shared" si="14"/>
        <v>0</v>
      </c>
      <c r="OB67" s="596"/>
      <c r="OC67" s="599"/>
      <c r="OD67" s="166" t="s">
        <v>147</v>
      </c>
      <c r="OE67" s="72"/>
      <c r="OF67" s="73"/>
      <c r="OG67" s="73"/>
      <c r="OH67" s="79"/>
      <c r="OI67" s="80"/>
      <c r="OJ67" s="73"/>
      <c r="OK67" s="81"/>
      <c r="OL67" s="59"/>
      <c r="OM67" s="90">
        <f t="shared" ref="OM67:ON67" si="867">OM66</f>
        <v>0</v>
      </c>
      <c r="ON67" s="90" t="str">
        <f t="shared" si="867"/>
        <v/>
      </c>
      <c r="OO67" s="90">
        <f ca="1" xml:space="preserve">
IF(AND(OH67=data!$AR$5,OI67=data!$AT$87),data!$AU$87,
IF(AND(OH67=data!$AR$5,OI67=data!$AT$88),data!$AU$88,
IF(OH67=data!$AR$4,OF67/OJ67,
IF(OH67=data!$AR$5,OF67/OFFSET(data!$AT$3,MATCH(OI67,data!$AT$4:$AT$88,0),1),0))))</f>
        <v>0</v>
      </c>
      <c r="OP67" s="90">
        <f>MIN(IF(OL67=data!$AV$4,0.18,0.09),OF67*9)</f>
        <v>0</v>
      </c>
      <c r="OQ67" s="91">
        <f>IF(OE67=data!$AS$5,OP67,
IF(OE67=data!$AS$4,OO67,0))
*IF(AND(OG67=data!$AW$4,OE$4=data!$F$5),0.9,1)</f>
        <v>0</v>
      </c>
      <c r="OR67" s="91">
        <f t="shared" si="15"/>
        <v>0</v>
      </c>
      <c r="PB67" s="596"/>
      <c r="PC67" s="599"/>
      <c r="PD67" s="166" t="s">
        <v>147</v>
      </c>
      <c r="PE67" s="72"/>
      <c r="PF67" s="73"/>
      <c r="PG67" s="73"/>
      <c r="PH67" s="79"/>
      <c r="PI67" s="80"/>
      <c r="PJ67" s="73"/>
      <c r="PK67" s="81"/>
      <c r="PL67" s="59"/>
      <c r="PM67" s="90">
        <f t="shared" ref="PM67:PN67" si="868">PM66</f>
        <v>0</v>
      </c>
      <c r="PN67" s="90" t="str">
        <f t="shared" si="868"/>
        <v/>
      </c>
      <c r="PO67" s="90">
        <f ca="1" xml:space="preserve">
IF(AND(PH67=data!$AR$5,PI67=data!$AT$87),data!$AU$87,
IF(AND(PH67=data!$AR$5,PI67=data!$AT$88),data!$AU$88,
IF(PH67=data!$AR$4,PF67/PJ67,
IF(PH67=data!$AR$5,PF67/OFFSET(data!$AT$3,MATCH(PI67,data!$AT$4:$AT$88,0),1),0))))</f>
        <v>0</v>
      </c>
      <c r="PP67" s="90">
        <f>MIN(IF(PL67=data!$AV$4,0.18,0.09),PF67*9)</f>
        <v>0</v>
      </c>
      <c r="PQ67" s="91">
        <f>IF(PE67=data!$AS$5,PP67,
IF(PE67=data!$AS$4,PO67,0))
*IF(AND(PG67=data!$AW$4,PE$4=data!$F$5),0.9,1)</f>
        <v>0</v>
      </c>
      <c r="PR67" s="91">
        <f t="shared" si="16"/>
        <v>0</v>
      </c>
      <c r="QB67" s="596"/>
      <c r="QC67" s="599"/>
      <c r="QD67" s="166" t="s">
        <v>147</v>
      </c>
      <c r="QE67" s="72"/>
      <c r="QF67" s="73"/>
      <c r="QG67" s="73"/>
      <c r="QH67" s="79"/>
      <c r="QI67" s="80"/>
      <c r="QJ67" s="73"/>
      <c r="QK67" s="81"/>
      <c r="QL67" s="59"/>
      <c r="QM67" s="90">
        <f t="shared" ref="QM67:QN67" si="869">QM66</f>
        <v>0</v>
      </c>
      <c r="QN67" s="90" t="str">
        <f t="shared" si="869"/>
        <v/>
      </c>
      <c r="QO67" s="90">
        <f ca="1" xml:space="preserve">
IF(AND(QH67=data!$AR$5,QI67=data!$AT$87),data!$AU$87,
IF(AND(QH67=data!$AR$5,QI67=data!$AT$88),data!$AU$88,
IF(QH67=data!$AR$4,QF67/QJ67,
IF(QH67=data!$AR$5,QF67/OFFSET(data!$AT$3,MATCH(QI67,data!$AT$4:$AT$88,0),1),0))))</f>
        <v>0</v>
      </c>
      <c r="QP67" s="90">
        <f>MIN(IF(QL67=data!$AV$4,0.18,0.09),QF67*9)</f>
        <v>0</v>
      </c>
      <c r="QQ67" s="91">
        <f>IF(QE67=data!$AS$5,QP67,
IF(QE67=data!$AS$4,QO67,0))
*IF(AND(QG67=data!$AW$4,QE$4=data!$F$5),0.9,1)</f>
        <v>0</v>
      </c>
      <c r="QR67" s="91">
        <f t="shared" si="17"/>
        <v>0</v>
      </c>
      <c r="RB67" s="596"/>
      <c r="RC67" s="599"/>
      <c r="RD67" s="166" t="s">
        <v>147</v>
      </c>
      <c r="RE67" s="72"/>
      <c r="RF67" s="73"/>
      <c r="RG67" s="73"/>
      <c r="RH67" s="79"/>
      <c r="RI67" s="80"/>
      <c r="RJ67" s="73"/>
      <c r="RK67" s="81"/>
      <c r="RL67" s="59"/>
      <c r="RM67" s="90">
        <f t="shared" ref="RM67:RN67" si="870">RM66</f>
        <v>0</v>
      </c>
      <c r="RN67" s="90" t="str">
        <f t="shared" si="870"/>
        <v/>
      </c>
      <c r="RO67" s="90">
        <f ca="1" xml:space="preserve">
IF(AND(RH67=data!$AR$5,RI67=data!$AT$87),data!$AU$87,
IF(AND(RH67=data!$AR$5,RI67=data!$AT$88),data!$AU$88,
IF(RH67=data!$AR$4,RF67/RJ67,
IF(RH67=data!$AR$5,RF67/OFFSET(data!$AT$3,MATCH(RI67,data!$AT$4:$AT$88,0),1),0))))</f>
        <v>0</v>
      </c>
      <c r="RP67" s="90">
        <f>MIN(IF(RL67=data!$AV$4,0.18,0.09),RF67*9)</f>
        <v>0</v>
      </c>
      <c r="RQ67" s="91">
        <f>IF(RE67=data!$AS$5,RP67,
IF(RE67=data!$AS$4,RO67,0))
*IF(AND(RG67=data!$AW$4,RE$4=data!$F$5),0.9,1)</f>
        <v>0</v>
      </c>
      <c r="RR67" s="91">
        <f t="shared" si="18"/>
        <v>0</v>
      </c>
      <c r="SB67" s="596"/>
      <c r="SC67" s="599"/>
      <c r="SD67" s="166" t="s">
        <v>147</v>
      </c>
      <c r="SE67" s="72"/>
      <c r="SF67" s="73"/>
      <c r="SG67" s="73"/>
      <c r="SH67" s="79"/>
      <c r="SI67" s="80"/>
      <c r="SJ67" s="73"/>
      <c r="SK67" s="81"/>
      <c r="SL67" s="59"/>
      <c r="SM67" s="90">
        <f t="shared" ref="SM67:SN67" si="871">SM66</f>
        <v>0</v>
      </c>
      <c r="SN67" s="90" t="str">
        <f t="shared" si="871"/>
        <v/>
      </c>
      <c r="SO67" s="90">
        <f ca="1" xml:space="preserve">
IF(AND(SH67=data!$AR$5,SI67=data!$AT$87),data!$AU$87,
IF(AND(SH67=data!$AR$5,SI67=data!$AT$88),data!$AU$88,
IF(SH67=data!$AR$4,SF67/SJ67,
IF(SH67=data!$AR$5,SF67/OFFSET(data!$AT$3,MATCH(SI67,data!$AT$4:$AT$88,0),1),0))))</f>
        <v>0</v>
      </c>
      <c r="SP67" s="90">
        <f>MIN(IF(SL67=data!$AV$4,0.18,0.09),SF67*9)</f>
        <v>0</v>
      </c>
      <c r="SQ67" s="91">
        <f>IF(SE67=data!$AS$5,SP67,
IF(SE67=data!$AS$4,SO67,0))
*IF(AND(SG67=data!$AW$4,SE$4=data!$F$5),0.9,1)</f>
        <v>0</v>
      </c>
      <c r="SR67" s="91">
        <f t="shared" si="19"/>
        <v>0</v>
      </c>
    </row>
    <row r="68" spans="2:512" ht="22.5" customHeight="1" x14ac:dyDescent="0.15">
      <c r="B68" s="596"/>
      <c r="C68" s="599"/>
      <c r="D68" s="166" t="s">
        <v>148</v>
      </c>
      <c r="E68" s="72"/>
      <c r="F68" s="73"/>
      <c r="G68" s="73"/>
      <c r="H68" s="79"/>
      <c r="I68" s="80"/>
      <c r="J68" s="73"/>
      <c r="K68" s="81"/>
      <c r="L68" s="59"/>
      <c r="M68" s="90" t="str">
        <f t="shared" si="20"/>
        <v>簡略計算方法①</v>
      </c>
      <c r="N68" s="90" t="str">
        <f t="shared" si="21"/>
        <v>柱・間柱間</v>
      </c>
      <c r="O68" s="90">
        <f ca="1" xml:space="preserve">
IF(AND(H68=data!$AR$5,I68=data!$AT$87),data!$AU$87,
IF(AND(H68=data!$AR$5,I68=data!$AT$88),data!$AU$88,
IF(H68=data!$AR$4,F68/J68,
IF(H68=data!$AR$5,F68/OFFSET(data!$AT$3,MATCH(I68,data!$AT$4:$AT$88,0),1),0))))</f>
        <v>0</v>
      </c>
      <c r="P68" s="90">
        <f>MIN(IF(L68=data!$AV$4,0.18,0.09),F68*9)</f>
        <v>0</v>
      </c>
      <c r="Q68" s="91">
        <f>IF(E68=data!$AS$5,P68,
IF(E68=data!$AS$4,O68,0))
*IF(AND(G68=data!$AW$4,E$4=data!$F$5),0.9,1)</f>
        <v>0</v>
      </c>
      <c r="R68" s="91">
        <f t="shared" si="402"/>
        <v>0</v>
      </c>
      <c r="AB68" s="596"/>
      <c r="AC68" s="599"/>
      <c r="AD68" s="166" t="s">
        <v>148</v>
      </c>
      <c r="AE68" s="72"/>
      <c r="AF68" s="73"/>
      <c r="AG68" s="73"/>
      <c r="AH68" s="79"/>
      <c r="AI68" s="80"/>
      <c r="AJ68" s="73"/>
      <c r="AK68" s="81"/>
      <c r="AL68" s="59"/>
      <c r="AM68" s="90" t="str">
        <f t="shared" si="601"/>
        <v>詳細計算方法</v>
      </c>
      <c r="AN68" s="90" t="str">
        <f t="shared" si="601"/>
        <v/>
      </c>
      <c r="AO68" s="90">
        <f ca="1" xml:space="preserve">
IF(AND(AH68=data!$AR$5,AI68=data!$AT$87),data!$AU$87,
IF(AND(AH68=data!$AR$5,AI68=data!$AT$88),data!$AU$88,
IF(AH68=data!$AR$4,AF68/AJ68,
IF(AH68=data!$AR$5,AF68/OFFSET(data!$AT$3,MATCH(AI68,data!$AT$4:$AT$88,0),1),0))))</f>
        <v>0</v>
      </c>
      <c r="AP68" s="90">
        <f>MIN(IF(AL68=data!$AV$4,0.18,0.09),AF68*9)</f>
        <v>0</v>
      </c>
      <c r="AQ68" s="91">
        <f>IF(AE68=data!$AS$5,AP68,
IF(AE68=data!$AS$4,AO68,0))
*IF(AND(AG68=data!$AW$4,AE$4=data!$F$5),0.9,1)</f>
        <v>0</v>
      </c>
      <c r="AR68" s="91">
        <f t="shared" si="1"/>
        <v>0</v>
      </c>
      <c r="BB68" s="596"/>
      <c r="BC68" s="599"/>
      <c r="BD68" s="166" t="s">
        <v>148</v>
      </c>
      <c r="BE68" s="72"/>
      <c r="BF68" s="73"/>
      <c r="BG68" s="73"/>
      <c r="BH68" s="79"/>
      <c r="BI68" s="80"/>
      <c r="BJ68" s="73"/>
      <c r="BK68" s="81"/>
      <c r="BL68" s="59"/>
      <c r="BM68" s="90" t="str">
        <f t="shared" ref="BM68:BN68" si="872">BM67</f>
        <v>簡略計算方法①</v>
      </c>
      <c r="BN68" s="90" t="str">
        <f t="shared" si="872"/>
        <v>大引間</v>
      </c>
      <c r="BO68" s="90">
        <f ca="1" xml:space="preserve">
IF(AND(BH68=data!$AR$5,BI68=data!$AT$87),data!$AU$87,
IF(AND(BH68=data!$AR$5,BI68=data!$AT$88),data!$AU$88,
IF(BH68=data!$AR$4,BF68/BJ68,
IF(BH68=data!$AR$5,BF68/OFFSET(data!$AT$3,MATCH(BI68,data!$AT$4:$AT$88,0),1),0))))</f>
        <v>0</v>
      </c>
      <c r="BP68" s="90">
        <f>MIN(IF(BL68=data!$AV$4,0.18,0.09),BF68*9)</f>
        <v>0</v>
      </c>
      <c r="BQ68" s="91">
        <f>IF(BE68=data!$AS$5,BP68,
IF(BE68=data!$AS$4,BO68,0))
*IF(AND(BG68=data!$AW$4,BE$4=data!$F$5),0.9,1)</f>
        <v>0</v>
      </c>
      <c r="BR68" s="91">
        <f t="shared" si="2"/>
        <v>0</v>
      </c>
      <c r="CB68" s="596"/>
      <c r="CC68" s="599"/>
      <c r="CD68" s="166" t="s">
        <v>148</v>
      </c>
      <c r="CE68" s="72"/>
      <c r="CF68" s="73"/>
      <c r="CG68" s="73"/>
      <c r="CH68" s="79"/>
      <c r="CI68" s="80"/>
      <c r="CJ68" s="73"/>
      <c r="CK68" s="81"/>
      <c r="CL68" s="59"/>
      <c r="CM68" s="90">
        <f t="shared" ref="CM68:CN68" si="873">CM67</f>
        <v>0</v>
      </c>
      <c r="CN68" s="90" t="str">
        <f t="shared" si="873"/>
        <v/>
      </c>
      <c r="CO68" s="90">
        <f ca="1" xml:space="preserve">
IF(AND(CH68=data!$AR$5,CI68=data!$AT$87),data!$AU$87,
IF(AND(CH68=data!$AR$5,CI68=data!$AT$88),data!$AU$88,
IF(CH68=data!$AR$4,CF68/CJ68,
IF(CH68=data!$AR$5,CF68/OFFSET(data!$AT$3,MATCH(CI68,data!$AT$4:$AT$88,0),1),0))))</f>
        <v>0</v>
      </c>
      <c r="CP68" s="90">
        <f>MIN(IF(CL68=data!$AV$4,0.18,0.09),CF68*9)</f>
        <v>0</v>
      </c>
      <c r="CQ68" s="91">
        <f>IF(CE68=data!$AS$5,CP68,
IF(CE68=data!$AS$4,CO68,0))
*IF(AND(CG68=data!$AW$4,CE$4=data!$F$5),0.9,1)</f>
        <v>0</v>
      </c>
      <c r="CR68" s="91">
        <f t="shared" si="3"/>
        <v>0</v>
      </c>
      <c r="DB68" s="596"/>
      <c r="DC68" s="599"/>
      <c r="DD68" s="166" t="s">
        <v>148</v>
      </c>
      <c r="DE68" s="72"/>
      <c r="DF68" s="73"/>
      <c r="DG68" s="73"/>
      <c r="DH68" s="79"/>
      <c r="DI68" s="80"/>
      <c r="DJ68" s="73"/>
      <c r="DK68" s="81"/>
      <c r="DL68" s="59"/>
      <c r="DM68" s="90">
        <f t="shared" ref="DM68:DN68" si="874">DM67</f>
        <v>0</v>
      </c>
      <c r="DN68" s="90" t="str">
        <f t="shared" si="874"/>
        <v/>
      </c>
      <c r="DO68" s="90">
        <f ca="1" xml:space="preserve">
IF(AND(DH68=data!$AR$5,DI68=data!$AT$87),data!$AU$87,
IF(AND(DH68=data!$AR$5,DI68=data!$AT$88),data!$AU$88,
IF(DH68=data!$AR$4,DF68/DJ68,
IF(DH68=data!$AR$5,DF68/OFFSET(data!$AT$3,MATCH(DI68,data!$AT$4:$AT$88,0),1),0))))</f>
        <v>0</v>
      </c>
      <c r="DP68" s="90">
        <f>MIN(IF(DL68=data!$AV$4,0.18,0.09),DF68*9)</f>
        <v>0</v>
      </c>
      <c r="DQ68" s="91">
        <f>IF(DE68=data!$AS$5,DP68,
IF(DE68=data!$AS$4,DO68,0))
*IF(AND(DG68=data!$AW$4,DE$4=data!$F$5),0.9,1)</f>
        <v>0</v>
      </c>
      <c r="DR68" s="91">
        <f t="shared" si="4"/>
        <v>0</v>
      </c>
      <c r="EB68" s="596"/>
      <c r="EC68" s="599"/>
      <c r="ED68" s="166" t="s">
        <v>148</v>
      </c>
      <c r="EE68" s="72"/>
      <c r="EF68" s="73"/>
      <c r="EG68" s="73"/>
      <c r="EH68" s="79"/>
      <c r="EI68" s="80"/>
      <c r="EJ68" s="73"/>
      <c r="EK68" s="81"/>
      <c r="EL68" s="59"/>
      <c r="EM68" s="90">
        <f t="shared" ref="EM68:EN68" si="875">EM67</f>
        <v>0</v>
      </c>
      <c r="EN68" s="90" t="str">
        <f t="shared" si="875"/>
        <v/>
      </c>
      <c r="EO68" s="90">
        <f ca="1" xml:space="preserve">
IF(AND(EH68=data!$AR$5,EI68=data!$AT$87),data!$AU$87,
IF(AND(EH68=data!$AR$5,EI68=data!$AT$88),data!$AU$88,
IF(EH68=data!$AR$4,EF68/EJ68,
IF(EH68=data!$AR$5,EF68/OFFSET(data!$AT$3,MATCH(EI68,data!$AT$4:$AT$88,0),1),0))))</f>
        <v>0</v>
      </c>
      <c r="EP68" s="90">
        <f>MIN(IF(EL68=data!$AV$4,0.18,0.09),EF68*9)</f>
        <v>0</v>
      </c>
      <c r="EQ68" s="91">
        <f>IF(EE68=data!$AS$5,EP68,
IF(EE68=data!$AS$4,EO68,0))
*IF(AND(EG68=data!$AW$4,EE$4=data!$F$5),0.9,1)</f>
        <v>0</v>
      </c>
      <c r="ER68" s="91">
        <f t="shared" si="5"/>
        <v>0</v>
      </c>
      <c r="FB68" s="596"/>
      <c r="FC68" s="599"/>
      <c r="FD68" s="166" t="s">
        <v>148</v>
      </c>
      <c r="FE68" s="72"/>
      <c r="FF68" s="73"/>
      <c r="FG68" s="73"/>
      <c r="FH68" s="79"/>
      <c r="FI68" s="80"/>
      <c r="FJ68" s="73"/>
      <c r="FK68" s="81"/>
      <c r="FL68" s="59"/>
      <c r="FM68" s="90">
        <f t="shared" ref="FM68:FN68" si="876">FM67</f>
        <v>0</v>
      </c>
      <c r="FN68" s="90" t="str">
        <f t="shared" si="876"/>
        <v/>
      </c>
      <c r="FO68" s="90">
        <f ca="1" xml:space="preserve">
IF(AND(FH68=data!$AR$5,FI68=data!$AT$87),data!$AU$87,
IF(AND(FH68=data!$AR$5,FI68=data!$AT$88),data!$AU$88,
IF(FH68=data!$AR$4,FF68/FJ68,
IF(FH68=data!$AR$5,FF68/OFFSET(data!$AT$3,MATCH(FI68,data!$AT$4:$AT$88,0),1),0))))</f>
        <v>0</v>
      </c>
      <c r="FP68" s="90">
        <f>MIN(IF(FL68=data!$AV$4,0.18,0.09),FF68*9)</f>
        <v>0</v>
      </c>
      <c r="FQ68" s="91">
        <f>IF(FE68=data!$AS$5,FP68,
IF(FE68=data!$AS$4,FO68,0))
*IF(AND(FG68=data!$AW$4,FE$4=data!$F$5),0.9,1)</f>
        <v>0</v>
      </c>
      <c r="FR68" s="91">
        <f t="shared" si="6"/>
        <v>0</v>
      </c>
      <c r="GB68" s="596"/>
      <c r="GC68" s="599"/>
      <c r="GD68" s="166" t="s">
        <v>148</v>
      </c>
      <c r="GE68" s="72"/>
      <c r="GF68" s="73"/>
      <c r="GG68" s="73"/>
      <c r="GH68" s="79"/>
      <c r="GI68" s="80"/>
      <c r="GJ68" s="73"/>
      <c r="GK68" s="81"/>
      <c r="GL68" s="59"/>
      <c r="GM68" s="90">
        <f t="shared" ref="GM68:GN68" si="877">GM67</f>
        <v>0</v>
      </c>
      <c r="GN68" s="90" t="str">
        <f t="shared" si="877"/>
        <v/>
      </c>
      <c r="GO68" s="90">
        <f ca="1" xml:space="preserve">
IF(AND(GH68=data!$AR$5,GI68=data!$AT$87),data!$AU$87,
IF(AND(GH68=data!$AR$5,GI68=data!$AT$88),data!$AU$88,
IF(GH68=data!$AR$4,GF68/GJ68,
IF(GH68=data!$AR$5,GF68/OFFSET(data!$AT$3,MATCH(GI68,data!$AT$4:$AT$88,0),1),0))))</f>
        <v>0</v>
      </c>
      <c r="GP68" s="90">
        <f>MIN(IF(GL68=data!$AV$4,0.18,0.09),GF68*9)</f>
        <v>0</v>
      </c>
      <c r="GQ68" s="91">
        <f>IF(GE68=data!$AS$5,GP68,
IF(GE68=data!$AS$4,GO68,0))
*IF(AND(GG68=data!$AW$4,GE$4=data!$F$5),0.9,1)</f>
        <v>0</v>
      </c>
      <c r="GR68" s="91">
        <f t="shared" si="7"/>
        <v>0</v>
      </c>
      <c r="HB68" s="596"/>
      <c r="HC68" s="599"/>
      <c r="HD68" s="166" t="s">
        <v>148</v>
      </c>
      <c r="HE68" s="72"/>
      <c r="HF68" s="73"/>
      <c r="HG68" s="73"/>
      <c r="HH68" s="79"/>
      <c r="HI68" s="80"/>
      <c r="HJ68" s="73"/>
      <c r="HK68" s="81"/>
      <c r="HL68" s="59"/>
      <c r="HM68" s="90">
        <f t="shared" ref="HM68:HN68" si="878">HM67</f>
        <v>0</v>
      </c>
      <c r="HN68" s="90" t="str">
        <f t="shared" si="878"/>
        <v/>
      </c>
      <c r="HO68" s="90">
        <f ca="1" xml:space="preserve">
IF(AND(HH68=data!$AR$5,HI68=data!$AT$87),data!$AU$87,
IF(AND(HH68=data!$AR$5,HI68=data!$AT$88),data!$AU$88,
IF(HH68=data!$AR$4,HF68/HJ68,
IF(HH68=data!$AR$5,HF68/OFFSET(data!$AT$3,MATCH(HI68,data!$AT$4:$AT$88,0),1),0))))</f>
        <v>0</v>
      </c>
      <c r="HP68" s="90">
        <f>MIN(IF(HL68=data!$AV$4,0.18,0.09),HF68*9)</f>
        <v>0</v>
      </c>
      <c r="HQ68" s="91">
        <f>IF(HE68=data!$AS$5,HP68,
IF(HE68=data!$AS$4,HO68,0))
*IF(AND(HG68=data!$AW$4,HE$4=data!$F$5),0.9,1)</f>
        <v>0</v>
      </c>
      <c r="HR68" s="91">
        <f t="shared" si="8"/>
        <v>0</v>
      </c>
      <c r="IB68" s="596"/>
      <c r="IC68" s="599"/>
      <c r="ID68" s="166" t="s">
        <v>148</v>
      </c>
      <c r="IE68" s="72"/>
      <c r="IF68" s="73"/>
      <c r="IG68" s="73"/>
      <c r="IH68" s="79"/>
      <c r="II68" s="80"/>
      <c r="IJ68" s="73"/>
      <c r="IK68" s="81"/>
      <c r="IL68" s="59"/>
      <c r="IM68" s="90">
        <f t="shared" ref="IM68:IN68" si="879">IM67</f>
        <v>0</v>
      </c>
      <c r="IN68" s="90" t="str">
        <f t="shared" si="879"/>
        <v/>
      </c>
      <c r="IO68" s="90">
        <f ca="1" xml:space="preserve">
IF(AND(IH68=data!$AR$5,II68=data!$AT$87),data!$AU$87,
IF(AND(IH68=data!$AR$5,II68=data!$AT$88),data!$AU$88,
IF(IH68=data!$AR$4,IF68/IJ68,
IF(IH68=data!$AR$5,IF68/OFFSET(data!$AT$3,MATCH(II68,data!$AT$4:$AT$88,0),1),0))))</f>
        <v>0</v>
      </c>
      <c r="IP68" s="90">
        <f>MIN(IF(IL68=data!$AV$4,0.18,0.09),IF68*9)</f>
        <v>0</v>
      </c>
      <c r="IQ68" s="91">
        <f>IF(IE68=data!$AS$5,IP68,
IF(IE68=data!$AS$4,IO68,0))
*IF(AND(IG68=data!$AW$4,IE$4=data!$F$5),0.9,1)</f>
        <v>0</v>
      </c>
      <c r="IR68" s="91">
        <f t="shared" si="9"/>
        <v>0</v>
      </c>
      <c r="JB68" s="596"/>
      <c r="JC68" s="599"/>
      <c r="JD68" s="166" t="s">
        <v>148</v>
      </c>
      <c r="JE68" s="72"/>
      <c r="JF68" s="73"/>
      <c r="JG68" s="73"/>
      <c r="JH68" s="79"/>
      <c r="JI68" s="80"/>
      <c r="JJ68" s="73"/>
      <c r="JK68" s="81"/>
      <c r="JL68" s="59"/>
      <c r="JM68" s="90">
        <f t="shared" ref="JM68:JN68" si="880">JM67</f>
        <v>0</v>
      </c>
      <c r="JN68" s="90" t="str">
        <f t="shared" si="880"/>
        <v/>
      </c>
      <c r="JO68" s="90">
        <f ca="1" xml:space="preserve">
IF(AND(JH68=data!$AR$5,JI68=data!$AT$87),data!$AU$87,
IF(AND(JH68=data!$AR$5,JI68=data!$AT$88),data!$AU$88,
IF(JH68=data!$AR$4,JF68/JJ68,
IF(JH68=data!$AR$5,JF68/OFFSET(data!$AT$3,MATCH(JI68,data!$AT$4:$AT$88,0),1),0))))</f>
        <v>0</v>
      </c>
      <c r="JP68" s="90">
        <f>MIN(IF(JL68=data!$AV$4,0.18,0.09),JF68*9)</f>
        <v>0</v>
      </c>
      <c r="JQ68" s="91">
        <f>IF(JE68=data!$AS$5,JP68,
IF(JE68=data!$AS$4,JO68,0))
*IF(AND(JG68=data!$AW$4,JE$4=data!$F$5),0.9,1)</f>
        <v>0</v>
      </c>
      <c r="JR68" s="91">
        <f t="shared" si="10"/>
        <v>0</v>
      </c>
      <c r="KB68" s="596"/>
      <c r="KC68" s="599"/>
      <c r="KD68" s="166" t="s">
        <v>148</v>
      </c>
      <c r="KE68" s="72"/>
      <c r="KF68" s="73"/>
      <c r="KG68" s="73"/>
      <c r="KH68" s="79"/>
      <c r="KI68" s="80"/>
      <c r="KJ68" s="73"/>
      <c r="KK68" s="81"/>
      <c r="KL68" s="59"/>
      <c r="KM68" s="90">
        <f t="shared" ref="KM68:KN68" si="881">KM67</f>
        <v>0</v>
      </c>
      <c r="KN68" s="90" t="str">
        <f t="shared" si="881"/>
        <v/>
      </c>
      <c r="KO68" s="90">
        <f ca="1" xml:space="preserve">
IF(AND(KH68=data!$AR$5,KI68=data!$AT$87),data!$AU$87,
IF(AND(KH68=data!$AR$5,KI68=data!$AT$88),data!$AU$88,
IF(KH68=data!$AR$4,KF68/KJ68,
IF(KH68=data!$AR$5,KF68/OFFSET(data!$AT$3,MATCH(KI68,data!$AT$4:$AT$88,0),1),0))))</f>
        <v>0</v>
      </c>
      <c r="KP68" s="90">
        <f>MIN(IF(KL68=data!$AV$4,0.18,0.09),KF68*9)</f>
        <v>0</v>
      </c>
      <c r="KQ68" s="91">
        <f>IF(KE68=data!$AS$5,KP68,
IF(KE68=data!$AS$4,KO68,0))
*IF(AND(KG68=data!$AW$4,KE$4=data!$F$5),0.9,1)</f>
        <v>0</v>
      </c>
      <c r="KR68" s="91">
        <f t="shared" si="11"/>
        <v>0</v>
      </c>
      <c r="LB68" s="596"/>
      <c r="LC68" s="599"/>
      <c r="LD68" s="166" t="s">
        <v>148</v>
      </c>
      <c r="LE68" s="72"/>
      <c r="LF68" s="73"/>
      <c r="LG68" s="73"/>
      <c r="LH68" s="79"/>
      <c r="LI68" s="80"/>
      <c r="LJ68" s="73"/>
      <c r="LK68" s="81"/>
      <c r="LL68" s="59"/>
      <c r="LM68" s="90">
        <f t="shared" ref="LM68:LN68" si="882">LM67</f>
        <v>0</v>
      </c>
      <c r="LN68" s="90" t="str">
        <f t="shared" si="882"/>
        <v/>
      </c>
      <c r="LO68" s="90">
        <f ca="1" xml:space="preserve">
IF(AND(LH68=data!$AR$5,LI68=data!$AT$87),data!$AU$87,
IF(AND(LH68=data!$AR$5,LI68=data!$AT$88),data!$AU$88,
IF(LH68=data!$AR$4,LF68/LJ68,
IF(LH68=data!$AR$5,LF68/OFFSET(data!$AT$3,MATCH(LI68,data!$AT$4:$AT$88,0),1),0))))</f>
        <v>0</v>
      </c>
      <c r="LP68" s="90">
        <f>MIN(IF(LL68=data!$AV$4,0.18,0.09),LF68*9)</f>
        <v>0</v>
      </c>
      <c r="LQ68" s="91">
        <f>IF(LE68=data!$AS$5,LP68,
IF(LE68=data!$AS$4,LO68,0))
*IF(AND(LG68=data!$AW$4,LE$4=data!$F$5),0.9,1)</f>
        <v>0</v>
      </c>
      <c r="LR68" s="91">
        <f t="shared" si="12"/>
        <v>0</v>
      </c>
      <c r="MB68" s="596"/>
      <c r="MC68" s="599"/>
      <c r="MD68" s="166" t="s">
        <v>148</v>
      </c>
      <c r="ME68" s="72"/>
      <c r="MF68" s="73"/>
      <c r="MG68" s="73"/>
      <c r="MH68" s="79"/>
      <c r="MI68" s="80"/>
      <c r="MJ68" s="73"/>
      <c r="MK68" s="81"/>
      <c r="ML68" s="59"/>
      <c r="MM68" s="90">
        <f t="shared" ref="MM68:MN68" si="883">MM67</f>
        <v>0</v>
      </c>
      <c r="MN68" s="90" t="str">
        <f t="shared" si="883"/>
        <v/>
      </c>
      <c r="MO68" s="90">
        <f ca="1" xml:space="preserve">
IF(AND(MH68=data!$AR$5,MI68=data!$AT$87),data!$AU$87,
IF(AND(MH68=data!$AR$5,MI68=data!$AT$88),data!$AU$88,
IF(MH68=data!$AR$4,MF68/MJ68,
IF(MH68=data!$AR$5,MF68/OFFSET(data!$AT$3,MATCH(MI68,data!$AT$4:$AT$88,0),1),0))))</f>
        <v>0</v>
      </c>
      <c r="MP68" s="90">
        <f>MIN(IF(ML68=data!$AV$4,0.18,0.09),MF68*9)</f>
        <v>0</v>
      </c>
      <c r="MQ68" s="91">
        <f>IF(ME68=data!$AS$5,MP68,
IF(ME68=data!$AS$4,MO68,0))
*IF(AND(MG68=data!$AW$4,ME$4=data!$F$5),0.9,1)</f>
        <v>0</v>
      </c>
      <c r="MR68" s="91">
        <f t="shared" si="13"/>
        <v>0</v>
      </c>
      <c r="NB68" s="596"/>
      <c r="NC68" s="599"/>
      <c r="ND68" s="166" t="s">
        <v>148</v>
      </c>
      <c r="NE68" s="72"/>
      <c r="NF68" s="73"/>
      <c r="NG68" s="73"/>
      <c r="NH68" s="79"/>
      <c r="NI68" s="80"/>
      <c r="NJ68" s="73"/>
      <c r="NK68" s="81"/>
      <c r="NL68" s="59"/>
      <c r="NM68" s="90">
        <f t="shared" ref="NM68:NN68" si="884">NM67</f>
        <v>0</v>
      </c>
      <c r="NN68" s="90" t="str">
        <f t="shared" si="884"/>
        <v/>
      </c>
      <c r="NO68" s="90">
        <f ca="1" xml:space="preserve">
IF(AND(NH68=data!$AR$5,NI68=data!$AT$87),data!$AU$87,
IF(AND(NH68=data!$AR$5,NI68=data!$AT$88),data!$AU$88,
IF(NH68=data!$AR$4,NF68/NJ68,
IF(NH68=data!$AR$5,NF68/OFFSET(data!$AT$3,MATCH(NI68,data!$AT$4:$AT$88,0),1),0))))</f>
        <v>0</v>
      </c>
      <c r="NP68" s="90">
        <f>MIN(IF(NL68=data!$AV$4,0.18,0.09),NF68*9)</f>
        <v>0</v>
      </c>
      <c r="NQ68" s="91">
        <f>IF(NE68=data!$AS$5,NP68,
IF(NE68=data!$AS$4,NO68,0))
*IF(AND(NG68=data!$AW$4,NE$4=data!$F$5),0.9,1)</f>
        <v>0</v>
      </c>
      <c r="NR68" s="91">
        <f t="shared" si="14"/>
        <v>0</v>
      </c>
      <c r="OB68" s="596"/>
      <c r="OC68" s="599"/>
      <c r="OD68" s="166" t="s">
        <v>148</v>
      </c>
      <c r="OE68" s="72"/>
      <c r="OF68" s="73"/>
      <c r="OG68" s="73"/>
      <c r="OH68" s="79"/>
      <c r="OI68" s="80"/>
      <c r="OJ68" s="73"/>
      <c r="OK68" s="81"/>
      <c r="OL68" s="59"/>
      <c r="OM68" s="90">
        <f t="shared" ref="OM68:ON68" si="885">OM67</f>
        <v>0</v>
      </c>
      <c r="ON68" s="90" t="str">
        <f t="shared" si="885"/>
        <v/>
      </c>
      <c r="OO68" s="90">
        <f ca="1" xml:space="preserve">
IF(AND(OH68=data!$AR$5,OI68=data!$AT$87),data!$AU$87,
IF(AND(OH68=data!$AR$5,OI68=data!$AT$88),data!$AU$88,
IF(OH68=data!$AR$4,OF68/OJ68,
IF(OH68=data!$AR$5,OF68/OFFSET(data!$AT$3,MATCH(OI68,data!$AT$4:$AT$88,0),1),0))))</f>
        <v>0</v>
      </c>
      <c r="OP68" s="90">
        <f>MIN(IF(OL68=data!$AV$4,0.18,0.09),OF68*9)</f>
        <v>0</v>
      </c>
      <c r="OQ68" s="91">
        <f>IF(OE68=data!$AS$5,OP68,
IF(OE68=data!$AS$4,OO68,0))
*IF(AND(OG68=data!$AW$4,OE$4=data!$F$5),0.9,1)</f>
        <v>0</v>
      </c>
      <c r="OR68" s="91">
        <f t="shared" si="15"/>
        <v>0</v>
      </c>
      <c r="PB68" s="596"/>
      <c r="PC68" s="599"/>
      <c r="PD68" s="166" t="s">
        <v>148</v>
      </c>
      <c r="PE68" s="72"/>
      <c r="PF68" s="73"/>
      <c r="PG68" s="73"/>
      <c r="PH68" s="79"/>
      <c r="PI68" s="80"/>
      <c r="PJ68" s="73"/>
      <c r="PK68" s="81"/>
      <c r="PL68" s="59"/>
      <c r="PM68" s="90">
        <f t="shared" ref="PM68:PN68" si="886">PM67</f>
        <v>0</v>
      </c>
      <c r="PN68" s="90" t="str">
        <f t="shared" si="886"/>
        <v/>
      </c>
      <c r="PO68" s="90">
        <f ca="1" xml:space="preserve">
IF(AND(PH68=data!$AR$5,PI68=data!$AT$87),data!$AU$87,
IF(AND(PH68=data!$AR$5,PI68=data!$AT$88),data!$AU$88,
IF(PH68=data!$AR$4,PF68/PJ68,
IF(PH68=data!$AR$5,PF68/OFFSET(data!$AT$3,MATCH(PI68,data!$AT$4:$AT$88,0),1),0))))</f>
        <v>0</v>
      </c>
      <c r="PP68" s="90">
        <f>MIN(IF(PL68=data!$AV$4,0.18,0.09),PF68*9)</f>
        <v>0</v>
      </c>
      <c r="PQ68" s="91">
        <f>IF(PE68=data!$AS$5,PP68,
IF(PE68=data!$AS$4,PO68,0))
*IF(AND(PG68=data!$AW$4,PE$4=data!$F$5),0.9,1)</f>
        <v>0</v>
      </c>
      <c r="PR68" s="91">
        <f t="shared" si="16"/>
        <v>0</v>
      </c>
      <c r="QB68" s="596"/>
      <c r="QC68" s="599"/>
      <c r="QD68" s="166" t="s">
        <v>148</v>
      </c>
      <c r="QE68" s="72"/>
      <c r="QF68" s="73"/>
      <c r="QG68" s="73"/>
      <c r="QH68" s="79"/>
      <c r="QI68" s="80"/>
      <c r="QJ68" s="73"/>
      <c r="QK68" s="81"/>
      <c r="QL68" s="59"/>
      <c r="QM68" s="90">
        <f t="shared" ref="QM68:QN68" si="887">QM67</f>
        <v>0</v>
      </c>
      <c r="QN68" s="90" t="str">
        <f t="shared" si="887"/>
        <v/>
      </c>
      <c r="QO68" s="90">
        <f ca="1" xml:space="preserve">
IF(AND(QH68=data!$AR$5,QI68=data!$AT$87),data!$AU$87,
IF(AND(QH68=data!$AR$5,QI68=data!$AT$88),data!$AU$88,
IF(QH68=data!$AR$4,QF68/QJ68,
IF(QH68=data!$AR$5,QF68/OFFSET(data!$AT$3,MATCH(QI68,data!$AT$4:$AT$88,0),1),0))))</f>
        <v>0</v>
      </c>
      <c r="QP68" s="90">
        <f>MIN(IF(QL68=data!$AV$4,0.18,0.09),QF68*9)</f>
        <v>0</v>
      </c>
      <c r="QQ68" s="91">
        <f>IF(QE68=data!$AS$5,QP68,
IF(QE68=data!$AS$4,QO68,0))
*IF(AND(QG68=data!$AW$4,QE$4=data!$F$5),0.9,1)</f>
        <v>0</v>
      </c>
      <c r="QR68" s="91">
        <f t="shared" si="17"/>
        <v>0</v>
      </c>
      <c r="RB68" s="596"/>
      <c r="RC68" s="599"/>
      <c r="RD68" s="166" t="s">
        <v>148</v>
      </c>
      <c r="RE68" s="72"/>
      <c r="RF68" s="73"/>
      <c r="RG68" s="73"/>
      <c r="RH68" s="79"/>
      <c r="RI68" s="80"/>
      <c r="RJ68" s="73"/>
      <c r="RK68" s="81"/>
      <c r="RL68" s="59"/>
      <c r="RM68" s="90">
        <f t="shared" ref="RM68:RN68" si="888">RM67</f>
        <v>0</v>
      </c>
      <c r="RN68" s="90" t="str">
        <f t="shared" si="888"/>
        <v/>
      </c>
      <c r="RO68" s="90">
        <f ca="1" xml:space="preserve">
IF(AND(RH68=data!$AR$5,RI68=data!$AT$87),data!$AU$87,
IF(AND(RH68=data!$AR$5,RI68=data!$AT$88),data!$AU$88,
IF(RH68=data!$AR$4,RF68/RJ68,
IF(RH68=data!$AR$5,RF68/OFFSET(data!$AT$3,MATCH(RI68,data!$AT$4:$AT$88,0),1),0))))</f>
        <v>0</v>
      </c>
      <c r="RP68" s="90">
        <f>MIN(IF(RL68=data!$AV$4,0.18,0.09),RF68*9)</f>
        <v>0</v>
      </c>
      <c r="RQ68" s="91">
        <f>IF(RE68=data!$AS$5,RP68,
IF(RE68=data!$AS$4,RO68,0))
*IF(AND(RG68=data!$AW$4,RE$4=data!$F$5),0.9,1)</f>
        <v>0</v>
      </c>
      <c r="RR68" s="91">
        <f t="shared" si="18"/>
        <v>0</v>
      </c>
      <c r="SB68" s="596"/>
      <c r="SC68" s="599"/>
      <c r="SD68" s="166" t="s">
        <v>148</v>
      </c>
      <c r="SE68" s="72"/>
      <c r="SF68" s="73"/>
      <c r="SG68" s="73"/>
      <c r="SH68" s="79"/>
      <c r="SI68" s="80"/>
      <c r="SJ68" s="73"/>
      <c r="SK68" s="81"/>
      <c r="SL68" s="59"/>
      <c r="SM68" s="90">
        <f t="shared" ref="SM68:SN68" si="889">SM67</f>
        <v>0</v>
      </c>
      <c r="SN68" s="90" t="str">
        <f t="shared" si="889"/>
        <v/>
      </c>
      <c r="SO68" s="90">
        <f ca="1" xml:space="preserve">
IF(AND(SH68=data!$AR$5,SI68=data!$AT$87),data!$AU$87,
IF(AND(SH68=data!$AR$5,SI68=data!$AT$88),data!$AU$88,
IF(SH68=data!$AR$4,SF68/SJ68,
IF(SH68=data!$AR$5,SF68/OFFSET(data!$AT$3,MATCH(SI68,data!$AT$4:$AT$88,0),1),0))))</f>
        <v>0</v>
      </c>
      <c r="SP68" s="90">
        <f>MIN(IF(SL68=data!$AV$4,0.18,0.09),SF68*9)</f>
        <v>0</v>
      </c>
      <c r="SQ68" s="91">
        <f>IF(SE68=data!$AS$5,SP68,
IF(SE68=data!$AS$4,SO68,0))
*IF(AND(SG68=data!$AW$4,SE$4=data!$F$5),0.9,1)</f>
        <v>0</v>
      </c>
      <c r="SR68" s="91">
        <f t="shared" si="19"/>
        <v>0</v>
      </c>
    </row>
    <row r="69" spans="2:512" ht="22.5" customHeight="1" thickBot="1" x14ac:dyDescent="0.2">
      <c r="B69" s="597"/>
      <c r="C69" s="600"/>
      <c r="D69" s="167" t="s">
        <v>149</v>
      </c>
      <c r="E69" s="74"/>
      <c r="F69" s="75"/>
      <c r="G69" s="75"/>
      <c r="H69" s="82"/>
      <c r="I69" s="83"/>
      <c r="J69" s="75"/>
      <c r="K69" s="84"/>
      <c r="L69" s="60"/>
      <c r="M69" s="90" t="str">
        <f t="shared" si="20"/>
        <v>簡略計算方法①</v>
      </c>
      <c r="N69" s="90" t="str">
        <f t="shared" si="21"/>
        <v>柱・間柱間</v>
      </c>
      <c r="O69" s="90">
        <f ca="1" xml:space="preserve">
IF(AND(H69=data!$AR$5,I69=data!$AT$87),data!$AU$87,
IF(AND(H69=data!$AR$5,I69=data!$AT$88),data!$AU$88,
IF(H69=data!$AR$4,F69/J69,
IF(H69=data!$AR$5,F69/OFFSET(data!$AT$3,MATCH(I69,data!$AT$4:$AT$88,0),1),0))))</f>
        <v>0</v>
      </c>
      <c r="P69" s="90">
        <f>MIN(IF(L69=data!$AV$4,0.18,0.09),F69*9)</f>
        <v>0</v>
      </c>
      <c r="Q69" s="91">
        <f>IF(E69=data!$AS$5,P69,
IF(E69=data!$AS$4,O69,0))
*IF(AND(G69=data!$AW$4,E$4=data!$F$5),0.9,1)</f>
        <v>0</v>
      </c>
      <c r="R69" s="91">
        <f t="shared" si="402"/>
        <v>0</v>
      </c>
      <c r="AB69" s="597"/>
      <c r="AC69" s="600"/>
      <c r="AD69" s="167" t="s">
        <v>149</v>
      </c>
      <c r="AE69" s="74"/>
      <c r="AF69" s="75"/>
      <c r="AG69" s="75"/>
      <c r="AH69" s="82"/>
      <c r="AI69" s="83"/>
      <c r="AJ69" s="75"/>
      <c r="AK69" s="84"/>
      <c r="AL69" s="60"/>
      <c r="AM69" s="90" t="str">
        <f t="shared" ref="AM69:AN69" si="890">AM68</f>
        <v>詳細計算方法</v>
      </c>
      <c r="AN69" s="90" t="str">
        <f t="shared" si="890"/>
        <v/>
      </c>
      <c r="AO69" s="90">
        <f ca="1" xml:space="preserve">
IF(AND(AH69=data!$AR$5,AI69=data!$AT$87),data!$AU$87,
IF(AND(AH69=data!$AR$5,AI69=data!$AT$88),data!$AU$88,
IF(AH69=data!$AR$4,AF69/AJ69,
IF(AH69=data!$AR$5,AF69/OFFSET(data!$AT$3,MATCH(AI69,data!$AT$4:$AT$88,0),1),0))))</f>
        <v>0</v>
      </c>
      <c r="AP69" s="90">
        <f>MIN(IF(AL69=data!$AV$4,0.18,0.09),AF69*9)</f>
        <v>0</v>
      </c>
      <c r="AQ69" s="91">
        <f>IF(AE69=data!$AS$5,AP69,
IF(AE69=data!$AS$4,AO69,0))
*IF(AND(AG69=data!$AW$4,AE$4=data!$F$5),0.9,1)</f>
        <v>0</v>
      </c>
      <c r="AR69" s="91">
        <f t="shared" si="1"/>
        <v>0</v>
      </c>
      <c r="BB69" s="597"/>
      <c r="BC69" s="600"/>
      <c r="BD69" s="167" t="s">
        <v>149</v>
      </c>
      <c r="BE69" s="74"/>
      <c r="BF69" s="75"/>
      <c r="BG69" s="75"/>
      <c r="BH69" s="82"/>
      <c r="BI69" s="83"/>
      <c r="BJ69" s="75"/>
      <c r="BK69" s="84"/>
      <c r="BL69" s="60"/>
      <c r="BM69" s="90" t="str">
        <f t="shared" ref="BM69:BN69" si="891">BM68</f>
        <v>簡略計算方法①</v>
      </c>
      <c r="BN69" s="90" t="str">
        <f t="shared" si="891"/>
        <v>大引間</v>
      </c>
      <c r="BO69" s="90">
        <f ca="1" xml:space="preserve">
IF(AND(BH69=data!$AR$5,BI69=data!$AT$87),data!$AU$87,
IF(AND(BH69=data!$AR$5,BI69=data!$AT$88),data!$AU$88,
IF(BH69=data!$AR$4,BF69/BJ69,
IF(BH69=data!$AR$5,BF69/OFFSET(data!$AT$3,MATCH(BI69,data!$AT$4:$AT$88,0),1),0))))</f>
        <v>0</v>
      </c>
      <c r="BP69" s="90">
        <f>MIN(IF(BL69=data!$AV$4,0.18,0.09),BF69*9)</f>
        <v>0</v>
      </c>
      <c r="BQ69" s="91">
        <f>IF(BE69=data!$AS$5,BP69,
IF(BE69=data!$AS$4,BO69,0))
*IF(AND(BG69=data!$AW$4,BE$4=data!$F$5),0.9,1)</f>
        <v>0</v>
      </c>
      <c r="BR69" s="91">
        <f t="shared" si="2"/>
        <v>0</v>
      </c>
      <c r="CB69" s="597"/>
      <c r="CC69" s="600"/>
      <c r="CD69" s="167" t="s">
        <v>149</v>
      </c>
      <c r="CE69" s="74"/>
      <c r="CF69" s="75"/>
      <c r="CG69" s="75"/>
      <c r="CH69" s="82"/>
      <c r="CI69" s="83"/>
      <c r="CJ69" s="75"/>
      <c r="CK69" s="84"/>
      <c r="CL69" s="60"/>
      <c r="CM69" s="90">
        <f t="shared" ref="CM69:CN69" si="892">CM68</f>
        <v>0</v>
      </c>
      <c r="CN69" s="90" t="str">
        <f t="shared" si="892"/>
        <v/>
      </c>
      <c r="CO69" s="90">
        <f ca="1" xml:space="preserve">
IF(AND(CH69=data!$AR$5,CI69=data!$AT$87),data!$AU$87,
IF(AND(CH69=data!$AR$5,CI69=data!$AT$88),data!$AU$88,
IF(CH69=data!$AR$4,CF69/CJ69,
IF(CH69=data!$AR$5,CF69/OFFSET(data!$AT$3,MATCH(CI69,data!$AT$4:$AT$88,0),1),0))))</f>
        <v>0</v>
      </c>
      <c r="CP69" s="90">
        <f>MIN(IF(CL69=data!$AV$4,0.18,0.09),CF69*9)</f>
        <v>0</v>
      </c>
      <c r="CQ69" s="91">
        <f>IF(CE69=data!$AS$5,CP69,
IF(CE69=data!$AS$4,CO69,0))
*IF(AND(CG69=data!$AW$4,CE$4=data!$F$5),0.9,1)</f>
        <v>0</v>
      </c>
      <c r="CR69" s="91">
        <f t="shared" si="3"/>
        <v>0</v>
      </c>
      <c r="DB69" s="597"/>
      <c r="DC69" s="600"/>
      <c r="DD69" s="167" t="s">
        <v>149</v>
      </c>
      <c r="DE69" s="74"/>
      <c r="DF69" s="75"/>
      <c r="DG69" s="75"/>
      <c r="DH69" s="82"/>
      <c r="DI69" s="83"/>
      <c r="DJ69" s="75"/>
      <c r="DK69" s="84"/>
      <c r="DL69" s="60"/>
      <c r="DM69" s="90">
        <f t="shared" ref="DM69:DN69" si="893">DM68</f>
        <v>0</v>
      </c>
      <c r="DN69" s="90" t="str">
        <f t="shared" si="893"/>
        <v/>
      </c>
      <c r="DO69" s="90">
        <f ca="1" xml:space="preserve">
IF(AND(DH69=data!$AR$5,DI69=data!$AT$87),data!$AU$87,
IF(AND(DH69=data!$AR$5,DI69=data!$AT$88),data!$AU$88,
IF(DH69=data!$AR$4,DF69/DJ69,
IF(DH69=data!$AR$5,DF69/OFFSET(data!$AT$3,MATCH(DI69,data!$AT$4:$AT$88,0),1),0))))</f>
        <v>0</v>
      </c>
      <c r="DP69" s="90">
        <f>MIN(IF(DL69=data!$AV$4,0.18,0.09),DF69*9)</f>
        <v>0</v>
      </c>
      <c r="DQ69" s="91">
        <f>IF(DE69=data!$AS$5,DP69,
IF(DE69=data!$AS$4,DO69,0))
*IF(AND(DG69=data!$AW$4,DE$4=data!$F$5),0.9,1)</f>
        <v>0</v>
      </c>
      <c r="DR69" s="91">
        <f t="shared" si="4"/>
        <v>0</v>
      </c>
      <c r="EB69" s="597"/>
      <c r="EC69" s="600"/>
      <c r="ED69" s="167" t="s">
        <v>149</v>
      </c>
      <c r="EE69" s="74"/>
      <c r="EF69" s="75"/>
      <c r="EG69" s="75"/>
      <c r="EH69" s="82"/>
      <c r="EI69" s="83"/>
      <c r="EJ69" s="75"/>
      <c r="EK69" s="84"/>
      <c r="EL69" s="60"/>
      <c r="EM69" s="90">
        <f t="shared" ref="EM69:EN69" si="894">EM68</f>
        <v>0</v>
      </c>
      <c r="EN69" s="90" t="str">
        <f t="shared" si="894"/>
        <v/>
      </c>
      <c r="EO69" s="90">
        <f ca="1" xml:space="preserve">
IF(AND(EH69=data!$AR$5,EI69=data!$AT$87),data!$AU$87,
IF(AND(EH69=data!$AR$5,EI69=data!$AT$88),data!$AU$88,
IF(EH69=data!$AR$4,EF69/EJ69,
IF(EH69=data!$AR$5,EF69/OFFSET(data!$AT$3,MATCH(EI69,data!$AT$4:$AT$88,0),1),0))))</f>
        <v>0</v>
      </c>
      <c r="EP69" s="90">
        <f>MIN(IF(EL69=data!$AV$4,0.18,0.09),EF69*9)</f>
        <v>0</v>
      </c>
      <c r="EQ69" s="91">
        <f>IF(EE69=data!$AS$5,EP69,
IF(EE69=data!$AS$4,EO69,0))
*IF(AND(EG69=data!$AW$4,EE$4=data!$F$5),0.9,1)</f>
        <v>0</v>
      </c>
      <c r="ER69" s="91">
        <f t="shared" si="5"/>
        <v>0</v>
      </c>
      <c r="FB69" s="597"/>
      <c r="FC69" s="600"/>
      <c r="FD69" s="167" t="s">
        <v>149</v>
      </c>
      <c r="FE69" s="74"/>
      <c r="FF69" s="75"/>
      <c r="FG69" s="75"/>
      <c r="FH69" s="82"/>
      <c r="FI69" s="83"/>
      <c r="FJ69" s="75"/>
      <c r="FK69" s="84"/>
      <c r="FL69" s="60"/>
      <c r="FM69" s="90">
        <f t="shared" ref="FM69:FN69" si="895">FM68</f>
        <v>0</v>
      </c>
      <c r="FN69" s="90" t="str">
        <f t="shared" si="895"/>
        <v/>
      </c>
      <c r="FO69" s="90">
        <f ca="1" xml:space="preserve">
IF(AND(FH69=data!$AR$5,FI69=data!$AT$87),data!$AU$87,
IF(AND(FH69=data!$AR$5,FI69=data!$AT$88),data!$AU$88,
IF(FH69=data!$AR$4,FF69/FJ69,
IF(FH69=data!$AR$5,FF69/OFFSET(data!$AT$3,MATCH(FI69,data!$AT$4:$AT$88,0),1),0))))</f>
        <v>0</v>
      </c>
      <c r="FP69" s="90">
        <f>MIN(IF(FL69=data!$AV$4,0.18,0.09),FF69*9)</f>
        <v>0</v>
      </c>
      <c r="FQ69" s="91">
        <f>IF(FE69=data!$AS$5,FP69,
IF(FE69=data!$AS$4,FO69,0))
*IF(AND(FG69=data!$AW$4,FE$4=data!$F$5),0.9,1)</f>
        <v>0</v>
      </c>
      <c r="FR69" s="91">
        <f t="shared" si="6"/>
        <v>0</v>
      </c>
      <c r="GB69" s="597"/>
      <c r="GC69" s="600"/>
      <c r="GD69" s="167" t="s">
        <v>149</v>
      </c>
      <c r="GE69" s="74"/>
      <c r="GF69" s="75"/>
      <c r="GG69" s="75"/>
      <c r="GH69" s="82"/>
      <c r="GI69" s="83"/>
      <c r="GJ69" s="75"/>
      <c r="GK69" s="84"/>
      <c r="GL69" s="60"/>
      <c r="GM69" s="90">
        <f t="shared" ref="GM69:GN69" si="896">GM68</f>
        <v>0</v>
      </c>
      <c r="GN69" s="90" t="str">
        <f t="shared" si="896"/>
        <v/>
      </c>
      <c r="GO69" s="90">
        <f ca="1" xml:space="preserve">
IF(AND(GH69=data!$AR$5,GI69=data!$AT$87),data!$AU$87,
IF(AND(GH69=data!$AR$5,GI69=data!$AT$88),data!$AU$88,
IF(GH69=data!$AR$4,GF69/GJ69,
IF(GH69=data!$AR$5,GF69/OFFSET(data!$AT$3,MATCH(GI69,data!$AT$4:$AT$88,0),1),0))))</f>
        <v>0</v>
      </c>
      <c r="GP69" s="90">
        <f>MIN(IF(GL69=data!$AV$4,0.18,0.09),GF69*9)</f>
        <v>0</v>
      </c>
      <c r="GQ69" s="91">
        <f>IF(GE69=data!$AS$5,GP69,
IF(GE69=data!$AS$4,GO69,0))
*IF(AND(GG69=data!$AW$4,GE$4=data!$F$5),0.9,1)</f>
        <v>0</v>
      </c>
      <c r="GR69" s="91">
        <f t="shared" si="7"/>
        <v>0</v>
      </c>
      <c r="HB69" s="597"/>
      <c r="HC69" s="600"/>
      <c r="HD69" s="167" t="s">
        <v>149</v>
      </c>
      <c r="HE69" s="74"/>
      <c r="HF69" s="75"/>
      <c r="HG69" s="75"/>
      <c r="HH69" s="82"/>
      <c r="HI69" s="83"/>
      <c r="HJ69" s="75"/>
      <c r="HK69" s="84"/>
      <c r="HL69" s="60"/>
      <c r="HM69" s="90">
        <f t="shared" ref="HM69:HN69" si="897">HM68</f>
        <v>0</v>
      </c>
      <c r="HN69" s="90" t="str">
        <f t="shared" si="897"/>
        <v/>
      </c>
      <c r="HO69" s="90">
        <f ca="1" xml:space="preserve">
IF(AND(HH69=data!$AR$5,HI69=data!$AT$87),data!$AU$87,
IF(AND(HH69=data!$AR$5,HI69=data!$AT$88),data!$AU$88,
IF(HH69=data!$AR$4,HF69/HJ69,
IF(HH69=data!$AR$5,HF69/OFFSET(data!$AT$3,MATCH(HI69,data!$AT$4:$AT$88,0),1),0))))</f>
        <v>0</v>
      </c>
      <c r="HP69" s="90">
        <f>MIN(IF(HL69=data!$AV$4,0.18,0.09),HF69*9)</f>
        <v>0</v>
      </c>
      <c r="HQ69" s="91">
        <f>IF(HE69=data!$AS$5,HP69,
IF(HE69=data!$AS$4,HO69,0))
*IF(AND(HG69=data!$AW$4,HE$4=data!$F$5),0.9,1)</f>
        <v>0</v>
      </c>
      <c r="HR69" s="91">
        <f t="shared" si="8"/>
        <v>0</v>
      </c>
      <c r="IB69" s="597"/>
      <c r="IC69" s="600"/>
      <c r="ID69" s="167" t="s">
        <v>149</v>
      </c>
      <c r="IE69" s="74"/>
      <c r="IF69" s="75"/>
      <c r="IG69" s="75"/>
      <c r="IH69" s="82"/>
      <c r="II69" s="83"/>
      <c r="IJ69" s="75"/>
      <c r="IK69" s="84"/>
      <c r="IL69" s="60"/>
      <c r="IM69" s="90">
        <f t="shared" ref="IM69:IN69" si="898">IM68</f>
        <v>0</v>
      </c>
      <c r="IN69" s="90" t="str">
        <f t="shared" si="898"/>
        <v/>
      </c>
      <c r="IO69" s="90">
        <f ca="1" xml:space="preserve">
IF(AND(IH69=data!$AR$5,II69=data!$AT$87),data!$AU$87,
IF(AND(IH69=data!$AR$5,II69=data!$AT$88),data!$AU$88,
IF(IH69=data!$AR$4,IF69/IJ69,
IF(IH69=data!$AR$5,IF69/OFFSET(data!$AT$3,MATCH(II69,data!$AT$4:$AT$88,0),1),0))))</f>
        <v>0</v>
      </c>
      <c r="IP69" s="90">
        <f>MIN(IF(IL69=data!$AV$4,0.18,0.09),IF69*9)</f>
        <v>0</v>
      </c>
      <c r="IQ69" s="91">
        <f>IF(IE69=data!$AS$5,IP69,
IF(IE69=data!$AS$4,IO69,0))
*IF(AND(IG69=data!$AW$4,IE$4=data!$F$5),0.9,1)</f>
        <v>0</v>
      </c>
      <c r="IR69" s="91">
        <f t="shared" si="9"/>
        <v>0</v>
      </c>
      <c r="JB69" s="597"/>
      <c r="JC69" s="600"/>
      <c r="JD69" s="167" t="s">
        <v>149</v>
      </c>
      <c r="JE69" s="74"/>
      <c r="JF69" s="75"/>
      <c r="JG69" s="75"/>
      <c r="JH69" s="82"/>
      <c r="JI69" s="83"/>
      <c r="JJ69" s="75"/>
      <c r="JK69" s="84"/>
      <c r="JL69" s="60"/>
      <c r="JM69" s="90">
        <f t="shared" ref="JM69:JN69" si="899">JM68</f>
        <v>0</v>
      </c>
      <c r="JN69" s="90" t="str">
        <f t="shared" si="899"/>
        <v/>
      </c>
      <c r="JO69" s="90">
        <f ca="1" xml:space="preserve">
IF(AND(JH69=data!$AR$5,JI69=data!$AT$87),data!$AU$87,
IF(AND(JH69=data!$AR$5,JI69=data!$AT$88),data!$AU$88,
IF(JH69=data!$AR$4,JF69/JJ69,
IF(JH69=data!$AR$5,JF69/OFFSET(data!$AT$3,MATCH(JI69,data!$AT$4:$AT$88,0),1),0))))</f>
        <v>0</v>
      </c>
      <c r="JP69" s="90">
        <f>MIN(IF(JL69=data!$AV$4,0.18,0.09),JF69*9)</f>
        <v>0</v>
      </c>
      <c r="JQ69" s="91">
        <f>IF(JE69=data!$AS$5,JP69,
IF(JE69=data!$AS$4,JO69,0))
*IF(AND(JG69=data!$AW$4,JE$4=data!$F$5),0.9,1)</f>
        <v>0</v>
      </c>
      <c r="JR69" s="91">
        <f t="shared" si="10"/>
        <v>0</v>
      </c>
      <c r="KB69" s="597"/>
      <c r="KC69" s="600"/>
      <c r="KD69" s="167" t="s">
        <v>149</v>
      </c>
      <c r="KE69" s="74"/>
      <c r="KF69" s="75"/>
      <c r="KG69" s="75"/>
      <c r="KH69" s="82"/>
      <c r="KI69" s="83"/>
      <c r="KJ69" s="75"/>
      <c r="KK69" s="84"/>
      <c r="KL69" s="60"/>
      <c r="KM69" s="90">
        <f t="shared" ref="KM69:KN69" si="900">KM68</f>
        <v>0</v>
      </c>
      <c r="KN69" s="90" t="str">
        <f t="shared" si="900"/>
        <v/>
      </c>
      <c r="KO69" s="90">
        <f ca="1" xml:space="preserve">
IF(AND(KH69=data!$AR$5,KI69=data!$AT$87),data!$AU$87,
IF(AND(KH69=data!$AR$5,KI69=data!$AT$88),data!$AU$88,
IF(KH69=data!$AR$4,KF69/KJ69,
IF(KH69=data!$AR$5,KF69/OFFSET(data!$AT$3,MATCH(KI69,data!$AT$4:$AT$88,0),1),0))))</f>
        <v>0</v>
      </c>
      <c r="KP69" s="90">
        <f>MIN(IF(KL69=data!$AV$4,0.18,0.09),KF69*9)</f>
        <v>0</v>
      </c>
      <c r="KQ69" s="91">
        <f>IF(KE69=data!$AS$5,KP69,
IF(KE69=data!$AS$4,KO69,0))
*IF(AND(KG69=data!$AW$4,KE$4=data!$F$5),0.9,1)</f>
        <v>0</v>
      </c>
      <c r="KR69" s="91">
        <f t="shared" si="11"/>
        <v>0</v>
      </c>
      <c r="LB69" s="597"/>
      <c r="LC69" s="600"/>
      <c r="LD69" s="167" t="s">
        <v>149</v>
      </c>
      <c r="LE69" s="74"/>
      <c r="LF69" s="75"/>
      <c r="LG69" s="75"/>
      <c r="LH69" s="82"/>
      <c r="LI69" s="83"/>
      <c r="LJ69" s="75"/>
      <c r="LK69" s="84"/>
      <c r="LL69" s="60"/>
      <c r="LM69" s="90">
        <f t="shared" ref="LM69:LN69" si="901">LM68</f>
        <v>0</v>
      </c>
      <c r="LN69" s="90" t="str">
        <f t="shared" si="901"/>
        <v/>
      </c>
      <c r="LO69" s="90">
        <f ca="1" xml:space="preserve">
IF(AND(LH69=data!$AR$5,LI69=data!$AT$87),data!$AU$87,
IF(AND(LH69=data!$AR$5,LI69=data!$AT$88),data!$AU$88,
IF(LH69=data!$AR$4,LF69/LJ69,
IF(LH69=data!$AR$5,LF69/OFFSET(data!$AT$3,MATCH(LI69,data!$AT$4:$AT$88,0),1),0))))</f>
        <v>0</v>
      </c>
      <c r="LP69" s="90">
        <f>MIN(IF(LL69=data!$AV$4,0.18,0.09),LF69*9)</f>
        <v>0</v>
      </c>
      <c r="LQ69" s="91">
        <f>IF(LE69=data!$AS$5,LP69,
IF(LE69=data!$AS$4,LO69,0))
*IF(AND(LG69=data!$AW$4,LE$4=data!$F$5),0.9,1)</f>
        <v>0</v>
      </c>
      <c r="LR69" s="91">
        <f t="shared" si="12"/>
        <v>0</v>
      </c>
      <c r="MB69" s="597"/>
      <c r="MC69" s="600"/>
      <c r="MD69" s="167" t="s">
        <v>149</v>
      </c>
      <c r="ME69" s="74"/>
      <c r="MF69" s="75"/>
      <c r="MG69" s="75"/>
      <c r="MH69" s="82"/>
      <c r="MI69" s="83"/>
      <c r="MJ69" s="75"/>
      <c r="MK69" s="84"/>
      <c r="ML69" s="60"/>
      <c r="MM69" s="90">
        <f t="shared" ref="MM69:MN69" si="902">MM68</f>
        <v>0</v>
      </c>
      <c r="MN69" s="90" t="str">
        <f t="shared" si="902"/>
        <v/>
      </c>
      <c r="MO69" s="90">
        <f ca="1" xml:space="preserve">
IF(AND(MH69=data!$AR$5,MI69=data!$AT$87),data!$AU$87,
IF(AND(MH69=data!$AR$5,MI69=data!$AT$88),data!$AU$88,
IF(MH69=data!$AR$4,MF69/MJ69,
IF(MH69=data!$AR$5,MF69/OFFSET(data!$AT$3,MATCH(MI69,data!$AT$4:$AT$88,0),1),0))))</f>
        <v>0</v>
      </c>
      <c r="MP69" s="90">
        <f>MIN(IF(ML69=data!$AV$4,0.18,0.09),MF69*9)</f>
        <v>0</v>
      </c>
      <c r="MQ69" s="91">
        <f>IF(ME69=data!$AS$5,MP69,
IF(ME69=data!$AS$4,MO69,0))
*IF(AND(MG69=data!$AW$4,ME$4=data!$F$5),0.9,1)</f>
        <v>0</v>
      </c>
      <c r="MR69" s="91">
        <f t="shared" si="13"/>
        <v>0</v>
      </c>
      <c r="NB69" s="597"/>
      <c r="NC69" s="600"/>
      <c r="ND69" s="167" t="s">
        <v>149</v>
      </c>
      <c r="NE69" s="74"/>
      <c r="NF69" s="75"/>
      <c r="NG69" s="75"/>
      <c r="NH69" s="82"/>
      <c r="NI69" s="83"/>
      <c r="NJ69" s="75"/>
      <c r="NK69" s="84"/>
      <c r="NL69" s="60"/>
      <c r="NM69" s="90">
        <f t="shared" ref="NM69:NN69" si="903">NM68</f>
        <v>0</v>
      </c>
      <c r="NN69" s="90" t="str">
        <f t="shared" si="903"/>
        <v/>
      </c>
      <c r="NO69" s="90">
        <f ca="1" xml:space="preserve">
IF(AND(NH69=data!$AR$5,NI69=data!$AT$87),data!$AU$87,
IF(AND(NH69=data!$AR$5,NI69=data!$AT$88),data!$AU$88,
IF(NH69=data!$AR$4,NF69/NJ69,
IF(NH69=data!$AR$5,NF69/OFFSET(data!$AT$3,MATCH(NI69,data!$AT$4:$AT$88,0),1),0))))</f>
        <v>0</v>
      </c>
      <c r="NP69" s="90">
        <f>MIN(IF(NL69=data!$AV$4,0.18,0.09),NF69*9)</f>
        <v>0</v>
      </c>
      <c r="NQ69" s="91">
        <f>IF(NE69=data!$AS$5,NP69,
IF(NE69=data!$AS$4,NO69,0))
*IF(AND(NG69=data!$AW$4,NE$4=data!$F$5),0.9,1)</f>
        <v>0</v>
      </c>
      <c r="NR69" s="91">
        <f t="shared" si="14"/>
        <v>0</v>
      </c>
      <c r="OB69" s="597"/>
      <c r="OC69" s="600"/>
      <c r="OD69" s="167" t="s">
        <v>149</v>
      </c>
      <c r="OE69" s="74"/>
      <c r="OF69" s="75"/>
      <c r="OG69" s="75"/>
      <c r="OH69" s="82"/>
      <c r="OI69" s="83"/>
      <c r="OJ69" s="75"/>
      <c r="OK69" s="84"/>
      <c r="OL69" s="60"/>
      <c r="OM69" s="90">
        <f t="shared" ref="OM69:ON69" si="904">OM68</f>
        <v>0</v>
      </c>
      <c r="ON69" s="90" t="str">
        <f t="shared" si="904"/>
        <v/>
      </c>
      <c r="OO69" s="90">
        <f ca="1" xml:space="preserve">
IF(AND(OH69=data!$AR$5,OI69=data!$AT$87),data!$AU$87,
IF(AND(OH69=data!$AR$5,OI69=data!$AT$88),data!$AU$88,
IF(OH69=data!$AR$4,OF69/OJ69,
IF(OH69=data!$AR$5,OF69/OFFSET(data!$AT$3,MATCH(OI69,data!$AT$4:$AT$88,0),1),0))))</f>
        <v>0</v>
      </c>
      <c r="OP69" s="90">
        <f>MIN(IF(OL69=data!$AV$4,0.18,0.09),OF69*9)</f>
        <v>0</v>
      </c>
      <c r="OQ69" s="91">
        <f>IF(OE69=data!$AS$5,OP69,
IF(OE69=data!$AS$4,OO69,0))
*IF(AND(OG69=data!$AW$4,OE$4=data!$F$5),0.9,1)</f>
        <v>0</v>
      </c>
      <c r="OR69" s="91">
        <f t="shared" si="15"/>
        <v>0</v>
      </c>
      <c r="PB69" s="597"/>
      <c r="PC69" s="600"/>
      <c r="PD69" s="167" t="s">
        <v>149</v>
      </c>
      <c r="PE69" s="74"/>
      <c r="PF69" s="75"/>
      <c r="PG69" s="75"/>
      <c r="PH69" s="82"/>
      <c r="PI69" s="83"/>
      <c r="PJ69" s="75"/>
      <c r="PK69" s="84"/>
      <c r="PL69" s="60"/>
      <c r="PM69" s="90">
        <f t="shared" ref="PM69:PN69" si="905">PM68</f>
        <v>0</v>
      </c>
      <c r="PN69" s="90" t="str">
        <f t="shared" si="905"/>
        <v/>
      </c>
      <c r="PO69" s="90">
        <f ca="1" xml:space="preserve">
IF(AND(PH69=data!$AR$5,PI69=data!$AT$87),data!$AU$87,
IF(AND(PH69=data!$AR$5,PI69=data!$AT$88),data!$AU$88,
IF(PH69=data!$AR$4,PF69/PJ69,
IF(PH69=data!$AR$5,PF69/OFFSET(data!$AT$3,MATCH(PI69,data!$AT$4:$AT$88,0),1),0))))</f>
        <v>0</v>
      </c>
      <c r="PP69" s="90">
        <f>MIN(IF(PL69=data!$AV$4,0.18,0.09),PF69*9)</f>
        <v>0</v>
      </c>
      <c r="PQ69" s="91">
        <f>IF(PE69=data!$AS$5,PP69,
IF(PE69=data!$AS$4,PO69,0))
*IF(AND(PG69=data!$AW$4,PE$4=data!$F$5),0.9,1)</f>
        <v>0</v>
      </c>
      <c r="PR69" s="91">
        <f t="shared" si="16"/>
        <v>0</v>
      </c>
      <c r="QB69" s="597"/>
      <c r="QC69" s="600"/>
      <c r="QD69" s="167" t="s">
        <v>149</v>
      </c>
      <c r="QE69" s="74"/>
      <c r="QF69" s="75"/>
      <c r="QG69" s="75"/>
      <c r="QH69" s="82"/>
      <c r="QI69" s="83"/>
      <c r="QJ69" s="75"/>
      <c r="QK69" s="84"/>
      <c r="QL69" s="60"/>
      <c r="QM69" s="90">
        <f t="shared" ref="QM69:QN69" si="906">QM68</f>
        <v>0</v>
      </c>
      <c r="QN69" s="90" t="str">
        <f t="shared" si="906"/>
        <v/>
      </c>
      <c r="QO69" s="90">
        <f ca="1" xml:space="preserve">
IF(AND(QH69=data!$AR$5,QI69=data!$AT$87),data!$AU$87,
IF(AND(QH69=data!$AR$5,QI69=data!$AT$88),data!$AU$88,
IF(QH69=data!$AR$4,QF69/QJ69,
IF(QH69=data!$AR$5,QF69/OFFSET(data!$AT$3,MATCH(QI69,data!$AT$4:$AT$88,0),1),0))))</f>
        <v>0</v>
      </c>
      <c r="QP69" s="90">
        <f>MIN(IF(QL69=data!$AV$4,0.18,0.09),QF69*9)</f>
        <v>0</v>
      </c>
      <c r="QQ69" s="91">
        <f>IF(QE69=data!$AS$5,QP69,
IF(QE69=data!$AS$4,QO69,0))
*IF(AND(QG69=data!$AW$4,QE$4=data!$F$5),0.9,1)</f>
        <v>0</v>
      </c>
      <c r="QR69" s="91">
        <f t="shared" si="17"/>
        <v>0</v>
      </c>
      <c r="RB69" s="597"/>
      <c r="RC69" s="600"/>
      <c r="RD69" s="167" t="s">
        <v>149</v>
      </c>
      <c r="RE69" s="74"/>
      <c r="RF69" s="75"/>
      <c r="RG69" s="75"/>
      <c r="RH69" s="82"/>
      <c r="RI69" s="83"/>
      <c r="RJ69" s="75"/>
      <c r="RK69" s="84"/>
      <c r="RL69" s="60"/>
      <c r="RM69" s="90">
        <f t="shared" ref="RM69:RN69" si="907">RM68</f>
        <v>0</v>
      </c>
      <c r="RN69" s="90" t="str">
        <f t="shared" si="907"/>
        <v/>
      </c>
      <c r="RO69" s="90">
        <f ca="1" xml:space="preserve">
IF(AND(RH69=data!$AR$5,RI69=data!$AT$87),data!$AU$87,
IF(AND(RH69=data!$AR$5,RI69=data!$AT$88),data!$AU$88,
IF(RH69=data!$AR$4,RF69/RJ69,
IF(RH69=data!$AR$5,RF69/OFFSET(data!$AT$3,MATCH(RI69,data!$AT$4:$AT$88,0),1),0))))</f>
        <v>0</v>
      </c>
      <c r="RP69" s="90">
        <f>MIN(IF(RL69=data!$AV$4,0.18,0.09),RF69*9)</f>
        <v>0</v>
      </c>
      <c r="RQ69" s="91">
        <f>IF(RE69=data!$AS$5,RP69,
IF(RE69=data!$AS$4,RO69,0))
*IF(AND(RG69=data!$AW$4,RE$4=data!$F$5),0.9,1)</f>
        <v>0</v>
      </c>
      <c r="RR69" s="91">
        <f t="shared" si="18"/>
        <v>0</v>
      </c>
      <c r="SB69" s="597"/>
      <c r="SC69" s="600"/>
      <c r="SD69" s="167" t="s">
        <v>149</v>
      </c>
      <c r="SE69" s="74"/>
      <c r="SF69" s="75"/>
      <c r="SG69" s="75"/>
      <c r="SH69" s="82"/>
      <c r="SI69" s="83"/>
      <c r="SJ69" s="75"/>
      <c r="SK69" s="84"/>
      <c r="SL69" s="60"/>
      <c r="SM69" s="90">
        <f t="shared" ref="SM69:SN69" si="908">SM68</f>
        <v>0</v>
      </c>
      <c r="SN69" s="90" t="str">
        <f t="shared" si="908"/>
        <v/>
      </c>
      <c r="SO69" s="90">
        <f ca="1" xml:space="preserve">
IF(AND(SH69=data!$AR$5,SI69=data!$AT$87),data!$AU$87,
IF(AND(SH69=data!$AR$5,SI69=data!$AT$88),data!$AU$88,
IF(SH69=data!$AR$4,SF69/SJ69,
IF(SH69=data!$AR$5,SF69/OFFSET(data!$AT$3,MATCH(SI69,data!$AT$4:$AT$88,0),1),0))))</f>
        <v>0</v>
      </c>
      <c r="SP69" s="90">
        <f>MIN(IF(SL69=data!$AV$4,0.18,0.09),SF69*9)</f>
        <v>0</v>
      </c>
      <c r="SQ69" s="91">
        <f>IF(SE69=data!$AS$5,SP69,
IF(SE69=data!$AS$4,SO69,0))
*IF(AND(SG69=data!$AW$4,SE$4=data!$F$5),0.9,1)</f>
        <v>0</v>
      </c>
      <c r="SR69" s="91">
        <f t="shared" si="19"/>
        <v>0</v>
      </c>
    </row>
  </sheetData>
  <sheetProtection sheet="1" objects="1" scenarios="1"/>
  <mergeCells count="684">
    <mergeCell ref="UC14:UD14"/>
    <mergeCell ref="DB2:DC2"/>
    <mergeCell ref="EB2:EC2"/>
    <mergeCell ref="FB2:FC2"/>
    <mergeCell ref="GB2:GC2"/>
    <mergeCell ref="HB2:HC2"/>
    <mergeCell ref="IB2:IC2"/>
    <mergeCell ref="UB2:UB5"/>
    <mergeCell ref="UB6:UE8"/>
    <mergeCell ref="UB10:UE12"/>
    <mergeCell ref="FJ4:FL4"/>
    <mergeCell ref="DB5:DD5"/>
    <mergeCell ref="DE5:DH5"/>
    <mergeCell ref="DJ5:DL5"/>
    <mergeCell ref="EB5:ED5"/>
    <mergeCell ref="EE5:EH5"/>
    <mergeCell ref="EJ5:EL5"/>
    <mergeCell ref="FB5:FD5"/>
    <mergeCell ref="FE5:FH5"/>
    <mergeCell ref="FJ5:FL5"/>
    <mergeCell ref="DB4:DD4"/>
    <mergeCell ref="DE4:DH4"/>
    <mergeCell ref="DJ4:DL4"/>
    <mergeCell ref="FJ6:FL6"/>
    <mergeCell ref="B4:D4"/>
    <mergeCell ref="B6:D6"/>
    <mergeCell ref="B5:D5"/>
    <mergeCell ref="B3:D3"/>
    <mergeCell ref="E3:H3"/>
    <mergeCell ref="J4:L4"/>
    <mergeCell ref="J5:L5"/>
    <mergeCell ref="J6:L6"/>
    <mergeCell ref="E4:H4"/>
    <mergeCell ref="B2:C2"/>
    <mergeCell ref="B60:B69"/>
    <mergeCell ref="E6:H6"/>
    <mergeCell ref="E5:H5"/>
    <mergeCell ref="C50:C59"/>
    <mergeCell ref="C40:C49"/>
    <mergeCell ref="C60:C69"/>
    <mergeCell ref="D7:D9"/>
    <mergeCell ref="C10:C19"/>
    <mergeCell ref="C20:C29"/>
    <mergeCell ref="C30:C39"/>
    <mergeCell ref="C7:C8"/>
    <mergeCell ref="F7:F8"/>
    <mergeCell ref="E7:E8"/>
    <mergeCell ref="G7:G8"/>
    <mergeCell ref="B10:B19"/>
    <mergeCell ref="B7:B9"/>
    <mergeCell ref="B20:B29"/>
    <mergeCell ref="B30:B39"/>
    <mergeCell ref="B40:B49"/>
    <mergeCell ref="B50:B59"/>
    <mergeCell ref="H7:K7"/>
    <mergeCell ref="H8:H9"/>
    <mergeCell ref="I8:I9"/>
    <mergeCell ref="K8:K9"/>
    <mergeCell ref="AJ4:AL4"/>
    <mergeCell ref="AB5:AD5"/>
    <mergeCell ref="AE5:AH5"/>
    <mergeCell ref="AJ5:AL5"/>
    <mergeCell ref="AB6:AD6"/>
    <mergeCell ref="AE6:AH6"/>
    <mergeCell ref="AJ6:AL6"/>
    <mergeCell ref="AB3:AD3"/>
    <mergeCell ref="AE3:AH3"/>
    <mergeCell ref="AB4:AD4"/>
    <mergeCell ref="AE4:AH4"/>
    <mergeCell ref="AB2:AC2"/>
    <mergeCell ref="AG7:AG8"/>
    <mergeCell ref="AH7:AK7"/>
    <mergeCell ref="AH8:AH9"/>
    <mergeCell ref="AI8:AI9"/>
    <mergeCell ref="AK8:AK9"/>
    <mergeCell ref="AB7:AB9"/>
    <mergeCell ref="AC7:AC8"/>
    <mergeCell ref="AD7:AD9"/>
    <mergeCell ref="AE7:AE8"/>
    <mergeCell ref="AF7:AF8"/>
    <mergeCell ref="AB40:AB49"/>
    <mergeCell ref="AC40:AC49"/>
    <mergeCell ref="AB50:AB59"/>
    <mergeCell ref="AC50:AC59"/>
    <mergeCell ref="AB60:AB69"/>
    <mergeCell ref="AC60:AC69"/>
    <mergeCell ref="AB10:AB19"/>
    <mergeCell ref="AC10:AC19"/>
    <mergeCell ref="AB20:AB29"/>
    <mergeCell ref="AC20:AC29"/>
    <mergeCell ref="AB30:AB39"/>
    <mergeCell ref="AC30:AC39"/>
    <mergeCell ref="BB2:BC2"/>
    <mergeCell ref="BG7:BG8"/>
    <mergeCell ref="BH7:BK7"/>
    <mergeCell ref="BH8:BH9"/>
    <mergeCell ref="BI8:BI9"/>
    <mergeCell ref="BK8:BK9"/>
    <mergeCell ref="BB7:BB9"/>
    <mergeCell ref="BC7:BC8"/>
    <mergeCell ref="BD7:BD9"/>
    <mergeCell ref="BE7:BE8"/>
    <mergeCell ref="BF7:BF8"/>
    <mergeCell ref="BJ4:BL4"/>
    <mergeCell ref="BB5:BD5"/>
    <mergeCell ref="BE5:BH5"/>
    <mergeCell ref="BJ5:BL5"/>
    <mergeCell ref="BB6:BD6"/>
    <mergeCell ref="BE6:BH6"/>
    <mergeCell ref="BJ6:BL6"/>
    <mergeCell ref="BB3:BD3"/>
    <mergeCell ref="BE3:BH3"/>
    <mergeCell ref="BB4:BD4"/>
    <mergeCell ref="BE4:BH4"/>
    <mergeCell ref="BB40:BB49"/>
    <mergeCell ref="BC40:BC49"/>
    <mergeCell ref="BB50:BB59"/>
    <mergeCell ref="BC50:BC59"/>
    <mergeCell ref="BB60:BB69"/>
    <mergeCell ref="BC60:BC69"/>
    <mergeCell ref="BB10:BB19"/>
    <mergeCell ref="BC10:BC19"/>
    <mergeCell ref="BB20:BB29"/>
    <mergeCell ref="BC20:BC29"/>
    <mergeCell ref="BB30:BB39"/>
    <mergeCell ref="BC30:BC39"/>
    <mergeCell ref="CF7:CF8"/>
    <mergeCell ref="CJ4:CL4"/>
    <mergeCell ref="CB5:CD5"/>
    <mergeCell ref="CE5:CH5"/>
    <mergeCell ref="CJ5:CL5"/>
    <mergeCell ref="CB6:CD6"/>
    <mergeCell ref="CE6:CH6"/>
    <mergeCell ref="CJ6:CL6"/>
    <mergeCell ref="CB3:CD3"/>
    <mergeCell ref="CE3:CH3"/>
    <mergeCell ref="CB4:CD4"/>
    <mergeCell ref="CE4:CH4"/>
    <mergeCell ref="CB2:CC2"/>
    <mergeCell ref="DB3:DD3"/>
    <mergeCell ref="DE3:DH3"/>
    <mergeCell ref="CB40:CB49"/>
    <mergeCell ref="CC40:CC49"/>
    <mergeCell ref="CB50:CB59"/>
    <mergeCell ref="CC50:CC59"/>
    <mergeCell ref="CB60:CB69"/>
    <mergeCell ref="CC60:CC69"/>
    <mergeCell ref="CB10:CB19"/>
    <mergeCell ref="CC10:CC19"/>
    <mergeCell ref="CB20:CB29"/>
    <mergeCell ref="CC20:CC29"/>
    <mergeCell ref="CB30:CB39"/>
    <mergeCell ref="CC30:CC39"/>
    <mergeCell ref="CG7:CG8"/>
    <mergeCell ref="CH7:CK7"/>
    <mergeCell ref="CH8:CH9"/>
    <mergeCell ref="CI8:CI9"/>
    <mergeCell ref="CK8:CK9"/>
    <mergeCell ref="CB7:CB9"/>
    <mergeCell ref="CC7:CC8"/>
    <mergeCell ref="CD7:CD9"/>
    <mergeCell ref="CE7:CE8"/>
    <mergeCell ref="DB6:DD6"/>
    <mergeCell ref="DE6:DH6"/>
    <mergeCell ref="DJ6:DL6"/>
    <mergeCell ref="FE7:FE8"/>
    <mergeCell ref="FF7:FF8"/>
    <mergeCell ref="FG7:FG8"/>
    <mergeCell ref="DB7:DB9"/>
    <mergeCell ref="DC7:DC8"/>
    <mergeCell ref="DD7:DD9"/>
    <mergeCell ref="DE7:DE8"/>
    <mergeCell ref="DF7:DF8"/>
    <mergeCell ref="DG7:DG8"/>
    <mergeCell ref="DH7:DK7"/>
    <mergeCell ref="EB7:EB9"/>
    <mergeCell ref="EC7:EC8"/>
    <mergeCell ref="FH7:FK7"/>
    <mergeCell ref="DH8:DH9"/>
    <mergeCell ref="DI8:DI9"/>
    <mergeCell ref="DK8:DK9"/>
    <mergeCell ref="EH8:EH9"/>
    <mergeCell ref="EI8:EI9"/>
    <mergeCell ref="EK8:EK9"/>
    <mergeCell ref="FH8:FH9"/>
    <mergeCell ref="FI8:FI9"/>
    <mergeCell ref="FK8:FK9"/>
    <mergeCell ref="EG7:EG8"/>
    <mergeCell ref="EH7:EK7"/>
    <mergeCell ref="FB7:FB9"/>
    <mergeCell ref="FC7:FC8"/>
    <mergeCell ref="FD7:FD9"/>
    <mergeCell ref="ED7:ED9"/>
    <mergeCell ref="EE7:EE8"/>
    <mergeCell ref="EF7:EF8"/>
    <mergeCell ref="FC10:FC19"/>
    <mergeCell ref="DB20:DB29"/>
    <mergeCell ref="DC20:DC29"/>
    <mergeCell ref="EB20:EB29"/>
    <mergeCell ref="EC20:EC29"/>
    <mergeCell ref="FB20:FB29"/>
    <mergeCell ref="FC20:FC29"/>
    <mergeCell ref="DB10:DB19"/>
    <mergeCell ref="DC10:DC19"/>
    <mergeCell ref="EB10:EB19"/>
    <mergeCell ref="EC10:EC19"/>
    <mergeCell ref="FB10:FB19"/>
    <mergeCell ref="FC30:FC39"/>
    <mergeCell ref="DB40:DB49"/>
    <mergeCell ref="DC40:DC49"/>
    <mergeCell ref="EB40:EB49"/>
    <mergeCell ref="EC40:EC49"/>
    <mergeCell ref="FB40:FB49"/>
    <mergeCell ref="FC40:FC49"/>
    <mergeCell ref="EC30:EC39"/>
    <mergeCell ref="FB30:FB39"/>
    <mergeCell ref="DB30:DB39"/>
    <mergeCell ref="DC30:DC39"/>
    <mergeCell ref="EB30:EB39"/>
    <mergeCell ref="FC50:FC59"/>
    <mergeCell ref="DB60:DB69"/>
    <mergeCell ref="DC60:DC69"/>
    <mergeCell ref="EB60:EB69"/>
    <mergeCell ref="EC60:EC69"/>
    <mergeCell ref="FB60:FB69"/>
    <mergeCell ref="FC60:FC69"/>
    <mergeCell ref="EB50:EB59"/>
    <mergeCell ref="EC50:EC59"/>
    <mergeCell ref="FB50:FB59"/>
    <mergeCell ref="DB50:DB59"/>
    <mergeCell ref="DC50:DC59"/>
    <mergeCell ref="IE3:IH3"/>
    <mergeCell ref="GB5:GD5"/>
    <mergeCell ref="GE5:GH5"/>
    <mergeCell ref="GJ5:GL5"/>
    <mergeCell ref="HB5:HD5"/>
    <mergeCell ref="HE5:HH5"/>
    <mergeCell ref="HJ5:HL5"/>
    <mergeCell ref="IB5:ID5"/>
    <mergeCell ref="IE5:IH5"/>
    <mergeCell ref="IE4:IH4"/>
    <mergeCell ref="GE4:GH4"/>
    <mergeCell ref="GJ4:GL4"/>
    <mergeCell ref="HB4:HD4"/>
    <mergeCell ref="HE4:HH4"/>
    <mergeCell ref="GB3:GD3"/>
    <mergeCell ref="GE3:GH3"/>
    <mergeCell ref="HB3:HD3"/>
    <mergeCell ref="HE3:HH3"/>
    <mergeCell ref="IB3:ID3"/>
    <mergeCell ref="IJ5:IL5"/>
    <mergeCell ref="HJ4:HL4"/>
    <mergeCell ref="GB4:GD4"/>
    <mergeCell ref="GB6:GD6"/>
    <mergeCell ref="GE6:GH6"/>
    <mergeCell ref="GJ6:GL6"/>
    <mergeCell ref="HB6:HD6"/>
    <mergeCell ref="HE6:HH6"/>
    <mergeCell ref="HD7:HD9"/>
    <mergeCell ref="HE7:HE8"/>
    <mergeCell ref="HF7:HF8"/>
    <mergeCell ref="HG7:HG8"/>
    <mergeCell ref="HJ6:HL6"/>
    <mergeCell ref="IF7:IF8"/>
    <mergeCell ref="IG7:IG8"/>
    <mergeCell ref="IH7:IK7"/>
    <mergeCell ref="HH7:HK7"/>
    <mergeCell ref="GB7:GB9"/>
    <mergeCell ref="GC7:GC8"/>
    <mergeCell ref="GD7:GD9"/>
    <mergeCell ref="GE7:GE8"/>
    <mergeCell ref="GF7:GF8"/>
    <mergeCell ref="GG7:GG8"/>
    <mergeCell ref="GH7:GK7"/>
    <mergeCell ref="IH8:IH9"/>
    <mergeCell ref="II8:II9"/>
    <mergeCell ref="IK8:IK9"/>
    <mergeCell ref="GB10:GB19"/>
    <mergeCell ref="GC10:GC19"/>
    <mergeCell ref="HB10:HB19"/>
    <mergeCell ref="HC10:HC19"/>
    <mergeCell ref="IB10:IB19"/>
    <mergeCell ref="IC10:IC19"/>
    <mergeCell ref="ID7:ID9"/>
    <mergeCell ref="IE7:IE8"/>
    <mergeCell ref="HB7:HB9"/>
    <mergeCell ref="HC7:HC8"/>
    <mergeCell ref="IB7:IB9"/>
    <mergeCell ref="GH8:GH9"/>
    <mergeCell ref="GI8:GI9"/>
    <mergeCell ref="GK8:GK9"/>
    <mergeCell ref="HH8:HH9"/>
    <mergeCell ref="HI8:HI9"/>
    <mergeCell ref="HK8:HK9"/>
    <mergeCell ref="IC50:IC59"/>
    <mergeCell ref="IC20:IC29"/>
    <mergeCell ref="GB20:GB29"/>
    <mergeCell ref="GC20:GC29"/>
    <mergeCell ref="HB20:HB29"/>
    <mergeCell ref="HC20:HC29"/>
    <mergeCell ref="GB30:GB39"/>
    <mergeCell ref="GC30:GC39"/>
    <mergeCell ref="HB30:HB39"/>
    <mergeCell ref="HC30:HC39"/>
    <mergeCell ref="IB30:IB39"/>
    <mergeCell ref="IC30:IC39"/>
    <mergeCell ref="EB3:ED3"/>
    <mergeCell ref="EE3:EH3"/>
    <mergeCell ref="FB3:FD3"/>
    <mergeCell ref="FE3:FH3"/>
    <mergeCell ref="EB4:ED4"/>
    <mergeCell ref="EE4:EH4"/>
    <mergeCell ref="EB6:ED6"/>
    <mergeCell ref="EE6:EH6"/>
    <mergeCell ref="EJ6:EL6"/>
    <mergeCell ref="FB6:FD6"/>
    <mergeCell ref="FE6:FH6"/>
    <mergeCell ref="EJ4:EL4"/>
    <mergeCell ref="FB4:FD4"/>
    <mergeCell ref="FE4:FH4"/>
    <mergeCell ref="IJ4:IL4"/>
    <mergeCell ref="IB6:ID6"/>
    <mergeCell ref="IE6:IH6"/>
    <mergeCell ref="IJ6:IL6"/>
    <mergeCell ref="IB20:IB29"/>
    <mergeCell ref="IB40:IB49"/>
    <mergeCell ref="IC60:IC69"/>
    <mergeCell ref="GB60:GB69"/>
    <mergeCell ref="GC60:GC69"/>
    <mergeCell ref="HB60:HB69"/>
    <mergeCell ref="HC60:HC69"/>
    <mergeCell ref="IB60:IB69"/>
    <mergeCell ref="IC7:IC8"/>
    <mergeCell ref="IB4:ID4"/>
    <mergeCell ref="IC40:IC49"/>
    <mergeCell ref="GB40:GB49"/>
    <mergeCell ref="GC40:GC49"/>
    <mergeCell ref="HB40:HB49"/>
    <mergeCell ref="HC40:HC49"/>
    <mergeCell ref="GB50:GB59"/>
    <mergeCell ref="GC50:GC59"/>
    <mergeCell ref="HB50:HB59"/>
    <mergeCell ref="HC50:HC59"/>
    <mergeCell ref="IB50:IB59"/>
    <mergeCell ref="JB2:JC2"/>
    <mergeCell ref="JB3:JD3"/>
    <mergeCell ref="JE3:JH3"/>
    <mergeCell ref="JB4:JD4"/>
    <mergeCell ref="JE4:JH4"/>
    <mergeCell ref="JJ4:JL4"/>
    <mergeCell ref="JB5:JD5"/>
    <mergeCell ref="JE5:JH5"/>
    <mergeCell ref="JJ5:JL5"/>
    <mergeCell ref="JB6:JD6"/>
    <mergeCell ref="JE6:JH6"/>
    <mergeCell ref="JJ6:JL6"/>
    <mergeCell ref="JB7:JB9"/>
    <mergeCell ref="JC7:JC8"/>
    <mergeCell ref="JD7:JD9"/>
    <mergeCell ref="JE7:JE8"/>
    <mergeCell ref="JF7:JF8"/>
    <mergeCell ref="JG7:JG8"/>
    <mergeCell ref="JH7:JK7"/>
    <mergeCell ref="JH8:JH9"/>
    <mergeCell ref="JI8:JI9"/>
    <mergeCell ref="JK8:JK9"/>
    <mergeCell ref="JB10:JB19"/>
    <mergeCell ref="JC10:JC19"/>
    <mergeCell ref="JB20:JB29"/>
    <mergeCell ref="JC20:JC29"/>
    <mergeCell ref="JB30:JB39"/>
    <mergeCell ref="JC30:JC39"/>
    <mergeCell ref="JB40:JB49"/>
    <mergeCell ref="JC40:JC49"/>
    <mergeCell ref="JB50:JB59"/>
    <mergeCell ref="JC50:JC59"/>
    <mergeCell ref="JB60:JB69"/>
    <mergeCell ref="JC60:JC69"/>
    <mergeCell ref="KB2:KC2"/>
    <mergeCell ref="KB3:KD3"/>
    <mergeCell ref="KE3:KH3"/>
    <mergeCell ref="KB4:KD4"/>
    <mergeCell ref="KE4:KH4"/>
    <mergeCell ref="KJ4:KL4"/>
    <mergeCell ref="KB5:KD5"/>
    <mergeCell ref="KE5:KH5"/>
    <mergeCell ref="KJ5:KL5"/>
    <mergeCell ref="KB6:KD6"/>
    <mergeCell ref="KE6:KH6"/>
    <mergeCell ref="KJ6:KL6"/>
    <mergeCell ref="KB7:KB9"/>
    <mergeCell ref="KC7:KC8"/>
    <mergeCell ref="KD7:KD9"/>
    <mergeCell ref="KE7:KE8"/>
    <mergeCell ref="KF7:KF8"/>
    <mergeCell ref="KG7:KG8"/>
    <mergeCell ref="KH7:KK7"/>
    <mergeCell ref="KH8:KH9"/>
    <mergeCell ref="KI8:KI9"/>
    <mergeCell ref="KK8:KK9"/>
    <mergeCell ref="KB10:KB19"/>
    <mergeCell ref="KC10:KC19"/>
    <mergeCell ref="KB20:KB29"/>
    <mergeCell ref="KC20:KC29"/>
    <mergeCell ref="KB30:KB39"/>
    <mergeCell ref="KC30:KC39"/>
    <mergeCell ref="KB40:KB49"/>
    <mergeCell ref="KC40:KC49"/>
    <mergeCell ref="KB50:KB59"/>
    <mergeCell ref="KC50:KC59"/>
    <mergeCell ref="KB60:KB69"/>
    <mergeCell ref="KC60:KC69"/>
    <mergeCell ref="LB2:LC2"/>
    <mergeCell ref="LB3:LD3"/>
    <mergeCell ref="LE3:LH3"/>
    <mergeCell ref="LB4:LD4"/>
    <mergeCell ref="LE4:LH4"/>
    <mergeCell ref="LJ4:LL4"/>
    <mergeCell ref="LB5:LD5"/>
    <mergeCell ref="LE5:LH5"/>
    <mergeCell ref="LJ5:LL5"/>
    <mergeCell ref="LB6:LD6"/>
    <mergeCell ref="LE6:LH6"/>
    <mergeCell ref="LJ6:LL6"/>
    <mergeCell ref="LB7:LB9"/>
    <mergeCell ref="LC7:LC8"/>
    <mergeCell ref="LD7:LD9"/>
    <mergeCell ref="LE7:LE8"/>
    <mergeCell ref="LF7:LF8"/>
    <mergeCell ref="LG7:LG8"/>
    <mergeCell ref="LH7:LK7"/>
    <mergeCell ref="LH8:LH9"/>
    <mergeCell ref="LI8:LI9"/>
    <mergeCell ref="LK8:LK9"/>
    <mergeCell ref="LB10:LB19"/>
    <mergeCell ref="LC10:LC19"/>
    <mergeCell ref="LB20:LB29"/>
    <mergeCell ref="LC20:LC29"/>
    <mergeCell ref="LB30:LB39"/>
    <mergeCell ref="LC30:LC39"/>
    <mergeCell ref="LB40:LB49"/>
    <mergeCell ref="LC40:LC49"/>
    <mergeCell ref="LB50:LB59"/>
    <mergeCell ref="LC50:LC59"/>
    <mergeCell ref="LB60:LB69"/>
    <mergeCell ref="LC60:LC69"/>
    <mergeCell ref="MB2:MC2"/>
    <mergeCell ref="MB3:MD3"/>
    <mergeCell ref="ME3:MH3"/>
    <mergeCell ref="MB4:MD4"/>
    <mergeCell ref="ME4:MH4"/>
    <mergeCell ref="MJ4:ML4"/>
    <mergeCell ref="MB5:MD5"/>
    <mergeCell ref="ME5:MH5"/>
    <mergeCell ref="MJ5:ML5"/>
    <mergeCell ref="MB6:MD6"/>
    <mergeCell ref="ME6:MH6"/>
    <mergeCell ref="MJ6:ML6"/>
    <mergeCell ref="MB7:MB9"/>
    <mergeCell ref="MC7:MC8"/>
    <mergeCell ref="MD7:MD9"/>
    <mergeCell ref="ME7:ME8"/>
    <mergeCell ref="MF7:MF8"/>
    <mergeCell ref="MG7:MG8"/>
    <mergeCell ref="MH7:MK7"/>
    <mergeCell ref="MH8:MH9"/>
    <mergeCell ref="MI8:MI9"/>
    <mergeCell ref="MK8:MK9"/>
    <mergeCell ref="MB10:MB19"/>
    <mergeCell ref="MC10:MC19"/>
    <mergeCell ref="MB20:MB29"/>
    <mergeCell ref="MC20:MC29"/>
    <mergeCell ref="MB30:MB39"/>
    <mergeCell ref="MC30:MC39"/>
    <mergeCell ref="MB40:MB49"/>
    <mergeCell ref="MC40:MC49"/>
    <mergeCell ref="MB50:MB59"/>
    <mergeCell ref="MC50:MC59"/>
    <mergeCell ref="MB60:MB69"/>
    <mergeCell ref="MC60:MC69"/>
    <mergeCell ref="NB2:NC2"/>
    <mergeCell ref="NB3:ND3"/>
    <mergeCell ref="NE3:NH3"/>
    <mergeCell ref="NB4:ND4"/>
    <mergeCell ref="NE4:NH4"/>
    <mergeCell ref="NJ4:NL4"/>
    <mergeCell ref="NB5:ND5"/>
    <mergeCell ref="NE5:NH5"/>
    <mergeCell ref="NJ5:NL5"/>
    <mergeCell ref="NB6:ND6"/>
    <mergeCell ref="NE6:NH6"/>
    <mergeCell ref="NJ6:NL6"/>
    <mergeCell ref="NB7:NB9"/>
    <mergeCell ref="NC7:NC8"/>
    <mergeCell ref="ND7:ND9"/>
    <mergeCell ref="NE7:NE8"/>
    <mergeCell ref="NF7:NF8"/>
    <mergeCell ref="NG7:NG8"/>
    <mergeCell ref="NH7:NK7"/>
    <mergeCell ref="NH8:NH9"/>
    <mergeCell ref="NI8:NI9"/>
    <mergeCell ref="NK8:NK9"/>
    <mergeCell ref="NB10:NB19"/>
    <mergeCell ref="NC10:NC19"/>
    <mergeCell ref="NB20:NB29"/>
    <mergeCell ref="NC20:NC29"/>
    <mergeCell ref="NB30:NB39"/>
    <mergeCell ref="NC30:NC39"/>
    <mergeCell ref="NB40:NB49"/>
    <mergeCell ref="NC40:NC49"/>
    <mergeCell ref="NB50:NB59"/>
    <mergeCell ref="NC50:NC59"/>
    <mergeCell ref="NB60:NB69"/>
    <mergeCell ref="NC60:NC69"/>
    <mergeCell ref="OB2:OC2"/>
    <mergeCell ref="OB3:OD3"/>
    <mergeCell ref="OE3:OH3"/>
    <mergeCell ref="OB4:OD4"/>
    <mergeCell ref="OE4:OH4"/>
    <mergeCell ref="OJ4:OL4"/>
    <mergeCell ref="OB5:OD5"/>
    <mergeCell ref="OE5:OH5"/>
    <mergeCell ref="OJ5:OL5"/>
    <mergeCell ref="OB6:OD6"/>
    <mergeCell ref="OE6:OH6"/>
    <mergeCell ref="OJ6:OL6"/>
    <mergeCell ref="OB7:OB9"/>
    <mergeCell ref="OC7:OC8"/>
    <mergeCell ref="OD7:OD9"/>
    <mergeCell ref="OE7:OE8"/>
    <mergeCell ref="OF7:OF8"/>
    <mergeCell ref="OG7:OG8"/>
    <mergeCell ref="OH7:OK7"/>
    <mergeCell ref="OH8:OH9"/>
    <mergeCell ref="OI8:OI9"/>
    <mergeCell ref="OK8:OK9"/>
    <mergeCell ref="OB10:OB19"/>
    <mergeCell ref="OC10:OC19"/>
    <mergeCell ref="OB20:OB29"/>
    <mergeCell ref="OC20:OC29"/>
    <mergeCell ref="OB30:OB39"/>
    <mergeCell ref="OC30:OC39"/>
    <mergeCell ref="OB40:OB49"/>
    <mergeCell ref="OC40:OC49"/>
    <mergeCell ref="OB50:OB59"/>
    <mergeCell ref="OC50:OC59"/>
    <mergeCell ref="OB60:OB69"/>
    <mergeCell ref="OC60:OC69"/>
    <mergeCell ref="PB2:PC2"/>
    <mergeCell ref="PB3:PD3"/>
    <mergeCell ref="PE3:PH3"/>
    <mergeCell ref="PB4:PD4"/>
    <mergeCell ref="PE4:PH4"/>
    <mergeCell ref="PJ4:PL4"/>
    <mergeCell ref="PB5:PD5"/>
    <mergeCell ref="PE5:PH5"/>
    <mergeCell ref="PJ5:PL5"/>
    <mergeCell ref="PB6:PD6"/>
    <mergeCell ref="PE6:PH6"/>
    <mergeCell ref="PJ6:PL6"/>
    <mergeCell ref="PB7:PB9"/>
    <mergeCell ref="PC7:PC8"/>
    <mergeCell ref="PD7:PD9"/>
    <mergeCell ref="PE7:PE8"/>
    <mergeCell ref="PF7:PF8"/>
    <mergeCell ref="PG7:PG8"/>
    <mergeCell ref="PH7:PK7"/>
    <mergeCell ref="PH8:PH9"/>
    <mergeCell ref="PI8:PI9"/>
    <mergeCell ref="PK8:PK9"/>
    <mergeCell ref="PB10:PB19"/>
    <mergeCell ref="PC10:PC19"/>
    <mergeCell ref="PB20:PB29"/>
    <mergeCell ref="PC20:PC29"/>
    <mergeCell ref="PB30:PB39"/>
    <mergeCell ref="PC30:PC39"/>
    <mergeCell ref="PB40:PB49"/>
    <mergeCell ref="PC40:PC49"/>
    <mergeCell ref="PB50:PB59"/>
    <mergeCell ref="PC50:PC59"/>
    <mergeCell ref="PB60:PB69"/>
    <mergeCell ref="PC60:PC69"/>
    <mergeCell ref="QB2:QC2"/>
    <mergeCell ref="QB3:QD3"/>
    <mergeCell ref="QE3:QH3"/>
    <mergeCell ref="QB4:QD4"/>
    <mergeCell ref="QE4:QH4"/>
    <mergeCell ref="QJ4:QL4"/>
    <mergeCell ref="QB5:QD5"/>
    <mergeCell ref="QE5:QH5"/>
    <mergeCell ref="QJ5:QL5"/>
    <mergeCell ref="QB6:QD6"/>
    <mergeCell ref="QE6:QH6"/>
    <mergeCell ref="QJ6:QL6"/>
    <mergeCell ref="QB7:QB9"/>
    <mergeCell ref="QC7:QC8"/>
    <mergeCell ref="QD7:QD9"/>
    <mergeCell ref="QE7:QE8"/>
    <mergeCell ref="QF7:QF8"/>
    <mergeCell ref="QG7:QG8"/>
    <mergeCell ref="QH7:QK7"/>
    <mergeCell ref="QH8:QH9"/>
    <mergeCell ref="QI8:QI9"/>
    <mergeCell ref="QK8:QK9"/>
    <mergeCell ref="QB10:QB19"/>
    <mergeCell ref="QC10:QC19"/>
    <mergeCell ref="QB20:QB29"/>
    <mergeCell ref="QC20:QC29"/>
    <mergeCell ref="QB30:QB39"/>
    <mergeCell ref="QC30:QC39"/>
    <mergeCell ref="QB40:QB49"/>
    <mergeCell ref="QC40:QC49"/>
    <mergeCell ref="QB50:QB59"/>
    <mergeCell ref="QC50:QC59"/>
    <mergeCell ref="QB60:QB69"/>
    <mergeCell ref="QC60:QC69"/>
    <mergeCell ref="RB2:RC2"/>
    <mergeCell ref="RB3:RD3"/>
    <mergeCell ref="RE3:RH3"/>
    <mergeCell ref="RB4:RD4"/>
    <mergeCell ref="RE4:RH4"/>
    <mergeCell ref="RJ4:RL4"/>
    <mergeCell ref="RB5:RD5"/>
    <mergeCell ref="RE5:RH5"/>
    <mergeCell ref="RJ5:RL5"/>
    <mergeCell ref="RB6:RD6"/>
    <mergeCell ref="RE6:RH6"/>
    <mergeCell ref="RJ6:RL6"/>
    <mergeCell ref="RB7:RB9"/>
    <mergeCell ref="RC7:RC8"/>
    <mergeCell ref="RD7:RD9"/>
    <mergeCell ref="RE7:RE8"/>
    <mergeCell ref="RF7:RF8"/>
    <mergeCell ref="RG7:RG8"/>
    <mergeCell ref="RH7:RK7"/>
    <mergeCell ref="RH8:RH9"/>
    <mergeCell ref="RI8:RI9"/>
    <mergeCell ref="RK8:RK9"/>
    <mergeCell ref="RB10:RB19"/>
    <mergeCell ref="RC10:RC19"/>
    <mergeCell ref="RB20:RB29"/>
    <mergeCell ref="RC20:RC29"/>
    <mergeCell ref="RB30:RB39"/>
    <mergeCell ref="RC30:RC39"/>
    <mergeCell ref="RB40:RB49"/>
    <mergeCell ref="RC40:RC49"/>
    <mergeCell ref="RB50:RB59"/>
    <mergeCell ref="RC50:RC59"/>
    <mergeCell ref="RB60:RB69"/>
    <mergeCell ref="RC60:RC69"/>
    <mergeCell ref="SB2:SC2"/>
    <mergeCell ref="SB3:SD3"/>
    <mergeCell ref="SE3:SH3"/>
    <mergeCell ref="SB4:SD4"/>
    <mergeCell ref="SE4:SH4"/>
    <mergeCell ref="SJ4:SL4"/>
    <mergeCell ref="SB5:SD5"/>
    <mergeCell ref="SE5:SH5"/>
    <mergeCell ref="SJ5:SL5"/>
    <mergeCell ref="SB6:SD6"/>
    <mergeCell ref="SE6:SH6"/>
    <mergeCell ref="SJ6:SL6"/>
    <mergeCell ref="SB7:SB9"/>
    <mergeCell ref="SC7:SC8"/>
    <mergeCell ref="SD7:SD9"/>
    <mergeCell ref="SE7:SE8"/>
    <mergeCell ref="SF7:SF8"/>
    <mergeCell ref="SG7:SG8"/>
    <mergeCell ref="SH7:SK7"/>
    <mergeCell ref="SH8:SH9"/>
    <mergeCell ref="SI8:SI9"/>
    <mergeCell ref="SK8:SK9"/>
    <mergeCell ref="SB60:SB69"/>
    <mergeCell ref="SC60:SC69"/>
    <mergeCell ref="SB10:SB19"/>
    <mergeCell ref="SC10:SC19"/>
    <mergeCell ref="SB20:SB29"/>
    <mergeCell ref="SC20:SC29"/>
    <mergeCell ref="SB30:SB39"/>
    <mergeCell ref="SC30:SC39"/>
    <mergeCell ref="SB40:SB49"/>
    <mergeCell ref="SC40:SC49"/>
    <mergeCell ref="SB50:SB59"/>
    <mergeCell ref="SC50:SC59"/>
  </mergeCells>
  <phoneticPr fontId="1"/>
  <dataValidations count="16">
    <dataValidation type="list" allowBlank="1" showInputMessage="1" showErrorMessage="1" sqref="IH10:IH69 AH10:AH69 BH10:BH69 H10:H69 DH10:DH69 EH10:EH69 FH10:FH69 GH10:GH69 HH10:HH69 CH10:CH69 JH10:JH69 KH10:KH69 LH10:LH69 MH10:MH69 NH10:NH69 OH10:OH69 PH10:PH69 QH10:QH69 RH10:RH69 SH10:SH69">
      <formula1>熱伝導率</formula1>
    </dataValidation>
    <dataValidation type="list" allowBlank="1" showInputMessage="1" showErrorMessage="1" sqref="IE10:IE69 AE10:AE69 BE10:BE69 E10:E69 DE10:DE69 EE10:EE69 FE10:FE69 GE10:GE69 HE10:HE69 CE10:CE69 JE10:JE69 KE10:KE69 LE10:LE69 ME10:ME69 NE10:NE69 OE10:OE69 PE10:PE69 QE10:QE69 RE10:RE69 SE10:SE69">
      <formula1>層の種類</formula1>
    </dataValidation>
    <dataValidation type="list" allowBlank="1" showInputMessage="1" showErrorMessage="1" sqref="II10:II69 AI10:AI69 BI10:BI69 I10:I69 DI10:DI69 EI10:EI69 FI10:FI69 GI10:GI69 HI10:HI69 CI10:CI69 JI10:JI69 KI10:KI69 LI10:LI69 MI10:MI69 NI10:NI69 OI10:OI69 PI10:PI69 QI10:QI69 RI10:RI69 SI10:SI69">
      <formula1>素材名</formula1>
    </dataValidation>
    <dataValidation type="decimal" allowBlank="1" showErrorMessage="1" errorTitle="入力エラー" error="0以上の数値を入力してください。" sqref="IF10:IF69 AF10:AF69 BF10:BF69 F10:F69 DF10:DF69 EF10:EF69 FF10:FF69 GF10:GF69 HF10:HF69 CF10:CF69 JF10:JF69 KF10:KF69 LF10:LF69 MF10:MF69 NF10:NF69 OF10:OF69 PF10:PF69 QF10:QF69 RF10:RF69 SF10:SF69">
      <formula1>0</formula1>
      <formula2>9999</formula2>
    </dataValidation>
    <dataValidation type="decimal" allowBlank="1" showInputMessage="1" showErrorMessage="1" errorTitle="入力エラー" error="0.001以上の数値を入力してください。" sqref="IJ10:IJ69 AJ10:AJ69 BJ10:BJ69 J10:J69 DJ10:DJ69 EJ10:EJ69 FJ10:FJ69 GJ10:GJ69 HJ10:HJ69 CJ10:CJ69 JJ10:JJ69 KJ10:KJ69 LJ10:LJ69 MJ10:MJ69 NJ10:NJ69 OJ10:OJ69 PJ10:PJ69 QJ10:QJ69 RJ10:RJ69 SJ10:SJ69">
      <formula1>0.001</formula1>
      <formula2>9999</formula2>
    </dataValidation>
    <dataValidation type="list" allowBlank="1" showInputMessage="1" showErrorMessage="1" sqref="IL10:IL69 AL10:AL69 BL10:BL69 L10:L69 DL10:DL69 EL10:EL69 FL10:FL69 GL10:GL69 HL10:HL69 CL10:CL69 JL10:JL69 KL10:KL69 LL10:LL69 ML10:ML69 NL10:NL69 OL10:OL69 PL10:PL69 QL10:QL69 RL10:RL69 SL10:SL69">
      <formula1>密閉空気層</formula1>
    </dataValidation>
    <dataValidation type="list" allowBlank="1" showInputMessage="1" showErrorMessage="1" sqref="J5 AJ5 BJ5 CJ5 DJ5 EJ5 FJ5 GJ5 HJ5 IJ5 JJ5 KJ5 LJ5 MJ5 NJ5 OJ5 PJ5 QJ5 RJ5 SJ5">
      <formula1>R$4:R$5</formula1>
    </dataValidation>
    <dataValidation type="list" allowBlank="1" showInputMessage="1" showErrorMessage="1" sqref="J6 AJ6 BJ6 CJ6 DJ6 EJ6 FJ6 GJ6 HJ6 IJ6 JJ6 KJ6 LJ6 MJ6 NJ6 OJ6 PJ6 QJ6 RJ6 SJ6">
      <formula1>P$4:P$6</formula1>
    </dataValidation>
    <dataValidation type="list" allowBlank="1" showInputMessage="1" showErrorMessage="1" sqref="J4 AJ4 BJ4 CJ4 DJ4 EJ4 FJ4 GJ4 HJ4 IJ4 JJ4 KJ4 LJ4 MJ4 NJ4 OJ4 PJ4 QJ4 RJ4 SJ4">
      <formula1>N$4:N$5</formula1>
    </dataValidation>
    <dataValidation type="list" allowBlank="1" showInputMessage="1" showErrorMessage="1" sqref="E4:G4 AE4:AG4 BE4:BG4 CE4:CG4 DE4:DG4 EE4:EG4 FE4:FG4 GE4:GG4 HE4:HG4 IE4:IG4 JE4:JG4 KE4:KG4 LE4:LG4 ME4:MG4 NE4:NG4 OE4:OG4 PE4:PG4 QE4:QG4 RE4:RG4 SE4:SG4">
      <formula1>M$4:M$6</formula1>
    </dataValidation>
    <dataValidation type="list" allowBlank="1" showInputMessage="1" showErrorMessage="1" sqref="H4 AH4 BH4 CH4 DH4 EH4 FH4 GH4 HH4 IH4 JH4 KH4 LH4 MH4 NH4 OH4 PH4 QH4 RH4 SH4">
      <formula1>O$4:O$6</formula1>
    </dataValidation>
    <dataValidation type="list" allowBlank="1" showInputMessage="1" showErrorMessage="1" sqref="E5:G5 AE5:AG5 BE5:BG5 CE5:CG5 DE5:DG5 EE5:EG5 FE5:FG5 GE5:GG5 HE5:HG5 IE5:IG5 JE5:JG5 KE5:KG5 LE5:LG5 ME5:MG5 NE5:NG5 OE5:OG5 PE5:PG5 QE5:QG5 RE5:RG5 SE5:SG5">
      <formula1>Q$4:Q$7</formula1>
    </dataValidation>
    <dataValidation type="list" allowBlank="1" showInputMessage="1" showErrorMessage="1" sqref="H5 AH5 BH5 CH5 DH5 EH5 FH5 GH5 HH5 IH5 JH5 KH5 LH5 MH5 NH5 OH5 PH5 QH5 RH5 SH5">
      <formula1>S$4:S$7</formula1>
    </dataValidation>
    <dataValidation type="list" allowBlank="1" showInputMessage="1" showErrorMessage="1" sqref="E6:G6 AE6:AG6 BE6:BG6 CE6:CG6 DE6:DG6 EE6:EG6 FE6:FG6 GE6:GG6 HE6:HG6 IE6:IG6 JE6:JG6 KE6:KG6 LE6:LG6 ME6:MG6 NE6:NG6 OE6:OG6 PE6:PG6 QE6:QG6 RE6:RG6 SE6:SG6">
      <formula1>O$4:O$8</formula1>
    </dataValidation>
    <dataValidation type="list" allowBlank="1" showInputMessage="1" showErrorMessage="1" sqref="H6 AH6 BH6 CH6 DH6 EH6 FH6 GH6 HH6 IH6 JH6 KH6 LH6 MH6 NH6 OH6 PH6 QH6 RH6 SH6">
      <formula1>Q$4:Q$8</formula1>
    </dataValidation>
    <dataValidation type="list" allowBlank="1" showErrorMessage="1" errorTitle="入力エラー" error="0以上の数値を入力してください。" sqref="AG10:AG69 IG10:IG69 HG10:HG69 GG10:GG69 FG10:FG69 EG10:EG69 DG10:DG69 G10:G69 BG10:BG69 CG10:CG69 JG10:JG69 KG10:KG69 LG10:LG69 MG10:MG69 NG10:NG69 OG10:OG69 PG10:PG69 QG10:QG69 RG10:RG69 SG10:SG69">
      <formula1>$AS$4:$AS$5</formula1>
    </dataValidation>
  </dataValidations>
  <hyperlinks>
    <hyperlink ref="UB2:UB5" location="①計算!A1" display="戻る"/>
    <hyperlink ref="I4" location="①計算!KF10" display="外気側の種別"/>
    <hyperlink ref="AI4" location="①計算!KF10" display="外気側の種別"/>
    <hyperlink ref="BI4" location="①計算!KF10" display="外気側の種別"/>
    <hyperlink ref="CI4" location="①計算!KF10" display="外気側の種別"/>
    <hyperlink ref="DI4" location="①計算!KF10" display="外気側の種別"/>
    <hyperlink ref="EI4" location="①計算!KF10" display="外気側の種別"/>
    <hyperlink ref="FI4" location="①計算!KF10" display="外気側の種別"/>
    <hyperlink ref="GI4" location="①計算!KF10" display="外気側の種別"/>
    <hyperlink ref="HI4" location="①計算!KF10" display="外気側の種別"/>
    <hyperlink ref="II4" location="①計算!KF10" display="外気側の種別"/>
    <hyperlink ref="L2" location="'①壁等-木造'!A9" display="戻る"/>
    <hyperlink ref="AL2" location="'①壁等-木造'!A9" display="戻る"/>
    <hyperlink ref="BL2" location="'①壁等-木造'!A9" display="戻る"/>
    <hyperlink ref="CL2" location="'①壁等-木造'!A9" display="戻る"/>
    <hyperlink ref="DL2" location="'①壁等-木造'!A9" display="戻る"/>
    <hyperlink ref="EL2" location="'①壁等-木造'!A9" display="戻る"/>
    <hyperlink ref="FL2" location="'①壁等-木造'!A9" display="戻る"/>
    <hyperlink ref="GL2" location="'①壁等-木造'!A9" display="戻る"/>
    <hyperlink ref="HL2" location="'①壁等-木造'!A9" display="戻る"/>
    <hyperlink ref="IL2" location="'①壁等-木造'!A9" display="戻る"/>
    <hyperlink ref="JI4" location="①計算!KF10" display="外気側の種別"/>
    <hyperlink ref="JL2" location="'①壁等-木造'!A9" display="戻る"/>
    <hyperlink ref="KI4" location="①計算!KF10" display="外気側の種別"/>
    <hyperlink ref="KL2" location="'①壁等-木造'!A9" display="戻る"/>
    <hyperlink ref="LI4" location="①計算!KF10" display="外気側の種別"/>
    <hyperlink ref="LL2" location="'①壁等-木造'!A9" display="戻る"/>
    <hyperlink ref="MI4" location="①計算!KF10" display="外気側の種別"/>
    <hyperlink ref="ML2" location="'①壁等-木造'!A9" display="戻る"/>
    <hyperlink ref="NI4" location="①計算!KF10" display="外気側の種別"/>
    <hyperlink ref="NL2" location="'①壁等-木造'!A9" display="戻る"/>
    <hyperlink ref="OI4" location="①計算!KF10" display="外気側の種別"/>
    <hyperlink ref="OL2" location="'①壁等-木造'!A9" display="戻る"/>
    <hyperlink ref="PI4" location="①計算!KF10" display="外気側の種別"/>
    <hyperlink ref="PL2" location="'①壁等-木造'!A9" display="戻る"/>
    <hyperlink ref="QI4" location="①計算!KF10" display="外気側の種別"/>
    <hyperlink ref="QL2" location="'①壁等-木造'!A9" display="戻る"/>
    <hyperlink ref="RI4" location="①計算!KF10" display="外気側の種別"/>
    <hyperlink ref="RL2" location="'①壁等-木造'!A9" display="戻る"/>
    <hyperlink ref="SI4" location="①計算!KF10" display="外気側の種別"/>
    <hyperlink ref="SL2" location="'①壁等-木造'!A9" display="戻る"/>
  </hyperlinks>
  <pageMargins left="0.7" right="0.7" top="0.75" bottom="0.75" header="0.3" footer="0.3"/>
  <pageSetup paperSize="9" orientation="portrait" r:id="rId1"/>
  <ignoredErrors>
    <ignoredError sqref="AD10:AD69 BD10:BD69 DD10:DD69 ED10:ED69 FD10:FD69 GD10:GD69 HD10:HD69 ID10:ID69 D10:D69 CD10:CD69 JD10:JD69 KD10:KD69 LD10:LD69 MD10:MD69 ND10:ND69 OD10:OD69 PD10:PD69 QD10:QD69 RD10:RD69 SD10:SD69" numberStoredAsText="1"/>
    <ignoredError sqref="B51:B59 B61:B69 B41:B49 B21:B29 B11:B19 B10 B20 B30:B40 AB10:AB49 BB10:BB69 CB10:CB49 CB50:CB69 DB10:DB69 EB10:EB69 FB10:FB69 GB10:GB69 HB10:HB69 IB10:IB69 JB10:JB69 KB10:KB69 LB10:LB69 MB10:MB69 NB10:NB69 OB10:OB69 PB10:PB69 QB10:QB69 RB10:RB69 SB10:SB69" emptyCellReference="1"/>
  </ignoredErrors>
  <legacyDrawing r:id="rId2"/>
  <extLst>
    <ext xmlns:x14="http://schemas.microsoft.com/office/spreadsheetml/2009/9/main" uri="{78C0D931-6437-407d-A8EE-F0AAD7539E65}">
      <x14:conditionalFormattings>
        <x14:conditionalFormatting xmlns:xm="http://schemas.microsoft.com/office/excel/2006/main">
          <x14:cfRule type="expression" priority="6361" id="{4CCBAABC-3778-4285-AC36-430617C48820}">
            <xm:f>E4=data!$F$6</xm:f>
            <x14:dxf>
              <fill>
                <patternFill>
                  <bgColor theme="1"/>
                </patternFill>
              </fill>
            </x14:dxf>
          </x14:cfRule>
          <xm:sqref>J4</xm:sqref>
        </x14:conditionalFormatting>
        <x14:conditionalFormatting xmlns:xm="http://schemas.microsoft.com/office/excel/2006/main">
          <x14:cfRule type="expression" priority="6360" id="{44B42BC5-D185-4D37-AE46-FA6721A48AE6}">
            <xm:f>OR(E4=data!$F$4,E4=data!$F$5)</xm:f>
            <x14:dxf>
              <fill>
                <patternFill>
                  <bgColor theme="1"/>
                </patternFill>
              </fill>
            </x14:dxf>
          </x14:cfRule>
          <xm:sqref>E5:H5</xm:sqref>
        </x14:conditionalFormatting>
        <x14:conditionalFormatting xmlns:xm="http://schemas.microsoft.com/office/excel/2006/main">
          <x14:cfRule type="expression" priority="6359" id="{4044C296-7CBE-45E9-A84F-3E1EDDF1C30C}">
            <xm:f>OR(E4=data!$F$4,E4=data!$F$5)</xm:f>
            <x14:dxf>
              <fill>
                <patternFill>
                  <bgColor theme="1"/>
                </patternFill>
              </fill>
            </x14:dxf>
          </x14:cfRule>
          <xm:sqref>J5</xm:sqref>
        </x14:conditionalFormatting>
        <x14:conditionalFormatting xmlns:xm="http://schemas.microsoft.com/office/excel/2006/main">
          <x14:cfRule type="expression" priority="6358" id="{5575A22F-D959-4117-BF98-605EBEB0B76C}">
            <xm:f>OR(E4=data!$F$4,E4=data!$F$6)</xm:f>
            <x14:dxf>
              <fill>
                <patternFill>
                  <bgColor theme="1"/>
                </patternFill>
              </fill>
            </x14:dxf>
          </x14:cfRule>
          <xm:sqref>E6:H6</xm:sqref>
        </x14:conditionalFormatting>
        <x14:conditionalFormatting xmlns:xm="http://schemas.microsoft.com/office/excel/2006/main">
          <x14:cfRule type="expression" priority="6357" id="{49487A3C-D73D-4ED1-A306-698EE06CE145}">
            <xm:f>OR(E4=data!$F$4,E4=data!$F$6)</xm:f>
            <x14:dxf>
              <fill>
                <patternFill>
                  <bgColor theme="1"/>
                </patternFill>
              </fill>
            </x14:dxf>
          </x14:cfRule>
          <xm:sqref>J6</xm:sqref>
        </x14:conditionalFormatting>
        <x14:conditionalFormatting xmlns:xm="http://schemas.microsoft.com/office/excel/2006/main">
          <x14:cfRule type="expression" priority="6350" id="{6A950E16-50ED-45D7-BB95-3E6F38E0DD63}">
            <xm:f>M20=data!$F$6</xm:f>
            <x14:dxf>
              <fill>
                <patternFill>
                  <bgColor theme="1"/>
                </patternFill>
              </fill>
            </x14:dxf>
          </x14:cfRule>
          <xm:sqref>B20 B40 B50 B60</xm:sqref>
        </x14:conditionalFormatting>
        <x14:conditionalFormatting xmlns:xm="http://schemas.microsoft.com/office/excel/2006/main">
          <x14:cfRule type="expression" priority="6313" id="{AFE58EFD-0D5D-4A07-A562-C513FDD28BB2}">
            <xm:f>OR(N50=data!$P$4,N50=data!$P$5,N50=data!$P$6,N50=data!$P$7,N50=data!$P$8,N50=data!$P$9,N50=data!$P$10,N50=data!$P$13,N50=data!$P$14,N50=data!$P$15)</xm:f>
            <x14:dxf>
              <fill>
                <patternFill>
                  <bgColor theme="1"/>
                </patternFill>
              </fill>
            </x14:dxf>
          </x14:cfRule>
          <xm:sqref>B50 B60</xm:sqref>
        </x14:conditionalFormatting>
        <x14:conditionalFormatting xmlns:xm="http://schemas.microsoft.com/office/excel/2006/main">
          <x14:cfRule type="expression" priority="6287" id="{49EC4E50-1D6B-4B69-910E-D6917B994226}">
            <xm:f>OR(N40=data!$P$4,N40=data!$P$5,N40=data!$P$7,N40=data!$P$10,N40=data!$P$13,N40=data!$P$14)</xm:f>
            <x14:dxf>
              <fill>
                <patternFill>
                  <bgColor theme="1"/>
                </patternFill>
              </fill>
            </x14:dxf>
          </x14:cfRule>
          <xm:sqref>B40</xm:sqref>
        </x14:conditionalFormatting>
        <x14:conditionalFormatting xmlns:xm="http://schemas.microsoft.com/office/excel/2006/main">
          <x14:cfRule type="expression" priority="6962" id="{6E255094-0F7E-4EDC-989A-AC604B67B99A}">
            <xm:f>OR(AN40=data!$P$4,AN40=data!$P$5,AN40=data!$P$7,AN40=data!$P$10,AN40=data!$P$13,AN40=data!$P$14)</xm:f>
            <x14:dxf>
              <fill>
                <patternFill>
                  <bgColor theme="1"/>
                </patternFill>
              </fill>
            </x14:dxf>
          </x14:cfRule>
          <xm:sqref>AL40 BL40 DL40 EL40 FL40 GL40 HL40 IL40</xm:sqref>
        </x14:conditionalFormatting>
        <x14:conditionalFormatting xmlns:xm="http://schemas.microsoft.com/office/excel/2006/main">
          <x14:cfRule type="expression" priority="7186" id="{0931AE48-94B9-4982-AFFD-8E30B166DE3B}">
            <xm:f>OR(AN60=data!$P$4,AN60=data!$P$5,AN60=data!$P$6,AN60=data!$P$7,AN60=data!$P$8,#REF!=data!$P$9,AN60=data!$P$10,AN60=data!$P$13,AN60=data!$P$14,AN60=data!$P$15)</xm:f>
            <x14:dxf>
              <fill>
                <patternFill>
                  <bgColor theme="1"/>
                </patternFill>
              </fill>
            </x14:dxf>
          </x14:cfRule>
          <xm:sqref>AL60 BL60 DL60 EL60 FL60 GL60 HL60 IL60</xm:sqref>
        </x14:conditionalFormatting>
        <x14:conditionalFormatting xmlns:xm="http://schemas.microsoft.com/office/excel/2006/main">
          <x14:cfRule type="expression" priority="4580" id="{07F1F87C-CFFC-4584-A2D2-DFB4EEE4B948}">
            <xm:f>AE4=data!$F$6</xm:f>
            <x14:dxf>
              <fill>
                <patternFill>
                  <bgColor theme="1"/>
                </patternFill>
              </fill>
            </x14:dxf>
          </x14:cfRule>
          <xm:sqref>AJ4</xm:sqref>
        </x14:conditionalFormatting>
        <x14:conditionalFormatting xmlns:xm="http://schemas.microsoft.com/office/excel/2006/main">
          <x14:cfRule type="expression" priority="4579" id="{F295C10F-EDD2-436C-A31E-473A9EC186FD}">
            <xm:f>OR(AE4=data!$F$4,AE4=data!$F$5)</xm:f>
            <x14:dxf>
              <fill>
                <patternFill>
                  <bgColor theme="1"/>
                </patternFill>
              </fill>
            </x14:dxf>
          </x14:cfRule>
          <xm:sqref>AE5:AH5</xm:sqref>
        </x14:conditionalFormatting>
        <x14:conditionalFormatting xmlns:xm="http://schemas.microsoft.com/office/excel/2006/main">
          <x14:cfRule type="expression" priority="4578" id="{CE50EEEE-8E8E-4150-A42B-8AB27F8C951B}">
            <xm:f>OR(AE4=data!$F$4,AE4=data!$F$5)</xm:f>
            <x14:dxf>
              <fill>
                <patternFill>
                  <bgColor theme="1"/>
                </patternFill>
              </fill>
            </x14:dxf>
          </x14:cfRule>
          <xm:sqref>AJ5</xm:sqref>
        </x14:conditionalFormatting>
        <x14:conditionalFormatting xmlns:xm="http://schemas.microsoft.com/office/excel/2006/main">
          <x14:cfRule type="expression" priority="4577" id="{C6932038-4090-4517-AC34-B96199358D51}">
            <xm:f>OR(AE4=data!$F$4,AE4=data!$F$6)</xm:f>
            <x14:dxf>
              <fill>
                <patternFill>
                  <bgColor theme="1"/>
                </patternFill>
              </fill>
            </x14:dxf>
          </x14:cfRule>
          <xm:sqref>AE6:AH6</xm:sqref>
        </x14:conditionalFormatting>
        <x14:conditionalFormatting xmlns:xm="http://schemas.microsoft.com/office/excel/2006/main">
          <x14:cfRule type="expression" priority="4576" id="{7F0630B7-F225-4C99-AC1B-43DC5041113A}">
            <xm:f>OR(AE4=data!$F$4,AE4=data!$F$6)</xm:f>
            <x14:dxf>
              <fill>
                <patternFill>
                  <bgColor theme="1"/>
                </patternFill>
              </fill>
            </x14:dxf>
          </x14:cfRule>
          <xm:sqref>AJ6</xm:sqref>
        </x14:conditionalFormatting>
        <x14:conditionalFormatting xmlns:xm="http://schemas.microsoft.com/office/excel/2006/main">
          <x14:cfRule type="expression" priority="4574" id="{95D106F3-0783-4597-AF9A-764935AA6C56}">
            <xm:f>AM20=data!$F$6</xm:f>
            <x14:dxf>
              <fill>
                <patternFill>
                  <bgColor theme="1"/>
                </patternFill>
              </fill>
            </x14:dxf>
          </x14:cfRule>
          <xm:sqref>AC20:AC69</xm:sqref>
        </x14:conditionalFormatting>
        <x14:conditionalFormatting xmlns:xm="http://schemas.microsoft.com/office/excel/2006/main">
          <x14:cfRule type="expression" priority="4573" id="{5B214C4C-0C32-4BD1-8441-C7588EE923AD}">
            <xm:f>AM20=data!$F$6</xm:f>
            <x14:dxf>
              <fill>
                <patternFill>
                  <bgColor theme="1"/>
                </patternFill>
              </fill>
            </x14:dxf>
          </x14:cfRule>
          <xm:sqref>AD20:AD69</xm:sqref>
        </x14:conditionalFormatting>
        <x14:conditionalFormatting xmlns:xm="http://schemas.microsoft.com/office/excel/2006/main">
          <x14:cfRule type="expression" priority="4572" id="{6DC9B59A-0F33-4E12-9752-96E3CB1A4495}">
            <xm:f>AM20=data!$F$6</xm:f>
            <x14:dxf>
              <fill>
                <patternFill>
                  <bgColor theme="1"/>
                </patternFill>
              </fill>
            </x14:dxf>
          </x14:cfRule>
          <xm:sqref>AE20:AE69</xm:sqref>
        </x14:conditionalFormatting>
        <x14:conditionalFormatting xmlns:xm="http://schemas.microsoft.com/office/excel/2006/main">
          <x14:cfRule type="expression" priority="4571" id="{A474AB9E-D150-4B48-8DCA-0CB106DCEB9B}">
            <xm:f>AM20=data!$F$6</xm:f>
            <x14:dxf>
              <fill>
                <patternFill>
                  <bgColor theme="1"/>
                </patternFill>
              </fill>
            </x14:dxf>
          </x14:cfRule>
          <xm:sqref>AF20:AF69</xm:sqref>
        </x14:conditionalFormatting>
        <x14:conditionalFormatting xmlns:xm="http://schemas.microsoft.com/office/excel/2006/main">
          <x14:cfRule type="expression" priority="4570" id="{3C8DA5DB-8E5E-4739-8356-EF9AA28D54C5}">
            <xm:f>AM20=data!$F$6</xm:f>
            <x14:dxf>
              <fill>
                <patternFill>
                  <bgColor theme="1"/>
                </patternFill>
              </fill>
            </x14:dxf>
          </x14:cfRule>
          <xm:sqref>AI21:AI29</xm:sqref>
        </x14:conditionalFormatting>
        <x14:conditionalFormatting xmlns:xm="http://schemas.microsoft.com/office/excel/2006/main">
          <x14:cfRule type="expression" priority="4569" id="{BA79E697-1E85-43C9-9CB8-821626DF47F8}">
            <xm:f>AM20=data!$F$6</xm:f>
            <x14:dxf>
              <fill>
                <patternFill>
                  <bgColor theme="1"/>
                </patternFill>
              </fill>
            </x14:dxf>
          </x14:cfRule>
          <xm:sqref>AJ21:AJ29</xm:sqref>
        </x14:conditionalFormatting>
        <x14:conditionalFormatting xmlns:xm="http://schemas.microsoft.com/office/excel/2006/main">
          <x14:cfRule type="expression" priority="4568" id="{B3C2840A-D6F4-4C7C-BBE0-327B9412DC0B}">
            <xm:f>AM20=data!$F$6</xm:f>
            <x14:dxf>
              <fill>
                <patternFill>
                  <bgColor theme="1"/>
                </patternFill>
              </fill>
            </x14:dxf>
          </x14:cfRule>
          <xm:sqref>AK21:AK29</xm:sqref>
        </x14:conditionalFormatting>
        <x14:conditionalFormatting xmlns:xm="http://schemas.microsoft.com/office/excel/2006/main">
          <x14:cfRule type="expression" priority="4567" id="{0BC6C858-A2C9-4674-B401-08498BAB6224}">
            <xm:f>AM20=data!$F$6</xm:f>
            <x14:dxf>
              <fill>
                <patternFill>
                  <bgColor theme="1"/>
                </patternFill>
              </fill>
            </x14:dxf>
          </x14:cfRule>
          <xm:sqref>AL20:AL69</xm:sqref>
        </x14:conditionalFormatting>
        <x14:conditionalFormatting xmlns:xm="http://schemas.microsoft.com/office/excel/2006/main">
          <x14:cfRule type="expression" priority="4543" id="{7332D4A7-88EA-477C-B24D-81005FBD2EED}">
            <xm:f>OR(AN29=data!$P$4,AN29=data!$P$5,AN29=data!$P$7,AN29=data!$P$10,AN29=data!$P$13,AN29=data!$P$14)</xm:f>
            <x14:dxf>
              <fill>
                <patternFill>
                  <bgColor theme="1"/>
                </patternFill>
              </fill>
            </x14:dxf>
          </x14:cfRule>
          <xm:sqref>AH30:AH49</xm:sqref>
        </x14:conditionalFormatting>
        <x14:conditionalFormatting xmlns:xm="http://schemas.microsoft.com/office/excel/2006/main">
          <x14:cfRule type="expression" priority="4566" id="{1F21C5EB-C3AA-4B6D-81D2-5868A26678E8}">
            <xm:f>AM29=data!$F$6</xm:f>
            <x14:dxf>
              <fill>
                <patternFill>
                  <bgColor theme="1"/>
                </patternFill>
              </fill>
            </x14:dxf>
          </x14:cfRule>
          <xm:sqref>AI30:AI49</xm:sqref>
        </x14:conditionalFormatting>
        <x14:conditionalFormatting xmlns:xm="http://schemas.microsoft.com/office/excel/2006/main">
          <x14:cfRule type="expression" priority="4565" id="{BBFDD807-E83B-484F-B166-35E4F1A79C53}">
            <xm:f>AM30=data!$F$6</xm:f>
            <x14:dxf>
              <fill>
                <patternFill>
                  <bgColor theme="1"/>
                </patternFill>
              </fill>
            </x14:dxf>
          </x14:cfRule>
          <xm:sqref>AJ31:AJ39 AJ41:AJ49</xm:sqref>
        </x14:conditionalFormatting>
        <x14:conditionalFormatting xmlns:xm="http://schemas.microsoft.com/office/excel/2006/main">
          <x14:cfRule type="expression" priority="4564" id="{0F7C818A-9326-490E-8E72-737688785506}">
            <xm:f>AM29=data!$F$6</xm:f>
            <x14:dxf>
              <fill>
                <patternFill>
                  <bgColor theme="1"/>
                </patternFill>
              </fill>
            </x14:dxf>
          </x14:cfRule>
          <xm:sqref>AK30:AK49</xm:sqref>
        </x14:conditionalFormatting>
        <x14:conditionalFormatting xmlns:xm="http://schemas.microsoft.com/office/excel/2006/main">
          <x14:cfRule type="expression" priority="4554" id="{F3C5CE0E-7412-4052-83B4-0BC33FC47EED}">
            <xm:f>OR(AN49=data!$P$4,AN49=data!$P$5,AN49=data!$P$6,AN49=data!$P$7,AN49=data!$P$8,AN49=data!$P$9,AN49=data!$P$10,AN49=data!$P$13,AN49=data!$P$14,AN49=data!$P$15)</xm:f>
            <x14:dxf>
              <fill>
                <patternFill>
                  <bgColor theme="1"/>
                </patternFill>
              </fill>
            </x14:dxf>
          </x14:cfRule>
          <xm:sqref>AH50:AH69</xm:sqref>
        </x14:conditionalFormatting>
        <x14:conditionalFormatting xmlns:xm="http://schemas.microsoft.com/office/excel/2006/main">
          <x14:cfRule type="expression" priority="4563" id="{AA69DB1A-540F-4F77-BE78-9BDBC180B6CA}">
            <xm:f>AM49=data!$F$6</xm:f>
            <x14:dxf>
              <fill>
                <patternFill>
                  <bgColor theme="1"/>
                </patternFill>
              </fill>
            </x14:dxf>
          </x14:cfRule>
          <xm:sqref>AI50:AI69</xm:sqref>
        </x14:conditionalFormatting>
        <x14:conditionalFormatting xmlns:xm="http://schemas.microsoft.com/office/excel/2006/main">
          <x14:cfRule type="expression" priority="4562" id="{E5C05F11-3F65-428F-8F3D-D091A5ED7778}">
            <xm:f>AM49=data!$F$6</xm:f>
            <x14:dxf>
              <fill>
                <patternFill>
                  <bgColor theme="1"/>
                </patternFill>
              </fill>
            </x14:dxf>
          </x14:cfRule>
          <xm:sqref>AJ50:AJ69</xm:sqref>
        </x14:conditionalFormatting>
        <x14:conditionalFormatting xmlns:xm="http://schemas.microsoft.com/office/excel/2006/main">
          <x14:cfRule type="expression" priority="4551" id="{166751DB-6CE6-40D4-9A52-69BB156AE79D}">
            <xm:f>OR(AN49=data!$P$4,AN49=data!$P$5,AN49=data!$P$6,AN49=data!$P$7,AN49=data!$P$8,AN49=data!$P$9,AN49=data!$P$10,AN49=data!$P$13,AN49=data!$P$14,AN49=data!$P$15)</xm:f>
            <x14:dxf>
              <fill>
                <patternFill>
                  <bgColor theme="1"/>
                </patternFill>
              </fill>
            </x14:dxf>
          </x14:cfRule>
          <xm:sqref>AK50:AK69</xm:sqref>
        </x14:conditionalFormatting>
        <x14:conditionalFormatting xmlns:xm="http://schemas.microsoft.com/office/excel/2006/main">
          <x14:cfRule type="expression" priority="4559" id="{9EA541F8-463A-4686-BCE9-583EB35B97C2}">
            <xm:f>OR(AN50=data!$P$4,AN50=data!$P$5,AN50=data!$P$6,AN50=data!$P$7,AN50=data!$P$8,AN50=data!$P$9,AN50=data!$P$10,AN50=data!$P$13,AN50=data!$P$14,AN50=data!$P$15)</xm:f>
            <x14:dxf>
              <fill>
                <patternFill>
                  <bgColor theme="1"/>
                </patternFill>
              </fill>
            </x14:dxf>
          </x14:cfRule>
          <xm:sqref>AC50:AC69</xm:sqref>
        </x14:conditionalFormatting>
        <x14:conditionalFormatting xmlns:xm="http://schemas.microsoft.com/office/excel/2006/main">
          <x14:cfRule type="expression" priority="4558" id="{55AE861A-D9E3-4F07-AE5F-A91A6AD557A8}">
            <xm:f>OR(AN50=data!$P$4,AN50=data!$P$5,AN50=data!$P$6,AN50=data!$P$7,AN50=data!$P$8,AN50=data!$P$9,AN50=data!$P$10,AN50=data!$P$13,AN50=data!$P$14,AN50=data!$P$15)</xm:f>
            <x14:dxf>
              <fill>
                <patternFill>
                  <bgColor theme="1"/>
                </patternFill>
              </fill>
            </x14:dxf>
          </x14:cfRule>
          <xm:sqref>AD50:AD69</xm:sqref>
        </x14:conditionalFormatting>
        <x14:conditionalFormatting xmlns:xm="http://schemas.microsoft.com/office/excel/2006/main">
          <x14:cfRule type="expression" priority="4557" id="{F84DC394-6442-475B-8ABC-ECC8F6209546}">
            <xm:f>OR(AN50=data!$P$4,AN50=data!$P$5,AN50=data!$P$6,AN50=data!$P$7,AN50=data!$P$8,AN50=data!$P$9,AN50=data!$P$10,AN50=data!$P$13,AN50=data!$P$14,AN50=data!$P$15)</xm:f>
            <x14:dxf>
              <fill>
                <patternFill>
                  <bgColor theme="1"/>
                </patternFill>
              </fill>
            </x14:dxf>
          </x14:cfRule>
          <xm:sqref>AE50:AE69</xm:sqref>
        </x14:conditionalFormatting>
        <x14:conditionalFormatting xmlns:xm="http://schemas.microsoft.com/office/excel/2006/main">
          <x14:cfRule type="expression" priority="4556" id="{A558FD9E-BAF7-4B52-9164-964FF65871F9}">
            <xm:f>OR(AN50=data!$P$4,AN50=data!$P$5,AN50=data!$P$6,AN50=data!$P$7,AN50=data!$P$8,AN50=data!$P$9,AN50=data!$P$10,AN50=data!$P$13,AN50=data!$P$14,AN50=data!$P$15)</xm:f>
            <x14:dxf>
              <fill>
                <patternFill>
                  <bgColor theme="1"/>
                </patternFill>
              </fill>
            </x14:dxf>
          </x14:cfRule>
          <xm:sqref>AF50:AF69</xm:sqref>
        </x14:conditionalFormatting>
        <x14:conditionalFormatting xmlns:xm="http://schemas.microsoft.com/office/excel/2006/main">
          <x14:cfRule type="expression" priority="4555" id="{1A390C2B-EC10-4F7C-813A-8700F032C12F}">
            <xm:f>OR(AN50=data!$P$4,AN50=data!$P$5,AN50=data!$P$6,AN50=data!$P$7,AN50=data!$P$8,AN50=data!$P$9,AN50=data!$P$10,AN50=data!$P$13,AN50=data!$P$14,AN50=data!$P$15)</xm:f>
            <x14:dxf>
              <fill>
                <patternFill>
                  <bgColor theme="1"/>
                </patternFill>
              </fill>
            </x14:dxf>
          </x14:cfRule>
          <xm:sqref>AG50:AG69</xm:sqref>
        </x14:conditionalFormatting>
        <x14:conditionalFormatting xmlns:xm="http://schemas.microsoft.com/office/excel/2006/main">
          <x14:cfRule type="expression" priority="4550" id="{16F5E286-E724-467D-9E61-367CDC248A04}">
            <xm:f>OR(AN49=data!$P$4,AN49=data!$P$5,AN49=data!$P$6,AN49=data!$P$7,AN49=data!$P$8,AN49=data!$P$9,AN49=data!$P$10,AN49=data!$P$13,AN49=data!$P$14,AN49=data!$P$15)</xm:f>
            <x14:dxf>
              <fill>
                <patternFill>
                  <bgColor theme="1"/>
                </patternFill>
              </fill>
            </x14:dxf>
          </x14:cfRule>
          <xm:sqref>AL50:AL69</xm:sqref>
        </x14:conditionalFormatting>
        <x14:conditionalFormatting xmlns:xm="http://schemas.microsoft.com/office/excel/2006/main">
          <x14:cfRule type="expression" priority="4548" id="{40313A7E-40AC-4D65-BBD9-B18E3E33F73D}">
            <xm:f>OR(AN30=data!$P$4,AN30=data!$P$5,AN30=data!$P$7,AN30=data!$P$10,AN30=data!$P$13,AN30=data!$P$14)</xm:f>
            <x14:dxf>
              <fill>
                <patternFill>
                  <bgColor theme="1"/>
                </patternFill>
              </fill>
            </x14:dxf>
          </x14:cfRule>
          <xm:sqref>AC30:AC49</xm:sqref>
        </x14:conditionalFormatting>
        <x14:conditionalFormatting xmlns:xm="http://schemas.microsoft.com/office/excel/2006/main">
          <x14:cfRule type="expression" priority="4547" id="{8BB3D959-A4AF-494E-8A9C-D79357C47D40}">
            <xm:f>OR(AN30=data!$P$4,AN30=data!$P$5,AN30=data!$P$7,AN30=data!$P$10,AN30=data!$P$13,AN30=data!$P$14)</xm:f>
            <x14:dxf>
              <fill>
                <patternFill>
                  <bgColor theme="1"/>
                </patternFill>
              </fill>
            </x14:dxf>
          </x14:cfRule>
          <xm:sqref>AD30:AD49</xm:sqref>
        </x14:conditionalFormatting>
        <x14:conditionalFormatting xmlns:xm="http://schemas.microsoft.com/office/excel/2006/main">
          <x14:cfRule type="expression" priority="4546" id="{1F2580A8-6D87-4498-916F-C6704138D20B}">
            <xm:f>OR(AN30=data!$P$4,AN30=data!$P$5,AN30=data!$P$7,AN30=data!$P$10,AN30=data!$P$13,AN30=data!$P$14)</xm:f>
            <x14:dxf>
              <fill>
                <patternFill>
                  <bgColor theme="1"/>
                </patternFill>
              </fill>
            </x14:dxf>
          </x14:cfRule>
          <xm:sqref>AE30:AE49</xm:sqref>
        </x14:conditionalFormatting>
        <x14:conditionalFormatting xmlns:xm="http://schemas.microsoft.com/office/excel/2006/main">
          <x14:cfRule type="expression" priority="4545" id="{759F8C85-1EF3-4E01-BA1E-65207AD57DF0}">
            <xm:f>OR(AN30=data!$P$4,AN30=data!$P$5,AN30=data!$P$7,AN30=data!$P$10,AN30=data!$P$13,AN30=data!$P$14)</xm:f>
            <x14:dxf>
              <fill>
                <patternFill>
                  <bgColor theme="1"/>
                </patternFill>
              </fill>
            </x14:dxf>
          </x14:cfRule>
          <xm:sqref>AF30:AF49</xm:sqref>
        </x14:conditionalFormatting>
        <x14:conditionalFormatting xmlns:xm="http://schemas.microsoft.com/office/excel/2006/main">
          <x14:cfRule type="expression" priority="4544" id="{9439EA8E-248D-42DE-8956-A7BFC2A50651}">
            <xm:f>OR(AN30=data!$P$4,AN30=data!$P$5,AN30=data!$P$7,AN30=data!$P$10,AN30=data!$P$13,AN30=data!$P$14)</xm:f>
            <x14:dxf>
              <fill>
                <patternFill>
                  <bgColor theme="1"/>
                </patternFill>
              </fill>
            </x14:dxf>
          </x14:cfRule>
          <xm:sqref>AG30:AG49</xm:sqref>
        </x14:conditionalFormatting>
        <x14:conditionalFormatting xmlns:xm="http://schemas.microsoft.com/office/excel/2006/main">
          <x14:cfRule type="expression" priority="4539" id="{7C3B018A-072C-4342-8001-A2A9A8F1F090}">
            <xm:f>OR(AN29=data!$P$4,AN29=data!$P$5,AN29=data!$P$7,AN29=data!$P$10,AN29=data!$P$13,AN29=data!$P$14)</xm:f>
            <x14:dxf>
              <fill>
                <patternFill>
                  <bgColor theme="1"/>
                </patternFill>
              </fill>
            </x14:dxf>
          </x14:cfRule>
          <xm:sqref>AL30:AL49</xm:sqref>
        </x14:conditionalFormatting>
        <x14:conditionalFormatting xmlns:xm="http://schemas.microsoft.com/office/excel/2006/main">
          <x14:cfRule type="expression" priority="4581" id="{597C35B7-4693-460E-9D97-B54D050A6CEB}">
            <xm:f>AM20=data!$F$6</xm:f>
            <x14:dxf>
              <fill>
                <patternFill>
                  <bgColor theme="1"/>
                </patternFill>
              </fill>
            </x14:dxf>
          </x14:cfRule>
          <xm:sqref>AI20</xm:sqref>
        </x14:conditionalFormatting>
        <x14:conditionalFormatting xmlns:xm="http://schemas.microsoft.com/office/excel/2006/main">
          <x14:cfRule type="expression" priority="4582" id="{18975437-FC04-4876-AA56-9DAF707CAF06}">
            <xm:f>AM20=data!$F$6</xm:f>
            <x14:dxf>
              <fill>
                <patternFill>
                  <bgColor theme="1"/>
                </patternFill>
              </fill>
            </x14:dxf>
          </x14:cfRule>
          <xm:sqref>AJ20</xm:sqref>
        </x14:conditionalFormatting>
        <x14:conditionalFormatting xmlns:xm="http://schemas.microsoft.com/office/excel/2006/main">
          <x14:cfRule type="expression" priority="4583" id="{FA662DC5-BE76-4EB3-98E9-38E59FF043EE}">
            <xm:f>AM20=data!$F$6</xm:f>
            <x14:dxf>
              <fill>
                <patternFill>
                  <bgColor theme="1"/>
                </patternFill>
              </fill>
            </x14:dxf>
          </x14:cfRule>
          <xm:sqref>AK20</xm:sqref>
        </x14:conditionalFormatting>
        <x14:conditionalFormatting xmlns:xm="http://schemas.microsoft.com/office/excel/2006/main">
          <x14:cfRule type="expression" priority="4584" id="{AEAB166A-87A9-4694-B2F5-94014B9C950E}">
            <xm:f>OR(AN30=data!$P$4,AN30=data!$P$5,AN30=data!$P$7,AN30=data!$P$10,AN30=data!$P$13,AN30=data!$P$14)</xm:f>
            <x14:dxf>
              <fill>
                <patternFill>
                  <bgColor theme="1"/>
                </patternFill>
              </fill>
            </x14:dxf>
          </x14:cfRule>
          <xm:sqref>AL30</xm:sqref>
        </x14:conditionalFormatting>
        <x14:conditionalFormatting xmlns:xm="http://schemas.microsoft.com/office/excel/2006/main">
          <x14:cfRule type="expression" priority="4585" id="{F13C43C4-8E4C-47F4-B75F-74062A8A2E73}">
            <xm:f>OR(AN50=data!$P$4,AN50=data!$P$5,AN50=data!$P$6,AN50=data!$P$7,AN50=data!$P$8,#REF!=data!$P$9,AN50=data!$P$10,AN50=data!$P$13,AN50=data!$P$14,AN50=data!$P$15)</xm:f>
            <x14:dxf>
              <fill>
                <patternFill>
                  <bgColor theme="1"/>
                </patternFill>
              </fill>
            </x14:dxf>
          </x14:cfRule>
          <xm:sqref>AL50</xm:sqref>
        </x14:conditionalFormatting>
        <x14:conditionalFormatting xmlns:xm="http://schemas.microsoft.com/office/excel/2006/main">
          <x14:cfRule type="expression" priority="4538" id="{5D59F325-16AD-4DDE-96E4-91DE6A85E201}">
            <xm:f>AM20=data!$F$6</xm:f>
            <x14:dxf>
              <fill>
                <patternFill>
                  <bgColor theme="1"/>
                </patternFill>
              </fill>
            </x14:dxf>
          </x14:cfRule>
          <xm:sqref>AG20:AG69</xm:sqref>
        </x14:conditionalFormatting>
        <x14:conditionalFormatting xmlns:xm="http://schemas.microsoft.com/office/excel/2006/main">
          <x14:cfRule type="expression" priority="4537" id="{9D84D200-5F8C-4F36-982A-89A07436E2C1}">
            <xm:f>AM20=data!$F$6</xm:f>
            <x14:dxf>
              <fill>
                <patternFill>
                  <bgColor theme="1"/>
                </patternFill>
              </fill>
            </x14:dxf>
          </x14:cfRule>
          <xm:sqref>AH20:AH69</xm:sqref>
        </x14:conditionalFormatting>
        <x14:conditionalFormatting xmlns:xm="http://schemas.microsoft.com/office/excel/2006/main">
          <x14:cfRule type="expression" priority="4540" id="{83138BB0-D9C8-4266-A35C-D8FCCFE7785F}">
            <xm:f>OR(AN29=data!$P$4,AN29=data!$P$5,AN29=data!$P$7,AN29=data!$P$10,AN29=data!$P$13,AN29=data!$P$14)</xm:f>
            <x14:dxf>
              <fill>
                <patternFill>
                  <bgColor theme="1"/>
                </patternFill>
              </fill>
            </x14:dxf>
          </x14:cfRule>
          <xm:sqref>AK30:AK49</xm:sqref>
        </x14:conditionalFormatting>
        <x14:conditionalFormatting xmlns:xm="http://schemas.microsoft.com/office/excel/2006/main">
          <x14:cfRule type="expression" priority="4541" id="{9A45766E-48E5-4FFD-B6BD-1FAD079EA4E5}">
            <xm:f>OR(AN29=data!$P$4,AN29=data!$P$5,AN29=data!$P$7,AN29=data!$P$10,AN29=data!$P$13,AN29=data!$P$14)</xm:f>
            <x14:dxf>
              <fill>
                <patternFill>
                  <bgColor theme="1"/>
                </patternFill>
              </fill>
            </x14:dxf>
          </x14:cfRule>
          <xm:sqref>AJ30:AJ49</xm:sqref>
        </x14:conditionalFormatting>
        <x14:conditionalFormatting xmlns:xm="http://schemas.microsoft.com/office/excel/2006/main">
          <x14:cfRule type="expression" priority="4542" id="{55FB3E86-326C-4671-B04A-7F69AC00E6A7}">
            <xm:f>OR(AN29=data!$P$4,AN29=data!$P$5,AN29=data!$P$7,AN29=data!$P$10,AN29=data!$P$13,AN29=data!$P$14)</xm:f>
            <x14:dxf>
              <fill>
                <patternFill>
                  <bgColor theme="1"/>
                </patternFill>
              </fill>
            </x14:dxf>
          </x14:cfRule>
          <xm:sqref>AI30:AI49</xm:sqref>
        </x14:conditionalFormatting>
        <x14:conditionalFormatting xmlns:xm="http://schemas.microsoft.com/office/excel/2006/main">
          <x14:cfRule type="expression" priority="4552" id="{E713181C-AB07-4E1F-94E8-798B63542CF8}">
            <xm:f>OR(AN49=data!$P$4,AN49=data!$P$5,AN49=data!$P$6,AN49=data!$P$7,AN49=data!$P$8,AN49=data!$P$9,AN49=data!$P$10,AN49=data!$P$13,AN49=data!$P$14,AN49=data!$P$15)</xm:f>
            <x14:dxf>
              <fill>
                <patternFill>
                  <bgColor theme="1"/>
                </patternFill>
              </fill>
            </x14:dxf>
          </x14:cfRule>
          <xm:sqref>AJ50:AJ69</xm:sqref>
        </x14:conditionalFormatting>
        <x14:conditionalFormatting xmlns:xm="http://schemas.microsoft.com/office/excel/2006/main">
          <x14:cfRule type="expression" priority="4553" id="{A2CF516F-8B96-465F-82F9-B0A01B34EBDD}">
            <xm:f>OR(AN49=data!$P$4,AN49=data!$P$5,AN49=data!$P$6,AN49=data!$P$7,AN49=data!$P$8,AN49=data!$P$9,AN49=data!$P$10,AN49=data!$P$13,AN49=data!$P$14,AN49=data!$P$15)</xm:f>
            <x14:dxf>
              <fill>
                <patternFill>
                  <bgColor theme="1"/>
                </patternFill>
              </fill>
            </x14:dxf>
          </x14:cfRule>
          <xm:sqref>AI50:AI69</xm:sqref>
        </x14:conditionalFormatting>
        <x14:conditionalFormatting xmlns:xm="http://schemas.microsoft.com/office/excel/2006/main">
          <x14:cfRule type="expression" priority="4561" id="{7D6327F6-4496-48CD-8BFA-F966F66DC97E}">
            <xm:f>AM49=data!$F$6</xm:f>
            <x14:dxf>
              <fill>
                <patternFill>
                  <bgColor theme="1"/>
                </patternFill>
              </fill>
            </x14:dxf>
          </x14:cfRule>
          <xm:sqref>AK50:AK69</xm:sqref>
        </x14:conditionalFormatting>
        <x14:conditionalFormatting xmlns:xm="http://schemas.microsoft.com/office/excel/2006/main">
          <x14:cfRule type="expression" priority="4536" id="{8A1ECD7D-54FE-4ABF-8822-30375B26329D}">
            <xm:f>AE10=data!$AS$5</xm:f>
            <x14:dxf>
              <fill>
                <patternFill>
                  <bgColor theme="1"/>
                </patternFill>
              </fill>
            </x14:dxf>
          </x14:cfRule>
          <xm:sqref>AG10:AG69</xm:sqref>
        </x14:conditionalFormatting>
        <x14:conditionalFormatting xmlns:xm="http://schemas.microsoft.com/office/excel/2006/main">
          <x14:cfRule type="expression" priority="4535" id="{A2AFBBAD-B6D2-4801-A47A-61B50913C2B6}">
            <xm:f>AE10=data!$AS$5</xm:f>
            <x14:dxf>
              <fill>
                <patternFill>
                  <bgColor theme="1"/>
                </patternFill>
              </fill>
            </x14:dxf>
          </x14:cfRule>
          <xm:sqref>AH10:AH69</xm:sqref>
        </x14:conditionalFormatting>
        <x14:conditionalFormatting xmlns:xm="http://schemas.microsoft.com/office/excel/2006/main">
          <x14:cfRule type="expression" priority="4530" id="{66971DB2-6FA5-4C8D-A94A-7A6150850972}">
            <xm:f>AH10=data!$AR$4</xm:f>
            <x14:dxf>
              <fill>
                <patternFill>
                  <bgColor theme="1"/>
                </patternFill>
              </fill>
            </x14:dxf>
          </x14:cfRule>
          <x14:cfRule type="expression" priority="4534" id="{F8A3CC28-0D8A-4957-A20F-3AA38B89F01A}">
            <xm:f>AE10=data!$AS$5</xm:f>
            <x14:dxf>
              <fill>
                <patternFill>
                  <bgColor theme="1"/>
                </patternFill>
              </fill>
            </x14:dxf>
          </x14:cfRule>
          <xm:sqref>AI10:AI69</xm:sqref>
        </x14:conditionalFormatting>
        <x14:conditionalFormatting xmlns:xm="http://schemas.microsoft.com/office/excel/2006/main">
          <x14:cfRule type="expression" priority="4529" id="{D36956AA-3088-4B06-9ADA-8D524B6B1C53}">
            <xm:f>AH10=data!$AR$5</xm:f>
            <x14:dxf>
              <fill>
                <patternFill>
                  <bgColor theme="1"/>
                </patternFill>
              </fill>
            </x14:dxf>
          </x14:cfRule>
          <x14:cfRule type="expression" priority="4533" id="{5997111C-6189-47BF-9521-6588D1854B27}">
            <xm:f>AE10=data!$AS$5</xm:f>
            <x14:dxf>
              <fill>
                <patternFill>
                  <bgColor theme="1"/>
                </patternFill>
              </fill>
            </x14:dxf>
          </x14:cfRule>
          <xm:sqref>AJ10:AJ69</xm:sqref>
        </x14:conditionalFormatting>
        <x14:conditionalFormatting xmlns:xm="http://schemas.microsoft.com/office/excel/2006/main">
          <x14:cfRule type="expression" priority="4528" id="{798D6C36-13F7-4DEA-8351-F04152699532}">
            <xm:f>AH10=data!$AR$5</xm:f>
            <x14:dxf>
              <fill>
                <patternFill>
                  <bgColor theme="1"/>
                </patternFill>
              </fill>
            </x14:dxf>
          </x14:cfRule>
          <x14:cfRule type="expression" priority="4532" id="{FE3E16B1-297A-47CE-BE2A-0689435AD530}">
            <xm:f>AE10=data!$AS$5</xm:f>
            <x14:dxf>
              <fill>
                <patternFill>
                  <bgColor theme="1"/>
                </patternFill>
              </fill>
            </x14:dxf>
          </x14:cfRule>
          <xm:sqref>AK10:AK69</xm:sqref>
        </x14:conditionalFormatting>
        <x14:conditionalFormatting xmlns:xm="http://schemas.microsoft.com/office/excel/2006/main">
          <x14:cfRule type="expression" priority="4531" id="{855C1987-6D10-4FF2-851F-4793448B28A5}">
            <xm:f>AE10=data!$AS$4</xm:f>
            <x14:dxf>
              <fill>
                <patternFill>
                  <bgColor theme="1"/>
                </patternFill>
              </fill>
            </x14:dxf>
          </x14:cfRule>
          <xm:sqref>AL10:AL69</xm:sqref>
        </x14:conditionalFormatting>
        <x14:conditionalFormatting xmlns:xm="http://schemas.microsoft.com/office/excel/2006/main">
          <x14:cfRule type="expression" priority="4527" id="{40162EE4-901C-4A8E-85A1-8D6628BC395A}">
            <xm:f>OR(AE4=data!$F$5,AE4=data!$F$6)</xm:f>
            <x14:dxf>
              <fill>
                <patternFill>
                  <bgColor theme="1"/>
                </patternFill>
              </fill>
            </x14:dxf>
          </x14:cfRule>
          <xm:sqref>AC10:AC19</xm:sqref>
        </x14:conditionalFormatting>
        <x14:conditionalFormatting xmlns:xm="http://schemas.microsoft.com/office/excel/2006/main">
          <x14:cfRule type="expression" priority="4526" id="{BD0E7D6F-EF1D-4C35-97A3-BCE49BCB8E31}">
            <xm:f>OR(AE4=data!$F$5,AE4=data!$F$6)</xm:f>
            <x14:dxf>
              <fill>
                <patternFill>
                  <bgColor theme="1"/>
                </patternFill>
              </fill>
            </x14:dxf>
          </x14:cfRule>
          <xm:sqref>AC20:AC29</xm:sqref>
        </x14:conditionalFormatting>
        <x14:conditionalFormatting xmlns:xm="http://schemas.microsoft.com/office/excel/2006/main">
          <x14:cfRule type="expression" priority="4525" id="{878C142C-547F-4765-AFE9-3A054C78EDF5}">
            <xm:f>OR(AE4=data!$F$5,AE4=data!$F$6)</xm:f>
            <x14:dxf>
              <fill>
                <patternFill>
                  <bgColor theme="1"/>
                </patternFill>
              </fill>
            </x14:dxf>
          </x14:cfRule>
          <xm:sqref>AC30:AC39</xm:sqref>
        </x14:conditionalFormatting>
        <x14:conditionalFormatting xmlns:xm="http://schemas.microsoft.com/office/excel/2006/main">
          <x14:cfRule type="expression" priority="4524" id="{14B00B94-021C-4151-90E1-E1904A7EE105}">
            <xm:f>OR(AE4=data!$F$5,AE4=data!$F$6)</xm:f>
            <x14:dxf>
              <fill>
                <patternFill>
                  <bgColor theme="1"/>
                </patternFill>
              </fill>
            </x14:dxf>
          </x14:cfRule>
          <xm:sqref>AC40:AC49</xm:sqref>
        </x14:conditionalFormatting>
        <x14:conditionalFormatting xmlns:xm="http://schemas.microsoft.com/office/excel/2006/main">
          <x14:cfRule type="expression" priority="4523" id="{2A25F9BF-FCDE-4060-8D81-85763895C24D}">
            <xm:f>OR(AE4=data!$F$5,AE4=data!$F$6)</xm:f>
            <x14:dxf>
              <fill>
                <patternFill>
                  <bgColor theme="1"/>
                </patternFill>
              </fill>
            </x14:dxf>
          </x14:cfRule>
          <xm:sqref>AC50:AC59</xm:sqref>
        </x14:conditionalFormatting>
        <x14:conditionalFormatting xmlns:xm="http://schemas.microsoft.com/office/excel/2006/main">
          <x14:cfRule type="expression" priority="4522" id="{216FC0A1-529A-4847-9DC8-4657B928EB58}">
            <xm:f>OR(AE4=data!$F$5,AE4=data!$F$6)</xm:f>
            <x14:dxf>
              <fill>
                <patternFill>
                  <bgColor theme="1"/>
                </patternFill>
              </fill>
            </x14:dxf>
          </x14:cfRule>
          <xm:sqref>AC60:AC69</xm:sqref>
        </x14:conditionalFormatting>
        <x14:conditionalFormatting xmlns:xm="http://schemas.microsoft.com/office/excel/2006/main">
          <x14:cfRule type="expression" priority="2756" id="{4650DDA3-47AA-4ABD-8CAD-2B866F5230D0}">
            <xm:f>BE4=data!$F$6</xm:f>
            <x14:dxf>
              <fill>
                <patternFill>
                  <bgColor theme="1"/>
                </patternFill>
              </fill>
            </x14:dxf>
          </x14:cfRule>
          <xm:sqref>BJ4</xm:sqref>
        </x14:conditionalFormatting>
        <x14:conditionalFormatting xmlns:xm="http://schemas.microsoft.com/office/excel/2006/main">
          <x14:cfRule type="expression" priority="2755" id="{053F16E7-D45E-44A3-A363-F747F4F7077C}">
            <xm:f>OR(BE4=data!$F$4,BE4=data!$F$5)</xm:f>
            <x14:dxf>
              <fill>
                <patternFill>
                  <bgColor theme="1"/>
                </patternFill>
              </fill>
            </x14:dxf>
          </x14:cfRule>
          <xm:sqref>BE5:BH5</xm:sqref>
        </x14:conditionalFormatting>
        <x14:conditionalFormatting xmlns:xm="http://schemas.microsoft.com/office/excel/2006/main">
          <x14:cfRule type="expression" priority="2754" id="{4A10A1C3-0100-4712-A921-6C75A09A8515}">
            <xm:f>OR(BE4=data!$F$4,BE4=data!$F$5)</xm:f>
            <x14:dxf>
              <fill>
                <patternFill>
                  <bgColor theme="1"/>
                </patternFill>
              </fill>
            </x14:dxf>
          </x14:cfRule>
          <xm:sqref>BJ5</xm:sqref>
        </x14:conditionalFormatting>
        <x14:conditionalFormatting xmlns:xm="http://schemas.microsoft.com/office/excel/2006/main">
          <x14:cfRule type="expression" priority="2753" id="{E8DD01B0-9928-47B3-AC6D-CDF90FC9B77F}">
            <xm:f>OR(BE4=data!$F$4,BE4=data!$F$6)</xm:f>
            <x14:dxf>
              <fill>
                <patternFill>
                  <bgColor theme="1"/>
                </patternFill>
              </fill>
            </x14:dxf>
          </x14:cfRule>
          <xm:sqref>BE6:BH6</xm:sqref>
        </x14:conditionalFormatting>
        <x14:conditionalFormatting xmlns:xm="http://schemas.microsoft.com/office/excel/2006/main">
          <x14:cfRule type="expression" priority="2752" id="{E2CEFA64-AA99-4C19-AA6A-F0F96A5D19AA}">
            <xm:f>OR(BE4=data!$F$4,BE4=data!$F$6)</xm:f>
            <x14:dxf>
              <fill>
                <patternFill>
                  <bgColor theme="1"/>
                </patternFill>
              </fill>
            </x14:dxf>
          </x14:cfRule>
          <xm:sqref>BJ6</xm:sqref>
        </x14:conditionalFormatting>
        <x14:conditionalFormatting xmlns:xm="http://schemas.microsoft.com/office/excel/2006/main">
          <x14:cfRule type="expression" priority="2750" id="{31715F12-FC80-474B-AF25-8D2BABCC809B}">
            <xm:f>BM20=data!$F$6</xm:f>
            <x14:dxf>
              <fill>
                <patternFill>
                  <bgColor theme="1"/>
                </patternFill>
              </fill>
            </x14:dxf>
          </x14:cfRule>
          <xm:sqref>BC20:BC69</xm:sqref>
        </x14:conditionalFormatting>
        <x14:conditionalFormatting xmlns:xm="http://schemas.microsoft.com/office/excel/2006/main">
          <x14:cfRule type="expression" priority="2749" id="{4BC9683E-BCC6-4C81-AEF5-901965FAE8F5}">
            <xm:f>BM20=data!$F$6</xm:f>
            <x14:dxf>
              <fill>
                <patternFill>
                  <bgColor theme="1"/>
                </patternFill>
              </fill>
            </x14:dxf>
          </x14:cfRule>
          <xm:sqref>BD20:BD69</xm:sqref>
        </x14:conditionalFormatting>
        <x14:conditionalFormatting xmlns:xm="http://schemas.microsoft.com/office/excel/2006/main">
          <x14:cfRule type="expression" priority="2748" id="{5A482B69-7ABA-4798-AD13-3CB039F7D7DC}">
            <xm:f>BM20=data!$F$6</xm:f>
            <x14:dxf>
              <fill>
                <patternFill>
                  <bgColor theme="1"/>
                </patternFill>
              </fill>
            </x14:dxf>
          </x14:cfRule>
          <xm:sqref>BE20:BE69</xm:sqref>
        </x14:conditionalFormatting>
        <x14:conditionalFormatting xmlns:xm="http://schemas.microsoft.com/office/excel/2006/main">
          <x14:cfRule type="expression" priority="2747" id="{14F41543-4E1C-4DAA-9409-7A3E294F9CE6}">
            <xm:f>BM20=data!$F$6</xm:f>
            <x14:dxf>
              <fill>
                <patternFill>
                  <bgColor theme="1"/>
                </patternFill>
              </fill>
            </x14:dxf>
          </x14:cfRule>
          <xm:sqref>BF20:BF69</xm:sqref>
        </x14:conditionalFormatting>
        <x14:conditionalFormatting xmlns:xm="http://schemas.microsoft.com/office/excel/2006/main">
          <x14:cfRule type="expression" priority="2746" id="{724EFB0B-3A60-49DE-97DE-105746B4CDD1}">
            <xm:f>BM20=data!$F$6</xm:f>
            <x14:dxf>
              <fill>
                <patternFill>
                  <bgColor theme="1"/>
                </patternFill>
              </fill>
            </x14:dxf>
          </x14:cfRule>
          <xm:sqref>BI21:BI29</xm:sqref>
        </x14:conditionalFormatting>
        <x14:conditionalFormatting xmlns:xm="http://schemas.microsoft.com/office/excel/2006/main">
          <x14:cfRule type="expression" priority="2745" id="{7DCA0A90-79AC-44DD-B97F-43D96EDE1A52}">
            <xm:f>BM20=data!$F$6</xm:f>
            <x14:dxf>
              <fill>
                <patternFill>
                  <bgColor theme="1"/>
                </patternFill>
              </fill>
            </x14:dxf>
          </x14:cfRule>
          <xm:sqref>BJ21:BJ29</xm:sqref>
        </x14:conditionalFormatting>
        <x14:conditionalFormatting xmlns:xm="http://schemas.microsoft.com/office/excel/2006/main">
          <x14:cfRule type="expression" priority="2744" id="{F339D8B9-AFC3-41C1-8E1F-63F5425ABA21}">
            <xm:f>BM20=data!$F$6</xm:f>
            <x14:dxf>
              <fill>
                <patternFill>
                  <bgColor theme="1"/>
                </patternFill>
              </fill>
            </x14:dxf>
          </x14:cfRule>
          <xm:sqref>BK21:BK29</xm:sqref>
        </x14:conditionalFormatting>
        <x14:conditionalFormatting xmlns:xm="http://schemas.microsoft.com/office/excel/2006/main">
          <x14:cfRule type="expression" priority="2743" id="{4960B55A-B416-4643-AB11-0E6C0CA932FD}">
            <xm:f>BM20=data!$F$6</xm:f>
            <x14:dxf>
              <fill>
                <patternFill>
                  <bgColor theme="1"/>
                </patternFill>
              </fill>
            </x14:dxf>
          </x14:cfRule>
          <xm:sqref>BL20:BL69</xm:sqref>
        </x14:conditionalFormatting>
        <x14:conditionalFormatting xmlns:xm="http://schemas.microsoft.com/office/excel/2006/main">
          <x14:cfRule type="expression" priority="2719" id="{5E53CAC1-C7EF-4B3E-B9F6-CAED6C8512DA}">
            <xm:f>OR(BN29=data!$P$4,BN29=data!$P$5,BN29=data!$P$7,BN29=data!$P$10,BN29=data!$P$13,BN29=data!$P$14)</xm:f>
            <x14:dxf>
              <fill>
                <patternFill>
                  <bgColor theme="1"/>
                </patternFill>
              </fill>
            </x14:dxf>
          </x14:cfRule>
          <xm:sqref>BH30:BH49</xm:sqref>
        </x14:conditionalFormatting>
        <x14:conditionalFormatting xmlns:xm="http://schemas.microsoft.com/office/excel/2006/main">
          <x14:cfRule type="expression" priority="2742" id="{9B3FDE00-F184-41BE-AC6B-295B4B3B59E1}">
            <xm:f>BM29=data!$F$6</xm:f>
            <x14:dxf>
              <fill>
                <patternFill>
                  <bgColor theme="1"/>
                </patternFill>
              </fill>
            </x14:dxf>
          </x14:cfRule>
          <xm:sqref>BI30:BI49</xm:sqref>
        </x14:conditionalFormatting>
        <x14:conditionalFormatting xmlns:xm="http://schemas.microsoft.com/office/excel/2006/main">
          <x14:cfRule type="expression" priority="2741" id="{FD5EF878-A836-47C7-A7E7-5C6DFE9E483E}">
            <xm:f>BM30=data!$F$6</xm:f>
            <x14:dxf>
              <fill>
                <patternFill>
                  <bgColor theme="1"/>
                </patternFill>
              </fill>
            </x14:dxf>
          </x14:cfRule>
          <xm:sqref>BJ31:BJ39 BJ41:BJ49</xm:sqref>
        </x14:conditionalFormatting>
        <x14:conditionalFormatting xmlns:xm="http://schemas.microsoft.com/office/excel/2006/main">
          <x14:cfRule type="expression" priority="2740" id="{048C8123-4A19-4E24-A402-FAE5A1CFC966}">
            <xm:f>BM29=data!$F$6</xm:f>
            <x14:dxf>
              <fill>
                <patternFill>
                  <bgColor theme="1"/>
                </patternFill>
              </fill>
            </x14:dxf>
          </x14:cfRule>
          <xm:sqref>BK30:BK49</xm:sqref>
        </x14:conditionalFormatting>
        <x14:conditionalFormatting xmlns:xm="http://schemas.microsoft.com/office/excel/2006/main">
          <x14:cfRule type="expression" priority="2730" id="{BC6AD1EE-0B52-43B1-80A6-4F173097D6E1}">
            <xm:f>OR(BN49=data!$P$4,BN49=data!$P$5,BN49=data!$P$6,BN49=data!$P$7,BN49=data!$P$8,BN49=data!$P$9,BN49=data!$P$10,BN49=data!$P$13,BN49=data!$P$14,BN49=data!$P$15)</xm:f>
            <x14:dxf>
              <fill>
                <patternFill>
                  <bgColor theme="1"/>
                </patternFill>
              </fill>
            </x14:dxf>
          </x14:cfRule>
          <xm:sqref>BH50:BH69</xm:sqref>
        </x14:conditionalFormatting>
        <x14:conditionalFormatting xmlns:xm="http://schemas.microsoft.com/office/excel/2006/main">
          <x14:cfRule type="expression" priority="2739" id="{8E83D39D-8F55-4195-AB20-841A412484D3}">
            <xm:f>BM49=data!$F$6</xm:f>
            <x14:dxf>
              <fill>
                <patternFill>
                  <bgColor theme="1"/>
                </patternFill>
              </fill>
            </x14:dxf>
          </x14:cfRule>
          <xm:sqref>BI50:BI69</xm:sqref>
        </x14:conditionalFormatting>
        <x14:conditionalFormatting xmlns:xm="http://schemas.microsoft.com/office/excel/2006/main">
          <x14:cfRule type="expression" priority="2738" id="{0E7EB4E0-33AD-4F33-A3E4-EECE551365D5}">
            <xm:f>BM49=data!$F$6</xm:f>
            <x14:dxf>
              <fill>
                <patternFill>
                  <bgColor theme="1"/>
                </patternFill>
              </fill>
            </x14:dxf>
          </x14:cfRule>
          <xm:sqref>BJ50:BJ69</xm:sqref>
        </x14:conditionalFormatting>
        <x14:conditionalFormatting xmlns:xm="http://schemas.microsoft.com/office/excel/2006/main">
          <x14:cfRule type="expression" priority="2727" id="{AD552C62-2925-4825-BFB8-457FEB84A27C}">
            <xm:f>OR(BN49=data!$P$4,BN49=data!$P$5,BN49=data!$P$6,BN49=data!$P$7,BN49=data!$P$8,BN49=data!$P$9,BN49=data!$P$10,BN49=data!$P$13,BN49=data!$P$14,BN49=data!$P$15)</xm:f>
            <x14:dxf>
              <fill>
                <patternFill>
                  <bgColor theme="1"/>
                </patternFill>
              </fill>
            </x14:dxf>
          </x14:cfRule>
          <xm:sqref>BK50:BK69</xm:sqref>
        </x14:conditionalFormatting>
        <x14:conditionalFormatting xmlns:xm="http://schemas.microsoft.com/office/excel/2006/main">
          <x14:cfRule type="expression" priority="2735" id="{0E599816-141A-4C6F-9CD5-615E5211770A}">
            <xm:f>OR(BN50=data!$P$4,BN50=data!$P$5,BN50=data!$P$6,BN50=data!$P$7,BN50=data!$P$8,BN50=data!$P$9,BN50=data!$P$10,BN50=data!$P$13,BN50=data!$P$14,BN50=data!$P$15)</xm:f>
            <x14:dxf>
              <fill>
                <patternFill>
                  <bgColor theme="1"/>
                </patternFill>
              </fill>
            </x14:dxf>
          </x14:cfRule>
          <xm:sqref>BC50:BC69</xm:sqref>
        </x14:conditionalFormatting>
        <x14:conditionalFormatting xmlns:xm="http://schemas.microsoft.com/office/excel/2006/main">
          <x14:cfRule type="expression" priority="2734" id="{CEE7A6C8-7943-496B-BFB7-A932E9D1FAA8}">
            <xm:f>OR(BN50=data!$P$4,BN50=data!$P$5,BN50=data!$P$6,BN50=data!$P$7,BN50=data!$P$8,BN50=data!$P$9,BN50=data!$P$10,BN50=data!$P$13,BN50=data!$P$14,BN50=data!$P$15)</xm:f>
            <x14:dxf>
              <fill>
                <patternFill>
                  <bgColor theme="1"/>
                </patternFill>
              </fill>
            </x14:dxf>
          </x14:cfRule>
          <xm:sqref>BD50:BD69</xm:sqref>
        </x14:conditionalFormatting>
        <x14:conditionalFormatting xmlns:xm="http://schemas.microsoft.com/office/excel/2006/main">
          <x14:cfRule type="expression" priority="2733" id="{D8F5D8C2-F4CF-4D05-9D20-D5E395AEFC5A}">
            <xm:f>OR(BN50=data!$P$4,BN50=data!$P$5,BN50=data!$P$6,BN50=data!$P$7,BN50=data!$P$8,BN50=data!$P$9,BN50=data!$P$10,BN50=data!$P$13,BN50=data!$P$14,BN50=data!$P$15)</xm:f>
            <x14:dxf>
              <fill>
                <patternFill>
                  <bgColor theme="1"/>
                </patternFill>
              </fill>
            </x14:dxf>
          </x14:cfRule>
          <xm:sqref>BE50:BE69</xm:sqref>
        </x14:conditionalFormatting>
        <x14:conditionalFormatting xmlns:xm="http://schemas.microsoft.com/office/excel/2006/main">
          <x14:cfRule type="expression" priority="2732" id="{542A32A6-EEF3-4804-A575-94F01D194A31}">
            <xm:f>OR(BN50=data!$P$4,BN50=data!$P$5,BN50=data!$P$6,BN50=data!$P$7,BN50=data!$P$8,BN50=data!$P$9,BN50=data!$P$10,BN50=data!$P$13,BN50=data!$P$14,BN50=data!$P$15)</xm:f>
            <x14:dxf>
              <fill>
                <patternFill>
                  <bgColor theme="1"/>
                </patternFill>
              </fill>
            </x14:dxf>
          </x14:cfRule>
          <xm:sqref>BF50:BF69</xm:sqref>
        </x14:conditionalFormatting>
        <x14:conditionalFormatting xmlns:xm="http://schemas.microsoft.com/office/excel/2006/main">
          <x14:cfRule type="expression" priority="2731" id="{6A503B61-B58B-4C36-A897-89195E23077B}">
            <xm:f>OR(BN50=data!$P$4,BN50=data!$P$5,BN50=data!$P$6,BN50=data!$P$7,BN50=data!$P$8,BN50=data!$P$9,BN50=data!$P$10,BN50=data!$P$13,BN50=data!$P$14,BN50=data!$P$15)</xm:f>
            <x14:dxf>
              <fill>
                <patternFill>
                  <bgColor theme="1"/>
                </patternFill>
              </fill>
            </x14:dxf>
          </x14:cfRule>
          <xm:sqref>BG50:BG69</xm:sqref>
        </x14:conditionalFormatting>
        <x14:conditionalFormatting xmlns:xm="http://schemas.microsoft.com/office/excel/2006/main">
          <x14:cfRule type="expression" priority="2726" id="{CC319375-8D60-40E6-8D80-8D972755A8EC}">
            <xm:f>OR(BN49=data!$P$4,BN49=data!$P$5,BN49=data!$P$6,BN49=data!$P$7,BN49=data!$P$8,BN49=data!$P$9,BN49=data!$P$10,BN49=data!$P$13,BN49=data!$P$14,BN49=data!$P$15)</xm:f>
            <x14:dxf>
              <fill>
                <patternFill>
                  <bgColor theme="1"/>
                </patternFill>
              </fill>
            </x14:dxf>
          </x14:cfRule>
          <xm:sqref>BL50:BL69</xm:sqref>
        </x14:conditionalFormatting>
        <x14:conditionalFormatting xmlns:xm="http://schemas.microsoft.com/office/excel/2006/main">
          <x14:cfRule type="expression" priority="2724" id="{BFE515EC-25CC-47FA-AF04-0EB64DE1B48C}">
            <xm:f>OR(BN30=data!$P$4,BN30=data!$P$5,BN30=data!$P$7,BN30=data!$P$10,BN30=data!$P$13,BN30=data!$P$14)</xm:f>
            <x14:dxf>
              <fill>
                <patternFill>
                  <bgColor theme="1"/>
                </patternFill>
              </fill>
            </x14:dxf>
          </x14:cfRule>
          <xm:sqref>BC30:BC49</xm:sqref>
        </x14:conditionalFormatting>
        <x14:conditionalFormatting xmlns:xm="http://schemas.microsoft.com/office/excel/2006/main">
          <x14:cfRule type="expression" priority="2723" id="{5C28E507-BB21-4E2F-92AC-75B9887A90C4}">
            <xm:f>OR(BN30=data!$P$4,BN30=data!$P$5,BN30=data!$P$7,BN30=data!$P$10,BN30=data!$P$13,BN30=data!$P$14)</xm:f>
            <x14:dxf>
              <fill>
                <patternFill>
                  <bgColor theme="1"/>
                </patternFill>
              </fill>
            </x14:dxf>
          </x14:cfRule>
          <xm:sqref>BD30:BD49</xm:sqref>
        </x14:conditionalFormatting>
        <x14:conditionalFormatting xmlns:xm="http://schemas.microsoft.com/office/excel/2006/main">
          <x14:cfRule type="expression" priority="2722" id="{91A2EC06-846C-41C4-9A8C-AE50F8B4E23B}">
            <xm:f>OR(BN30=data!$P$4,BN30=data!$P$5,BN30=data!$P$7,BN30=data!$P$10,BN30=data!$P$13,BN30=data!$P$14)</xm:f>
            <x14:dxf>
              <fill>
                <patternFill>
                  <bgColor theme="1"/>
                </patternFill>
              </fill>
            </x14:dxf>
          </x14:cfRule>
          <xm:sqref>BE30:BE49</xm:sqref>
        </x14:conditionalFormatting>
        <x14:conditionalFormatting xmlns:xm="http://schemas.microsoft.com/office/excel/2006/main">
          <x14:cfRule type="expression" priority="2721" id="{EDCBA3F3-4F57-49D5-A672-2D3F4C4F5591}">
            <xm:f>OR(BN30=data!$P$4,BN30=data!$P$5,BN30=data!$P$7,BN30=data!$P$10,BN30=data!$P$13,BN30=data!$P$14)</xm:f>
            <x14:dxf>
              <fill>
                <patternFill>
                  <bgColor theme="1"/>
                </patternFill>
              </fill>
            </x14:dxf>
          </x14:cfRule>
          <xm:sqref>BF30:BF49</xm:sqref>
        </x14:conditionalFormatting>
        <x14:conditionalFormatting xmlns:xm="http://schemas.microsoft.com/office/excel/2006/main">
          <x14:cfRule type="expression" priority="2720" id="{4A64E4ED-6087-4A73-9B73-A8849EDF2C24}">
            <xm:f>OR(BN30=data!$P$4,BN30=data!$P$5,BN30=data!$P$7,BN30=data!$P$10,BN30=data!$P$13,BN30=data!$P$14)</xm:f>
            <x14:dxf>
              <fill>
                <patternFill>
                  <bgColor theme="1"/>
                </patternFill>
              </fill>
            </x14:dxf>
          </x14:cfRule>
          <xm:sqref>BG30:BG49</xm:sqref>
        </x14:conditionalFormatting>
        <x14:conditionalFormatting xmlns:xm="http://schemas.microsoft.com/office/excel/2006/main">
          <x14:cfRule type="expression" priority="2715" id="{EF92AA77-1BF9-41B1-990D-5C5661EFE8F2}">
            <xm:f>OR(BN29=data!$P$4,BN29=data!$P$5,BN29=data!$P$7,BN29=data!$P$10,BN29=data!$P$13,BN29=data!$P$14)</xm:f>
            <x14:dxf>
              <fill>
                <patternFill>
                  <bgColor theme="1"/>
                </patternFill>
              </fill>
            </x14:dxf>
          </x14:cfRule>
          <xm:sqref>BL30:BL49</xm:sqref>
        </x14:conditionalFormatting>
        <x14:conditionalFormatting xmlns:xm="http://schemas.microsoft.com/office/excel/2006/main">
          <x14:cfRule type="expression" priority="2757" id="{6A0315BF-0121-478F-8063-64C6DA478491}">
            <xm:f>BM20=data!$F$6</xm:f>
            <x14:dxf>
              <fill>
                <patternFill>
                  <bgColor theme="1"/>
                </patternFill>
              </fill>
            </x14:dxf>
          </x14:cfRule>
          <xm:sqref>BI20</xm:sqref>
        </x14:conditionalFormatting>
        <x14:conditionalFormatting xmlns:xm="http://schemas.microsoft.com/office/excel/2006/main">
          <x14:cfRule type="expression" priority="2758" id="{F0D20107-74FE-4EB0-9959-C907458E1799}">
            <xm:f>BM20=data!$F$6</xm:f>
            <x14:dxf>
              <fill>
                <patternFill>
                  <bgColor theme="1"/>
                </patternFill>
              </fill>
            </x14:dxf>
          </x14:cfRule>
          <xm:sqref>BJ20</xm:sqref>
        </x14:conditionalFormatting>
        <x14:conditionalFormatting xmlns:xm="http://schemas.microsoft.com/office/excel/2006/main">
          <x14:cfRule type="expression" priority="2759" id="{C7878057-835C-4BF4-9BEE-852066FFB311}">
            <xm:f>BM20=data!$F$6</xm:f>
            <x14:dxf>
              <fill>
                <patternFill>
                  <bgColor theme="1"/>
                </patternFill>
              </fill>
            </x14:dxf>
          </x14:cfRule>
          <xm:sqref>BK20</xm:sqref>
        </x14:conditionalFormatting>
        <x14:conditionalFormatting xmlns:xm="http://schemas.microsoft.com/office/excel/2006/main">
          <x14:cfRule type="expression" priority="2760" id="{D7595FCC-E93A-46F2-B38A-642EC3AC6F9F}">
            <xm:f>OR(BN30=data!$P$4,BN30=data!$P$5,BN30=data!$P$7,BN30=data!$P$10,BN30=data!$P$13,BN30=data!$P$14)</xm:f>
            <x14:dxf>
              <fill>
                <patternFill>
                  <bgColor theme="1"/>
                </patternFill>
              </fill>
            </x14:dxf>
          </x14:cfRule>
          <xm:sqref>BL30</xm:sqref>
        </x14:conditionalFormatting>
        <x14:conditionalFormatting xmlns:xm="http://schemas.microsoft.com/office/excel/2006/main">
          <x14:cfRule type="expression" priority="2761" id="{511D134D-58A2-4FCA-BBD4-DA984C7CD484}">
            <xm:f>OR(BN50=data!$P$4,BN50=data!$P$5,BN50=data!$P$6,BN50=data!$P$7,BN50=data!$P$8,#REF!=data!$P$9,BN50=data!$P$10,BN50=data!$P$13,BN50=data!$P$14,BN50=data!$P$15)</xm:f>
            <x14:dxf>
              <fill>
                <patternFill>
                  <bgColor theme="1"/>
                </patternFill>
              </fill>
            </x14:dxf>
          </x14:cfRule>
          <xm:sqref>BL50</xm:sqref>
        </x14:conditionalFormatting>
        <x14:conditionalFormatting xmlns:xm="http://schemas.microsoft.com/office/excel/2006/main">
          <x14:cfRule type="expression" priority="2714" id="{29CFE6B1-5D3D-47DB-B5CA-83FBB519E607}">
            <xm:f>BM20=data!$F$6</xm:f>
            <x14:dxf>
              <fill>
                <patternFill>
                  <bgColor theme="1"/>
                </patternFill>
              </fill>
            </x14:dxf>
          </x14:cfRule>
          <xm:sqref>BG20:BG69</xm:sqref>
        </x14:conditionalFormatting>
        <x14:conditionalFormatting xmlns:xm="http://schemas.microsoft.com/office/excel/2006/main">
          <x14:cfRule type="expression" priority="2713" id="{44C2E2C2-5078-4493-A2EC-2A0AB97163BC}">
            <xm:f>BM20=data!$F$6</xm:f>
            <x14:dxf>
              <fill>
                <patternFill>
                  <bgColor theme="1"/>
                </patternFill>
              </fill>
            </x14:dxf>
          </x14:cfRule>
          <xm:sqref>BH20:BH69</xm:sqref>
        </x14:conditionalFormatting>
        <x14:conditionalFormatting xmlns:xm="http://schemas.microsoft.com/office/excel/2006/main">
          <x14:cfRule type="expression" priority="2716" id="{797D6386-A78B-486C-8542-B923AC5B0F0F}">
            <xm:f>OR(BN29=data!$P$4,BN29=data!$P$5,BN29=data!$P$7,BN29=data!$P$10,BN29=data!$P$13,BN29=data!$P$14)</xm:f>
            <x14:dxf>
              <fill>
                <patternFill>
                  <bgColor theme="1"/>
                </patternFill>
              </fill>
            </x14:dxf>
          </x14:cfRule>
          <xm:sqref>BK30:BK49</xm:sqref>
        </x14:conditionalFormatting>
        <x14:conditionalFormatting xmlns:xm="http://schemas.microsoft.com/office/excel/2006/main">
          <x14:cfRule type="expression" priority="2717" id="{276B0C95-45CE-4AC0-B168-02FAD869CAEA}">
            <xm:f>OR(BN29=data!$P$4,BN29=data!$P$5,BN29=data!$P$7,BN29=data!$P$10,BN29=data!$P$13,BN29=data!$P$14)</xm:f>
            <x14:dxf>
              <fill>
                <patternFill>
                  <bgColor theme="1"/>
                </patternFill>
              </fill>
            </x14:dxf>
          </x14:cfRule>
          <xm:sqref>BJ30:BJ49</xm:sqref>
        </x14:conditionalFormatting>
        <x14:conditionalFormatting xmlns:xm="http://schemas.microsoft.com/office/excel/2006/main">
          <x14:cfRule type="expression" priority="2718" id="{40C7401A-03BF-4833-B71E-2B871CF4AD2C}">
            <xm:f>OR(BN29=data!$P$4,BN29=data!$P$5,BN29=data!$P$7,BN29=data!$P$10,BN29=data!$P$13,BN29=data!$P$14)</xm:f>
            <x14:dxf>
              <fill>
                <patternFill>
                  <bgColor theme="1"/>
                </patternFill>
              </fill>
            </x14:dxf>
          </x14:cfRule>
          <xm:sqref>BI30:BI49</xm:sqref>
        </x14:conditionalFormatting>
        <x14:conditionalFormatting xmlns:xm="http://schemas.microsoft.com/office/excel/2006/main">
          <x14:cfRule type="expression" priority="2728" id="{92532581-3BDA-4546-A84E-565FC062F444}">
            <xm:f>OR(BN49=data!$P$4,BN49=data!$P$5,BN49=data!$P$6,BN49=data!$P$7,BN49=data!$P$8,BN49=data!$P$9,BN49=data!$P$10,BN49=data!$P$13,BN49=data!$P$14,BN49=data!$P$15)</xm:f>
            <x14:dxf>
              <fill>
                <patternFill>
                  <bgColor theme="1"/>
                </patternFill>
              </fill>
            </x14:dxf>
          </x14:cfRule>
          <xm:sqref>BJ50:BJ69</xm:sqref>
        </x14:conditionalFormatting>
        <x14:conditionalFormatting xmlns:xm="http://schemas.microsoft.com/office/excel/2006/main">
          <x14:cfRule type="expression" priority="2729" id="{A4AA9A67-BFA8-4B69-8D8D-E53D0C077CA6}">
            <xm:f>OR(BN49=data!$P$4,BN49=data!$P$5,BN49=data!$P$6,BN49=data!$P$7,BN49=data!$P$8,BN49=data!$P$9,BN49=data!$P$10,BN49=data!$P$13,BN49=data!$P$14,BN49=data!$P$15)</xm:f>
            <x14:dxf>
              <fill>
                <patternFill>
                  <bgColor theme="1"/>
                </patternFill>
              </fill>
            </x14:dxf>
          </x14:cfRule>
          <xm:sqref>BI50:BI69</xm:sqref>
        </x14:conditionalFormatting>
        <x14:conditionalFormatting xmlns:xm="http://schemas.microsoft.com/office/excel/2006/main">
          <x14:cfRule type="expression" priority="2737" id="{EC5517A5-1911-4203-B52C-6DF3A92EE448}">
            <xm:f>BM49=data!$F$6</xm:f>
            <x14:dxf>
              <fill>
                <patternFill>
                  <bgColor theme="1"/>
                </patternFill>
              </fill>
            </x14:dxf>
          </x14:cfRule>
          <xm:sqref>BK50:BK69</xm:sqref>
        </x14:conditionalFormatting>
        <x14:conditionalFormatting xmlns:xm="http://schemas.microsoft.com/office/excel/2006/main">
          <x14:cfRule type="expression" priority="2712" id="{D075B0E2-425F-4F9B-8FD3-9F634469BF8B}">
            <xm:f>BE10=data!$AS$5</xm:f>
            <x14:dxf>
              <fill>
                <patternFill>
                  <bgColor theme="1"/>
                </patternFill>
              </fill>
            </x14:dxf>
          </x14:cfRule>
          <xm:sqref>BG10:BG69</xm:sqref>
        </x14:conditionalFormatting>
        <x14:conditionalFormatting xmlns:xm="http://schemas.microsoft.com/office/excel/2006/main">
          <x14:cfRule type="expression" priority="2711" id="{A64FD286-18EA-4B94-8450-F98DF4248743}">
            <xm:f>BE10=data!$AS$5</xm:f>
            <x14:dxf>
              <fill>
                <patternFill>
                  <bgColor theme="1"/>
                </patternFill>
              </fill>
            </x14:dxf>
          </x14:cfRule>
          <xm:sqref>BH10:BH69</xm:sqref>
        </x14:conditionalFormatting>
        <x14:conditionalFormatting xmlns:xm="http://schemas.microsoft.com/office/excel/2006/main">
          <x14:cfRule type="expression" priority="2706" id="{4BB7A696-5183-4CBC-B369-27144249F9CE}">
            <xm:f>BH10=data!$AR$4</xm:f>
            <x14:dxf>
              <fill>
                <patternFill>
                  <bgColor theme="1"/>
                </patternFill>
              </fill>
            </x14:dxf>
          </x14:cfRule>
          <x14:cfRule type="expression" priority="2710" id="{05801046-BA13-473C-A94D-72BC468027D4}">
            <xm:f>BE10=data!$AS$5</xm:f>
            <x14:dxf>
              <fill>
                <patternFill>
                  <bgColor theme="1"/>
                </patternFill>
              </fill>
            </x14:dxf>
          </x14:cfRule>
          <xm:sqref>BI10:BI69</xm:sqref>
        </x14:conditionalFormatting>
        <x14:conditionalFormatting xmlns:xm="http://schemas.microsoft.com/office/excel/2006/main">
          <x14:cfRule type="expression" priority="2705" id="{33D698CD-C449-4BF5-93BF-06F7D7CBA7F4}">
            <xm:f>BH10=data!$AR$5</xm:f>
            <x14:dxf>
              <fill>
                <patternFill>
                  <bgColor theme="1"/>
                </patternFill>
              </fill>
            </x14:dxf>
          </x14:cfRule>
          <x14:cfRule type="expression" priority="2709" id="{E7AC3364-2316-490E-86ED-2E46E59BDBEE}">
            <xm:f>BE10=data!$AS$5</xm:f>
            <x14:dxf>
              <fill>
                <patternFill>
                  <bgColor theme="1"/>
                </patternFill>
              </fill>
            </x14:dxf>
          </x14:cfRule>
          <xm:sqref>BJ10:BJ69</xm:sqref>
        </x14:conditionalFormatting>
        <x14:conditionalFormatting xmlns:xm="http://schemas.microsoft.com/office/excel/2006/main">
          <x14:cfRule type="expression" priority="2704" id="{32A74161-9E58-4D6B-A695-5CCECE4108D5}">
            <xm:f>BH10=data!$AR$5</xm:f>
            <x14:dxf>
              <fill>
                <patternFill>
                  <bgColor theme="1"/>
                </patternFill>
              </fill>
            </x14:dxf>
          </x14:cfRule>
          <x14:cfRule type="expression" priority="2708" id="{D22CBBEF-05B4-4E78-9EA8-19ADB1AC1077}">
            <xm:f>BE10=data!$AS$5</xm:f>
            <x14:dxf>
              <fill>
                <patternFill>
                  <bgColor theme="1"/>
                </patternFill>
              </fill>
            </x14:dxf>
          </x14:cfRule>
          <xm:sqref>BK10:BK69</xm:sqref>
        </x14:conditionalFormatting>
        <x14:conditionalFormatting xmlns:xm="http://schemas.microsoft.com/office/excel/2006/main">
          <x14:cfRule type="expression" priority="2707" id="{55DB4395-B761-45FB-A651-66F51A8D16F3}">
            <xm:f>BE10=data!$AS$4</xm:f>
            <x14:dxf>
              <fill>
                <patternFill>
                  <bgColor theme="1"/>
                </patternFill>
              </fill>
            </x14:dxf>
          </x14:cfRule>
          <xm:sqref>BL10:BL69</xm:sqref>
        </x14:conditionalFormatting>
        <x14:conditionalFormatting xmlns:xm="http://schemas.microsoft.com/office/excel/2006/main">
          <x14:cfRule type="expression" priority="2703" id="{DE895A77-33B4-4DF2-86C9-DE511F5903B3}">
            <xm:f>OR(BE4=data!$F$5,BE4=data!$F$6)</xm:f>
            <x14:dxf>
              <fill>
                <patternFill>
                  <bgColor theme="1"/>
                </patternFill>
              </fill>
            </x14:dxf>
          </x14:cfRule>
          <xm:sqref>BC10:BC19</xm:sqref>
        </x14:conditionalFormatting>
        <x14:conditionalFormatting xmlns:xm="http://schemas.microsoft.com/office/excel/2006/main">
          <x14:cfRule type="expression" priority="2702" id="{69649B67-CDC8-4B51-B7A8-F10DE649CA78}">
            <xm:f>OR(BE4=data!$F$5,BE4=data!$F$6)</xm:f>
            <x14:dxf>
              <fill>
                <patternFill>
                  <bgColor theme="1"/>
                </patternFill>
              </fill>
            </x14:dxf>
          </x14:cfRule>
          <xm:sqref>BC20:BC29</xm:sqref>
        </x14:conditionalFormatting>
        <x14:conditionalFormatting xmlns:xm="http://schemas.microsoft.com/office/excel/2006/main">
          <x14:cfRule type="expression" priority="2701" id="{F0B25B5D-1215-48C8-ADA3-1BD97B7B27A0}">
            <xm:f>OR(BE4=data!$F$5,BE4=data!$F$6)</xm:f>
            <x14:dxf>
              <fill>
                <patternFill>
                  <bgColor theme="1"/>
                </patternFill>
              </fill>
            </x14:dxf>
          </x14:cfRule>
          <xm:sqref>BC30:BC39</xm:sqref>
        </x14:conditionalFormatting>
        <x14:conditionalFormatting xmlns:xm="http://schemas.microsoft.com/office/excel/2006/main">
          <x14:cfRule type="expression" priority="2700" id="{2B8F9752-878F-4938-9C67-0F6C2E1C57C6}">
            <xm:f>OR(BE4=data!$F$5,BE4=data!$F$6)</xm:f>
            <x14:dxf>
              <fill>
                <patternFill>
                  <bgColor theme="1"/>
                </patternFill>
              </fill>
            </x14:dxf>
          </x14:cfRule>
          <xm:sqref>BC40:BC49</xm:sqref>
        </x14:conditionalFormatting>
        <x14:conditionalFormatting xmlns:xm="http://schemas.microsoft.com/office/excel/2006/main">
          <x14:cfRule type="expression" priority="2699" id="{25F5D031-4CFC-4E89-83D0-5C51B46E9808}">
            <xm:f>OR(BE4=data!$F$5,BE4=data!$F$6)</xm:f>
            <x14:dxf>
              <fill>
                <patternFill>
                  <bgColor theme="1"/>
                </patternFill>
              </fill>
            </x14:dxf>
          </x14:cfRule>
          <xm:sqref>BC50:BC59</xm:sqref>
        </x14:conditionalFormatting>
        <x14:conditionalFormatting xmlns:xm="http://schemas.microsoft.com/office/excel/2006/main">
          <x14:cfRule type="expression" priority="2698" id="{7BECBDD1-E4D7-480C-B6C2-E58E67771823}">
            <xm:f>OR(BE4=data!$F$5,BE4=data!$F$6)</xm:f>
            <x14:dxf>
              <fill>
                <patternFill>
                  <bgColor theme="1"/>
                </patternFill>
              </fill>
            </x14:dxf>
          </x14:cfRule>
          <xm:sqref>BC60:BC69</xm:sqref>
        </x14:conditionalFormatting>
        <x14:conditionalFormatting xmlns:xm="http://schemas.microsoft.com/office/excel/2006/main">
          <x14:cfRule type="expression" priority="2680" id="{999182D9-49A2-4E79-B5D9-CBBD277C5E3C}">
            <xm:f>CE4=data!$F$6</xm:f>
            <x14:dxf>
              <fill>
                <patternFill>
                  <bgColor theme="1"/>
                </patternFill>
              </fill>
            </x14:dxf>
          </x14:cfRule>
          <xm:sqref>CJ4</xm:sqref>
        </x14:conditionalFormatting>
        <x14:conditionalFormatting xmlns:xm="http://schemas.microsoft.com/office/excel/2006/main">
          <x14:cfRule type="expression" priority="2679" id="{F1115ECA-9872-48DF-A2F8-E13E2E22D5EA}">
            <xm:f>OR(CE4=data!$F$4,CE4=data!$F$5)</xm:f>
            <x14:dxf>
              <fill>
                <patternFill>
                  <bgColor theme="1"/>
                </patternFill>
              </fill>
            </x14:dxf>
          </x14:cfRule>
          <xm:sqref>CE5:CH5</xm:sqref>
        </x14:conditionalFormatting>
        <x14:conditionalFormatting xmlns:xm="http://schemas.microsoft.com/office/excel/2006/main">
          <x14:cfRule type="expression" priority="2678" id="{0854DBC9-60D5-4778-93D1-D85D31DB0314}">
            <xm:f>OR(CE4=data!$F$4,CE4=data!$F$5)</xm:f>
            <x14:dxf>
              <fill>
                <patternFill>
                  <bgColor theme="1"/>
                </patternFill>
              </fill>
            </x14:dxf>
          </x14:cfRule>
          <xm:sqref>CJ5</xm:sqref>
        </x14:conditionalFormatting>
        <x14:conditionalFormatting xmlns:xm="http://schemas.microsoft.com/office/excel/2006/main">
          <x14:cfRule type="expression" priority="2677" id="{B8A9FF78-420D-4818-891B-7DA4D6B1347E}">
            <xm:f>OR(CE4=data!$F$4,CE4=data!$F$6)</xm:f>
            <x14:dxf>
              <fill>
                <patternFill>
                  <bgColor theme="1"/>
                </patternFill>
              </fill>
            </x14:dxf>
          </x14:cfRule>
          <xm:sqref>CE6:CH6</xm:sqref>
        </x14:conditionalFormatting>
        <x14:conditionalFormatting xmlns:xm="http://schemas.microsoft.com/office/excel/2006/main">
          <x14:cfRule type="expression" priority="2676" id="{A6A3E119-0154-4783-A5BA-84A66334769E}">
            <xm:f>OR(CE4=data!$F$4,CE4=data!$F$6)</xm:f>
            <x14:dxf>
              <fill>
                <patternFill>
                  <bgColor theme="1"/>
                </patternFill>
              </fill>
            </x14:dxf>
          </x14:cfRule>
          <xm:sqref>CJ6</xm:sqref>
        </x14:conditionalFormatting>
        <x14:conditionalFormatting xmlns:xm="http://schemas.microsoft.com/office/excel/2006/main">
          <x14:cfRule type="expression" priority="2604" id="{8FAAE66F-2276-489A-8AA9-E623C0612E2E}">
            <xm:f>DE4=data!$F$6</xm:f>
            <x14:dxf>
              <fill>
                <patternFill>
                  <bgColor theme="1"/>
                </patternFill>
              </fill>
            </x14:dxf>
          </x14:cfRule>
          <xm:sqref>DJ4</xm:sqref>
        </x14:conditionalFormatting>
        <x14:conditionalFormatting xmlns:xm="http://schemas.microsoft.com/office/excel/2006/main">
          <x14:cfRule type="expression" priority="2603" id="{38AC9113-3704-4F7C-B4DC-BBF5DEF9C8A8}">
            <xm:f>OR(DE4=data!$F$4,DE4=data!$F$5)</xm:f>
            <x14:dxf>
              <fill>
                <patternFill>
                  <bgColor theme="1"/>
                </patternFill>
              </fill>
            </x14:dxf>
          </x14:cfRule>
          <xm:sqref>DE5:DH5</xm:sqref>
        </x14:conditionalFormatting>
        <x14:conditionalFormatting xmlns:xm="http://schemas.microsoft.com/office/excel/2006/main">
          <x14:cfRule type="expression" priority="2602" id="{B79BF777-AAEB-4C43-820F-42B2606FABD8}">
            <xm:f>OR(DE4=data!$F$4,DE4=data!$F$5)</xm:f>
            <x14:dxf>
              <fill>
                <patternFill>
                  <bgColor theme="1"/>
                </patternFill>
              </fill>
            </x14:dxf>
          </x14:cfRule>
          <xm:sqref>DJ5</xm:sqref>
        </x14:conditionalFormatting>
        <x14:conditionalFormatting xmlns:xm="http://schemas.microsoft.com/office/excel/2006/main">
          <x14:cfRule type="expression" priority="2601" id="{5FED0776-E0B1-4B08-B727-C75B10B4B9AC}">
            <xm:f>OR(DE4=data!$F$4,DE4=data!$F$6)</xm:f>
            <x14:dxf>
              <fill>
                <patternFill>
                  <bgColor theme="1"/>
                </patternFill>
              </fill>
            </x14:dxf>
          </x14:cfRule>
          <xm:sqref>DE6:DH6</xm:sqref>
        </x14:conditionalFormatting>
        <x14:conditionalFormatting xmlns:xm="http://schemas.microsoft.com/office/excel/2006/main">
          <x14:cfRule type="expression" priority="2600" id="{2F1B0DDC-D90E-444D-BA25-D920596AF110}">
            <xm:f>OR(DE4=data!$F$4,DE4=data!$F$6)</xm:f>
            <x14:dxf>
              <fill>
                <patternFill>
                  <bgColor theme="1"/>
                </patternFill>
              </fill>
            </x14:dxf>
          </x14:cfRule>
          <xm:sqref>DJ6</xm:sqref>
        </x14:conditionalFormatting>
        <x14:conditionalFormatting xmlns:xm="http://schemas.microsoft.com/office/excel/2006/main">
          <x14:cfRule type="expression" priority="2598" id="{6498CA6D-973F-45C5-A2FA-2EFA6A18DE19}">
            <xm:f>DM20=data!$F$6</xm:f>
            <x14:dxf>
              <fill>
                <patternFill>
                  <bgColor theme="1"/>
                </patternFill>
              </fill>
            </x14:dxf>
          </x14:cfRule>
          <xm:sqref>DC20:DC69</xm:sqref>
        </x14:conditionalFormatting>
        <x14:conditionalFormatting xmlns:xm="http://schemas.microsoft.com/office/excel/2006/main">
          <x14:cfRule type="expression" priority="2597" id="{6991572F-E4BC-4B23-A83F-B886463AE1FF}">
            <xm:f>DM20=data!$F$6</xm:f>
            <x14:dxf>
              <fill>
                <patternFill>
                  <bgColor theme="1"/>
                </patternFill>
              </fill>
            </x14:dxf>
          </x14:cfRule>
          <xm:sqref>DD20:DD69</xm:sqref>
        </x14:conditionalFormatting>
        <x14:conditionalFormatting xmlns:xm="http://schemas.microsoft.com/office/excel/2006/main">
          <x14:cfRule type="expression" priority="2596" id="{B7F12455-4AB8-4A36-9655-C527A98D04AF}">
            <xm:f>DM20=data!$F$6</xm:f>
            <x14:dxf>
              <fill>
                <patternFill>
                  <bgColor theme="1"/>
                </patternFill>
              </fill>
            </x14:dxf>
          </x14:cfRule>
          <xm:sqref>DE20:DE69</xm:sqref>
        </x14:conditionalFormatting>
        <x14:conditionalFormatting xmlns:xm="http://schemas.microsoft.com/office/excel/2006/main">
          <x14:cfRule type="expression" priority="2595" id="{27F01409-0823-4CD4-AACF-52E214A2C448}">
            <xm:f>DM20=data!$F$6</xm:f>
            <x14:dxf>
              <fill>
                <patternFill>
                  <bgColor theme="1"/>
                </patternFill>
              </fill>
            </x14:dxf>
          </x14:cfRule>
          <xm:sqref>DF20:DF69</xm:sqref>
        </x14:conditionalFormatting>
        <x14:conditionalFormatting xmlns:xm="http://schemas.microsoft.com/office/excel/2006/main">
          <x14:cfRule type="expression" priority="2594" id="{1210FFAF-7459-4A6F-B1E4-7934094BF4B9}">
            <xm:f>DM20=data!$F$6</xm:f>
            <x14:dxf>
              <fill>
                <patternFill>
                  <bgColor theme="1"/>
                </patternFill>
              </fill>
            </x14:dxf>
          </x14:cfRule>
          <xm:sqref>DI21:DI29</xm:sqref>
        </x14:conditionalFormatting>
        <x14:conditionalFormatting xmlns:xm="http://schemas.microsoft.com/office/excel/2006/main">
          <x14:cfRule type="expression" priority="2593" id="{E0C3C134-E987-4BAB-9E5C-689E3AE91DB8}">
            <xm:f>DM20=data!$F$6</xm:f>
            <x14:dxf>
              <fill>
                <patternFill>
                  <bgColor theme="1"/>
                </patternFill>
              </fill>
            </x14:dxf>
          </x14:cfRule>
          <xm:sqref>DJ21:DJ29</xm:sqref>
        </x14:conditionalFormatting>
        <x14:conditionalFormatting xmlns:xm="http://schemas.microsoft.com/office/excel/2006/main">
          <x14:cfRule type="expression" priority="2592" id="{06BBFC0F-F8D1-447F-BDA0-3E120366C4A0}">
            <xm:f>DM20=data!$F$6</xm:f>
            <x14:dxf>
              <fill>
                <patternFill>
                  <bgColor theme="1"/>
                </patternFill>
              </fill>
            </x14:dxf>
          </x14:cfRule>
          <xm:sqref>DK21:DK29</xm:sqref>
        </x14:conditionalFormatting>
        <x14:conditionalFormatting xmlns:xm="http://schemas.microsoft.com/office/excel/2006/main">
          <x14:cfRule type="expression" priority="2591" id="{B15C8026-DC06-4C6A-A4E4-13354B85562D}">
            <xm:f>DM20=data!$F$6</xm:f>
            <x14:dxf>
              <fill>
                <patternFill>
                  <bgColor theme="1"/>
                </patternFill>
              </fill>
            </x14:dxf>
          </x14:cfRule>
          <xm:sqref>DL20:DL69</xm:sqref>
        </x14:conditionalFormatting>
        <x14:conditionalFormatting xmlns:xm="http://schemas.microsoft.com/office/excel/2006/main">
          <x14:cfRule type="expression" priority="2567" id="{890808F0-4D81-4344-B1AD-55A2708E5DF4}">
            <xm:f>OR(DN29=data!$P$4,DN29=data!$P$5,DN29=data!$P$7,DN29=data!$P$10,DN29=data!$P$13,DN29=data!$P$14)</xm:f>
            <x14:dxf>
              <fill>
                <patternFill>
                  <bgColor theme="1"/>
                </patternFill>
              </fill>
            </x14:dxf>
          </x14:cfRule>
          <xm:sqref>DH30:DH49</xm:sqref>
        </x14:conditionalFormatting>
        <x14:conditionalFormatting xmlns:xm="http://schemas.microsoft.com/office/excel/2006/main">
          <x14:cfRule type="expression" priority="2590" id="{B5830736-AE9D-40BA-AB9C-0B49A6653120}">
            <xm:f>DM29=data!$F$6</xm:f>
            <x14:dxf>
              <fill>
                <patternFill>
                  <bgColor theme="1"/>
                </patternFill>
              </fill>
            </x14:dxf>
          </x14:cfRule>
          <xm:sqref>DI30:DI49</xm:sqref>
        </x14:conditionalFormatting>
        <x14:conditionalFormatting xmlns:xm="http://schemas.microsoft.com/office/excel/2006/main">
          <x14:cfRule type="expression" priority="2589" id="{8DCF8FA5-3061-44FF-8B11-248F11964204}">
            <xm:f>DM30=data!$F$6</xm:f>
            <x14:dxf>
              <fill>
                <patternFill>
                  <bgColor theme="1"/>
                </patternFill>
              </fill>
            </x14:dxf>
          </x14:cfRule>
          <xm:sqref>DJ31:DJ39 DJ41:DJ49</xm:sqref>
        </x14:conditionalFormatting>
        <x14:conditionalFormatting xmlns:xm="http://schemas.microsoft.com/office/excel/2006/main">
          <x14:cfRule type="expression" priority="2588" id="{3EF66B98-6CC4-4C9C-85C2-ECFAA78191D2}">
            <xm:f>DM29=data!$F$6</xm:f>
            <x14:dxf>
              <fill>
                <patternFill>
                  <bgColor theme="1"/>
                </patternFill>
              </fill>
            </x14:dxf>
          </x14:cfRule>
          <xm:sqref>DK30:DK49</xm:sqref>
        </x14:conditionalFormatting>
        <x14:conditionalFormatting xmlns:xm="http://schemas.microsoft.com/office/excel/2006/main">
          <x14:cfRule type="expression" priority="2578" id="{A70212F1-ED56-4695-96B3-2EDAFC0632F7}">
            <xm:f>OR(DN49=data!$P$4,DN49=data!$P$5,DN49=data!$P$6,DN49=data!$P$7,DN49=data!$P$8,DN49=data!$P$9,DN49=data!$P$10,DN49=data!$P$13,DN49=data!$P$14,DN49=data!$P$15)</xm:f>
            <x14:dxf>
              <fill>
                <patternFill>
                  <bgColor theme="1"/>
                </patternFill>
              </fill>
            </x14:dxf>
          </x14:cfRule>
          <xm:sqref>DH50:DH69</xm:sqref>
        </x14:conditionalFormatting>
        <x14:conditionalFormatting xmlns:xm="http://schemas.microsoft.com/office/excel/2006/main">
          <x14:cfRule type="expression" priority="2587" id="{CBAE2A19-53E0-470C-8CBA-A1CCEAA6655E}">
            <xm:f>DM49=data!$F$6</xm:f>
            <x14:dxf>
              <fill>
                <patternFill>
                  <bgColor theme="1"/>
                </patternFill>
              </fill>
            </x14:dxf>
          </x14:cfRule>
          <xm:sqref>DI50:DI69</xm:sqref>
        </x14:conditionalFormatting>
        <x14:conditionalFormatting xmlns:xm="http://schemas.microsoft.com/office/excel/2006/main">
          <x14:cfRule type="expression" priority="2586" id="{FCC4573F-DCC2-463C-837C-5F5A688BCB72}">
            <xm:f>DM49=data!$F$6</xm:f>
            <x14:dxf>
              <fill>
                <patternFill>
                  <bgColor theme="1"/>
                </patternFill>
              </fill>
            </x14:dxf>
          </x14:cfRule>
          <xm:sqref>DJ50:DJ69</xm:sqref>
        </x14:conditionalFormatting>
        <x14:conditionalFormatting xmlns:xm="http://schemas.microsoft.com/office/excel/2006/main">
          <x14:cfRule type="expression" priority="2575" id="{931FDF79-6DBE-4FDC-8926-6E8EE2FE48FE}">
            <xm:f>OR(DN49=data!$P$4,DN49=data!$P$5,DN49=data!$P$6,DN49=data!$P$7,DN49=data!$P$8,DN49=data!$P$9,DN49=data!$P$10,DN49=data!$P$13,DN49=data!$P$14,DN49=data!$P$15)</xm:f>
            <x14:dxf>
              <fill>
                <patternFill>
                  <bgColor theme="1"/>
                </patternFill>
              </fill>
            </x14:dxf>
          </x14:cfRule>
          <xm:sqref>DK50:DK69</xm:sqref>
        </x14:conditionalFormatting>
        <x14:conditionalFormatting xmlns:xm="http://schemas.microsoft.com/office/excel/2006/main">
          <x14:cfRule type="expression" priority="2583" id="{AEB8BFFC-0FB3-4AA0-942D-25EFB363587B}">
            <xm:f>OR(DN50=data!$P$4,DN50=data!$P$5,DN50=data!$P$6,DN50=data!$P$7,DN50=data!$P$8,DN50=data!$P$9,DN50=data!$P$10,DN50=data!$P$13,DN50=data!$P$14,DN50=data!$P$15)</xm:f>
            <x14:dxf>
              <fill>
                <patternFill>
                  <bgColor theme="1"/>
                </patternFill>
              </fill>
            </x14:dxf>
          </x14:cfRule>
          <xm:sqref>DC50:DC69</xm:sqref>
        </x14:conditionalFormatting>
        <x14:conditionalFormatting xmlns:xm="http://schemas.microsoft.com/office/excel/2006/main">
          <x14:cfRule type="expression" priority="2582" id="{43A9E1A9-B485-4A1B-BE38-19FC8AD55AFA}">
            <xm:f>OR(DN50=data!$P$4,DN50=data!$P$5,DN50=data!$P$6,DN50=data!$P$7,DN50=data!$P$8,DN50=data!$P$9,DN50=data!$P$10,DN50=data!$P$13,DN50=data!$P$14,DN50=data!$P$15)</xm:f>
            <x14:dxf>
              <fill>
                <patternFill>
                  <bgColor theme="1"/>
                </patternFill>
              </fill>
            </x14:dxf>
          </x14:cfRule>
          <xm:sqref>DD50:DD69</xm:sqref>
        </x14:conditionalFormatting>
        <x14:conditionalFormatting xmlns:xm="http://schemas.microsoft.com/office/excel/2006/main">
          <x14:cfRule type="expression" priority="2581" id="{934F5F66-D09B-41B5-8121-46ACCB27E605}">
            <xm:f>OR(DN50=data!$P$4,DN50=data!$P$5,DN50=data!$P$6,DN50=data!$P$7,DN50=data!$P$8,DN50=data!$P$9,DN50=data!$P$10,DN50=data!$P$13,DN50=data!$P$14,DN50=data!$P$15)</xm:f>
            <x14:dxf>
              <fill>
                <patternFill>
                  <bgColor theme="1"/>
                </patternFill>
              </fill>
            </x14:dxf>
          </x14:cfRule>
          <xm:sqref>DE50:DE69</xm:sqref>
        </x14:conditionalFormatting>
        <x14:conditionalFormatting xmlns:xm="http://schemas.microsoft.com/office/excel/2006/main">
          <x14:cfRule type="expression" priority="2580" id="{138EF90B-4503-4D9B-9422-3A93297B6080}">
            <xm:f>OR(DN50=data!$P$4,DN50=data!$P$5,DN50=data!$P$6,DN50=data!$P$7,DN50=data!$P$8,DN50=data!$P$9,DN50=data!$P$10,DN50=data!$P$13,DN50=data!$P$14,DN50=data!$P$15)</xm:f>
            <x14:dxf>
              <fill>
                <patternFill>
                  <bgColor theme="1"/>
                </patternFill>
              </fill>
            </x14:dxf>
          </x14:cfRule>
          <xm:sqref>DF50:DF69</xm:sqref>
        </x14:conditionalFormatting>
        <x14:conditionalFormatting xmlns:xm="http://schemas.microsoft.com/office/excel/2006/main">
          <x14:cfRule type="expression" priority="2579" id="{AD9C7596-A8CB-4008-AA01-26C32A43D400}">
            <xm:f>OR(DN50=data!$P$4,DN50=data!$P$5,DN50=data!$P$6,DN50=data!$P$7,DN50=data!$P$8,DN50=data!$P$9,DN50=data!$P$10,DN50=data!$P$13,DN50=data!$P$14,DN50=data!$P$15)</xm:f>
            <x14:dxf>
              <fill>
                <patternFill>
                  <bgColor theme="1"/>
                </patternFill>
              </fill>
            </x14:dxf>
          </x14:cfRule>
          <xm:sqref>DG50:DG69</xm:sqref>
        </x14:conditionalFormatting>
        <x14:conditionalFormatting xmlns:xm="http://schemas.microsoft.com/office/excel/2006/main">
          <x14:cfRule type="expression" priority="2574" id="{DE5A5138-29AD-4720-B249-099C2DA0CDAC}">
            <xm:f>OR(DN49=data!$P$4,DN49=data!$P$5,DN49=data!$P$6,DN49=data!$P$7,DN49=data!$P$8,DN49=data!$P$9,DN49=data!$P$10,DN49=data!$P$13,DN49=data!$P$14,DN49=data!$P$15)</xm:f>
            <x14:dxf>
              <fill>
                <patternFill>
                  <bgColor theme="1"/>
                </patternFill>
              </fill>
            </x14:dxf>
          </x14:cfRule>
          <xm:sqref>DL50:DL69</xm:sqref>
        </x14:conditionalFormatting>
        <x14:conditionalFormatting xmlns:xm="http://schemas.microsoft.com/office/excel/2006/main">
          <x14:cfRule type="expression" priority="2572" id="{EF9AE90E-D094-4558-9D09-211D195B81EE}">
            <xm:f>OR(DN30=data!$P$4,DN30=data!$P$5,DN30=data!$P$7,DN30=data!$P$10,DN30=data!$P$13,DN30=data!$P$14)</xm:f>
            <x14:dxf>
              <fill>
                <patternFill>
                  <bgColor theme="1"/>
                </patternFill>
              </fill>
            </x14:dxf>
          </x14:cfRule>
          <xm:sqref>DC30:DC49</xm:sqref>
        </x14:conditionalFormatting>
        <x14:conditionalFormatting xmlns:xm="http://schemas.microsoft.com/office/excel/2006/main">
          <x14:cfRule type="expression" priority="2571" id="{5C25F3DF-AE4C-49F2-B30C-5299B2C891F7}">
            <xm:f>OR(DN30=data!$P$4,DN30=data!$P$5,DN30=data!$P$7,DN30=data!$P$10,DN30=data!$P$13,DN30=data!$P$14)</xm:f>
            <x14:dxf>
              <fill>
                <patternFill>
                  <bgColor theme="1"/>
                </patternFill>
              </fill>
            </x14:dxf>
          </x14:cfRule>
          <xm:sqref>DD30:DD49</xm:sqref>
        </x14:conditionalFormatting>
        <x14:conditionalFormatting xmlns:xm="http://schemas.microsoft.com/office/excel/2006/main">
          <x14:cfRule type="expression" priority="2570" id="{F8ED3A90-47F6-4FF4-9E0C-2AC51D18CCD8}">
            <xm:f>OR(DN30=data!$P$4,DN30=data!$P$5,DN30=data!$P$7,DN30=data!$P$10,DN30=data!$P$13,DN30=data!$P$14)</xm:f>
            <x14:dxf>
              <fill>
                <patternFill>
                  <bgColor theme="1"/>
                </patternFill>
              </fill>
            </x14:dxf>
          </x14:cfRule>
          <xm:sqref>DE30:DE49</xm:sqref>
        </x14:conditionalFormatting>
        <x14:conditionalFormatting xmlns:xm="http://schemas.microsoft.com/office/excel/2006/main">
          <x14:cfRule type="expression" priority="2569" id="{882EA5B1-40A5-4A5D-B8FA-091450F158F3}">
            <xm:f>OR(DN30=data!$P$4,DN30=data!$P$5,DN30=data!$P$7,DN30=data!$P$10,DN30=data!$P$13,DN30=data!$P$14)</xm:f>
            <x14:dxf>
              <fill>
                <patternFill>
                  <bgColor theme="1"/>
                </patternFill>
              </fill>
            </x14:dxf>
          </x14:cfRule>
          <xm:sqref>DF30:DF49</xm:sqref>
        </x14:conditionalFormatting>
        <x14:conditionalFormatting xmlns:xm="http://schemas.microsoft.com/office/excel/2006/main">
          <x14:cfRule type="expression" priority="2568" id="{A214AF7C-FFD3-4A5F-A56C-92AFB5E6028A}">
            <xm:f>OR(DN30=data!$P$4,DN30=data!$P$5,DN30=data!$P$7,DN30=data!$P$10,DN30=data!$P$13,DN30=data!$P$14)</xm:f>
            <x14:dxf>
              <fill>
                <patternFill>
                  <bgColor theme="1"/>
                </patternFill>
              </fill>
            </x14:dxf>
          </x14:cfRule>
          <xm:sqref>DG30:DG49</xm:sqref>
        </x14:conditionalFormatting>
        <x14:conditionalFormatting xmlns:xm="http://schemas.microsoft.com/office/excel/2006/main">
          <x14:cfRule type="expression" priority="2563" id="{EB4718BF-CEA6-4273-BB44-EE625F4A7B3B}">
            <xm:f>OR(DN29=data!$P$4,DN29=data!$P$5,DN29=data!$P$7,DN29=data!$P$10,DN29=data!$P$13,DN29=data!$P$14)</xm:f>
            <x14:dxf>
              <fill>
                <patternFill>
                  <bgColor theme="1"/>
                </patternFill>
              </fill>
            </x14:dxf>
          </x14:cfRule>
          <xm:sqref>DL30:DL49</xm:sqref>
        </x14:conditionalFormatting>
        <x14:conditionalFormatting xmlns:xm="http://schemas.microsoft.com/office/excel/2006/main">
          <x14:cfRule type="expression" priority="2605" id="{DC1411B5-3405-4ED2-867E-2429B147C6FE}">
            <xm:f>DM20=data!$F$6</xm:f>
            <x14:dxf>
              <fill>
                <patternFill>
                  <bgColor theme="1"/>
                </patternFill>
              </fill>
            </x14:dxf>
          </x14:cfRule>
          <xm:sqref>DI20</xm:sqref>
        </x14:conditionalFormatting>
        <x14:conditionalFormatting xmlns:xm="http://schemas.microsoft.com/office/excel/2006/main">
          <x14:cfRule type="expression" priority="2606" id="{CEA7621E-D482-456D-910B-886BD760F5E6}">
            <xm:f>DM20=data!$F$6</xm:f>
            <x14:dxf>
              <fill>
                <patternFill>
                  <bgColor theme="1"/>
                </patternFill>
              </fill>
            </x14:dxf>
          </x14:cfRule>
          <xm:sqref>DJ20</xm:sqref>
        </x14:conditionalFormatting>
        <x14:conditionalFormatting xmlns:xm="http://schemas.microsoft.com/office/excel/2006/main">
          <x14:cfRule type="expression" priority="2607" id="{FFD6B9A9-166F-4987-A3F2-1E481545DCD5}">
            <xm:f>DM20=data!$F$6</xm:f>
            <x14:dxf>
              <fill>
                <patternFill>
                  <bgColor theme="1"/>
                </patternFill>
              </fill>
            </x14:dxf>
          </x14:cfRule>
          <xm:sqref>DK20</xm:sqref>
        </x14:conditionalFormatting>
        <x14:conditionalFormatting xmlns:xm="http://schemas.microsoft.com/office/excel/2006/main">
          <x14:cfRule type="expression" priority="2608" id="{1724B334-940E-4BE6-921E-E1C9CAB7F221}">
            <xm:f>OR(DN30=data!$P$4,DN30=data!$P$5,DN30=data!$P$7,DN30=data!$P$10,DN30=data!$P$13,DN30=data!$P$14)</xm:f>
            <x14:dxf>
              <fill>
                <patternFill>
                  <bgColor theme="1"/>
                </patternFill>
              </fill>
            </x14:dxf>
          </x14:cfRule>
          <xm:sqref>DL30</xm:sqref>
        </x14:conditionalFormatting>
        <x14:conditionalFormatting xmlns:xm="http://schemas.microsoft.com/office/excel/2006/main">
          <x14:cfRule type="expression" priority="2609" id="{B7FA9B6D-FB8C-4B3C-AA68-DE3F42E336D4}">
            <xm:f>OR(DN50=data!$P$4,DN50=data!$P$5,DN50=data!$P$6,DN50=data!$P$7,DN50=data!$P$8,#REF!=data!$P$9,DN50=data!$P$10,DN50=data!$P$13,DN50=data!$P$14,DN50=data!$P$15)</xm:f>
            <x14:dxf>
              <fill>
                <patternFill>
                  <bgColor theme="1"/>
                </patternFill>
              </fill>
            </x14:dxf>
          </x14:cfRule>
          <xm:sqref>DL50</xm:sqref>
        </x14:conditionalFormatting>
        <x14:conditionalFormatting xmlns:xm="http://schemas.microsoft.com/office/excel/2006/main">
          <x14:cfRule type="expression" priority="2562" id="{D37A70DD-B1FB-4584-9E83-E9312B8F5366}">
            <xm:f>DM20=data!$F$6</xm:f>
            <x14:dxf>
              <fill>
                <patternFill>
                  <bgColor theme="1"/>
                </patternFill>
              </fill>
            </x14:dxf>
          </x14:cfRule>
          <xm:sqref>DG20:DG69</xm:sqref>
        </x14:conditionalFormatting>
        <x14:conditionalFormatting xmlns:xm="http://schemas.microsoft.com/office/excel/2006/main">
          <x14:cfRule type="expression" priority="2561" id="{1230EAB7-CD9E-421F-B265-DEC3D1A193F2}">
            <xm:f>DM20=data!$F$6</xm:f>
            <x14:dxf>
              <fill>
                <patternFill>
                  <bgColor theme="1"/>
                </patternFill>
              </fill>
            </x14:dxf>
          </x14:cfRule>
          <xm:sqref>DH20:DH69</xm:sqref>
        </x14:conditionalFormatting>
        <x14:conditionalFormatting xmlns:xm="http://schemas.microsoft.com/office/excel/2006/main">
          <x14:cfRule type="expression" priority="2564" id="{7FABB97D-FD10-4FEA-B85C-931C5C76962B}">
            <xm:f>OR(DN29=data!$P$4,DN29=data!$P$5,DN29=data!$P$7,DN29=data!$P$10,DN29=data!$P$13,DN29=data!$P$14)</xm:f>
            <x14:dxf>
              <fill>
                <patternFill>
                  <bgColor theme="1"/>
                </patternFill>
              </fill>
            </x14:dxf>
          </x14:cfRule>
          <xm:sqref>DK30:DK49</xm:sqref>
        </x14:conditionalFormatting>
        <x14:conditionalFormatting xmlns:xm="http://schemas.microsoft.com/office/excel/2006/main">
          <x14:cfRule type="expression" priority="2565" id="{3AB37830-8772-425A-991A-97DB72D17402}">
            <xm:f>OR(DN29=data!$P$4,DN29=data!$P$5,DN29=data!$P$7,DN29=data!$P$10,DN29=data!$P$13,DN29=data!$P$14)</xm:f>
            <x14:dxf>
              <fill>
                <patternFill>
                  <bgColor theme="1"/>
                </patternFill>
              </fill>
            </x14:dxf>
          </x14:cfRule>
          <xm:sqref>DJ30:DJ49</xm:sqref>
        </x14:conditionalFormatting>
        <x14:conditionalFormatting xmlns:xm="http://schemas.microsoft.com/office/excel/2006/main">
          <x14:cfRule type="expression" priority="2566" id="{3D00FCC4-016F-4E39-B6DB-3301749A4897}">
            <xm:f>OR(DN29=data!$P$4,DN29=data!$P$5,DN29=data!$P$7,DN29=data!$P$10,DN29=data!$P$13,DN29=data!$P$14)</xm:f>
            <x14:dxf>
              <fill>
                <patternFill>
                  <bgColor theme="1"/>
                </patternFill>
              </fill>
            </x14:dxf>
          </x14:cfRule>
          <xm:sqref>DI30:DI49</xm:sqref>
        </x14:conditionalFormatting>
        <x14:conditionalFormatting xmlns:xm="http://schemas.microsoft.com/office/excel/2006/main">
          <x14:cfRule type="expression" priority="2576" id="{4D9730E7-E789-47E9-BE4F-AAD122CBBC6B}">
            <xm:f>OR(DN49=data!$P$4,DN49=data!$P$5,DN49=data!$P$6,DN49=data!$P$7,DN49=data!$P$8,DN49=data!$P$9,DN49=data!$P$10,DN49=data!$P$13,DN49=data!$P$14,DN49=data!$P$15)</xm:f>
            <x14:dxf>
              <fill>
                <patternFill>
                  <bgColor theme="1"/>
                </patternFill>
              </fill>
            </x14:dxf>
          </x14:cfRule>
          <xm:sqref>DJ50:DJ69</xm:sqref>
        </x14:conditionalFormatting>
        <x14:conditionalFormatting xmlns:xm="http://schemas.microsoft.com/office/excel/2006/main">
          <x14:cfRule type="expression" priority="2577" id="{B8A52E6F-423D-4312-A5ED-9729A3F093C5}">
            <xm:f>OR(DN49=data!$P$4,DN49=data!$P$5,DN49=data!$P$6,DN49=data!$P$7,DN49=data!$P$8,DN49=data!$P$9,DN49=data!$P$10,DN49=data!$P$13,DN49=data!$P$14,DN49=data!$P$15)</xm:f>
            <x14:dxf>
              <fill>
                <patternFill>
                  <bgColor theme="1"/>
                </patternFill>
              </fill>
            </x14:dxf>
          </x14:cfRule>
          <xm:sqref>DI50:DI69</xm:sqref>
        </x14:conditionalFormatting>
        <x14:conditionalFormatting xmlns:xm="http://schemas.microsoft.com/office/excel/2006/main">
          <x14:cfRule type="expression" priority="2585" id="{2EEBA0F0-BE10-4BBF-82AC-E7B87250B5DB}">
            <xm:f>DM49=data!$F$6</xm:f>
            <x14:dxf>
              <fill>
                <patternFill>
                  <bgColor theme="1"/>
                </patternFill>
              </fill>
            </x14:dxf>
          </x14:cfRule>
          <xm:sqref>DK50:DK69</xm:sqref>
        </x14:conditionalFormatting>
        <x14:conditionalFormatting xmlns:xm="http://schemas.microsoft.com/office/excel/2006/main">
          <x14:cfRule type="expression" priority="2560" id="{C437808C-2F67-40C0-8A49-7526FBC04DCE}">
            <xm:f>DE10=data!$AS$5</xm:f>
            <x14:dxf>
              <fill>
                <patternFill>
                  <bgColor theme="1"/>
                </patternFill>
              </fill>
            </x14:dxf>
          </x14:cfRule>
          <xm:sqref>DG10:DG69</xm:sqref>
        </x14:conditionalFormatting>
        <x14:conditionalFormatting xmlns:xm="http://schemas.microsoft.com/office/excel/2006/main">
          <x14:cfRule type="expression" priority="2559" id="{E260DA1C-CBD3-4D05-9A0E-66826576D05D}">
            <xm:f>DE10=data!$AS$5</xm:f>
            <x14:dxf>
              <fill>
                <patternFill>
                  <bgColor theme="1"/>
                </patternFill>
              </fill>
            </x14:dxf>
          </x14:cfRule>
          <xm:sqref>DH10:DH69</xm:sqref>
        </x14:conditionalFormatting>
        <x14:conditionalFormatting xmlns:xm="http://schemas.microsoft.com/office/excel/2006/main">
          <x14:cfRule type="expression" priority="2554" id="{80C57FD1-F3AA-454F-B118-FAF2740CAFFF}">
            <xm:f>DH10=data!$AR$4</xm:f>
            <x14:dxf>
              <fill>
                <patternFill>
                  <bgColor theme="1"/>
                </patternFill>
              </fill>
            </x14:dxf>
          </x14:cfRule>
          <x14:cfRule type="expression" priority="2558" id="{71F7E57F-1F10-47C7-B097-439A294549BF}">
            <xm:f>DE10=data!$AS$5</xm:f>
            <x14:dxf>
              <fill>
                <patternFill>
                  <bgColor theme="1"/>
                </patternFill>
              </fill>
            </x14:dxf>
          </x14:cfRule>
          <xm:sqref>DI10:DI69</xm:sqref>
        </x14:conditionalFormatting>
        <x14:conditionalFormatting xmlns:xm="http://schemas.microsoft.com/office/excel/2006/main">
          <x14:cfRule type="expression" priority="2553" id="{BD9118DC-43A9-4A21-80B1-526605E9958B}">
            <xm:f>DH10=data!$AR$5</xm:f>
            <x14:dxf>
              <fill>
                <patternFill>
                  <bgColor theme="1"/>
                </patternFill>
              </fill>
            </x14:dxf>
          </x14:cfRule>
          <x14:cfRule type="expression" priority="2557" id="{A51F4333-D5B0-4DE2-85E4-515DB03748B3}">
            <xm:f>DE10=data!$AS$5</xm:f>
            <x14:dxf>
              <fill>
                <patternFill>
                  <bgColor theme="1"/>
                </patternFill>
              </fill>
            </x14:dxf>
          </x14:cfRule>
          <xm:sqref>DJ10:DJ69</xm:sqref>
        </x14:conditionalFormatting>
        <x14:conditionalFormatting xmlns:xm="http://schemas.microsoft.com/office/excel/2006/main">
          <x14:cfRule type="expression" priority="2552" id="{9965C9E2-4CAE-495E-ABB1-730532420CDA}">
            <xm:f>DH10=data!$AR$5</xm:f>
            <x14:dxf>
              <fill>
                <patternFill>
                  <bgColor theme="1"/>
                </patternFill>
              </fill>
            </x14:dxf>
          </x14:cfRule>
          <x14:cfRule type="expression" priority="2556" id="{62AE5133-9668-493D-989D-8F6654909F96}">
            <xm:f>DE10=data!$AS$5</xm:f>
            <x14:dxf>
              <fill>
                <patternFill>
                  <bgColor theme="1"/>
                </patternFill>
              </fill>
            </x14:dxf>
          </x14:cfRule>
          <xm:sqref>DK10:DK69</xm:sqref>
        </x14:conditionalFormatting>
        <x14:conditionalFormatting xmlns:xm="http://schemas.microsoft.com/office/excel/2006/main">
          <x14:cfRule type="expression" priority="2555" id="{6C5BB075-C453-47A6-97E6-18712C05F98E}">
            <xm:f>DE10=data!$AS$4</xm:f>
            <x14:dxf>
              <fill>
                <patternFill>
                  <bgColor theme="1"/>
                </patternFill>
              </fill>
            </x14:dxf>
          </x14:cfRule>
          <xm:sqref>DL10:DL69</xm:sqref>
        </x14:conditionalFormatting>
        <x14:conditionalFormatting xmlns:xm="http://schemas.microsoft.com/office/excel/2006/main">
          <x14:cfRule type="expression" priority="2551" id="{86B51257-6FA4-44EC-B53D-3900E3230301}">
            <xm:f>OR(DE4=data!$F$5,DE4=data!$F$6)</xm:f>
            <x14:dxf>
              <fill>
                <patternFill>
                  <bgColor theme="1"/>
                </patternFill>
              </fill>
            </x14:dxf>
          </x14:cfRule>
          <xm:sqref>DC10:DC19</xm:sqref>
        </x14:conditionalFormatting>
        <x14:conditionalFormatting xmlns:xm="http://schemas.microsoft.com/office/excel/2006/main">
          <x14:cfRule type="expression" priority="2550" id="{23FCA4A3-E534-4E8D-A682-34FBB8FBA30B}">
            <xm:f>OR(DE4=data!$F$5,DE4=data!$F$6)</xm:f>
            <x14:dxf>
              <fill>
                <patternFill>
                  <bgColor theme="1"/>
                </patternFill>
              </fill>
            </x14:dxf>
          </x14:cfRule>
          <xm:sqref>DC20:DC29</xm:sqref>
        </x14:conditionalFormatting>
        <x14:conditionalFormatting xmlns:xm="http://schemas.microsoft.com/office/excel/2006/main">
          <x14:cfRule type="expression" priority="2549" id="{00A8C064-4349-4C7B-B890-32D8BE9357BF}">
            <xm:f>OR(DE4=data!$F$5,DE4=data!$F$6)</xm:f>
            <x14:dxf>
              <fill>
                <patternFill>
                  <bgColor theme="1"/>
                </patternFill>
              </fill>
            </x14:dxf>
          </x14:cfRule>
          <xm:sqref>DC30:DC39</xm:sqref>
        </x14:conditionalFormatting>
        <x14:conditionalFormatting xmlns:xm="http://schemas.microsoft.com/office/excel/2006/main">
          <x14:cfRule type="expression" priority="2548" id="{86FDE5BD-D3A9-4919-A27D-2C42DBF2707F}">
            <xm:f>OR(DE4=data!$F$5,DE4=data!$F$6)</xm:f>
            <x14:dxf>
              <fill>
                <patternFill>
                  <bgColor theme="1"/>
                </patternFill>
              </fill>
            </x14:dxf>
          </x14:cfRule>
          <xm:sqref>DC40:DC49</xm:sqref>
        </x14:conditionalFormatting>
        <x14:conditionalFormatting xmlns:xm="http://schemas.microsoft.com/office/excel/2006/main">
          <x14:cfRule type="expression" priority="2547" id="{B1BC8E52-001C-49F4-92AE-E13536805F60}">
            <xm:f>OR(DE4=data!$F$5,DE4=data!$F$6)</xm:f>
            <x14:dxf>
              <fill>
                <patternFill>
                  <bgColor theme="1"/>
                </patternFill>
              </fill>
            </x14:dxf>
          </x14:cfRule>
          <xm:sqref>DC50:DC59</xm:sqref>
        </x14:conditionalFormatting>
        <x14:conditionalFormatting xmlns:xm="http://schemas.microsoft.com/office/excel/2006/main">
          <x14:cfRule type="expression" priority="2546" id="{ACBEA760-4EAB-43F1-A82F-47F0422BE82C}">
            <xm:f>OR(DE4=data!$F$5,DE4=data!$F$6)</xm:f>
            <x14:dxf>
              <fill>
                <patternFill>
                  <bgColor theme="1"/>
                </patternFill>
              </fill>
            </x14:dxf>
          </x14:cfRule>
          <xm:sqref>DC60:DC69</xm:sqref>
        </x14:conditionalFormatting>
        <x14:conditionalFormatting xmlns:xm="http://schemas.microsoft.com/office/excel/2006/main">
          <x14:cfRule type="expression" priority="2528" id="{E70CD8BD-703D-4C2E-BC55-AE41EDA12B64}">
            <xm:f>EE4=data!$F$6</xm:f>
            <x14:dxf>
              <fill>
                <patternFill>
                  <bgColor theme="1"/>
                </patternFill>
              </fill>
            </x14:dxf>
          </x14:cfRule>
          <xm:sqref>EJ4</xm:sqref>
        </x14:conditionalFormatting>
        <x14:conditionalFormatting xmlns:xm="http://schemas.microsoft.com/office/excel/2006/main">
          <x14:cfRule type="expression" priority="2527" id="{7C3F411B-04AF-4482-A803-345FAE20FC9E}">
            <xm:f>OR(EE4=data!$F$4,EE4=data!$F$5)</xm:f>
            <x14:dxf>
              <fill>
                <patternFill>
                  <bgColor theme="1"/>
                </patternFill>
              </fill>
            </x14:dxf>
          </x14:cfRule>
          <xm:sqref>EE5:EH5</xm:sqref>
        </x14:conditionalFormatting>
        <x14:conditionalFormatting xmlns:xm="http://schemas.microsoft.com/office/excel/2006/main">
          <x14:cfRule type="expression" priority="2526" id="{F30A09B7-54E8-4B71-8D11-7F9EA655E68D}">
            <xm:f>OR(EE4=data!$F$4,EE4=data!$F$5)</xm:f>
            <x14:dxf>
              <fill>
                <patternFill>
                  <bgColor theme="1"/>
                </patternFill>
              </fill>
            </x14:dxf>
          </x14:cfRule>
          <xm:sqref>EJ5</xm:sqref>
        </x14:conditionalFormatting>
        <x14:conditionalFormatting xmlns:xm="http://schemas.microsoft.com/office/excel/2006/main">
          <x14:cfRule type="expression" priority="2525" id="{B9FD3269-A3B0-4530-AA6A-6C9E9D02E4DA}">
            <xm:f>OR(EE4=data!$F$4,EE4=data!$F$6)</xm:f>
            <x14:dxf>
              <fill>
                <patternFill>
                  <bgColor theme="1"/>
                </patternFill>
              </fill>
            </x14:dxf>
          </x14:cfRule>
          <xm:sqref>EE6:EH6</xm:sqref>
        </x14:conditionalFormatting>
        <x14:conditionalFormatting xmlns:xm="http://schemas.microsoft.com/office/excel/2006/main">
          <x14:cfRule type="expression" priority="2524" id="{720F3BCA-F62B-4273-933D-E01F538D0C95}">
            <xm:f>OR(EE4=data!$F$4,EE4=data!$F$6)</xm:f>
            <x14:dxf>
              <fill>
                <patternFill>
                  <bgColor theme="1"/>
                </patternFill>
              </fill>
            </x14:dxf>
          </x14:cfRule>
          <xm:sqref>EJ6</xm:sqref>
        </x14:conditionalFormatting>
        <x14:conditionalFormatting xmlns:xm="http://schemas.microsoft.com/office/excel/2006/main">
          <x14:cfRule type="expression" priority="2522" id="{6CC84BF1-CEE1-494D-B449-B691396721FE}">
            <xm:f>EM20=data!$F$6</xm:f>
            <x14:dxf>
              <fill>
                <patternFill>
                  <bgColor theme="1"/>
                </patternFill>
              </fill>
            </x14:dxf>
          </x14:cfRule>
          <xm:sqref>EC20:EC69</xm:sqref>
        </x14:conditionalFormatting>
        <x14:conditionalFormatting xmlns:xm="http://schemas.microsoft.com/office/excel/2006/main">
          <x14:cfRule type="expression" priority="2521" id="{5623DCD6-807E-45FE-999F-9CB214D42382}">
            <xm:f>EM20=data!$F$6</xm:f>
            <x14:dxf>
              <fill>
                <patternFill>
                  <bgColor theme="1"/>
                </patternFill>
              </fill>
            </x14:dxf>
          </x14:cfRule>
          <xm:sqref>ED20:ED69</xm:sqref>
        </x14:conditionalFormatting>
        <x14:conditionalFormatting xmlns:xm="http://schemas.microsoft.com/office/excel/2006/main">
          <x14:cfRule type="expression" priority="2520" id="{81451CB9-3CC9-44F1-980D-B50442A684C6}">
            <xm:f>EM20=data!$F$6</xm:f>
            <x14:dxf>
              <fill>
                <patternFill>
                  <bgColor theme="1"/>
                </patternFill>
              </fill>
            </x14:dxf>
          </x14:cfRule>
          <xm:sqref>EE20:EE69</xm:sqref>
        </x14:conditionalFormatting>
        <x14:conditionalFormatting xmlns:xm="http://schemas.microsoft.com/office/excel/2006/main">
          <x14:cfRule type="expression" priority="2519" id="{343CD3F1-1380-4D30-8822-683AE4899021}">
            <xm:f>EM20=data!$F$6</xm:f>
            <x14:dxf>
              <fill>
                <patternFill>
                  <bgColor theme="1"/>
                </patternFill>
              </fill>
            </x14:dxf>
          </x14:cfRule>
          <xm:sqref>EF20:EF69</xm:sqref>
        </x14:conditionalFormatting>
        <x14:conditionalFormatting xmlns:xm="http://schemas.microsoft.com/office/excel/2006/main">
          <x14:cfRule type="expression" priority="2518" id="{491546D4-33F5-4665-BCEE-2DDB5B35261C}">
            <xm:f>EM20=data!$F$6</xm:f>
            <x14:dxf>
              <fill>
                <patternFill>
                  <bgColor theme="1"/>
                </patternFill>
              </fill>
            </x14:dxf>
          </x14:cfRule>
          <xm:sqref>EI21:EI29</xm:sqref>
        </x14:conditionalFormatting>
        <x14:conditionalFormatting xmlns:xm="http://schemas.microsoft.com/office/excel/2006/main">
          <x14:cfRule type="expression" priority="2517" id="{07C9D133-B74F-435C-A771-C39CCEA3A82A}">
            <xm:f>EM20=data!$F$6</xm:f>
            <x14:dxf>
              <fill>
                <patternFill>
                  <bgColor theme="1"/>
                </patternFill>
              </fill>
            </x14:dxf>
          </x14:cfRule>
          <xm:sqref>EJ21:EJ29</xm:sqref>
        </x14:conditionalFormatting>
        <x14:conditionalFormatting xmlns:xm="http://schemas.microsoft.com/office/excel/2006/main">
          <x14:cfRule type="expression" priority="2516" id="{9A34ED36-A148-4BBE-96D8-BCADAFA53A46}">
            <xm:f>EM20=data!$F$6</xm:f>
            <x14:dxf>
              <fill>
                <patternFill>
                  <bgColor theme="1"/>
                </patternFill>
              </fill>
            </x14:dxf>
          </x14:cfRule>
          <xm:sqref>EK21:EK29</xm:sqref>
        </x14:conditionalFormatting>
        <x14:conditionalFormatting xmlns:xm="http://schemas.microsoft.com/office/excel/2006/main">
          <x14:cfRule type="expression" priority="2515" id="{83D44643-D908-465F-8519-B1631C786CD1}">
            <xm:f>EM20=data!$F$6</xm:f>
            <x14:dxf>
              <fill>
                <patternFill>
                  <bgColor theme="1"/>
                </patternFill>
              </fill>
            </x14:dxf>
          </x14:cfRule>
          <xm:sqref>EL20:EL69</xm:sqref>
        </x14:conditionalFormatting>
        <x14:conditionalFormatting xmlns:xm="http://schemas.microsoft.com/office/excel/2006/main">
          <x14:cfRule type="expression" priority="2491" id="{899DDC8E-B789-4825-ADD6-331EBA3A90D5}">
            <xm:f>OR(EN29=data!$P$4,EN29=data!$P$5,EN29=data!$P$7,EN29=data!$P$10,EN29=data!$P$13,EN29=data!$P$14)</xm:f>
            <x14:dxf>
              <fill>
                <patternFill>
                  <bgColor theme="1"/>
                </patternFill>
              </fill>
            </x14:dxf>
          </x14:cfRule>
          <xm:sqref>EH30:EH49</xm:sqref>
        </x14:conditionalFormatting>
        <x14:conditionalFormatting xmlns:xm="http://schemas.microsoft.com/office/excel/2006/main">
          <x14:cfRule type="expression" priority="2514" id="{C71399CD-BEB1-498E-A398-0231830E2214}">
            <xm:f>EM29=data!$F$6</xm:f>
            <x14:dxf>
              <fill>
                <patternFill>
                  <bgColor theme="1"/>
                </patternFill>
              </fill>
            </x14:dxf>
          </x14:cfRule>
          <xm:sqref>EI30:EI49</xm:sqref>
        </x14:conditionalFormatting>
        <x14:conditionalFormatting xmlns:xm="http://schemas.microsoft.com/office/excel/2006/main">
          <x14:cfRule type="expression" priority="2513" id="{1E84F6EC-ACFB-4163-82CB-C53A0CA7DB75}">
            <xm:f>EM30=data!$F$6</xm:f>
            <x14:dxf>
              <fill>
                <patternFill>
                  <bgColor theme="1"/>
                </patternFill>
              </fill>
            </x14:dxf>
          </x14:cfRule>
          <xm:sqref>EJ31:EJ39 EJ41:EJ49</xm:sqref>
        </x14:conditionalFormatting>
        <x14:conditionalFormatting xmlns:xm="http://schemas.microsoft.com/office/excel/2006/main">
          <x14:cfRule type="expression" priority="2512" id="{ABF100B5-4428-494C-91F0-176C9CF6A03C}">
            <xm:f>EM29=data!$F$6</xm:f>
            <x14:dxf>
              <fill>
                <patternFill>
                  <bgColor theme="1"/>
                </patternFill>
              </fill>
            </x14:dxf>
          </x14:cfRule>
          <xm:sqref>EK30:EK49</xm:sqref>
        </x14:conditionalFormatting>
        <x14:conditionalFormatting xmlns:xm="http://schemas.microsoft.com/office/excel/2006/main">
          <x14:cfRule type="expression" priority="2502" id="{14204DB8-D238-4B6D-B046-CA5E1BB909CB}">
            <xm:f>OR(EN49=data!$P$4,EN49=data!$P$5,EN49=data!$P$6,EN49=data!$P$7,EN49=data!$P$8,EN49=data!$P$9,EN49=data!$P$10,EN49=data!$P$13,EN49=data!$P$14,EN49=data!$P$15)</xm:f>
            <x14:dxf>
              <fill>
                <patternFill>
                  <bgColor theme="1"/>
                </patternFill>
              </fill>
            </x14:dxf>
          </x14:cfRule>
          <xm:sqref>EH50:EH69</xm:sqref>
        </x14:conditionalFormatting>
        <x14:conditionalFormatting xmlns:xm="http://schemas.microsoft.com/office/excel/2006/main">
          <x14:cfRule type="expression" priority="2511" id="{344413F0-1890-4180-93A0-8065F7E1711E}">
            <xm:f>EM49=data!$F$6</xm:f>
            <x14:dxf>
              <fill>
                <patternFill>
                  <bgColor theme="1"/>
                </patternFill>
              </fill>
            </x14:dxf>
          </x14:cfRule>
          <xm:sqref>EI50:EI69</xm:sqref>
        </x14:conditionalFormatting>
        <x14:conditionalFormatting xmlns:xm="http://schemas.microsoft.com/office/excel/2006/main">
          <x14:cfRule type="expression" priority="2510" id="{97CCBEDA-431F-4835-9DF7-A1FFB4E77DD5}">
            <xm:f>EM49=data!$F$6</xm:f>
            <x14:dxf>
              <fill>
                <patternFill>
                  <bgColor theme="1"/>
                </patternFill>
              </fill>
            </x14:dxf>
          </x14:cfRule>
          <xm:sqref>EJ50:EJ69</xm:sqref>
        </x14:conditionalFormatting>
        <x14:conditionalFormatting xmlns:xm="http://schemas.microsoft.com/office/excel/2006/main">
          <x14:cfRule type="expression" priority="2499" id="{9A02BC1F-A1AD-493A-ABEE-47AA7A339055}">
            <xm:f>OR(EN49=data!$P$4,EN49=data!$P$5,EN49=data!$P$6,EN49=data!$P$7,EN49=data!$P$8,EN49=data!$P$9,EN49=data!$P$10,EN49=data!$P$13,EN49=data!$P$14,EN49=data!$P$15)</xm:f>
            <x14:dxf>
              <fill>
                <patternFill>
                  <bgColor theme="1"/>
                </patternFill>
              </fill>
            </x14:dxf>
          </x14:cfRule>
          <xm:sqref>EK50:EK69</xm:sqref>
        </x14:conditionalFormatting>
        <x14:conditionalFormatting xmlns:xm="http://schemas.microsoft.com/office/excel/2006/main">
          <x14:cfRule type="expression" priority="2507" id="{B2A55D07-7AD3-4F71-BEF7-E093117644D6}">
            <xm:f>OR(EN50=data!$P$4,EN50=data!$P$5,EN50=data!$P$6,EN50=data!$P$7,EN50=data!$P$8,EN50=data!$P$9,EN50=data!$P$10,EN50=data!$P$13,EN50=data!$P$14,EN50=data!$P$15)</xm:f>
            <x14:dxf>
              <fill>
                <patternFill>
                  <bgColor theme="1"/>
                </patternFill>
              </fill>
            </x14:dxf>
          </x14:cfRule>
          <xm:sqref>EC50:EC69</xm:sqref>
        </x14:conditionalFormatting>
        <x14:conditionalFormatting xmlns:xm="http://schemas.microsoft.com/office/excel/2006/main">
          <x14:cfRule type="expression" priority="2506" id="{6E294A33-65AE-4D6D-BBEA-692CB0BB4204}">
            <xm:f>OR(EN50=data!$P$4,EN50=data!$P$5,EN50=data!$P$6,EN50=data!$P$7,EN50=data!$P$8,EN50=data!$P$9,EN50=data!$P$10,EN50=data!$P$13,EN50=data!$P$14,EN50=data!$P$15)</xm:f>
            <x14:dxf>
              <fill>
                <patternFill>
                  <bgColor theme="1"/>
                </patternFill>
              </fill>
            </x14:dxf>
          </x14:cfRule>
          <xm:sqref>ED50:ED69</xm:sqref>
        </x14:conditionalFormatting>
        <x14:conditionalFormatting xmlns:xm="http://schemas.microsoft.com/office/excel/2006/main">
          <x14:cfRule type="expression" priority="2505" id="{09B0F94D-481B-44BA-8D96-F21E7CB71084}">
            <xm:f>OR(EN50=data!$P$4,EN50=data!$P$5,EN50=data!$P$6,EN50=data!$P$7,EN50=data!$P$8,EN50=data!$P$9,EN50=data!$P$10,EN50=data!$P$13,EN50=data!$P$14,EN50=data!$P$15)</xm:f>
            <x14:dxf>
              <fill>
                <patternFill>
                  <bgColor theme="1"/>
                </patternFill>
              </fill>
            </x14:dxf>
          </x14:cfRule>
          <xm:sqref>EE50:EE69</xm:sqref>
        </x14:conditionalFormatting>
        <x14:conditionalFormatting xmlns:xm="http://schemas.microsoft.com/office/excel/2006/main">
          <x14:cfRule type="expression" priority="2504" id="{5DE8192E-9AF8-48C3-94E8-5FA926661847}">
            <xm:f>OR(EN50=data!$P$4,EN50=data!$P$5,EN50=data!$P$6,EN50=data!$P$7,EN50=data!$P$8,EN50=data!$P$9,EN50=data!$P$10,EN50=data!$P$13,EN50=data!$P$14,EN50=data!$P$15)</xm:f>
            <x14:dxf>
              <fill>
                <patternFill>
                  <bgColor theme="1"/>
                </patternFill>
              </fill>
            </x14:dxf>
          </x14:cfRule>
          <xm:sqref>EF50:EF69</xm:sqref>
        </x14:conditionalFormatting>
        <x14:conditionalFormatting xmlns:xm="http://schemas.microsoft.com/office/excel/2006/main">
          <x14:cfRule type="expression" priority="2503" id="{94704CEA-38FC-4DDC-9CC1-EE14238FA4D5}">
            <xm:f>OR(EN50=data!$P$4,EN50=data!$P$5,EN50=data!$P$6,EN50=data!$P$7,EN50=data!$P$8,EN50=data!$P$9,EN50=data!$P$10,EN50=data!$P$13,EN50=data!$P$14,EN50=data!$P$15)</xm:f>
            <x14:dxf>
              <fill>
                <patternFill>
                  <bgColor theme="1"/>
                </patternFill>
              </fill>
            </x14:dxf>
          </x14:cfRule>
          <xm:sqref>EG50:EG69</xm:sqref>
        </x14:conditionalFormatting>
        <x14:conditionalFormatting xmlns:xm="http://schemas.microsoft.com/office/excel/2006/main">
          <x14:cfRule type="expression" priority="2498" id="{3664535E-C90D-4004-BE24-0C35A92BFAB1}">
            <xm:f>OR(EN49=data!$P$4,EN49=data!$P$5,EN49=data!$P$6,EN49=data!$P$7,EN49=data!$P$8,EN49=data!$P$9,EN49=data!$P$10,EN49=data!$P$13,EN49=data!$P$14,EN49=data!$P$15)</xm:f>
            <x14:dxf>
              <fill>
                <patternFill>
                  <bgColor theme="1"/>
                </patternFill>
              </fill>
            </x14:dxf>
          </x14:cfRule>
          <xm:sqref>EL50:EL69</xm:sqref>
        </x14:conditionalFormatting>
        <x14:conditionalFormatting xmlns:xm="http://schemas.microsoft.com/office/excel/2006/main">
          <x14:cfRule type="expression" priority="2496" id="{1E8615A5-3E4E-4C22-9518-B5D8B78C49A0}">
            <xm:f>OR(EN30=data!$P$4,EN30=data!$P$5,EN30=data!$P$7,EN30=data!$P$10,EN30=data!$P$13,EN30=data!$P$14)</xm:f>
            <x14:dxf>
              <fill>
                <patternFill>
                  <bgColor theme="1"/>
                </patternFill>
              </fill>
            </x14:dxf>
          </x14:cfRule>
          <xm:sqref>EC30:EC49</xm:sqref>
        </x14:conditionalFormatting>
        <x14:conditionalFormatting xmlns:xm="http://schemas.microsoft.com/office/excel/2006/main">
          <x14:cfRule type="expression" priority="2495" id="{EA21052F-0956-4CE6-9875-AE9CF50227A3}">
            <xm:f>OR(EN30=data!$P$4,EN30=data!$P$5,EN30=data!$P$7,EN30=data!$P$10,EN30=data!$P$13,EN30=data!$P$14)</xm:f>
            <x14:dxf>
              <fill>
                <patternFill>
                  <bgColor theme="1"/>
                </patternFill>
              </fill>
            </x14:dxf>
          </x14:cfRule>
          <xm:sqref>ED30:ED49</xm:sqref>
        </x14:conditionalFormatting>
        <x14:conditionalFormatting xmlns:xm="http://schemas.microsoft.com/office/excel/2006/main">
          <x14:cfRule type="expression" priority="2494" id="{0C4DD322-DF6C-4DB0-BC6F-5CA5562943E1}">
            <xm:f>OR(EN30=data!$P$4,EN30=data!$P$5,EN30=data!$P$7,EN30=data!$P$10,EN30=data!$P$13,EN30=data!$P$14)</xm:f>
            <x14:dxf>
              <fill>
                <patternFill>
                  <bgColor theme="1"/>
                </patternFill>
              </fill>
            </x14:dxf>
          </x14:cfRule>
          <xm:sqref>EE30:EE49</xm:sqref>
        </x14:conditionalFormatting>
        <x14:conditionalFormatting xmlns:xm="http://schemas.microsoft.com/office/excel/2006/main">
          <x14:cfRule type="expression" priority="2493" id="{66D83765-6ACD-4411-B5DE-F856D72F5667}">
            <xm:f>OR(EN30=data!$P$4,EN30=data!$P$5,EN30=data!$P$7,EN30=data!$P$10,EN30=data!$P$13,EN30=data!$P$14)</xm:f>
            <x14:dxf>
              <fill>
                <patternFill>
                  <bgColor theme="1"/>
                </patternFill>
              </fill>
            </x14:dxf>
          </x14:cfRule>
          <xm:sqref>EF30:EF49</xm:sqref>
        </x14:conditionalFormatting>
        <x14:conditionalFormatting xmlns:xm="http://schemas.microsoft.com/office/excel/2006/main">
          <x14:cfRule type="expression" priority="2492" id="{9CCF0A9B-3868-4D94-9656-107429A6B09A}">
            <xm:f>OR(EN30=data!$P$4,EN30=data!$P$5,EN30=data!$P$7,EN30=data!$P$10,EN30=data!$P$13,EN30=data!$P$14)</xm:f>
            <x14:dxf>
              <fill>
                <patternFill>
                  <bgColor theme="1"/>
                </patternFill>
              </fill>
            </x14:dxf>
          </x14:cfRule>
          <xm:sqref>EG30:EG49</xm:sqref>
        </x14:conditionalFormatting>
        <x14:conditionalFormatting xmlns:xm="http://schemas.microsoft.com/office/excel/2006/main">
          <x14:cfRule type="expression" priority="2487" id="{ABD66230-D187-409B-9B25-612BDC3CE1F6}">
            <xm:f>OR(EN29=data!$P$4,EN29=data!$P$5,EN29=data!$P$7,EN29=data!$P$10,EN29=data!$P$13,EN29=data!$P$14)</xm:f>
            <x14:dxf>
              <fill>
                <patternFill>
                  <bgColor theme="1"/>
                </patternFill>
              </fill>
            </x14:dxf>
          </x14:cfRule>
          <xm:sqref>EL30:EL49</xm:sqref>
        </x14:conditionalFormatting>
        <x14:conditionalFormatting xmlns:xm="http://schemas.microsoft.com/office/excel/2006/main">
          <x14:cfRule type="expression" priority="2529" id="{EF6CB764-5E46-4C1A-883B-FD0BA8F69B7A}">
            <xm:f>EM20=data!$F$6</xm:f>
            <x14:dxf>
              <fill>
                <patternFill>
                  <bgColor theme="1"/>
                </patternFill>
              </fill>
            </x14:dxf>
          </x14:cfRule>
          <xm:sqref>EI20</xm:sqref>
        </x14:conditionalFormatting>
        <x14:conditionalFormatting xmlns:xm="http://schemas.microsoft.com/office/excel/2006/main">
          <x14:cfRule type="expression" priority="2530" id="{77DF497F-C0ED-4C6E-A7C4-176540D8F4C1}">
            <xm:f>EM20=data!$F$6</xm:f>
            <x14:dxf>
              <fill>
                <patternFill>
                  <bgColor theme="1"/>
                </patternFill>
              </fill>
            </x14:dxf>
          </x14:cfRule>
          <xm:sqref>EJ20</xm:sqref>
        </x14:conditionalFormatting>
        <x14:conditionalFormatting xmlns:xm="http://schemas.microsoft.com/office/excel/2006/main">
          <x14:cfRule type="expression" priority="2531" id="{98CDD636-DBCF-4F87-BF62-A85710469060}">
            <xm:f>EM20=data!$F$6</xm:f>
            <x14:dxf>
              <fill>
                <patternFill>
                  <bgColor theme="1"/>
                </patternFill>
              </fill>
            </x14:dxf>
          </x14:cfRule>
          <xm:sqref>EK20</xm:sqref>
        </x14:conditionalFormatting>
        <x14:conditionalFormatting xmlns:xm="http://schemas.microsoft.com/office/excel/2006/main">
          <x14:cfRule type="expression" priority="2532" id="{4E358EE6-74ED-463F-80F0-98E435D6E04D}">
            <xm:f>OR(EN30=data!$P$4,EN30=data!$P$5,EN30=data!$P$7,EN30=data!$P$10,EN30=data!$P$13,EN30=data!$P$14)</xm:f>
            <x14:dxf>
              <fill>
                <patternFill>
                  <bgColor theme="1"/>
                </patternFill>
              </fill>
            </x14:dxf>
          </x14:cfRule>
          <xm:sqref>EL30</xm:sqref>
        </x14:conditionalFormatting>
        <x14:conditionalFormatting xmlns:xm="http://schemas.microsoft.com/office/excel/2006/main">
          <x14:cfRule type="expression" priority="2533" id="{802FCCC4-7A35-4695-B71A-682C05A2E12B}">
            <xm:f>OR(EN50=data!$P$4,EN50=data!$P$5,EN50=data!$P$6,EN50=data!$P$7,EN50=data!$P$8,#REF!=data!$P$9,EN50=data!$P$10,EN50=data!$P$13,EN50=data!$P$14,EN50=data!$P$15)</xm:f>
            <x14:dxf>
              <fill>
                <patternFill>
                  <bgColor theme="1"/>
                </patternFill>
              </fill>
            </x14:dxf>
          </x14:cfRule>
          <xm:sqref>EL50</xm:sqref>
        </x14:conditionalFormatting>
        <x14:conditionalFormatting xmlns:xm="http://schemas.microsoft.com/office/excel/2006/main">
          <x14:cfRule type="expression" priority="2486" id="{2CA6D5F0-3395-41B1-AFC6-4D91CE62A745}">
            <xm:f>EM20=data!$F$6</xm:f>
            <x14:dxf>
              <fill>
                <patternFill>
                  <bgColor theme="1"/>
                </patternFill>
              </fill>
            </x14:dxf>
          </x14:cfRule>
          <xm:sqref>EG20:EG69</xm:sqref>
        </x14:conditionalFormatting>
        <x14:conditionalFormatting xmlns:xm="http://schemas.microsoft.com/office/excel/2006/main">
          <x14:cfRule type="expression" priority="2485" id="{196DE24B-9A2D-4F6D-91F3-81B02830E378}">
            <xm:f>EM20=data!$F$6</xm:f>
            <x14:dxf>
              <fill>
                <patternFill>
                  <bgColor theme="1"/>
                </patternFill>
              </fill>
            </x14:dxf>
          </x14:cfRule>
          <xm:sqref>EH20:EH69</xm:sqref>
        </x14:conditionalFormatting>
        <x14:conditionalFormatting xmlns:xm="http://schemas.microsoft.com/office/excel/2006/main">
          <x14:cfRule type="expression" priority="2488" id="{E1584E07-9FB1-49B1-84BB-B0A7E428E5F7}">
            <xm:f>OR(EN29=data!$P$4,EN29=data!$P$5,EN29=data!$P$7,EN29=data!$P$10,EN29=data!$P$13,EN29=data!$P$14)</xm:f>
            <x14:dxf>
              <fill>
                <patternFill>
                  <bgColor theme="1"/>
                </patternFill>
              </fill>
            </x14:dxf>
          </x14:cfRule>
          <xm:sqref>EK30:EK49</xm:sqref>
        </x14:conditionalFormatting>
        <x14:conditionalFormatting xmlns:xm="http://schemas.microsoft.com/office/excel/2006/main">
          <x14:cfRule type="expression" priority="2489" id="{5957A99A-CD05-49A1-B368-D36BF0E99052}">
            <xm:f>OR(EN29=data!$P$4,EN29=data!$P$5,EN29=data!$P$7,EN29=data!$P$10,EN29=data!$P$13,EN29=data!$P$14)</xm:f>
            <x14:dxf>
              <fill>
                <patternFill>
                  <bgColor theme="1"/>
                </patternFill>
              </fill>
            </x14:dxf>
          </x14:cfRule>
          <xm:sqref>EJ30:EJ49</xm:sqref>
        </x14:conditionalFormatting>
        <x14:conditionalFormatting xmlns:xm="http://schemas.microsoft.com/office/excel/2006/main">
          <x14:cfRule type="expression" priority="2490" id="{52CD1E3B-1451-4B31-A6CA-DDAAE77AC128}">
            <xm:f>OR(EN29=data!$P$4,EN29=data!$P$5,EN29=data!$P$7,EN29=data!$P$10,EN29=data!$P$13,EN29=data!$P$14)</xm:f>
            <x14:dxf>
              <fill>
                <patternFill>
                  <bgColor theme="1"/>
                </patternFill>
              </fill>
            </x14:dxf>
          </x14:cfRule>
          <xm:sqref>EI30:EI49</xm:sqref>
        </x14:conditionalFormatting>
        <x14:conditionalFormatting xmlns:xm="http://schemas.microsoft.com/office/excel/2006/main">
          <x14:cfRule type="expression" priority="2500" id="{CEA7B87E-631F-4260-99FB-4D67E458E861}">
            <xm:f>OR(EN49=data!$P$4,EN49=data!$P$5,EN49=data!$P$6,EN49=data!$P$7,EN49=data!$P$8,EN49=data!$P$9,EN49=data!$P$10,EN49=data!$P$13,EN49=data!$P$14,EN49=data!$P$15)</xm:f>
            <x14:dxf>
              <fill>
                <patternFill>
                  <bgColor theme="1"/>
                </patternFill>
              </fill>
            </x14:dxf>
          </x14:cfRule>
          <xm:sqref>EJ50:EJ69</xm:sqref>
        </x14:conditionalFormatting>
        <x14:conditionalFormatting xmlns:xm="http://schemas.microsoft.com/office/excel/2006/main">
          <x14:cfRule type="expression" priority="2501" id="{A5AC349D-E793-4170-8D49-47BD98E94B7B}">
            <xm:f>OR(EN49=data!$P$4,EN49=data!$P$5,EN49=data!$P$6,EN49=data!$P$7,EN49=data!$P$8,EN49=data!$P$9,EN49=data!$P$10,EN49=data!$P$13,EN49=data!$P$14,EN49=data!$P$15)</xm:f>
            <x14:dxf>
              <fill>
                <patternFill>
                  <bgColor theme="1"/>
                </patternFill>
              </fill>
            </x14:dxf>
          </x14:cfRule>
          <xm:sqref>EI50:EI69</xm:sqref>
        </x14:conditionalFormatting>
        <x14:conditionalFormatting xmlns:xm="http://schemas.microsoft.com/office/excel/2006/main">
          <x14:cfRule type="expression" priority="2509" id="{7B4D072A-2C69-425C-A586-B0778E230E3F}">
            <xm:f>EM49=data!$F$6</xm:f>
            <x14:dxf>
              <fill>
                <patternFill>
                  <bgColor theme="1"/>
                </patternFill>
              </fill>
            </x14:dxf>
          </x14:cfRule>
          <xm:sqref>EK50:EK69</xm:sqref>
        </x14:conditionalFormatting>
        <x14:conditionalFormatting xmlns:xm="http://schemas.microsoft.com/office/excel/2006/main">
          <x14:cfRule type="expression" priority="2484" id="{AD61B55F-7989-4CBC-8F86-6BE93FD99658}">
            <xm:f>EE10=data!$AS$5</xm:f>
            <x14:dxf>
              <fill>
                <patternFill>
                  <bgColor theme="1"/>
                </patternFill>
              </fill>
            </x14:dxf>
          </x14:cfRule>
          <xm:sqref>EG10:EG69</xm:sqref>
        </x14:conditionalFormatting>
        <x14:conditionalFormatting xmlns:xm="http://schemas.microsoft.com/office/excel/2006/main">
          <x14:cfRule type="expression" priority="2483" id="{595D3D21-DF4B-47ED-ABB9-2BC968E7162A}">
            <xm:f>EE10=data!$AS$5</xm:f>
            <x14:dxf>
              <fill>
                <patternFill>
                  <bgColor theme="1"/>
                </patternFill>
              </fill>
            </x14:dxf>
          </x14:cfRule>
          <xm:sqref>EH10:EH69</xm:sqref>
        </x14:conditionalFormatting>
        <x14:conditionalFormatting xmlns:xm="http://schemas.microsoft.com/office/excel/2006/main">
          <x14:cfRule type="expression" priority="2478" id="{A810E75A-EBB2-413D-A45D-06F0223D8379}">
            <xm:f>EH10=data!$AR$4</xm:f>
            <x14:dxf>
              <fill>
                <patternFill>
                  <bgColor theme="1"/>
                </patternFill>
              </fill>
            </x14:dxf>
          </x14:cfRule>
          <x14:cfRule type="expression" priority="2482" id="{2F2B239F-6FCE-4B95-8B70-42858C88D6DE}">
            <xm:f>EE10=data!$AS$5</xm:f>
            <x14:dxf>
              <fill>
                <patternFill>
                  <bgColor theme="1"/>
                </patternFill>
              </fill>
            </x14:dxf>
          </x14:cfRule>
          <xm:sqref>EI10:EI69</xm:sqref>
        </x14:conditionalFormatting>
        <x14:conditionalFormatting xmlns:xm="http://schemas.microsoft.com/office/excel/2006/main">
          <x14:cfRule type="expression" priority="2477" id="{BC9AD8E8-7060-4482-910D-12965C0FD787}">
            <xm:f>EH10=data!$AR$5</xm:f>
            <x14:dxf>
              <fill>
                <patternFill>
                  <bgColor theme="1"/>
                </patternFill>
              </fill>
            </x14:dxf>
          </x14:cfRule>
          <x14:cfRule type="expression" priority="2481" id="{6E8F86AA-6E2C-448D-80CE-A3D3429BE34D}">
            <xm:f>EE10=data!$AS$5</xm:f>
            <x14:dxf>
              <fill>
                <patternFill>
                  <bgColor theme="1"/>
                </patternFill>
              </fill>
            </x14:dxf>
          </x14:cfRule>
          <xm:sqref>EJ10:EJ69</xm:sqref>
        </x14:conditionalFormatting>
        <x14:conditionalFormatting xmlns:xm="http://schemas.microsoft.com/office/excel/2006/main">
          <x14:cfRule type="expression" priority="2476" id="{E59EA43B-6240-48B2-9A46-D0B524E4075A}">
            <xm:f>EH10=data!$AR$5</xm:f>
            <x14:dxf>
              <fill>
                <patternFill>
                  <bgColor theme="1"/>
                </patternFill>
              </fill>
            </x14:dxf>
          </x14:cfRule>
          <x14:cfRule type="expression" priority="2480" id="{70612DD9-46A4-467E-88AC-A21D3721DD6C}">
            <xm:f>EE10=data!$AS$5</xm:f>
            <x14:dxf>
              <fill>
                <patternFill>
                  <bgColor theme="1"/>
                </patternFill>
              </fill>
            </x14:dxf>
          </x14:cfRule>
          <xm:sqref>EK10:EK69</xm:sqref>
        </x14:conditionalFormatting>
        <x14:conditionalFormatting xmlns:xm="http://schemas.microsoft.com/office/excel/2006/main">
          <x14:cfRule type="expression" priority="2479" id="{8ED95B29-7D82-4654-A768-D8A20B7FC0C6}">
            <xm:f>EE10=data!$AS$4</xm:f>
            <x14:dxf>
              <fill>
                <patternFill>
                  <bgColor theme="1"/>
                </patternFill>
              </fill>
            </x14:dxf>
          </x14:cfRule>
          <xm:sqref>EL10:EL69</xm:sqref>
        </x14:conditionalFormatting>
        <x14:conditionalFormatting xmlns:xm="http://schemas.microsoft.com/office/excel/2006/main">
          <x14:cfRule type="expression" priority="2475" id="{654EDFE4-570A-4E43-B977-C9D058D3DE99}">
            <xm:f>OR(EE4=data!$F$5,EE4=data!$F$6)</xm:f>
            <x14:dxf>
              <fill>
                <patternFill>
                  <bgColor theme="1"/>
                </patternFill>
              </fill>
            </x14:dxf>
          </x14:cfRule>
          <xm:sqref>EC10:EC19</xm:sqref>
        </x14:conditionalFormatting>
        <x14:conditionalFormatting xmlns:xm="http://schemas.microsoft.com/office/excel/2006/main">
          <x14:cfRule type="expression" priority="2474" id="{1616BD4A-B1B0-458D-B53C-9C57FB8FE3C6}">
            <xm:f>OR(EE4=data!$F$5,EE4=data!$F$6)</xm:f>
            <x14:dxf>
              <fill>
                <patternFill>
                  <bgColor theme="1"/>
                </patternFill>
              </fill>
            </x14:dxf>
          </x14:cfRule>
          <xm:sqref>EC20:EC29</xm:sqref>
        </x14:conditionalFormatting>
        <x14:conditionalFormatting xmlns:xm="http://schemas.microsoft.com/office/excel/2006/main">
          <x14:cfRule type="expression" priority="2473" id="{2EA3107C-F1B5-4F79-A446-4691C0FABB2B}">
            <xm:f>OR(EE4=data!$F$5,EE4=data!$F$6)</xm:f>
            <x14:dxf>
              <fill>
                <patternFill>
                  <bgColor theme="1"/>
                </patternFill>
              </fill>
            </x14:dxf>
          </x14:cfRule>
          <xm:sqref>EC30:EC39</xm:sqref>
        </x14:conditionalFormatting>
        <x14:conditionalFormatting xmlns:xm="http://schemas.microsoft.com/office/excel/2006/main">
          <x14:cfRule type="expression" priority="2472" id="{FDC889DA-13F1-4E83-BBA0-41F6A9B67D4C}">
            <xm:f>OR(EE4=data!$F$5,EE4=data!$F$6)</xm:f>
            <x14:dxf>
              <fill>
                <patternFill>
                  <bgColor theme="1"/>
                </patternFill>
              </fill>
            </x14:dxf>
          </x14:cfRule>
          <xm:sqref>EC40:EC49</xm:sqref>
        </x14:conditionalFormatting>
        <x14:conditionalFormatting xmlns:xm="http://schemas.microsoft.com/office/excel/2006/main">
          <x14:cfRule type="expression" priority="2471" id="{21E63262-8427-4A4A-A86F-6A3233FAB9FC}">
            <xm:f>OR(EE4=data!$F$5,EE4=data!$F$6)</xm:f>
            <x14:dxf>
              <fill>
                <patternFill>
                  <bgColor theme="1"/>
                </patternFill>
              </fill>
            </x14:dxf>
          </x14:cfRule>
          <xm:sqref>EC50:EC59</xm:sqref>
        </x14:conditionalFormatting>
        <x14:conditionalFormatting xmlns:xm="http://schemas.microsoft.com/office/excel/2006/main">
          <x14:cfRule type="expression" priority="2470" id="{86B454DA-AE22-4A02-BA9C-5FF6C58BCE5E}">
            <xm:f>OR(EE4=data!$F$5,EE4=data!$F$6)</xm:f>
            <x14:dxf>
              <fill>
                <patternFill>
                  <bgColor theme="1"/>
                </patternFill>
              </fill>
            </x14:dxf>
          </x14:cfRule>
          <xm:sqref>EC60:EC69</xm:sqref>
        </x14:conditionalFormatting>
        <x14:conditionalFormatting xmlns:xm="http://schemas.microsoft.com/office/excel/2006/main">
          <x14:cfRule type="expression" priority="2452" id="{B8FBCAB4-E217-4128-AC77-A027DE373D21}">
            <xm:f>FE4=data!$F$6</xm:f>
            <x14:dxf>
              <fill>
                <patternFill>
                  <bgColor theme="1"/>
                </patternFill>
              </fill>
            </x14:dxf>
          </x14:cfRule>
          <xm:sqref>FJ4</xm:sqref>
        </x14:conditionalFormatting>
        <x14:conditionalFormatting xmlns:xm="http://schemas.microsoft.com/office/excel/2006/main">
          <x14:cfRule type="expression" priority="2451" id="{621F75A2-E132-42A1-A706-B5C026E34686}">
            <xm:f>OR(FE4=data!$F$4,FE4=data!$F$5)</xm:f>
            <x14:dxf>
              <fill>
                <patternFill>
                  <bgColor theme="1"/>
                </patternFill>
              </fill>
            </x14:dxf>
          </x14:cfRule>
          <xm:sqref>FE5:FH5</xm:sqref>
        </x14:conditionalFormatting>
        <x14:conditionalFormatting xmlns:xm="http://schemas.microsoft.com/office/excel/2006/main">
          <x14:cfRule type="expression" priority="2450" id="{606A42B4-DC75-469E-8705-C9DD605D453C}">
            <xm:f>OR(FE4=data!$F$4,FE4=data!$F$5)</xm:f>
            <x14:dxf>
              <fill>
                <patternFill>
                  <bgColor theme="1"/>
                </patternFill>
              </fill>
            </x14:dxf>
          </x14:cfRule>
          <xm:sqref>FJ5</xm:sqref>
        </x14:conditionalFormatting>
        <x14:conditionalFormatting xmlns:xm="http://schemas.microsoft.com/office/excel/2006/main">
          <x14:cfRule type="expression" priority="2449" id="{92D5CD09-F912-4152-8104-9E99F3779E8D}">
            <xm:f>OR(FE4=data!$F$4,FE4=data!$F$6)</xm:f>
            <x14:dxf>
              <fill>
                <patternFill>
                  <bgColor theme="1"/>
                </patternFill>
              </fill>
            </x14:dxf>
          </x14:cfRule>
          <xm:sqref>FE6:FH6</xm:sqref>
        </x14:conditionalFormatting>
        <x14:conditionalFormatting xmlns:xm="http://schemas.microsoft.com/office/excel/2006/main">
          <x14:cfRule type="expression" priority="2448" id="{FC2B7C29-ADFD-4B50-B31F-CDBA022B3F73}">
            <xm:f>OR(FE4=data!$F$4,FE4=data!$F$6)</xm:f>
            <x14:dxf>
              <fill>
                <patternFill>
                  <bgColor theme="1"/>
                </patternFill>
              </fill>
            </x14:dxf>
          </x14:cfRule>
          <xm:sqref>FJ6</xm:sqref>
        </x14:conditionalFormatting>
        <x14:conditionalFormatting xmlns:xm="http://schemas.microsoft.com/office/excel/2006/main">
          <x14:cfRule type="expression" priority="2446" id="{7D10F4A6-D654-418E-87B7-805CA6D7BB0B}">
            <xm:f>FM20=data!$F$6</xm:f>
            <x14:dxf>
              <fill>
                <patternFill>
                  <bgColor theme="1"/>
                </patternFill>
              </fill>
            </x14:dxf>
          </x14:cfRule>
          <xm:sqref>FC20:FC69</xm:sqref>
        </x14:conditionalFormatting>
        <x14:conditionalFormatting xmlns:xm="http://schemas.microsoft.com/office/excel/2006/main">
          <x14:cfRule type="expression" priority="2445" id="{782489AB-822C-45F2-A7A3-82ABBB762F89}">
            <xm:f>FM20=data!$F$6</xm:f>
            <x14:dxf>
              <fill>
                <patternFill>
                  <bgColor theme="1"/>
                </patternFill>
              </fill>
            </x14:dxf>
          </x14:cfRule>
          <xm:sqref>FD20:FD69</xm:sqref>
        </x14:conditionalFormatting>
        <x14:conditionalFormatting xmlns:xm="http://schemas.microsoft.com/office/excel/2006/main">
          <x14:cfRule type="expression" priority="2444" id="{9A201F72-08A6-4A95-BF9E-8346DFC364D1}">
            <xm:f>FM20=data!$F$6</xm:f>
            <x14:dxf>
              <fill>
                <patternFill>
                  <bgColor theme="1"/>
                </patternFill>
              </fill>
            </x14:dxf>
          </x14:cfRule>
          <xm:sqref>FE20:FE69</xm:sqref>
        </x14:conditionalFormatting>
        <x14:conditionalFormatting xmlns:xm="http://schemas.microsoft.com/office/excel/2006/main">
          <x14:cfRule type="expression" priority="2443" id="{CAB87007-30E5-4C92-8C39-D76892F18E94}">
            <xm:f>FM20=data!$F$6</xm:f>
            <x14:dxf>
              <fill>
                <patternFill>
                  <bgColor theme="1"/>
                </patternFill>
              </fill>
            </x14:dxf>
          </x14:cfRule>
          <xm:sqref>FF20:FF69</xm:sqref>
        </x14:conditionalFormatting>
        <x14:conditionalFormatting xmlns:xm="http://schemas.microsoft.com/office/excel/2006/main">
          <x14:cfRule type="expression" priority="2442" id="{3FC4BE75-0F60-412F-87FE-0160C8FB15A5}">
            <xm:f>FM20=data!$F$6</xm:f>
            <x14:dxf>
              <fill>
                <patternFill>
                  <bgColor theme="1"/>
                </patternFill>
              </fill>
            </x14:dxf>
          </x14:cfRule>
          <xm:sqref>FI21:FI29</xm:sqref>
        </x14:conditionalFormatting>
        <x14:conditionalFormatting xmlns:xm="http://schemas.microsoft.com/office/excel/2006/main">
          <x14:cfRule type="expression" priority="2441" id="{EF6799E1-B6F0-4AAF-AA96-E1A2952BD5CD}">
            <xm:f>FM20=data!$F$6</xm:f>
            <x14:dxf>
              <fill>
                <patternFill>
                  <bgColor theme="1"/>
                </patternFill>
              </fill>
            </x14:dxf>
          </x14:cfRule>
          <xm:sqref>FJ21:FJ29</xm:sqref>
        </x14:conditionalFormatting>
        <x14:conditionalFormatting xmlns:xm="http://schemas.microsoft.com/office/excel/2006/main">
          <x14:cfRule type="expression" priority="2440" id="{310FB0C8-58DC-418D-86FB-6EE477B7C76D}">
            <xm:f>FM20=data!$F$6</xm:f>
            <x14:dxf>
              <fill>
                <patternFill>
                  <bgColor theme="1"/>
                </patternFill>
              </fill>
            </x14:dxf>
          </x14:cfRule>
          <xm:sqref>FK21:FK29</xm:sqref>
        </x14:conditionalFormatting>
        <x14:conditionalFormatting xmlns:xm="http://schemas.microsoft.com/office/excel/2006/main">
          <x14:cfRule type="expression" priority="2439" id="{DCAF71AE-827F-43DA-AD1D-A527BD0086CF}">
            <xm:f>FM20=data!$F$6</xm:f>
            <x14:dxf>
              <fill>
                <patternFill>
                  <bgColor theme="1"/>
                </patternFill>
              </fill>
            </x14:dxf>
          </x14:cfRule>
          <xm:sqref>FL20:FL69</xm:sqref>
        </x14:conditionalFormatting>
        <x14:conditionalFormatting xmlns:xm="http://schemas.microsoft.com/office/excel/2006/main">
          <x14:cfRule type="expression" priority="2415" id="{C1444AA2-906E-457C-9358-B8AD475C4651}">
            <xm:f>OR(FN29=data!$P$4,FN29=data!$P$5,FN29=data!$P$7,FN29=data!$P$10,FN29=data!$P$13,FN29=data!$P$14)</xm:f>
            <x14:dxf>
              <fill>
                <patternFill>
                  <bgColor theme="1"/>
                </patternFill>
              </fill>
            </x14:dxf>
          </x14:cfRule>
          <xm:sqref>FH30:FH49</xm:sqref>
        </x14:conditionalFormatting>
        <x14:conditionalFormatting xmlns:xm="http://schemas.microsoft.com/office/excel/2006/main">
          <x14:cfRule type="expression" priority="2438" id="{8846A07C-7364-4AC1-A796-045A836A72A9}">
            <xm:f>FM29=data!$F$6</xm:f>
            <x14:dxf>
              <fill>
                <patternFill>
                  <bgColor theme="1"/>
                </patternFill>
              </fill>
            </x14:dxf>
          </x14:cfRule>
          <xm:sqref>FI30:FI49</xm:sqref>
        </x14:conditionalFormatting>
        <x14:conditionalFormatting xmlns:xm="http://schemas.microsoft.com/office/excel/2006/main">
          <x14:cfRule type="expression" priority="2437" id="{7D5009B9-09B0-40CC-9152-FEA9C4B4706C}">
            <xm:f>FM30=data!$F$6</xm:f>
            <x14:dxf>
              <fill>
                <patternFill>
                  <bgColor theme="1"/>
                </patternFill>
              </fill>
            </x14:dxf>
          </x14:cfRule>
          <xm:sqref>FJ31:FJ39 FJ41:FJ49</xm:sqref>
        </x14:conditionalFormatting>
        <x14:conditionalFormatting xmlns:xm="http://schemas.microsoft.com/office/excel/2006/main">
          <x14:cfRule type="expression" priority="2436" id="{10DCC0A3-6FD6-46B8-B442-7E653FA3F5DA}">
            <xm:f>FM29=data!$F$6</xm:f>
            <x14:dxf>
              <fill>
                <patternFill>
                  <bgColor theme="1"/>
                </patternFill>
              </fill>
            </x14:dxf>
          </x14:cfRule>
          <xm:sqref>FK30:FK49</xm:sqref>
        </x14:conditionalFormatting>
        <x14:conditionalFormatting xmlns:xm="http://schemas.microsoft.com/office/excel/2006/main">
          <x14:cfRule type="expression" priority="2426" id="{030BE805-4BD3-488D-A3EE-7357D66C60B3}">
            <xm:f>OR(FN49=data!$P$4,FN49=data!$P$5,FN49=data!$P$6,FN49=data!$P$7,FN49=data!$P$8,FN49=data!$P$9,FN49=data!$P$10,FN49=data!$P$13,FN49=data!$P$14,FN49=data!$P$15)</xm:f>
            <x14:dxf>
              <fill>
                <patternFill>
                  <bgColor theme="1"/>
                </patternFill>
              </fill>
            </x14:dxf>
          </x14:cfRule>
          <xm:sqref>FH50:FH69</xm:sqref>
        </x14:conditionalFormatting>
        <x14:conditionalFormatting xmlns:xm="http://schemas.microsoft.com/office/excel/2006/main">
          <x14:cfRule type="expression" priority="2435" id="{96E18952-6EE1-458B-BBCE-22DEEBE24F33}">
            <xm:f>FM49=data!$F$6</xm:f>
            <x14:dxf>
              <fill>
                <patternFill>
                  <bgColor theme="1"/>
                </patternFill>
              </fill>
            </x14:dxf>
          </x14:cfRule>
          <xm:sqref>FI50:FI69</xm:sqref>
        </x14:conditionalFormatting>
        <x14:conditionalFormatting xmlns:xm="http://schemas.microsoft.com/office/excel/2006/main">
          <x14:cfRule type="expression" priority="2434" id="{B94D15F1-69CC-43F8-931B-520B86C6B3DE}">
            <xm:f>FM49=data!$F$6</xm:f>
            <x14:dxf>
              <fill>
                <patternFill>
                  <bgColor theme="1"/>
                </patternFill>
              </fill>
            </x14:dxf>
          </x14:cfRule>
          <xm:sqref>FJ50:FJ69</xm:sqref>
        </x14:conditionalFormatting>
        <x14:conditionalFormatting xmlns:xm="http://schemas.microsoft.com/office/excel/2006/main">
          <x14:cfRule type="expression" priority="2423" id="{1CEF046E-D4DC-4FC4-8112-064E5D71AA27}">
            <xm:f>OR(FN49=data!$P$4,FN49=data!$P$5,FN49=data!$P$6,FN49=data!$P$7,FN49=data!$P$8,FN49=data!$P$9,FN49=data!$P$10,FN49=data!$P$13,FN49=data!$P$14,FN49=data!$P$15)</xm:f>
            <x14:dxf>
              <fill>
                <patternFill>
                  <bgColor theme="1"/>
                </patternFill>
              </fill>
            </x14:dxf>
          </x14:cfRule>
          <xm:sqref>FK50:FK69</xm:sqref>
        </x14:conditionalFormatting>
        <x14:conditionalFormatting xmlns:xm="http://schemas.microsoft.com/office/excel/2006/main">
          <x14:cfRule type="expression" priority="2431" id="{D3439CDE-FBE5-409F-8F34-BB08F55184B1}">
            <xm:f>OR(FN50=data!$P$4,FN50=data!$P$5,FN50=data!$P$6,FN50=data!$P$7,FN50=data!$P$8,FN50=data!$P$9,FN50=data!$P$10,FN50=data!$P$13,FN50=data!$P$14,FN50=data!$P$15)</xm:f>
            <x14:dxf>
              <fill>
                <patternFill>
                  <bgColor theme="1"/>
                </patternFill>
              </fill>
            </x14:dxf>
          </x14:cfRule>
          <xm:sqref>FC50:FC69</xm:sqref>
        </x14:conditionalFormatting>
        <x14:conditionalFormatting xmlns:xm="http://schemas.microsoft.com/office/excel/2006/main">
          <x14:cfRule type="expression" priority="2430" id="{E72F130E-56FB-40FC-A9DD-1F88CBC301FE}">
            <xm:f>OR(FN50=data!$P$4,FN50=data!$P$5,FN50=data!$P$6,FN50=data!$P$7,FN50=data!$P$8,FN50=data!$P$9,FN50=data!$P$10,FN50=data!$P$13,FN50=data!$P$14,FN50=data!$P$15)</xm:f>
            <x14:dxf>
              <fill>
                <patternFill>
                  <bgColor theme="1"/>
                </patternFill>
              </fill>
            </x14:dxf>
          </x14:cfRule>
          <xm:sqref>FD50:FD69</xm:sqref>
        </x14:conditionalFormatting>
        <x14:conditionalFormatting xmlns:xm="http://schemas.microsoft.com/office/excel/2006/main">
          <x14:cfRule type="expression" priority="2429" id="{9838DF4A-745F-43E1-A2CA-FBA2B633B70A}">
            <xm:f>OR(FN50=data!$P$4,FN50=data!$P$5,FN50=data!$P$6,FN50=data!$P$7,FN50=data!$P$8,FN50=data!$P$9,FN50=data!$P$10,FN50=data!$P$13,FN50=data!$P$14,FN50=data!$P$15)</xm:f>
            <x14:dxf>
              <fill>
                <patternFill>
                  <bgColor theme="1"/>
                </patternFill>
              </fill>
            </x14:dxf>
          </x14:cfRule>
          <xm:sqref>FE50:FE69</xm:sqref>
        </x14:conditionalFormatting>
        <x14:conditionalFormatting xmlns:xm="http://schemas.microsoft.com/office/excel/2006/main">
          <x14:cfRule type="expression" priority="2428" id="{76D79D4A-10D0-485D-816E-666E9317447D}">
            <xm:f>OR(FN50=data!$P$4,FN50=data!$P$5,FN50=data!$P$6,FN50=data!$P$7,FN50=data!$P$8,FN50=data!$P$9,FN50=data!$P$10,FN50=data!$P$13,FN50=data!$P$14,FN50=data!$P$15)</xm:f>
            <x14:dxf>
              <fill>
                <patternFill>
                  <bgColor theme="1"/>
                </patternFill>
              </fill>
            </x14:dxf>
          </x14:cfRule>
          <xm:sqref>FF50:FF69</xm:sqref>
        </x14:conditionalFormatting>
        <x14:conditionalFormatting xmlns:xm="http://schemas.microsoft.com/office/excel/2006/main">
          <x14:cfRule type="expression" priority="2427" id="{71A77BEC-888E-495B-A3E4-16AD17343B97}">
            <xm:f>OR(FN50=data!$P$4,FN50=data!$P$5,FN50=data!$P$6,FN50=data!$P$7,FN50=data!$P$8,FN50=data!$P$9,FN50=data!$P$10,FN50=data!$P$13,FN50=data!$P$14,FN50=data!$P$15)</xm:f>
            <x14:dxf>
              <fill>
                <patternFill>
                  <bgColor theme="1"/>
                </patternFill>
              </fill>
            </x14:dxf>
          </x14:cfRule>
          <xm:sqref>FG50:FG69</xm:sqref>
        </x14:conditionalFormatting>
        <x14:conditionalFormatting xmlns:xm="http://schemas.microsoft.com/office/excel/2006/main">
          <x14:cfRule type="expression" priority="2422" id="{C8EEBFFF-CC13-4C2B-99C1-2E4E52C9E9E5}">
            <xm:f>OR(FN49=data!$P$4,FN49=data!$P$5,FN49=data!$P$6,FN49=data!$P$7,FN49=data!$P$8,FN49=data!$P$9,FN49=data!$P$10,FN49=data!$P$13,FN49=data!$P$14,FN49=data!$P$15)</xm:f>
            <x14:dxf>
              <fill>
                <patternFill>
                  <bgColor theme="1"/>
                </patternFill>
              </fill>
            </x14:dxf>
          </x14:cfRule>
          <xm:sqref>FL50:FL69</xm:sqref>
        </x14:conditionalFormatting>
        <x14:conditionalFormatting xmlns:xm="http://schemas.microsoft.com/office/excel/2006/main">
          <x14:cfRule type="expression" priority="2420" id="{64841F0E-8A08-4A90-848A-40CFE9200CC4}">
            <xm:f>OR(FN30=data!$P$4,FN30=data!$P$5,FN30=data!$P$7,FN30=data!$P$10,FN30=data!$P$13,FN30=data!$P$14)</xm:f>
            <x14:dxf>
              <fill>
                <patternFill>
                  <bgColor theme="1"/>
                </patternFill>
              </fill>
            </x14:dxf>
          </x14:cfRule>
          <xm:sqref>FC30:FC49</xm:sqref>
        </x14:conditionalFormatting>
        <x14:conditionalFormatting xmlns:xm="http://schemas.microsoft.com/office/excel/2006/main">
          <x14:cfRule type="expression" priority="2419" id="{37CC2777-62E2-4330-B863-E7887739FDD9}">
            <xm:f>OR(FN30=data!$P$4,FN30=data!$P$5,FN30=data!$P$7,FN30=data!$P$10,FN30=data!$P$13,FN30=data!$P$14)</xm:f>
            <x14:dxf>
              <fill>
                <patternFill>
                  <bgColor theme="1"/>
                </patternFill>
              </fill>
            </x14:dxf>
          </x14:cfRule>
          <xm:sqref>FD30:FD49</xm:sqref>
        </x14:conditionalFormatting>
        <x14:conditionalFormatting xmlns:xm="http://schemas.microsoft.com/office/excel/2006/main">
          <x14:cfRule type="expression" priority="2418" id="{EE4611D1-6CE7-42D4-BB59-50E667D9EE68}">
            <xm:f>OR(FN30=data!$P$4,FN30=data!$P$5,FN30=data!$P$7,FN30=data!$P$10,FN30=data!$P$13,FN30=data!$P$14)</xm:f>
            <x14:dxf>
              <fill>
                <patternFill>
                  <bgColor theme="1"/>
                </patternFill>
              </fill>
            </x14:dxf>
          </x14:cfRule>
          <xm:sqref>FE30:FE49</xm:sqref>
        </x14:conditionalFormatting>
        <x14:conditionalFormatting xmlns:xm="http://schemas.microsoft.com/office/excel/2006/main">
          <x14:cfRule type="expression" priority="2417" id="{4D236168-B493-468E-8801-2FC56D069129}">
            <xm:f>OR(FN30=data!$P$4,FN30=data!$P$5,FN30=data!$P$7,FN30=data!$P$10,FN30=data!$P$13,FN30=data!$P$14)</xm:f>
            <x14:dxf>
              <fill>
                <patternFill>
                  <bgColor theme="1"/>
                </patternFill>
              </fill>
            </x14:dxf>
          </x14:cfRule>
          <xm:sqref>FF30:FF49</xm:sqref>
        </x14:conditionalFormatting>
        <x14:conditionalFormatting xmlns:xm="http://schemas.microsoft.com/office/excel/2006/main">
          <x14:cfRule type="expression" priority="2416" id="{6AE61CA7-4C3A-4261-B1FD-E6924DD63362}">
            <xm:f>OR(FN30=data!$P$4,FN30=data!$P$5,FN30=data!$P$7,FN30=data!$P$10,FN30=data!$P$13,FN30=data!$P$14)</xm:f>
            <x14:dxf>
              <fill>
                <patternFill>
                  <bgColor theme="1"/>
                </patternFill>
              </fill>
            </x14:dxf>
          </x14:cfRule>
          <xm:sqref>FG30:FG49</xm:sqref>
        </x14:conditionalFormatting>
        <x14:conditionalFormatting xmlns:xm="http://schemas.microsoft.com/office/excel/2006/main">
          <x14:cfRule type="expression" priority="2411" id="{F5C5C8F5-F02E-4572-9357-1241CDF46AB3}">
            <xm:f>OR(FN29=data!$P$4,FN29=data!$P$5,FN29=data!$P$7,FN29=data!$P$10,FN29=data!$P$13,FN29=data!$P$14)</xm:f>
            <x14:dxf>
              <fill>
                <patternFill>
                  <bgColor theme="1"/>
                </patternFill>
              </fill>
            </x14:dxf>
          </x14:cfRule>
          <xm:sqref>FL30:FL49</xm:sqref>
        </x14:conditionalFormatting>
        <x14:conditionalFormatting xmlns:xm="http://schemas.microsoft.com/office/excel/2006/main">
          <x14:cfRule type="expression" priority="2453" id="{E0DF0701-3E4A-4AED-B31C-4F2D8F0AC026}">
            <xm:f>FM20=data!$F$6</xm:f>
            <x14:dxf>
              <fill>
                <patternFill>
                  <bgColor theme="1"/>
                </patternFill>
              </fill>
            </x14:dxf>
          </x14:cfRule>
          <xm:sqref>FI20</xm:sqref>
        </x14:conditionalFormatting>
        <x14:conditionalFormatting xmlns:xm="http://schemas.microsoft.com/office/excel/2006/main">
          <x14:cfRule type="expression" priority="2454" id="{B70CEAD2-B9F3-45E7-82BD-B3161BD1D7A1}">
            <xm:f>FM20=data!$F$6</xm:f>
            <x14:dxf>
              <fill>
                <patternFill>
                  <bgColor theme="1"/>
                </patternFill>
              </fill>
            </x14:dxf>
          </x14:cfRule>
          <xm:sqref>FJ20</xm:sqref>
        </x14:conditionalFormatting>
        <x14:conditionalFormatting xmlns:xm="http://schemas.microsoft.com/office/excel/2006/main">
          <x14:cfRule type="expression" priority="2455" id="{ED7E1EE8-9294-47C6-A307-A1C3D1DCA39D}">
            <xm:f>FM20=data!$F$6</xm:f>
            <x14:dxf>
              <fill>
                <patternFill>
                  <bgColor theme="1"/>
                </patternFill>
              </fill>
            </x14:dxf>
          </x14:cfRule>
          <xm:sqref>FK20</xm:sqref>
        </x14:conditionalFormatting>
        <x14:conditionalFormatting xmlns:xm="http://schemas.microsoft.com/office/excel/2006/main">
          <x14:cfRule type="expression" priority="2456" id="{1D7ABC6A-817A-403C-BD78-A5C94470EEB2}">
            <xm:f>OR(FN30=data!$P$4,FN30=data!$P$5,FN30=data!$P$7,FN30=data!$P$10,FN30=data!$P$13,FN30=data!$P$14)</xm:f>
            <x14:dxf>
              <fill>
                <patternFill>
                  <bgColor theme="1"/>
                </patternFill>
              </fill>
            </x14:dxf>
          </x14:cfRule>
          <xm:sqref>FL30</xm:sqref>
        </x14:conditionalFormatting>
        <x14:conditionalFormatting xmlns:xm="http://schemas.microsoft.com/office/excel/2006/main">
          <x14:cfRule type="expression" priority="2457" id="{5F497D02-191E-4CD7-AAE0-874AF5AB3189}">
            <xm:f>OR(FN50=data!$P$4,FN50=data!$P$5,FN50=data!$P$6,FN50=data!$P$7,FN50=data!$P$8,#REF!=data!$P$9,FN50=data!$P$10,FN50=data!$P$13,FN50=data!$P$14,FN50=data!$P$15)</xm:f>
            <x14:dxf>
              <fill>
                <patternFill>
                  <bgColor theme="1"/>
                </patternFill>
              </fill>
            </x14:dxf>
          </x14:cfRule>
          <xm:sqref>FL50</xm:sqref>
        </x14:conditionalFormatting>
        <x14:conditionalFormatting xmlns:xm="http://schemas.microsoft.com/office/excel/2006/main">
          <x14:cfRule type="expression" priority="2410" id="{C57C934B-4420-42B6-AFC7-34D3B7DFC7D8}">
            <xm:f>FM20=data!$F$6</xm:f>
            <x14:dxf>
              <fill>
                <patternFill>
                  <bgColor theme="1"/>
                </patternFill>
              </fill>
            </x14:dxf>
          </x14:cfRule>
          <xm:sqref>FG20:FG69</xm:sqref>
        </x14:conditionalFormatting>
        <x14:conditionalFormatting xmlns:xm="http://schemas.microsoft.com/office/excel/2006/main">
          <x14:cfRule type="expression" priority="2409" id="{520E513E-1E90-49AC-9689-86D3CE5B9D7B}">
            <xm:f>FM20=data!$F$6</xm:f>
            <x14:dxf>
              <fill>
                <patternFill>
                  <bgColor theme="1"/>
                </patternFill>
              </fill>
            </x14:dxf>
          </x14:cfRule>
          <xm:sqref>FH20:FH69</xm:sqref>
        </x14:conditionalFormatting>
        <x14:conditionalFormatting xmlns:xm="http://schemas.microsoft.com/office/excel/2006/main">
          <x14:cfRule type="expression" priority="2412" id="{8B8E0455-3210-490A-B415-D55927EC00BA}">
            <xm:f>OR(FN29=data!$P$4,FN29=data!$P$5,FN29=data!$P$7,FN29=data!$P$10,FN29=data!$P$13,FN29=data!$P$14)</xm:f>
            <x14:dxf>
              <fill>
                <patternFill>
                  <bgColor theme="1"/>
                </patternFill>
              </fill>
            </x14:dxf>
          </x14:cfRule>
          <xm:sqref>FK30:FK49</xm:sqref>
        </x14:conditionalFormatting>
        <x14:conditionalFormatting xmlns:xm="http://schemas.microsoft.com/office/excel/2006/main">
          <x14:cfRule type="expression" priority="2413" id="{2D84C34D-5215-46F8-AD9A-360B05C56180}">
            <xm:f>OR(FN29=data!$P$4,FN29=data!$P$5,FN29=data!$P$7,FN29=data!$P$10,FN29=data!$P$13,FN29=data!$P$14)</xm:f>
            <x14:dxf>
              <fill>
                <patternFill>
                  <bgColor theme="1"/>
                </patternFill>
              </fill>
            </x14:dxf>
          </x14:cfRule>
          <xm:sqref>FJ30:FJ49</xm:sqref>
        </x14:conditionalFormatting>
        <x14:conditionalFormatting xmlns:xm="http://schemas.microsoft.com/office/excel/2006/main">
          <x14:cfRule type="expression" priority="2414" id="{B91AA564-D848-4826-A131-2556D5E333E3}">
            <xm:f>OR(FN29=data!$P$4,FN29=data!$P$5,FN29=data!$P$7,FN29=data!$P$10,FN29=data!$P$13,FN29=data!$P$14)</xm:f>
            <x14:dxf>
              <fill>
                <patternFill>
                  <bgColor theme="1"/>
                </patternFill>
              </fill>
            </x14:dxf>
          </x14:cfRule>
          <xm:sqref>FI30:FI49</xm:sqref>
        </x14:conditionalFormatting>
        <x14:conditionalFormatting xmlns:xm="http://schemas.microsoft.com/office/excel/2006/main">
          <x14:cfRule type="expression" priority="2424" id="{93DECA82-AF97-4771-A32A-A6866A80A3D5}">
            <xm:f>OR(FN49=data!$P$4,FN49=data!$P$5,FN49=data!$P$6,FN49=data!$P$7,FN49=data!$P$8,FN49=data!$P$9,FN49=data!$P$10,FN49=data!$P$13,FN49=data!$P$14,FN49=data!$P$15)</xm:f>
            <x14:dxf>
              <fill>
                <patternFill>
                  <bgColor theme="1"/>
                </patternFill>
              </fill>
            </x14:dxf>
          </x14:cfRule>
          <xm:sqref>FJ50:FJ69</xm:sqref>
        </x14:conditionalFormatting>
        <x14:conditionalFormatting xmlns:xm="http://schemas.microsoft.com/office/excel/2006/main">
          <x14:cfRule type="expression" priority="2425" id="{1722E886-11A5-45AE-B17B-D34293A43B6E}">
            <xm:f>OR(FN49=data!$P$4,FN49=data!$P$5,FN49=data!$P$6,FN49=data!$P$7,FN49=data!$P$8,FN49=data!$P$9,FN49=data!$P$10,FN49=data!$P$13,FN49=data!$P$14,FN49=data!$P$15)</xm:f>
            <x14:dxf>
              <fill>
                <patternFill>
                  <bgColor theme="1"/>
                </patternFill>
              </fill>
            </x14:dxf>
          </x14:cfRule>
          <xm:sqref>FI50:FI69</xm:sqref>
        </x14:conditionalFormatting>
        <x14:conditionalFormatting xmlns:xm="http://schemas.microsoft.com/office/excel/2006/main">
          <x14:cfRule type="expression" priority="2433" id="{1615390A-471F-408A-A956-5E22F293AE5C}">
            <xm:f>FM49=data!$F$6</xm:f>
            <x14:dxf>
              <fill>
                <patternFill>
                  <bgColor theme="1"/>
                </patternFill>
              </fill>
            </x14:dxf>
          </x14:cfRule>
          <xm:sqref>FK50:FK69</xm:sqref>
        </x14:conditionalFormatting>
        <x14:conditionalFormatting xmlns:xm="http://schemas.microsoft.com/office/excel/2006/main">
          <x14:cfRule type="expression" priority="2408" id="{9DAA804E-AB64-45AB-846A-112D3EC45A67}">
            <xm:f>FE10=data!$AS$5</xm:f>
            <x14:dxf>
              <fill>
                <patternFill>
                  <bgColor theme="1"/>
                </patternFill>
              </fill>
            </x14:dxf>
          </x14:cfRule>
          <xm:sqref>FG10:FG69</xm:sqref>
        </x14:conditionalFormatting>
        <x14:conditionalFormatting xmlns:xm="http://schemas.microsoft.com/office/excel/2006/main">
          <x14:cfRule type="expression" priority="2407" id="{FFE140E8-4B60-487E-BDEB-42B939C1684C}">
            <xm:f>FE10=data!$AS$5</xm:f>
            <x14:dxf>
              <fill>
                <patternFill>
                  <bgColor theme="1"/>
                </patternFill>
              </fill>
            </x14:dxf>
          </x14:cfRule>
          <xm:sqref>FH10:FH69</xm:sqref>
        </x14:conditionalFormatting>
        <x14:conditionalFormatting xmlns:xm="http://schemas.microsoft.com/office/excel/2006/main">
          <x14:cfRule type="expression" priority="2402" id="{9916EC47-27CB-40B5-84EE-ED5440BA9A95}">
            <xm:f>FH10=data!$AR$4</xm:f>
            <x14:dxf>
              <fill>
                <patternFill>
                  <bgColor theme="1"/>
                </patternFill>
              </fill>
            </x14:dxf>
          </x14:cfRule>
          <x14:cfRule type="expression" priority="2406" id="{6272A135-2B7F-4220-BBEB-36020F0FC1F6}">
            <xm:f>FE10=data!$AS$5</xm:f>
            <x14:dxf>
              <fill>
                <patternFill>
                  <bgColor theme="1"/>
                </patternFill>
              </fill>
            </x14:dxf>
          </x14:cfRule>
          <xm:sqref>FI10:FI69</xm:sqref>
        </x14:conditionalFormatting>
        <x14:conditionalFormatting xmlns:xm="http://schemas.microsoft.com/office/excel/2006/main">
          <x14:cfRule type="expression" priority="2401" id="{7C13EB9E-B45B-409E-BF21-4756DCDFA7A6}">
            <xm:f>FH10=data!$AR$5</xm:f>
            <x14:dxf>
              <fill>
                <patternFill>
                  <bgColor theme="1"/>
                </patternFill>
              </fill>
            </x14:dxf>
          </x14:cfRule>
          <x14:cfRule type="expression" priority="2405" id="{72945486-686E-41FA-BFBE-A18AAA379938}">
            <xm:f>FE10=data!$AS$5</xm:f>
            <x14:dxf>
              <fill>
                <patternFill>
                  <bgColor theme="1"/>
                </patternFill>
              </fill>
            </x14:dxf>
          </x14:cfRule>
          <xm:sqref>FJ10:FJ69</xm:sqref>
        </x14:conditionalFormatting>
        <x14:conditionalFormatting xmlns:xm="http://schemas.microsoft.com/office/excel/2006/main">
          <x14:cfRule type="expression" priority="2400" id="{F8979F57-D90B-4CAB-9317-8655A99D4C59}">
            <xm:f>FH10=data!$AR$5</xm:f>
            <x14:dxf>
              <fill>
                <patternFill>
                  <bgColor theme="1"/>
                </patternFill>
              </fill>
            </x14:dxf>
          </x14:cfRule>
          <x14:cfRule type="expression" priority="2404" id="{E2E30451-B610-4775-A8C0-7B5605638323}">
            <xm:f>FE10=data!$AS$5</xm:f>
            <x14:dxf>
              <fill>
                <patternFill>
                  <bgColor theme="1"/>
                </patternFill>
              </fill>
            </x14:dxf>
          </x14:cfRule>
          <xm:sqref>FK10:FK69</xm:sqref>
        </x14:conditionalFormatting>
        <x14:conditionalFormatting xmlns:xm="http://schemas.microsoft.com/office/excel/2006/main">
          <x14:cfRule type="expression" priority="2403" id="{C694552B-5CB8-41F4-9ADC-C35F1E92C24B}">
            <xm:f>FE10=data!$AS$4</xm:f>
            <x14:dxf>
              <fill>
                <patternFill>
                  <bgColor theme="1"/>
                </patternFill>
              </fill>
            </x14:dxf>
          </x14:cfRule>
          <xm:sqref>FL10:FL69</xm:sqref>
        </x14:conditionalFormatting>
        <x14:conditionalFormatting xmlns:xm="http://schemas.microsoft.com/office/excel/2006/main">
          <x14:cfRule type="expression" priority="2399" id="{68D3999D-4836-430A-B8DC-539E5C9202A4}">
            <xm:f>OR(FE4=data!$F$5,FE4=data!$F$6)</xm:f>
            <x14:dxf>
              <fill>
                <patternFill>
                  <bgColor theme="1"/>
                </patternFill>
              </fill>
            </x14:dxf>
          </x14:cfRule>
          <xm:sqref>FC10:FC19</xm:sqref>
        </x14:conditionalFormatting>
        <x14:conditionalFormatting xmlns:xm="http://schemas.microsoft.com/office/excel/2006/main">
          <x14:cfRule type="expression" priority="2398" id="{AC5496FF-1A16-40CB-BBC6-0CF1462EE5A6}">
            <xm:f>OR(FE4=data!$F$5,FE4=data!$F$6)</xm:f>
            <x14:dxf>
              <fill>
                <patternFill>
                  <bgColor theme="1"/>
                </patternFill>
              </fill>
            </x14:dxf>
          </x14:cfRule>
          <xm:sqref>FC20:FC29</xm:sqref>
        </x14:conditionalFormatting>
        <x14:conditionalFormatting xmlns:xm="http://schemas.microsoft.com/office/excel/2006/main">
          <x14:cfRule type="expression" priority="2397" id="{FCA9C40D-82D9-466C-9BCF-10CC7670AE05}">
            <xm:f>OR(FE4=data!$F$5,FE4=data!$F$6)</xm:f>
            <x14:dxf>
              <fill>
                <patternFill>
                  <bgColor theme="1"/>
                </patternFill>
              </fill>
            </x14:dxf>
          </x14:cfRule>
          <xm:sqref>FC30:FC39</xm:sqref>
        </x14:conditionalFormatting>
        <x14:conditionalFormatting xmlns:xm="http://schemas.microsoft.com/office/excel/2006/main">
          <x14:cfRule type="expression" priority="2396" id="{708FC741-6916-48F0-A7EA-56D759111C58}">
            <xm:f>OR(FE4=data!$F$5,FE4=data!$F$6)</xm:f>
            <x14:dxf>
              <fill>
                <patternFill>
                  <bgColor theme="1"/>
                </patternFill>
              </fill>
            </x14:dxf>
          </x14:cfRule>
          <xm:sqref>FC40:FC49</xm:sqref>
        </x14:conditionalFormatting>
        <x14:conditionalFormatting xmlns:xm="http://schemas.microsoft.com/office/excel/2006/main">
          <x14:cfRule type="expression" priority="2395" id="{5DBDABA8-2E95-4D45-AAFA-707579BBFB35}">
            <xm:f>OR(FE4=data!$F$5,FE4=data!$F$6)</xm:f>
            <x14:dxf>
              <fill>
                <patternFill>
                  <bgColor theme="1"/>
                </patternFill>
              </fill>
            </x14:dxf>
          </x14:cfRule>
          <xm:sqref>FC50:FC59</xm:sqref>
        </x14:conditionalFormatting>
        <x14:conditionalFormatting xmlns:xm="http://schemas.microsoft.com/office/excel/2006/main">
          <x14:cfRule type="expression" priority="2394" id="{B0F9B53C-8A95-4E63-A32D-D21C27685C2B}">
            <xm:f>OR(FE4=data!$F$5,FE4=data!$F$6)</xm:f>
            <x14:dxf>
              <fill>
                <patternFill>
                  <bgColor theme="1"/>
                </patternFill>
              </fill>
            </x14:dxf>
          </x14:cfRule>
          <xm:sqref>FC60:FC69</xm:sqref>
        </x14:conditionalFormatting>
        <x14:conditionalFormatting xmlns:xm="http://schemas.microsoft.com/office/excel/2006/main">
          <x14:cfRule type="expression" priority="2376" id="{0DEE5B14-32D7-49EE-A702-F742F5AA8C1C}">
            <xm:f>GE4=data!$F$6</xm:f>
            <x14:dxf>
              <fill>
                <patternFill>
                  <bgColor theme="1"/>
                </patternFill>
              </fill>
            </x14:dxf>
          </x14:cfRule>
          <xm:sqref>GJ4</xm:sqref>
        </x14:conditionalFormatting>
        <x14:conditionalFormatting xmlns:xm="http://schemas.microsoft.com/office/excel/2006/main">
          <x14:cfRule type="expression" priority="2375" id="{07F0CEA0-5529-4F4F-9E2D-0E94EE33A3F4}">
            <xm:f>OR(GE4=data!$F$4,GE4=data!$F$5)</xm:f>
            <x14:dxf>
              <fill>
                <patternFill>
                  <bgColor theme="1"/>
                </patternFill>
              </fill>
            </x14:dxf>
          </x14:cfRule>
          <xm:sqref>GE5:GH5</xm:sqref>
        </x14:conditionalFormatting>
        <x14:conditionalFormatting xmlns:xm="http://schemas.microsoft.com/office/excel/2006/main">
          <x14:cfRule type="expression" priority="2374" id="{2DFAFF78-F754-446F-80B3-5089EF3DBC28}">
            <xm:f>OR(GE4=data!$F$4,GE4=data!$F$5)</xm:f>
            <x14:dxf>
              <fill>
                <patternFill>
                  <bgColor theme="1"/>
                </patternFill>
              </fill>
            </x14:dxf>
          </x14:cfRule>
          <xm:sqref>GJ5</xm:sqref>
        </x14:conditionalFormatting>
        <x14:conditionalFormatting xmlns:xm="http://schemas.microsoft.com/office/excel/2006/main">
          <x14:cfRule type="expression" priority="2373" id="{33544B20-2028-4DF7-B1E7-1F760208868F}">
            <xm:f>OR(GE4=data!$F$4,GE4=data!$F$6)</xm:f>
            <x14:dxf>
              <fill>
                <patternFill>
                  <bgColor theme="1"/>
                </patternFill>
              </fill>
            </x14:dxf>
          </x14:cfRule>
          <xm:sqref>GE6:GH6</xm:sqref>
        </x14:conditionalFormatting>
        <x14:conditionalFormatting xmlns:xm="http://schemas.microsoft.com/office/excel/2006/main">
          <x14:cfRule type="expression" priority="2372" id="{3D947F74-FDFA-482A-B2A0-FAA353985FBC}">
            <xm:f>OR(GE4=data!$F$4,GE4=data!$F$6)</xm:f>
            <x14:dxf>
              <fill>
                <patternFill>
                  <bgColor theme="1"/>
                </patternFill>
              </fill>
            </x14:dxf>
          </x14:cfRule>
          <xm:sqref>GJ6</xm:sqref>
        </x14:conditionalFormatting>
        <x14:conditionalFormatting xmlns:xm="http://schemas.microsoft.com/office/excel/2006/main">
          <x14:cfRule type="expression" priority="2370" id="{D69D9F31-AB05-455F-BDE0-36B49BDF91C3}">
            <xm:f>GM20=data!$F$6</xm:f>
            <x14:dxf>
              <fill>
                <patternFill>
                  <bgColor theme="1"/>
                </patternFill>
              </fill>
            </x14:dxf>
          </x14:cfRule>
          <xm:sqref>GC20:GC69</xm:sqref>
        </x14:conditionalFormatting>
        <x14:conditionalFormatting xmlns:xm="http://schemas.microsoft.com/office/excel/2006/main">
          <x14:cfRule type="expression" priority="2369" id="{FE3EB1CA-68D3-4C56-AE23-4074C11CD2A0}">
            <xm:f>GM20=data!$F$6</xm:f>
            <x14:dxf>
              <fill>
                <patternFill>
                  <bgColor theme="1"/>
                </patternFill>
              </fill>
            </x14:dxf>
          </x14:cfRule>
          <xm:sqref>GD20:GD69</xm:sqref>
        </x14:conditionalFormatting>
        <x14:conditionalFormatting xmlns:xm="http://schemas.microsoft.com/office/excel/2006/main">
          <x14:cfRule type="expression" priority="2368" id="{825C1848-28B4-4E4A-A439-155114AB6B4D}">
            <xm:f>GM20=data!$F$6</xm:f>
            <x14:dxf>
              <fill>
                <patternFill>
                  <bgColor theme="1"/>
                </patternFill>
              </fill>
            </x14:dxf>
          </x14:cfRule>
          <xm:sqref>GE20:GE69</xm:sqref>
        </x14:conditionalFormatting>
        <x14:conditionalFormatting xmlns:xm="http://schemas.microsoft.com/office/excel/2006/main">
          <x14:cfRule type="expression" priority="2367" id="{CA98D1CC-58D8-4CD8-A731-21826403F398}">
            <xm:f>GM20=data!$F$6</xm:f>
            <x14:dxf>
              <fill>
                <patternFill>
                  <bgColor theme="1"/>
                </patternFill>
              </fill>
            </x14:dxf>
          </x14:cfRule>
          <xm:sqref>GF20:GF69</xm:sqref>
        </x14:conditionalFormatting>
        <x14:conditionalFormatting xmlns:xm="http://schemas.microsoft.com/office/excel/2006/main">
          <x14:cfRule type="expression" priority="2366" id="{AD81E5E0-BF32-4618-A7CF-66286B1387D4}">
            <xm:f>GM20=data!$F$6</xm:f>
            <x14:dxf>
              <fill>
                <patternFill>
                  <bgColor theme="1"/>
                </patternFill>
              </fill>
            </x14:dxf>
          </x14:cfRule>
          <xm:sqref>GI21:GI29</xm:sqref>
        </x14:conditionalFormatting>
        <x14:conditionalFormatting xmlns:xm="http://schemas.microsoft.com/office/excel/2006/main">
          <x14:cfRule type="expression" priority="2365" id="{BC912C0A-E1FD-4D59-8C95-61A2F33C7435}">
            <xm:f>GM20=data!$F$6</xm:f>
            <x14:dxf>
              <fill>
                <patternFill>
                  <bgColor theme="1"/>
                </patternFill>
              </fill>
            </x14:dxf>
          </x14:cfRule>
          <xm:sqref>GJ21:GJ29</xm:sqref>
        </x14:conditionalFormatting>
        <x14:conditionalFormatting xmlns:xm="http://schemas.microsoft.com/office/excel/2006/main">
          <x14:cfRule type="expression" priority="2364" id="{F6AF50AB-24FF-4390-90D6-C9B4E7E37596}">
            <xm:f>GM20=data!$F$6</xm:f>
            <x14:dxf>
              <fill>
                <patternFill>
                  <bgColor theme="1"/>
                </patternFill>
              </fill>
            </x14:dxf>
          </x14:cfRule>
          <xm:sqref>GK21:GK29</xm:sqref>
        </x14:conditionalFormatting>
        <x14:conditionalFormatting xmlns:xm="http://schemas.microsoft.com/office/excel/2006/main">
          <x14:cfRule type="expression" priority="2363" id="{43FA5173-278D-47DF-9AD5-FB5E572B4B2C}">
            <xm:f>GM20=data!$F$6</xm:f>
            <x14:dxf>
              <fill>
                <patternFill>
                  <bgColor theme="1"/>
                </patternFill>
              </fill>
            </x14:dxf>
          </x14:cfRule>
          <xm:sqref>GL20:GL69</xm:sqref>
        </x14:conditionalFormatting>
        <x14:conditionalFormatting xmlns:xm="http://schemas.microsoft.com/office/excel/2006/main">
          <x14:cfRule type="expression" priority="2339" id="{9F671E7D-5389-442E-80DA-8FFCE99D832A}">
            <xm:f>OR(GN29=data!$P$4,GN29=data!$P$5,GN29=data!$P$7,GN29=data!$P$10,GN29=data!$P$13,GN29=data!$P$14)</xm:f>
            <x14:dxf>
              <fill>
                <patternFill>
                  <bgColor theme="1"/>
                </patternFill>
              </fill>
            </x14:dxf>
          </x14:cfRule>
          <xm:sqref>GH30:GH49</xm:sqref>
        </x14:conditionalFormatting>
        <x14:conditionalFormatting xmlns:xm="http://schemas.microsoft.com/office/excel/2006/main">
          <x14:cfRule type="expression" priority="2362" id="{2B51F238-2800-4B7E-952F-C3054BAAAB2D}">
            <xm:f>GM29=data!$F$6</xm:f>
            <x14:dxf>
              <fill>
                <patternFill>
                  <bgColor theme="1"/>
                </patternFill>
              </fill>
            </x14:dxf>
          </x14:cfRule>
          <xm:sqref>GI30:GI49</xm:sqref>
        </x14:conditionalFormatting>
        <x14:conditionalFormatting xmlns:xm="http://schemas.microsoft.com/office/excel/2006/main">
          <x14:cfRule type="expression" priority="2361" id="{91BCAEE5-D6EF-4C91-A4A5-8977A9E312BF}">
            <xm:f>GM30=data!$F$6</xm:f>
            <x14:dxf>
              <fill>
                <patternFill>
                  <bgColor theme="1"/>
                </patternFill>
              </fill>
            </x14:dxf>
          </x14:cfRule>
          <xm:sqref>GJ31:GJ39 GJ41:GJ49</xm:sqref>
        </x14:conditionalFormatting>
        <x14:conditionalFormatting xmlns:xm="http://schemas.microsoft.com/office/excel/2006/main">
          <x14:cfRule type="expression" priority="2360" id="{3684DA46-0968-41FF-9D4B-BD53055E11AA}">
            <xm:f>GM29=data!$F$6</xm:f>
            <x14:dxf>
              <fill>
                <patternFill>
                  <bgColor theme="1"/>
                </patternFill>
              </fill>
            </x14:dxf>
          </x14:cfRule>
          <xm:sqref>GK30:GK49</xm:sqref>
        </x14:conditionalFormatting>
        <x14:conditionalFormatting xmlns:xm="http://schemas.microsoft.com/office/excel/2006/main">
          <x14:cfRule type="expression" priority="2350" id="{B92B2436-F7A5-4616-BA3A-F3C100A85708}">
            <xm:f>OR(GN49=data!$P$4,GN49=data!$P$5,GN49=data!$P$6,GN49=data!$P$7,GN49=data!$P$8,GN49=data!$P$9,GN49=data!$P$10,GN49=data!$P$13,GN49=data!$P$14,GN49=data!$P$15)</xm:f>
            <x14:dxf>
              <fill>
                <patternFill>
                  <bgColor theme="1"/>
                </patternFill>
              </fill>
            </x14:dxf>
          </x14:cfRule>
          <xm:sqref>GH50:GH69</xm:sqref>
        </x14:conditionalFormatting>
        <x14:conditionalFormatting xmlns:xm="http://schemas.microsoft.com/office/excel/2006/main">
          <x14:cfRule type="expression" priority="2359" id="{76962410-BBF6-474B-9D55-B789EDB96827}">
            <xm:f>GM49=data!$F$6</xm:f>
            <x14:dxf>
              <fill>
                <patternFill>
                  <bgColor theme="1"/>
                </patternFill>
              </fill>
            </x14:dxf>
          </x14:cfRule>
          <xm:sqref>GI50:GI69</xm:sqref>
        </x14:conditionalFormatting>
        <x14:conditionalFormatting xmlns:xm="http://schemas.microsoft.com/office/excel/2006/main">
          <x14:cfRule type="expression" priority="2358" id="{7E3BAE1F-78C7-4BCB-9BBC-DDC6E74F2FE8}">
            <xm:f>GM49=data!$F$6</xm:f>
            <x14:dxf>
              <fill>
                <patternFill>
                  <bgColor theme="1"/>
                </patternFill>
              </fill>
            </x14:dxf>
          </x14:cfRule>
          <xm:sqref>GJ50:GJ69</xm:sqref>
        </x14:conditionalFormatting>
        <x14:conditionalFormatting xmlns:xm="http://schemas.microsoft.com/office/excel/2006/main">
          <x14:cfRule type="expression" priority="2347" id="{D5A48DA6-CC0E-48D7-AC11-0C93D096FED8}">
            <xm:f>OR(GN49=data!$P$4,GN49=data!$P$5,GN49=data!$P$6,GN49=data!$P$7,GN49=data!$P$8,GN49=data!$P$9,GN49=data!$P$10,GN49=data!$P$13,GN49=data!$P$14,GN49=data!$P$15)</xm:f>
            <x14:dxf>
              <fill>
                <patternFill>
                  <bgColor theme="1"/>
                </patternFill>
              </fill>
            </x14:dxf>
          </x14:cfRule>
          <xm:sqref>GK50:GK69</xm:sqref>
        </x14:conditionalFormatting>
        <x14:conditionalFormatting xmlns:xm="http://schemas.microsoft.com/office/excel/2006/main">
          <x14:cfRule type="expression" priority="2355" id="{9F50F528-C693-4F8E-9AB7-E94D1F50B98B}">
            <xm:f>OR(GN50=data!$P$4,GN50=data!$P$5,GN50=data!$P$6,GN50=data!$P$7,GN50=data!$P$8,GN50=data!$P$9,GN50=data!$P$10,GN50=data!$P$13,GN50=data!$P$14,GN50=data!$P$15)</xm:f>
            <x14:dxf>
              <fill>
                <patternFill>
                  <bgColor theme="1"/>
                </patternFill>
              </fill>
            </x14:dxf>
          </x14:cfRule>
          <xm:sqref>GC50:GC69</xm:sqref>
        </x14:conditionalFormatting>
        <x14:conditionalFormatting xmlns:xm="http://schemas.microsoft.com/office/excel/2006/main">
          <x14:cfRule type="expression" priority="2354" id="{762B12AE-EF1A-4D3A-9330-5AF59B19CB27}">
            <xm:f>OR(GN50=data!$P$4,GN50=data!$P$5,GN50=data!$P$6,GN50=data!$P$7,GN50=data!$P$8,GN50=data!$P$9,GN50=data!$P$10,GN50=data!$P$13,GN50=data!$P$14,GN50=data!$P$15)</xm:f>
            <x14:dxf>
              <fill>
                <patternFill>
                  <bgColor theme="1"/>
                </patternFill>
              </fill>
            </x14:dxf>
          </x14:cfRule>
          <xm:sqref>GD50:GD69</xm:sqref>
        </x14:conditionalFormatting>
        <x14:conditionalFormatting xmlns:xm="http://schemas.microsoft.com/office/excel/2006/main">
          <x14:cfRule type="expression" priority="2353" id="{2064C8CD-72D8-4517-89E1-CF6D2D9B024D}">
            <xm:f>OR(GN50=data!$P$4,GN50=data!$P$5,GN50=data!$P$6,GN50=data!$P$7,GN50=data!$P$8,GN50=data!$P$9,GN50=data!$P$10,GN50=data!$P$13,GN50=data!$P$14,GN50=data!$P$15)</xm:f>
            <x14:dxf>
              <fill>
                <patternFill>
                  <bgColor theme="1"/>
                </patternFill>
              </fill>
            </x14:dxf>
          </x14:cfRule>
          <xm:sqref>GE50:GE69</xm:sqref>
        </x14:conditionalFormatting>
        <x14:conditionalFormatting xmlns:xm="http://schemas.microsoft.com/office/excel/2006/main">
          <x14:cfRule type="expression" priority="2352" id="{EE65EE22-F8DE-4295-A775-F56098545315}">
            <xm:f>OR(GN50=data!$P$4,GN50=data!$P$5,GN50=data!$P$6,GN50=data!$P$7,GN50=data!$P$8,GN50=data!$P$9,GN50=data!$P$10,GN50=data!$P$13,GN50=data!$P$14,GN50=data!$P$15)</xm:f>
            <x14:dxf>
              <fill>
                <patternFill>
                  <bgColor theme="1"/>
                </patternFill>
              </fill>
            </x14:dxf>
          </x14:cfRule>
          <xm:sqref>GF50:GF69</xm:sqref>
        </x14:conditionalFormatting>
        <x14:conditionalFormatting xmlns:xm="http://schemas.microsoft.com/office/excel/2006/main">
          <x14:cfRule type="expression" priority="2351" id="{2EF9158C-8AD9-4E31-8311-4D7EB7F2C093}">
            <xm:f>OR(GN50=data!$P$4,GN50=data!$P$5,GN50=data!$P$6,GN50=data!$P$7,GN50=data!$P$8,GN50=data!$P$9,GN50=data!$P$10,GN50=data!$P$13,GN50=data!$P$14,GN50=data!$P$15)</xm:f>
            <x14:dxf>
              <fill>
                <patternFill>
                  <bgColor theme="1"/>
                </patternFill>
              </fill>
            </x14:dxf>
          </x14:cfRule>
          <xm:sqref>GG50:GG69</xm:sqref>
        </x14:conditionalFormatting>
        <x14:conditionalFormatting xmlns:xm="http://schemas.microsoft.com/office/excel/2006/main">
          <x14:cfRule type="expression" priority="2346" id="{14698068-6C15-4FBD-A6BF-74FE1DD5D2A7}">
            <xm:f>OR(GN49=data!$P$4,GN49=data!$P$5,GN49=data!$P$6,GN49=data!$P$7,GN49=data!$P$8,GN49=data!$P$9,GN49=data!$P$10,GN49=data!$P$13,GN49=data!$P$14,GN49=data!$P$15)</xm:f>
            <x14:dxf>
              <fill>
                <patternFill>
                  <bgColor theme="1"/>
                </patternFill>
              </fill>
            </x14:dxf>
          </x14:cfRule>
          <xm:sqref>GL50:GL69</xm:sqref>
        </x14:conditionalFormatting>
        <x14:conditionalFormatting xmlns:xm="http://schemas.microsoft.com/office/excel/2006/main">
          <x14:cfRule type="expression" priority="2344" id="{80342EC8-5550-4EB9-AF6B-836AA6D268E1}">
            <xm:f>OR(GN30=data!$P$4,GN30=data!$P$5,GN30=data!$P$7,GN30=data!$P$10,GN30=data!$P$13,GN30=data!$P$14)</xm:f>
            <x14:dxf>
              <fill>
                <patternFill>
                  <bgColor theme="1"/>
                </patternFill>
              </fill>
            </x14:dxf>
          </x14:cfRule>
          <xm:sqref>GC30:GC49</xm:sqref>
        </x14:conditionalFormatting>
        <x14:conditionalFormatting xmlns:xm="http://schemas.microsoft.com/office/excel/2006/main">
          <x14:cfRule type="expression" priority="2343" id="{25A0A658-A993-4462-A141-02E5DB379887}">
            <xm:f>OR(GN30=data!$P$4,GN30=data!$P$5,GN30=data!$P$7,GN30=data!$P$10,GN30=data!$P$13,GN30=data!$P$14)</xm:f>
            <x14:dxf>
              <fill>
                <patternFill>
                  <bgColor theme="1"/>
                </patternFill>
              </fill>
            </x14:dxf>
          </x14:cfRule>
          <xm:sqref>GD30:GD49</xm:sqref>
        </x14:conditionalFormatting>
        <x14:conditionalFormatting xmlns:xm="http://schemas.microsoft.com/office/excel/2006/main">
          <x14:cfRule type="expression" priority="2342" id="{49199510-909C-4D7A-8430-E04D85C8A7FC}">
            <xm:f>OR(GN30=data!$P$4,GN30=data!$P$5,GN30=data!$P$7,GN30=data!$P$10,GN30=data!$P$13,GN30=data!$P$14)</xm:f>
            <x14:dxf>
              <fill>
                <patternFill>
                  <bgColor theme="1"/>
                </patternFill>
              </fill>
            </x14:dxf>
          </x14:cfRule>
          <xm:sqref>GE30:GE49</xm:sqref>
        </x14:conditionalFormatting>
        <x14:conditionalFormatting xmlns:xm="http://schemas.microsoft.com/office/excel/2006/main">
          <x14:cfRule type="expression" priority="2341" id="{6A9B94B5-5523-4A88-9713-43563D800F0E}">
            <xm:f>OR(GN30=data!$P$4,GN30=data!$P$5,GN30=data!$P$7,GN30=data!$P$10,GN30=data!$P$13,GN30=data!$P$14)</xm:f>
            <x14:dxf>
              <fill>
                <patternFill>
                  <bgColor theme="1"/>
                </patternFill>
              </fill>
            </x14:dxf>
          </x14:cfRule>
          <xm:sqref>GF30:GF49</xm:sqref>
        </x14:conditionalFormatting>
        <x14:conditionalFormatting xmlns:xm="http://schemas.microsoft.com/office/excel/2006/main">
          <x14:cfRule type="expression" priority="2340" id="{D2E5C8DF-F07D-4155-95C4-F236C5B66F07}">
            <xm:f>OR(GN30=data!$P$4,GN30=data!$P$5,GN30=data!$P$7,GN30=data!$P$10,GN30=data!$P$13,GN30=data!$P$14)</xm:f>
            <x14:dxf>
              <fill>
                <patternFill>
                  <bgColor theme="1"/>
                </patternFill>
              </fill>
            </x14:dxf>
          </x14:cfRule>
          <xm:sqref>GG30:GG49</xm:sqref>
        </x14:conditionalFormatting>
        <x14:conditionalFormatting xmlns:xm="http://schemas.microsoft.com/office/excel/2006/main">
          <x14:cfRule type="expression" priority="2335" id="{21D54FF5-0E6C-49EC-A144-E59EF38749A2}">
            <xm:f>OR(GN29=data!$P$4,GN29=data!$P$5,GN29=data!$P$7,GN29=data!$P$10,GN29=data!$P$13,GN29=data!$P$14)</xm:f>
            <x14:dxf>
              <fill>
                <patternFill>
                  <bgColor theme="1"/>
                </patternFill>
              </fill>
            </x14:dxf>
          </x14:cfRule>
          <xm:sqref>GL30:GL49</xm:sqref>
        </x14:conditionalFormatting>
        <x14:conditionalFormatting xmlns:xm="http://schemas.microsoft.com/office/excel/2006/main">
          <x14:cfRule type="expression" priority="2377" id="{E4112B66-EBE3-46D0-86FB-468EC5403276}">
            <xm:f>GM20=data!$F$6</xm:f>
            <x14:dxf>
              <fill>
                <patternFill>
                  <bgColor theme="1"/>
                </patternFill>
              </fill>
            </x14:dxf>
          </x14:cfRule>
          <xm:sqref>GI20</xm:sqref>
        </x14:conditionalFormatting>
        <x14:conditionalFormatting xmlns:xm="http://schemas.microsoft.com/office/excel/2006/main">
          <x14:cfRule type="expression" priority="2378" id="{AAF99D72-E7E5-41CA-829D-EFE81B348ACD}">
            <xm:f>GM20=data!$F$6</xm:f>
            <x14:dxf>
              <fill>
                <patternFill>
                  <bgColor theme="1"/>
                </patternFill>
              </fill>
            </x14:dxf>
          </x14:cfRule>
          <xm:sqref>GJ20</xm:sqref>
        </x14:conditionalFormatting>
        <x14:conditionalFormatting xmlns:xm="http://schemas.microsoft.com/office/excel/2006/main">
          <x14:cfRule type="expression" priority="2379" id="{FF2BDF68-8802-4C14-9B3F-A5285C7C418F}">
            <xm:f>GM20=data!$F$6</xm:f>
            <x14:dxf>
              <fill>
                <patternFill>
                  <bgColor theme="1"/>
                </patternFill>
              </fill>
            </x14:dxf>
          </x14:cfRule>
          <xm:sqref>GK20</xm:sqref>
        </x14:conditionalFormatting>
        <x14:conditionalFormatting xmlns:xm="http://schemas.microsoft.com/office/excel/2006/main">
          <x14:cfRule type="expression" priority="2380" id="{C820CA52-B107-42FE-BA2A-00EB4B3ED8BB}">
            <xm:f>OR(GN30=data!$P$4,GN30=data!$P$5,GN30=data!$P$7,GN30=data!$P$10,GN30=data!$P$13,GN30=data!$P$14)</xm:f>
            <x14:dxf>
              <fill>
                <patternFill>
                  <bgColor theme="1"/>
                </patternFill>
              </fill>
            </x14:dxf>
          </x14:cfRule>
          <xm:sqref>GL30</xm:sqref>
        </x14:conditionalFormatting>
        <x14:conditionalFormatting xmlns:xm="http://schemas.microsoft.com/office/excel/2006/main">
          <x14:cfRule type="expression" priority="2381" id="{0CD2EF0F-2F63-4527-A611-44EFD65774DA}">
            <xm:f>OR(GN50=data!$P$4,GN50=data!$P$5,GN50=data!$P$6,GN50=data!$P$7,GN50=data!$P$8,#REF!=data!$P$9,GN50=data!$P$10,GN50=data!$P$13,GN50=data!$P$14,GN50=data!$P$15)</xm:f>
            <x14:dxf>
              <fill>
                <patternFill>
                  <bgColor theme="1"/>
                </patternFill>
              </fill>
            </x14:dxf>
          </x14:cfRule>
          <xm:sqref>GL50</xm:sqref>
        </x14:conditionalFormatting>
        <x14:conditionalFormatting xmlns:xm="http://schemas.microsoft.com/office/excel/2006/main">
          <x14:cfRule type="expression" priority="2334" id="{7E27F5A9-7EB2-430E-BFFB-127E941992CE}">
            <xm:f>GM20=data!$F$6</xm:f>
            <x14:dxf>
              <fill>
                <patternFill>
                  <bgColor theme="1"/>
                </patternFill>
              </fill>
            </x14:dxf>
          </x14:cfRule>
          <xm:sqref>GG20:GG69</xm:sqref>
        </x14:conditionalFormatting>
        <x14:conditionalFormatting xmlns:xm="http://schemas.microsoft.com/office/excel/2006/main">
          <x14:cfRule type="expression" priority="2333" id="{7EBC8676-1E74-49A4-90FA-1E212DCE5A28}">
            <xm:f>GM20=data!$F$6</xm:f>
            <x14:dxf>
              <fill>
                <patternFill>
                  <bgColor theme="1"/>
                </patternFill>
              </fill>
            </x14:dxf>
          </x14:cfRule>
          <xm:sqref>GH20:GH69</xm:sqref>
        </x14:conditionalFormatting>
        <x14:conditionalFormatting xmlns:xm="http://schemas.microsoft.com/office/excel/2006/main">
          <x14:cfRule type="expression" priority="2336" id="{F7E62EB5-DCA0-49A8-93CF-1B47D42F369F}">
            <xm:f>OR(GN29=data!$P$4,GN29=data!$P$5,GN29=data!$P$7,GN29=data!$P$10,GN29=data!$P$13,GN29=data!$P$14)</xm:f>
            <x14:dxf>
              <fill>
                <patternFill>
                  <bgColor theme="1"/>
                </patternFill>
              </fill>
            </x14:dxf>
          </x14:cfRule>
          <xm:sqref>GK30:GK49</xm:sqref>
        </x14:conditionalFormatting>
        <x14:conditionalFormatting xmlns:xm="http://schemas.microsoft.com/office/excel/2006/main">
          <x14:cfRule type="expression" priority="2337" id="{DD79F224-EF2D-42C3-869D-89C411496F0A}">
            <xm:f>OR(GN29=data!$P$4,GN29=data!$P$5,GN29=data!$P$7,GN29=data!$P$10,GN29=data!$P$13,GN29=data!$P$14)</xm:f>
            <x14:dxf>
              <fill>
                <patternFill>
                  <bgColor theme="1"/>
                </patternFill>
              </fill>
            </x14:dxf>
          </x14:cfRule>
          <xm:sqref>GJ30:GJ49</xm:sqref>
        </x14:conditionalFormatting>
        <x14:conditionalFormatting xmlns:xm="http://schemas.microsoft.com/office/excel/2006/main">
          <x14:cfRule type="expression" priority="2338" id="{9DCC4618-229C-4789-8E04-D6DC4D120BBC}">
            <xm:f>OR(GN29=data!$P$4,GN29=data!$P$5,GN29=data!$P$7,GN29=data!$P$10,GN29=data!$P$13,GN29=data!$P$14)</xm:f>
            <x14:dxf>
              <fill>
                <patternFill>
                  <bgColor theme="1"/>
                </patternFill>
              </fill>
            </x14:dxf>
          </x14:cfRule>
          <xm:sqref>GI30:GI49</xm:sqref>
        </x14:conditionalFormatting>
        <x14:conditionalFormatting xmlns:xm="http://schemas.microsoft.com/office/excel/2006/main">
          <x14:cfRule type="expression" priority="2348" id="{8C3AE66A-E740-4169-9844-1ECF53D14D9D}">
            <xm:f>OR(GN49=data!$P$4,GN49=data!$P$5,GN49=data!$P$6,GN49=data!$P$7,GN49=data!$P$8,GN49=data!$P$9,GN49=data!$P$10,GN49=data!$P$13,GN49=data!$P$14,GN49=data!$P$15)</xm:f>
            <x14:dxf>
              <fill>
                <patternFill>
                  <bgColor theme="1"/>
                </patternFill>
              </fill>
            </x14:dxf>
          </x14:cfRule>
          <xm:sqref>GJ50:GJ69</xm:sqref>
        </x14:conditionalFormatting>
        <x14:conditionalFormatting xmlns:xm="http://schemas.microsoft.com/office/excel/2006/main">
          <x14:cfRule type="expression" priority="2349" id="{56446F9C-0AAA-4E66-A5B1-5729FD3C524C}">
            <xm:f>OR(GN49=data!$P$4,GN49=data!$P$5,GN49=data!$P$6,GN49=data!$P$7,GN49=data!$P$8,GN49=data!$P$9,GN49=data!$P$10,GN49=data!$P$13,GN49=data!$P$14,GN49=data!$P$15)</xm:f>
            <x14:dxf>
              <fill>
                <patternFill>
                  <bgColor theme="1"/>
                </patternFill>
              </fill>
            </x14:dxf>
          </x14:cfRule>
          <xm:sqref>GI50:GI69</xm:sqref>
        </x14:conditionalFormatting>
        <x14:conditionalFormatting xmlns:xm="http://schemas.microsoft.com/office/excel/2006/main">
          <x14:cfRule type="expression" priority="2357" id="{60095F8F-0A06-4979-95D8-E69F0157F8F9}">
            <xm:f>GM49=data!$F$6</xm:f>
            <x14:dxf>
              <fill>
                <patternFill>
                  <bgColor theme="1"/>
                </patternFill>
              </fill>
            </x14:dxf>
          </x14:cfRule>
          <xm:sqref>GK50:GK69</xm:sqref>
        </x14:conditionalFormatting>
        <x14:conditionalFormatting xmlns:xm="http://schemas.microsoft.com/office/excel/2006/main">
          <x14:cfRule type="expression" priority="2332" id="{204EFD9E-5689-467B-919A-2702B98A8EFE}">
            <xm:f>GE10=data!$AS$5</xm:f>
            <x14:dxf>
              <fill>
                <patternFill>
                  <bgColor theme="1"/>
                </patternFill>
              </fill>
            </x14:dxf>
          </x14:cfRule>
          <xm:sqref>GG10:GG69</xm:sqref>
        </x14:conditionalFormatting>
        <x14:conditionalFormatting xmlns:xm="http://schemas.microsoft.com/office/excel/2006/main">
          <x14:cfRule type="expression" priority="2331" id="{18A0F395-7263-4808-AA87-D13F8B561775}">
            <xm:f>GE10=data!$AS$5</xm:f>
            <x14:dxf>
              <fill>
                <patternFill>
                  <bgColor theme="1"/>
                </patternFill>
              </fill>
            </x14:dxf>
          </x14:cfRule>
          <xm:sqref>GH10:GH69</xm:sqref>
        </x14:conditionalFormatting>
        <x14:conditionalFormatting xmlns:xm="http://schemas.microsoft.com/office/excel/2006/main">
          <x14:cfRule type="expression" priority="2326" id="{9842D095-77B7-4CE4-AC2F-85DB3348C95C}">
            <xm:f>GH10=data!$AR$4</xm:f>
            <x14:dxf>
              <fill>
                <patternFill>
                  <bgColor theme="1"/>
                </patternFill>
              </fill>
            </x14:dxf>
          </x14:cfRule>
          <x14:cfRule type="expression" priority="2330" id="{63ED9E6B-9EED-4C99-BC49-94F5F5E17238}">
            <xm:f>GE10=data!$AS$5</xm:f>
            <x14:dxf>
              <fill>
                <patternFill>
                  <bgColor theme="1"/>
                </patternFill>
              </fill>
            </x14:dxf>
          </x14:cfRule>
          <xm:sqref>GI10:GI69</xm:sqref>
        </x14:conditionalFormatting>
        <x14:conditionalFormatting xmlns:xm="http://schemas.microsoft.com/office/excel/2006/main">
          <x14:cfRule type="expression" priority="2325" id="{3CE4D8B3-26E6-4A61-9941-A648754FD454}">
            <xm:f>GH10=data!$AR$5</xm:f>
            <x14:dxf>
              <fill>
                <patternFill>
                  <bgColor theme="1"/>
                </patternFill>
              </fill>
            </x14:dxf>
          </x14:cfRule>
          <x14:cfRule type="expression" priority="2329" id="{756487EF-575E-46BE-84E9-2630B322BA4D}">
            <xm:f>GE10=data!$AS$5</xm:f>
            <x14:dxf>
              <fill>
                <patternFill>
                  <bgColor theme="1"/>
                </patternFill>
              </fill>
            </x14:dxf>
          </x14:cfRule>
          <xm:sqref>GJ10:GJ69</xm:sqref>
        </x14:conditionalFormatting>
        <x14:conditionalFormatting xmlns:xm="http://schemas.microsoft.com/office/excel/2006/main">
          <x14:cfRule type="expression" priority="2324" id="{2DD9C949-D20B-4B78-8595-E4D4576C4021}">
            <xm:f>GH10=data!$AR$5</xm:f>
            <x14:dxf>
              <fill>
                <patternFill>
                  <bgColor theme="1"/>
                </patternFill>
              </fill>
            </x14:dxf>
          </x14:cfRule>
          <x14:cfRule type="expression" priority="2328" id="{70A36ADD-88C6-46F6-81DA-BF42DD1350B2}">
            <xm:f>GE10=data!$AS$5</xm:f>
            <x14:dxf>
              <fill>
                <patternFill>
                  <bgColor theme="1"/>
                </patternFill>
              </fill>
            </x14:dxf>
          </x14:cfRule>
          <xm:sqref>GK10:GK69</xm:sqref>
        </x14:conditionalFormatting>
        <x14:conditionalFormatting xmlns:xm="http://schemas.microsoft.com/office/excel/2006/main">
          <x14:cfRule type="expression" priority="2327" id="{2F8D28DB-0BFA-41D4-B400-3D2FE54E3792}">
            <xm:f>GE10=data!$AS$4</xm:f>
            <x14:dxf>
              <fill>
                <patternFill>
                  <bgColor theme="1"/>
                </patternFill>
              </fill>
            </x14:dxf>
          </x14:cfRule>
          <xm:sqref>GL10:GL69</xm:sqref>
        </x14:conditionalFormatting>
        <x14:conditionalFormatting xmlns:xm="http://schemas.microsoft.com/office/excel/2006/main">
          <x14:cfRule type="expression" priority="2323" id="{CD1058F2-52B9-4041-A433-5F36926C42B6}">
            <xm:f>OR(GE4=data!$F$5,GE4=data!$F$6)</xm:f>
            <x14:dxf>
              <fill>
                <patternFill>
                  <bgColor theme="1"/>
                </patternFill>
              </fill>
            </x14:dxf>
          </x14:cfRule>
          <xm:sqref>GC10:GC19</xm:sqref>
        </x14:conditionalFormatting>
        <x14:conditionalFormatting xmlns:xm="http://schemas.microsoft.com/office/excel/2006/main">
          <x14:cfRule type="expression" priority="2322" id="{6545E316-CBE5-4A78-889D-1C2D012E8C8F}">
            <xm:f>OR(GE4=data!$F$5,GE4=data!$F$6)</xm:f>
            <x14:dxf>
              <fill>
                <patternFill>
                  <bgColor theme="1"/>
                </patternFill>
              </fill>
            </x14:dxf>
          </x14:cfRule>
          <xm:sqref>GC20:GC29</xm:sqref>
        </x14:conditionalFormatting>
        <x14:conditionalFormatting xmlns:xm="http://schemas.microsoft.com/office/excel/2006/main">
          <x14:cfRule type="expression" priority="2321" id="{2E485B42-55B8-4059-813E-90F344E1B315}">
            <xm:f>OR(GE4=data!$F$5,GE4=data!$F$6)</xm:f>
            <x14:dxf>
              <fill>
                <patternFill>
                  <bgColor theme="1"/>
                </patternFill>
              </fill>
            </x14:dxf>
          </x14:cfRule>
          <xm:sqref>GC30:GC39</xm:sqref>
        </x14:conditionalFormatting>
        <x14:conditionalFormatting xmlns:xm="http://schemas.microsoft.com/office/excel/2006/main">
          <x14:cfRule type="expression" priority="2320" id="{D03120EE-3B6F-4A43-BBE5-BD48AB540584}">
            <xm:f>OR(GE4=data!$F$5,GE4=data!$F$6)</xm:f>
            <x14:dxf>
              <fill>
                <patternFill>
                  <bgColor theme="1"/>
                </patternFill>
              </fill>
            </x14:dxf>
          </x14:cfRule>
          <xm:sqref>GC40:GC49</xm:sqref>
        </x14:conditionalFormatting>
        <x14:conditionalFormatting xmlns:xm="http://schemas.microsoft.com/office/excel/2006/main">
          <x14:cfRule type="expression" priority="2319" id="{6B3B5BFF-BFC5-4AF2-BA49-0887F1EFF2F1}">
            <xm:f>OR(GE4=data!$F$5,GE4=data!$F$6)</xm:f>
            <x14:dxf>
              <fill>
                <patternFill>
                  <bgColor theme="1"/>
                </patternFill>
              </fill>
            </x14:dxf>
          </x14:cfRule>
          <xm:sqref>GC50:GC59</xm:sqref>
        </x14:conditionalFormatting>
        <x14:conditionalFormatting xmlns:xm="http://schemas.microsoft.com/office/excel/2006/main">
          <x14:cfRule type="expression" priority="2318" id="{336A994B-6743-4CEF-B277-F14DF5A5FDAF}">
            <xm:f>OR(GE4=data!$F$5,GE4=data!$F$6)</xm:f>
            <x14:dxf>
              <fill>
                <patternFill>
                  <bgColor theme="1"/>
                </patternFill>
              </fill>
            </x14:dxf>
          </x14:cfRule>
          <xm:sqref>GC60:GC69</xm:sqref>
        </x14:conditionalFormatting>
        <x14:conditionalFormatting xmlns:xm="http://schemas.microsoft.com/office/excel/2006/main">
          <x14:cfRule type="expression" priority="2300" id="{4359EA71-61A4-41FB-A7BD-4700AC9DF321}">
            <xm:f>HE4=data!$F$6</xm:f>
            <x14:dxf>
              <fill>
                <patternFill>
                  <bgColor theme="1"/>
                </patternFill>
              </fill>
            </x14:dxf>
          </x14:cfRule>
          <xm:sqref>HJ4</xm:sqref>
        </x14:conditionalFormatting>
        <x14:conditionalFormatting xmlns:xm="http://schemas.microsoft.com/office/excel/2006/main">
          <x14:cfRule type="expression" priority="2299" id="{9B9BB5DC-631E-4E08-AECD-C46F0E874E9A}">
            <xm:f>OR(HE4=data!$F$4,HE4=data!$F$5)</xm:f>
            <x14:dxf>
              <fill>
                <patternFill>
                  <bgColor theme="1"/>
                </patternFill>
              </fill>
            </x14:dxf>
          </x14:cfRule>
          <xm:sqref>HE5:HH5</xm:sqref>
        </x14:conditionalFormatting>
        <x14:conditionalFormatting xmlns:xm="http://schemas.microsoft.com/office/excel/2006/main">
          <x14:cfRule type="expression" priority="2298" id="{C91F4AD6-4DE1-4CF6-ADA0-E8C94405067A}">
            <xm:f>OR(HE4=data!$F$4,HE4=data!$F$5)</xm:f>
            <x14:dxf>
              <fill>
                <patternFill>
                  <bgColor theme="1"/>
                </patternFill>
              </fill>
            </x14:dxf>
          </x14:cfRule>
          <xm:sqref>HJ5</xm:sqref>
        </x14:conditionalFormatting>
        <x14:conditionalFormatting xmlns:xm="http://schemas.microsoft.com/office/excel/2006/main">
          <x14:cfRule type="expression" priority="2297" id="{2B311810-31B0-489B-A4BF-66333835B696}">
            <xm:f>OR(HE4=data!$F$4,HE4=data!$F$6)</xm:f>
            <x14:dxf>
              <fill>
                <patternFill>
                  <bgColor theme="1"/>
                </patternFill>
              </fill>
            </x14:dxf>
          </x14:cfRule>
          <xm:sqref>HE6:HH6</xm:sqref>
        </x14:conditionalFormatting>
        <x14:conditionalFormatting xmlns:xm="http://schemas.microsoft.com/office/excel/2006/main">
          <x14:cfRule type="expression" priority="2296" id="{A65B4F7A-C159-4434-B076-590AB760C0F7}">
            <xm:f>OR(HE4=data!$F$4,HE4=data!$F$6)</xm:f>
            <x14:dxf>
              <fill>
                <patternFill>
                  <bgColor theme="1"/>
                </patternFill>
              </fill>
            </x14:dxf>
          </x14:cfRule>
          <xm:sqref>HJ6</xm:sqref>
        </x14:conditionalFormatting>
        <x14:conditionalFormatting xmlns:xm="http://schemas.microsoft.com/office/excel/2006/main">
          <x14:cfRule type="expression" priority="2294" id="{D73AA942-E812-4541-A56E-A0A531E07DB3}">
            <xm:f>HM20=data!$F$6</xm:f>
            <x14:dxf>
              <fill>
                <patternFill>
                  <bgColor theme="1"/>
                </patternFill>
              </fill>
            </x14:dxf>
          </x14:cfRule>
          <xm:sqref>HC20:HC69</xm:sqref>
        </x14:conditionalFormatting>
        <x14:conditionalFormatting xmlns:xm="http://schemas.microsoft.com/office/excel/2006/main">
          <x14:cfRule type="expression" priority="2293" id="{7D87E230-1A79-4B82-81CB-D5E51B0F2FA0}">
            <xm:f>HM20=data!$F$6</xm:f>
            <x14:dxf>
              <fill>
                <patternFill>
                  <bgColor theme="1"/>
                </patternFill>
              </fill>
            </x14:dxf>
          </x14:cfRule>
          <xm:sqref>HD20:HD69</xm:sqref>
        </x14:conditionalFormatting>
        <x14:conditionalFormatting xmlns:xm="http://schemas.microsoft.com/office/excel/2006/main">
          <x14:cfRule type="expression" priority="2292" id="{C3768ED6-AEE2-4C53-AE66-267D5B5576E0}">
            <xm:f>HM20=data!$F$6</xm:f>
            <x14:dxf>
              <fill>
                <patternFill>
                  <bgColor theme="1"/>
                </patternFill>
              </fill>
            </x14:dxf>
          </x14:cfRule>
          <xm:sqref>HE20:HE69</xm:sqref>
        </x14:conditionalFormatting>
        <x14:conditionalFormatting xmlns:xm="http://schemas.microsoft.com/office/excel/2006/main">
          <x14:cfRule type="expression" priority="2291" id="{3082D6F4-07DC-4643-B0F9-7BAE928CE2F1}">
            <xm:f>HM20=data!$F$6</xm:f>
            <x14:dxf>
              <fill>
                <patternFill>
                  <bgColor theme="1"/>
                </patternFill>
              </fill>
            </x14:dxf>
          </x14:cfRule>
          <xm:sqref>HF20:HF69</xm:sqref>
        </x14:conditionalFormatting>
        <x14:conditionalFormatting xmlns:xm="http://schemas.microsoft.com/office/excel/2006/main">
          <x14:cfRule type="expression" priority="2290" id="{864B4F00-B66E-4F7A-BC26-999D86D5CE5A}">
            <xm:f>HM20=data!$F$6</xm:f>
            <x14:dxf>
              <fill>
                <patternFill>
                  <bgColor theme="1"/>
                </patternFill>
              </fill>
            </x14:dxf>
          </x14:cfRule>
          <xm:sqref>HI21:HI29</xm:sqref>
        </x14:conditionalFormatting>
        <x14:conditionalFormatting xmlns:xm="http://schemas.microsoft.com/office/excel/2006/main">
          <x14:cfRule type="expression" priority="2289" id="{F09C3211-1EBC-48EC-8838-A008021E05ED}">
            <xm:f>HM20=data!$F$6</xm:f>
            <x14:dxf>
              <fill>
                <patternFill>
                  <bgColor theme="1"/>
                </patternFill>
              </fill>
            </x14:dxf>
          </x14:cfRule>
          <xm:sqref>HJ21:HJ29</xm:sqref>
        </x14:conditionalFormatting>
        <x14:conditionalFormatting xmlns:xm="http://schemas.microsoft.com/office/excel/2006/main">
          <x14:cfRule type="expression" priority="2288" id="{91D25849-A4FD-4659-8C68-1A983E6230E0}">
            <xm:f>HM20=data!$F$6</xm:f>
            <x14:dxf>
              <fill>
                <patternFill>
                  <bgColor theme="1"/>
                </patternFill>
              </fill>
            </x14:dxf>
          </x14:cfRule>
          <xm:sqref>HK21:HK29</xm:sqref>
        </x14:conditionalFormatting>
        <x14:conditionalFormatting xmlns:xm="http://schemas.microsoft.com/office/excel/2006/main">
          <x14:cfRule type="expression" priority="2287" id="{50BF1F87-3B1A-4869-BB36-CA553DDB9BE1}">
            <xm:f>HM20=data!$F$6</xm:f>
            <x14:dxf>
              <fill>
                <patternFill>
                  <bgColor theme="1"/>
                </patternFill>
              </fill>
            </x14:dxf>
          </x14:cfRule>
          <xm:sqref>HL20:HL69</xm:sqref>
        </x14:conditionalFormatting>
        <x14:conditionalFormatting xmlns:xm="http://schemas.microsoft.com/office/excel/2006/main">
          <x14:cfRule type="expression" priority="2263" id="{018B3778-B1CE-4019-9C56-6E3A1EAFD000}">
            <xm:f>OR(HN29=data!$P$4,HN29=data!$P$5,HN29=data!$P$7,HN29=data!$P$10,HN29=data!$P$13,HN29=data!$P$14)</xm:f>
            <x14:dxf>
              <fill>
                <patternFill>
                  <bgColor theme="1"/>
                </patternFill>
              </fill>
            </x14:dxf>
          </x14:cfRule>
          <xm:sqref>HH30:HH49</xm:sqref>
        </x14:conditionalFormatting>
        <x14:conditionalFormatting xmlns:xm="http://schemas.microsoft.com/office/excel/2006/main">
          <x14:cfRule type="expression" priority="2286" id="{3003705E-8CAA-46DF-950D-3410BC9F39E2}">
            <xm:f>HM29=data!$F$6</xm:f>
            <x14:dxf>
              <fill>
                <patternFill>
                  <bgColor theme="1"/>
                </patternFill>
              </fill>
            </x14:dxf>
          </x14:cfRule>
          <xm:sqref>HI30:HI49</xm:sqref>
        </x14:conditionalFormatting>
        <x14:conditionalFormatting xmlns:xm="http://schemas.microsoft.com/office/excel/2006/main">
          <x14:cfRule type="expression" priority="2285" id="{BCF7CD2B-5A41-46BA-9EC6-EE271D496ECF}">
            <xm:f>HM30=data!$F$6</xm:f>
            <x14:dxf>
              <fill>
                <patternFill>
                  <bgColor theme="1"/>
                </patternFill>
              </fill>
            </x14:dxf>
          </x14:cfRule>
          <xm:sqref>HJ31:HJ39 HJ41:HJ49</xm:sqref>
        </x14:conditionalFormatting>
        <x14:conditionalFormatting xmlns:xm="http://schemas.microsoft.com/office/excel/2006/main">
          <x14:cfRule type="expression" priority="2284" id="{B43BBD85-3263-4ED5-A8F9-BC3D66F58A18}">
            <xm:f>HM29=data!$F$6</xm:f>
            <x14:dxf>
              <fill>
                <patternFill>
                  <bgColor theme="1"/>
                </patternFill>
              </fill>
            </x14:dxf>
          </x14:cfRule>
          <xm:sqref>HK30:HK49</xm:sqref>
        </x14:conditionalFormatting>
        <x14:conditionalFormatting xmlns:xm="http://schemas.microsoft.com/office/excel/2006/main">
          <x14:cfRule type="expression" priority="2274" id="{AD3194E2-BDEC-425A-9A4D-79BE7E86F48D}">
            <xm:f>OR(HN49=data!$P$4,HN49=data!$P$5,HN49=data!$P$6,HN49=data!$P$7,HN49=data!$P$8,HN49=data!$P$9,HN49=data!$P$10,HN49=data!$P$13,HN49=data!$P$14,HN49=data!$P$15)</xm:f>
            <x14:dxf>
              <fill>
                <patternFill>
                  <bgColor theme="1"/>
                </patternFill>
              </fill>
            </x14:dxf>
          </x14:cfRule>
          <xm:sqref>HH50:HH69</xm:sqref>
        </x14:conditionalFormatting>
        <x14:conditionalFormatting xmlns:xm="http://schemas.microsoft.com/office/excel/2006/main">
          <x14:cfRule type="expression" priority="2283" id="{4DCFB392-0F84-4BB5-8994-3807C58BA59A}">
            <xm:f>HM49=data!$F$6</xm:f>
            <x14:dxf>
              <fill>
                <patternFill>
                  <bgColor theme="1"/>
                </patternFill>
              </fill>
            </x14:dxf>
          </x14:cfRule>
          <xm:sqref>HI50:HI69</xm:sqref>
        </x14:conditionalFormatting>
        <x14:conditionalFormatting xmlns:xm="http://schemas.microsoft.com/office/excel/2006/main">
          <x14:cfRule type="expression" priority="2282" id="{160E954B-60B7-4579-A209-27F434480C2D}">
            <xm:f>HM49=data!$F$6</xm:f>
            <x14:dxf>
              <fill>
                <patternFill>
                  <bgColor theme="1"/>
                </patternFill>
              </fill>
            </x14:dxf>
          </x14:cfRule>
          <xm:sqref>HJ50:HJ69</xm:sqref>
        </x14:conditionalFormatting>
        <x14:conditionalFormatting xmlns:xm="http://schemas.microsoft.com/office/excel/2006/main">
          <x14:cfRule type="expression" priority="2271" id="{3BE98A80-C31B-4BA1-A645-9D131A1C51BC}">
            <xm:f>OR(HN49=data!$P$4,HN49=data!$P$5,HN49=data!$P$6,HN49=data!$P$7,HN49=data!$P$8,HN49=data!$P$9,HN49=data!$P$10,HN49=data!$P$13,HN49=data!$P$14,HN49=data!$P$15)</xm:f>
            <x14:dxf>
              <fill>
                <patternFill>
                  <bgColor theme="1"/>
                </patternFill>
              </fill>
            </x14:dxf>
          </x14:cfRule>
          <xm:sqref>HK50:HK69</xm:sqref>
        </x14:conditionalFormatting>
        <x14:conditionalFormatting xmlns:xm="http://schemas.microsoft.com/office/excel/2006/main">
          <x14:cfRule type="expression" priority="2279" id="{8E02E1F6-CEEA-49CF-8144-2015B73444A0}">
            <xm:f>OR(HN50=data!$P$4,HN50=data!$P$5,HN50=data!$P$6,HN50=data!$P$7,HN50=data!$P$8,HN50=data!$P$9,HN50=data!$P$10,HN50=data!$P$13,HN50=data!$P$14,HN50=data!$P$15)</xm:f>
            <x14:dxf>
              <fill>
                <patternFill>
                  <bgColor theme="1"/>
                </patternFill>
              </fill>
            </x14:dxf>
          </x14:cfRule>
          <xm:sqref>HC50:HC69</xm:sqref>
        </x14:conditionalFormatting>
        <x14:conditionalFormatting xmlns:xm="http://schemas.microsoft.com/office/excel/2006/main">
          <x14:cfRule type="expression" priority="2278" id="{9884A25F-15A5-4275-A618-9343A55E1110}">
            <xm:f>OR(HN50=data!$P$4,HN50=data!$P$5,HN50=data!$P$6,HN50=data!$P$7,HN50=data!$P$8,HN50=data!$P$9,HN50=data!$P$10,HN50=data!$P$13,HN50=data!$P$14,HN50=data!$P$15)</xm:f>
            <x14:dxf>
              <fill>
                <patternFill>
                  <bgColor theme="1"/>
                </patternFill>
              </fill>
            </x14:dxf>
          </x14:cfRule>
          <xm:sqref>HD50:HD69</xm:sqref>
        </x14:conditionalFormatting>
        <x14:conditionalFormatting xmlns:xm="http://schemas.microsoft.com/office/excel/2006/main">
          <x14:cfRule type="expression" priority="2277" id="{26B6A017-BA70-4B68-99E4-5F43B36FB77B}">
            <xm:f>OR(HN50=data!$P$4,HN50=data!$P$5,HN50=data!$P$6,HN50=data!$P$7,HN50=data!$P$8,HN50=data!$P$9,HN50=data!$P$10,HN50=data!$P$13,HN50=data!$P$14,HN50=data!$P$15)</xm:f>
            <x14:dxf>
              <fill>
                <patternFill>
                  <bgColor theme="1"/>
                </patternFill>
              </fill>
            </x14:dxf>
          </x14:cfRule>
          <xm:sqref>HE50:HE69</xm:sqref>
        </x14:conditionalFormatting>
        <x14:conditionalFormatting xmlns:xm="http://schemas.microsoft.com/office/excel/2006/main">
          <x14:cfRule type="expression" priority="2276" id="{6ADEA7CE-E21C-4CEE-8E9F-76398D4205AB}">
            <xm:f>OR(HN50=data!$P$4,HN50=data!$P$5,HN50=data!$P$6,HN50=data!$P$7,HN50=data!$P$8,HN50=data!$P$9,HN50=data!$P$10,HN50=data!$P$13,HN50=data!$P$14,HN50=data!$P$15)</xm:f>
            <x14:dxf>
              <fill>
                <patternFill>
                  <bgColor theme="1"/>
                </patternFill>
              </fill>
            </x14:dxf>
          </x14:cfRule>
          <xm:sqref>HF50:HF69</xm:sqref>
        </x14:conditionalFormatting>
        <x14:conditionalFormatting xmlns:xm="http://schemas.microsoft.com/office/excel/2006/main">
          <x14:cfRule type="expression" priority="2275" id="{CFF8BA0A-7D1E-4E60-A132-C9DCD2D89E2C}">
            <xm:f>OR(HN50=data!$P$4,HN50=data!$P$5,HN50=data!$P$6,HN50=data!$P$7,HN50=data!$P$8,HN50=data!$P$9,HN50=data!$P$10,HN50=data!$P$13,HN50=data!$P$14,HN50=data!$P$15)</xm:f>
            <x14:dxf>
              <fill>
                <patternFill>
                  <bgColor theme="1"/>
                </patternFill>
              </fill>
            </x14:dxf>
          </x14:cfRule>
          <xm:sqref>HG50:HG69</xm:sqref>
        </x14:conditionalFormatting>
        <x14:conditionalFormatting xmlns:xm="http://schemas.microsoft.com/office/excel/2006/main">
          <x14:cfRule type="expression" priority="2270" id="{92834B9F-3D81-460E-970C-4F5384F93E15}">
            <xm:f>OR(HN49=data!$P$4,HN49=data!$P$5,HN49=data!$P$6,HN49=data!$P$7,HN49=data!$P$8,HN49=data!$P$9,HN49=data!$P$10,HN49=data!$P$13,HN49=data!$P$14,HN49=data!$P$15)</xm:f>
            <x14:dxf>
              <fill>
                <patternFill>
                  <bgColor theme="1"/>
                </patternFill>
              </fill>
            </x14:dxf>
          </x14:cfRule>
          <xm:sqref>HL50:HL69</xm:sqref>
        </x14:conditionalFormatting>
        <x14:conditionalFormatting xmlns:xm="http://schemas.microsoft.com/office/excel/2006/main">
          <x14:cfRule type="expression" priority="2268" id="{30FF7A7F-CD01-4E42-8B5F-FFF51DCB50BA}">
            <xm:f>OR(HN30=data!$P$4,HN30=data!$P$5,HN30=data!$P$7,HN30=data!$P$10,HN30=data!$P$13,HN30=data!$P$14)</xm:f>
            <x14:dxf>
              <fill>
                <patternFill>
                  <bgColor theme="1"/>
                </patternFill>
              </fill>
            </x14:dxf>
          </x14:cfRule>
          <xm:sqref>HC30:HC49</xm:sqref>
        </x14:conditionalFormatting>
        <x14:conditionalFormatting xmlns:xm="http://schemas.microsoft.com/office/excel/2006/main">
          <x14:cfRule type="expression" priority="2267" id="{CD5F670C-6C3A-4AD3-97C1-7D9CEA9DC091}">
            <xm:f>OR(HN30=data!$P$4,HN30=data!$P$5,HN30=data!$P$7,HN30=data!$P$10,HN30=data!$P$13,HN30=data!$P$14)</xm:f>
            <x14:dxf>
              <fill>
                <patternFill>
                  <bgColor theme="1"/>
                </patternFill>
              </fill>
            </x14:dxf>
          </x14:cfRule>
          <xm:sqref>HD30:HD49</xm:sqref>
        </x14:conditionalFormatting>
        <x14:conditionalFormatting xmlns:xm="http://schemas.microsoft.com/office/excel/2006/main">
          <x14:cfRule type="expression" priority="2266" id="{74D06911-CC48-484B-A25C-CBF89C4075A3}">
            <xm:f>OR(HN30=data!$P$4,HN30=data!$P$5,HN30=data!$P$7,HN30=data!$P$10,HN30=data!$P$13,HN30=data!$P$14)</xm:f>
            <x14:dxf>
              <fill>
                <patternFill>
                  <bgColor theme="1"/>
                </patternFill>
              </fill>
            </x14:dxf>
          </x14:cfRule>
          <xm:sqref>HE30:HE49</xm:sqref>
        </x14:conditionalFormatting>
        <x14:conditionalFormatting xmlns:xm="http://schemas.microsoft.com/office/excel/2006/main">
          <x14:cfRule type="expression" priority="2265" id="{727CE59A-166E-4EA4-B39D-81F31590772E}">
            <xm:f>OR(HN30=data!$P$4,HN30=data!$P$5,HN30=data!$P$7,HN30=data!$P$10,HN30=data!$P$13,HN30=data!$P$14)</xm:f>
            <x14:dxf>
              <fill>
                <patternFill>
                  <bgColor theme="1"/>
                </patternFill>
              </fill>
            </x14:dxf>
          </x14:cfRule>
          <xm:sqref>HF30:HF49</xm:sqref>
        </x14:conditionalFormatting>
        <x14:conditionalFormatting xmlns:xm="http://schemas.microsoft.com/office/excel/2006/main">
          <x14:cfRule type="expression" priority="2264" id="{A59F2C59-356C-4AA8-ABC3-89B2A2C34D21}">
            <xm:f>OR(HN30=data!$P$4,HN30=data!$P$5,HN30=data!$P$7,HN30=data!$P$10,HN30=data!$P$13,HN30=data!$P$14)</xm:f>
            <x14:dxf>
              <fill>
                <patternFill>
                  <bgColor theme="1"/>
                </patternFill>
              </fill>
            </x14:dxf>
          </x14:cfRule>
          <xm:sqref>HG30:HG49</xm:sqref>
        </x14:conditionalFormatting>
        <x14:conditionalFormatting xmlns:xm="http://schemas.microsoft.com/office/excel/2006/main">
          <x14:cfRule type="expression" priority="2259" id="{EDB407D0-E377-4EB2-BC9B-0FE6E3904635}">
            <xm:f>OR(HN29=data!$P$4,HN29=data!$P$5,HN29=data!$P$7,HN29=data!$P$10,HN29=data!$P$13,HN29=data!$P$14)</xm:f>
            <x14:dxf>
              <fill>
                <patternFill>
                  <bgColor theme="1"/>
                </patternFill>
              </fill>
            </x14:dxf>
          </x14:cfRule>
          <xm:sqref>HL30:HL49</xm:sqref>
        </x14:conditionalFormatting>
        <x14:conditionalFormatting xmlns:xm="http://schemas.microsoft.com/office/excel/2006/main">
          <x14:cfRule type="expression" priority="2301" id="{668BF964-C359-43EA-8E8D-78307AA1E68E}">
            <xm:f>HM20=data!$F$6</xm:f>
            <x14:dxf>
              <fill>
                <patternFill>
                  <bgColor theme="1"/>
                </patternFill>
              </fill>
            </x14:dxf>
          </x14:cfRule>
          <xm:sqref>HI20</xm:sqref>
        </x14:conditionalFormatting>
        <x14:conditionalFormatting xmlns:xm="http://schemas.microsoft.com/office/excel/2006/main">
          <x14:cfRule type="expression" priority="2302" id="{14800515-5EDA-440F-A7CF-EDAAA9EFA7F2}">
            <xm:f>HM20=data!$F$6</xm:f>
            <x14:dxf>
              <fill>
                <patternFill>
                  <bgColor theme="1"/>
                </patternFill>
              </fill>
            </x14:dxf>
          </x14:cfRule>
          <xm:sqref>HJ20</xm:sqref>
        </x14:conditionalFormatting>
        <x14:conditionalFormatting xmlns:xm="http://schemas.microsoft.com/office/excel/2006/main">
          <x14:cfRule type="expression" priority="2303" id="{EFCD548F-7385-418C-97B4-076E41EFDC60}">
            <xm:f>HM20=data!$F$6</xm:f>
            <x14:dxf>
              <fill>
                <patternFill>
                  <bgColor theme="1"/>
                </patternFill>
              </fill>
            </x14:dxf>
          </x14:cfRule>
          <xm:sqref>HK20</xm:sqref>
        </x14:conditionalFormatting>
        <x14:conditionalFormatting xmlns:xm="http://schemas.microsoft.com/office/excel/2006/main">
          <x14:cfRule type="expression" priority="2304" id="{B2DE8624-5723-4A3C-B5BC-4B4DBBE152D8}">
            <xm:f>OR(HN30=data!$P$4,HN30=data!$P$5,HN30=data!$P$7,HN30=data!$P$10,HN30=data!$P$13,HN30=data!$P$14)</xm:f>
            <x14:dxf>
              <fill>
                <patternFill>
                  <bgColor theme="1"/>
                </patternFill>
              </fill>
            </x14:dxf>
          </x14:cfRule>
          <xm:sqref>HL30</xm:sqref>
        </x14:conditionalFormatting>
        <x14:conditionalFormatting xmlns:xm="http://schemas.microsoft.com/office/excel/2006/main">
          <x14:cfRule type="expression" priority="2305" id="{3BB809D7-FE42-49E1-A966-E85D78E7AB97}">
            <xm:f>OR(HN50=data!$P$4,HN50=data!$P$5,HN50=data!$P$6,HN50=data!$P$7,HN50=data!$P$8,#REF!=data!$P$9,HN50=data!$P$10,HN50=data!$P$13,HN50=data!$P$14,HN50=data!$P$15)</xm:f>
            <x14:dxf>
              <fill>
                <patternFill>
                  <bgColor theme="1"/>
                </patternFill>
              </fill>
            </x14:dxf>
          </x14:cfRule>
          <xm:sqref>HL50</xm:sqref>
        </x14:conditionalFormatting>
        <x14:conditionalFormatting xmlns:xm="http://schemas.microsoft.com/office/excel/2006/main">
          <x14:cfRule type="expression" priority="2258" id="{C121FA44-0523-4436-8E96-6A681855BBD6}">
            <xm:f>HM20=data!$F$6</xm:f>
            <x14:dxf>
              <fill>
                <patternFill>
                  <bgColor theme="1"/>
                </patternFill>
              </fill>
            </x14:dxf>
          </x14:cfRule>
          <xm:sqref>HG20:HG69</xm:sqref>
        </x14:conditionalFormatting>
        <x14:conditionalFormatting xmlns:xm="http://schemas.microsoft.com/office/excel/2006/main">
          <x14:cfRule type="expression" priority="2257" id="{6B583510-FF5D-4D4E-A328-D99C0CDB28A8}">
            <xm:f>HM20=data!$F$6</xm:f>
            <x14:dxf>
              <fill>
                <patternFill>
                  <bgColor theme="1"/>
                </patternFill>
              </fill>
            </x14:dxf>
          </x14:cfRule>
          <xm:sqref>HH20:HH69</xm:sqref>
        </x14:conditionalFormatting>
        <x14:conditionalFormatting xmlns:xm="http://schemas.microsoft.com/office/excel/2006/main">
          <x14:cfRule type="expression" priority="2260" id="{53140560-AE0F-4E8E-BD38-D38E7F78758F}">
            <xm:f>OR(HN29=data!$P$4,HN29=data!$P$5,HN29=data!$P$7,HN29=data!$P$10,HN29=data!$P$13,HN29=data!$P$14)</xm:f>
            <x14:dxf>
              <fill>
                <patternFill>
                  <bgColor theme="1"/>
                </patternFill>
              </fill>
            </x14:dxf>
          </x14:cfRule>
          <xm:sqref>HK30:HK49</xm:sqref>
        </x14:conditionalFormatting>
        <x14:conditionalFormatting xmlns:xm="http://schemas.microsoft.com/office/excel/2006/main">
          <x14:cfRule type="expression" priority="2261" id="{E4DF3412-29F3-4E6F-B088-66917D6B3851}">
            <xm:f>OR(HN29=data!$P$4,HN29=data!$P$5,HN29=data!$P$7,HN29=data!$P$10,HN29=data!$P$13,HN29=data!$P$14)</xm:f>
            <x14:dxf>
              <fill>
                <patternFill>
                  <bgColor theme="1"/>
                </patternFill>
              </fill>
            </x14:dxf>
          </x14:cfRule>
          <xm:sqref>HJ30:HJ49</xm:sqref>
        </x14:conditionalFormatting>
        <x14:conditionalFormatting xmlns:xm="http://schemas.microsoft.com/office/excel/2006/main">
          <x14:cfRule type="expression" priority="2262" id="{4F28A223-0756-41B4-ACC2-C93F49D540CF}">
            <xm:f>OR(HN29=data!$P$4,HN29=data!$P$5,HN29=data!$P$7,HN29=data!$P$10,HN29=data!$P$13,HN29=data!$P$14)</xm:f>
            <x14:dxf>
              <fill>
                <patternFill>
                  <bgColor theme="1"/>
                </patternFill>
              </fill>
            </x14:dxf>
          </x14:cfRule>
          <xm:sqref>HI30:HI49</xm:sqref>
        </x14:conditionalFormatting>
        <x14:conditionalFormatting xmlns:xm="http://schemas.microsoft.com/office/excel/2006/main">
          <x14:cfRule type="expression" priority="2272" id="{C11B2BE2-6991-4A67-946A-8884043B4252}">
            <xm:f>OR(HN49=data!$P$4,HN49=data!$P$5,HN49=data!$P$6,HN49=data!$P$7,HN49=data!$P$8,HN49=data!$P$9,HN49=data!$P$10,HN49=data!$P$13,HN49=data!$P$14,HN49=data!$P$15)</xm:f>
            <x14:dxf>
              <fill>
                <patternFill>
                  <bgColor theme="1"/>
                </patternFill>
              </fill>
            </x14:dxf>
          </x14:cfRule>
          <xm:sqref>HJ50:HJ69</xm:sqref>
        </x14:conditionalFormatting>
        <x14:conditionalFormatting xmlns:xm="http://schemas.microsoft.com/office/excel/2006/main">
          <x14:cfRule type="expression" priority="2273" id="{DF59267A-2B27-4B4F-A37F-75C681538AC0}">
            <xm:f>OR(HN49=data!$P$4,HN49=data!$P$5,HN49=data!$P$6,HN49=data!$P$7,HN49=data!$P$8,HN49=data!$P$9,HN49=data!$P$10,HN49=data!$P$13,HN49=data!$P$14,HN49=data!$P$15)</xm:f>
            <x14:dxf>
              <fill>
                <patternFill>
                  <bgColor theme="1"/>
                </patternFill>
              </fill>
            </x14:dxf>
          </x14:cfRule>
          <xm:sqref>HI50:HI69</xm:sqref>
        </x14:conditionalFormatting>
        <x14:conditionalFormatting xmlns:xm="http://schemas.microsoft.com/office/excel/2006/main">
          <x14:cfRule type="expression" priority="2281" id="{8EA28DC8-6D05-4E6D-A8D6-6E83758FAC7F}">
            <xm:f>HM49=data!$F$6</xm:f>
            <x14:dxf>
              <fill>
                <patternFill>
                  <bgColor theme="1"/>
                </patternFill>
              </fill>
            </x14:dxf>
          </x14:cfRule>
          <xm:sqref>HK50:HK69</xm:sqref>
        </x14:conditionalFormatting>
        <x14:conditionalFormatting xmlns:xm="http://schemas.microsoft.com/office/excel/2006/main">
          <x14:cfRule type="expression" priority="2256" id="{C855FDBE-B816-40D1-91C2-7F1D7DACCD2D}">
            <xm:f>HE10=data!$AS$5</xm:f>
            <x14:dxf>
              <fill>
                <patternFill>
                  <bgColor theme="1"/>
                </patternFill>
              </fill>
            </x14:dxf>
          </x14:cfRule>
          <xm:sqref>HG10:HG69</xm:sqref>
        </x14:conditionalFormatting>
        <x14:conditionalFormatting xmlns:xm="http://schemas.microsoft.com/office/excel/2006/main">
          <x14:cfRule type="expression" priority="2255" id="{B8D1C1A8-43F8-458B-85D2-20F6F95994C0}">
            <xm:f>HE10=data!$AS$5</xm:f>
            <x14:dxf>
              <fill>
                <patternFill>
                  <bgColor theme="1"/>
                </patternFill>
              </fill>
            </x14:dxf>
          </x14:cfRule>
          <xm:sqref>HH10:HH69</xm:sqref>
        </x14:conditionalFormatting>
        <x14:conditionalFormatting xmlns:xm="http://schemas.microsoft.com/office/excel/2006/main">
          <x14:cfRule type="expression" priority="2250" id="{3EC7EFE3-315C-40AF-B9E3-0649DC16834D}">
            <xm:f>HH10=data!$AR$4</xm:f>
            <x14:dxf>
              <fill>
                <patternFill>
                  <bgColor theme="1"/>
                </patternFill>
              </fill>
            </x14:dxf>
          </x14:cfRule>
          <x14:cfRule type="expression" priority="2254" id="{F9EAB815-DBF6-4E1B-880D-9DDE25CEE70C}">
            <xm:f>HE10=data!$AS$5</xm:f>
            <x14:dxf>
              <fill>
                <patternFill>
                  <bgColor theme="1"/>
                </patternFill>
              </fill>
            </x14:dxf>
          </x14:cfRule>
          <xm:sqref>HI10:HI69</xm:sqref>
        </x14:conditionalFormatting>
        <x14:conditionalFormatting xmlns:xm="http://schemas.microsoft.com/office/excel/2006/main">
          <x14:cfRule type="expression" priority="2249" id="{41C20FAD-4377-49F3-8641-177A76E689A4}">
            <xm:f>HH10=data!$AR$5</xm:f>
            <x14:dxf>
              <fill>
                <patternFill>
                  <bgColor theme="1"/>
                </patternFill>
              </fill>
            </x14:dxf>
          </x14:cfRule>
          <x14:cfRule type="expression" priority="2253" id="{D9632FA7-E4CC-4AE2-95EA-D8D9789FCEAD}">
            <xm:f>HE10=data!$AS$5</xm:f>
            <x14:dxf>
              <fill>
                <patternFill>
                  <bgColor theme="1"/>
                </patternFill>
              </fill>
            </x14:dxf>
          </x14:cfRule>
          <xm:sqref>HJ10:HJ69</xm:sqref>
        </x14:conditionalFormatting>
        <x14:conditionalFormatting xmlns:xm="http://schemas.microsoft.com/office/excel/2006/main">
          <x14:cfRule type="expression" priority="2248" id="{31A111D7-2858-475D-96B8-599E90DE95F9}">
            <xm:f>HH10=data!$AR$5</xm:f>
            <x14:dxf>
              <fill>
                <patternFill>
                  <bgColor theme="1"/>
                </patternFill>
              </fill>
            </x14:dxf>
          </x14:cfRule>
          <x14:cfRule type="expression" priority="2252" id="{3F62B6E3-C4AD-4768-A53B-ED917AA86374}">
            <xm:f>HE10=data!$AS$5</xm:f>
            <x14:dxf>
              <fill>
                <patternFill>
                  <bgColor theme="1"/>
                </patternFill>
              </fill>
            </x14:dxf>
          </x14:cfRule>
          <xm:sqref>HK10:HK69</xm:sqref>
        </x14:conditionalFormatting>
        <x14:conditionalFormatting xmlns:xm="http://schemas.microsoft.com/office/excel/2006/main">
          <x14:cfRule type="expression" priority="2251" id="{E617C852-684A-4AB2-A95F-E68BA410778A}">
            <xm:f>HE10=data!$AS$4</xm:f>
            <x14:dxf>
              <fill>
                <patternFill>
                  <bgColor theme="1"/>
                </patternFill>
              </fill>
            </x14:dxf>
          </x14:cfRule>
          <xm:sqref>HL10:HL69</xm:sqref>
        </x14:conditionalFormatting>
        <x14:conditionalFormatting xmlns:xm="http://schemas.microsoft.com/office/excel/2006/main">
          <x14:cfRule type="expression" priority="2247" id="{16AD80EA-0325-477A-8298-7A4E3E845501}">
            <xm:f>OR(HE4=data!$F$5,HE4=data!$F$6)</xm:f>
            <x14:dxf>
              <fill>
                <patternFill>
                  <bgColor theme="1"/>
                </patternFill>
              </fill>
            </x14:dxf>
          </x14:cfRule>
          <xm:sqref>HC10:HC19</xm:sqref>
        </x14:conditionalFormatting>
        <x14:conditionalFormatting xmlns:xm="http://schemas.microsoft.com/office/excel/2006/main">
          <x14:cfRule type="expression" priority="2246" id="{E866F68B-1E2A-4965-9F05-FC65338D44B1}">
            <xm:f>OR(HE4=data!$F$5,HE4=data!$F$6)</xm:f>
            <x14:dxf>
              <fill>
                <patternFill>
                  <bgColor theme="1"/>
                </patternFill>
              </fill>
            </x14:dxf>
          </x14:cfRule>
          <xm:sqref>HC20:HC29</xm:sqref>
        </x14:conditionalFormatting>
        <x14:conditionalFormatting xmlns:xm="http://schemas.microsoft.com/office/excel/2006/main">
          <x14:cfRule type="expression" priority="2245" id="{D48259AD-39C2-4267-AA4F-99BCAD40050B}">
            <xm:f>OR(HE4=data!$F$5,HE4=data!$F$6)</xm:f>
            <x14:dxf>
              <fill>
                <patternFill>
                  <bgColor theme="1"/>
                </patternFill>
              </fill>
            </x14:dxf>
          </x14:cfRule>
          <xm:sqref>HC30:HC39</xm:sqref>
        </x14:conditionalFormatting>
        <x14:conditionalFormatting xmlns:xm="http://schemas.microsoft.com/office/excel/2006/main">
          <x14:cfRule type="expression" priority="2244" id="{0FD16607-442B-4E5C-BDD4-E0E7E9EF9D24}">
            <xm:f>OR(HE4=data!$F$5,HE4=data!$F$6)</xm:f>
            <x14:dxf>
              <fill>
                <patternFill>
                  <bgColor theme="1"/>
                </patternFill>
              </fill>
            </x14:dxf>
          </x14:cfRule>
          <xm:sqref>HC40:HC49</xm:sqref>
        </x14:conditionalFormatting>
        <x14:conditionalFormatting xmlns:xm="http://schemas.microsoft.com/office/excel/2006/main">
          <x14:cfRule type="expression" priority="2243" id="{AA083CAB-A253-47AF-805E-25BF10B67D67}">
            <xm:f>OR(HE4=data!$F$5,HE4=data!$F$6)</xm:f>
            <x14:dxf>
              <fill>
                <patternFill>
                  <bgColor theme="1"/>
                </patternFill>
              </fill>
            </x14:dxf>
          </x14:cfRule>
          <xm:sqref>HC50:HC59</xm:sqref>
        </x14:conditionalFormatting>
        <x14:conditionalFormatting xmlns:xm="http://schemas.microsoft.com/office/excel/2006/main">
          <x14:cfRule type="expression" priority="2242" id="{068F199B-C001-40F0-9905-14ADAC634295}">
            <xm:f>OR(HE4=data!$F$5,HE4=data!$F$6)</xm:f>
            <x14:dxf>
              <fill>
                <patternFill>
                  <bgColor theme="1"/>
                </patternFill>
              </fill>
            </x14:dxf>
          </x14:cfRule>
          <xm:sqref>HC60:HC69</xm:sqref>
        </x14:conditionalFormatting>
        <x14:conditionalFormatting xmlns:xm="http://schemas.microsoft.com/office/excel/2006/main">
          <x14:cfRule type="expression" priority="2224" id="{10AA6B98-F628-43EB-AA29-2C2FB4218ED1}">
            <xm:f>IE4=data!$F$6</xm:f>
            <x14:dxf>
              <fill>
                <patternFill>
                  <bgColor theme="1"/>
                </patternFill>
              </fill>
            </x14:dxf>
          </x14:cfRule>
          <xm:sqref>IJ4</xm:sqref>
        </x14:conditionalFormatting>
        <x14:conditionalFormatting xmlns:xm="http://schemas.microsoft.com/office/excel/2006/main">
          <x14:cfRule type="expression" priority="2223" id="{EA9CDA60-C12B-446C-B609-7E358859142C}">
            <xm:f>OR(IE4=data!$F$4,IE4=data!$F$5)</xm:f>
            <x14:dxf>
              <fill>
                <patternFill>
                  <bgColor theme="1"/>
                </patternFill>
              </fill>
            </x14:dxf>
          </x14:cfRule>
          <xm:sqref>IE5:IH5</xm:sqref>
        </x14:conditionalFormatting>
        <x14:conditionalFormatting xmlns:xm="http://schemas.microsoft.com/office/excel/2006/main">
          <x14:cfRule type="expression" priority="2222" id="{8DF1700A-F34D-4F8C-8368-89A791C6FA57}">
            <xm:f>OR(IE4=data!$F$4,IE4=data!$F$5)</xm:f>
            <x14:dxf>
              <fill>
                <patternFill>
                  <bgColor theme="1"/>
                </patternFill>
              </fill>
            </x14:dxf>
          </x14:cfRule>
          <xm:sqref>IJ5</xm:sqref>
        </x14:conditionalFormatting>
        <x14:conditionalFormatting xmlns:xm="http://schemas.microsoft.com/office/excel/2006/main">
          <x14:cfRule type="expression" priority="2221" id="{E3D2EDC5-9EFF-4CD3-B169-3CF4A0AAC155}">
            <xm:f>OR(IE4=data!$F$4,IE4=data!$F$6)</xm:f>
            <x14:dxf>
              <fill>
                <patternFill>
                  <bgColor theme="1"/>
                </patternFill>
              </fill>
            </x14:dxf>
          </x14:cfRule>
          <xm:sqref>IE6:IH6</xm:sqref>
        </x14:conditionalFormatting>
        <x14:conditionalFormatting xmlns:xm="http://schemas.microsoft.com/office/excel/2006/main">
          <x14:cfRule type="expression" priority="2220" id="{6407A3D1-D6E0-4207-B0B8-B9344E8BD1DD}">
            <xm:f>OR(IE4=data!$F$4,IE4=data!$F$6)</xm:f>
            <x14:dxf>
              <fill>
                <patternFill>
                  <bgColor theme="1"/>
                </patternFill>
              </fill>
            </x14:dxf>
          </x14:cfRule>
          <xm:sqref>IJ6</xm:sqref>
        </x14:conditionalFormatting>
        <x14:conditionalFormatting xmlns:xm="http://schemas.microsoft.com/office/excel/2006/main">
          <x14:cfRule type="expression" priority="2218" id="{B5804F14-F647-4257-B04B-0268EED13A29}">
            <xm:f>IM20=data!$F$6</xm:f>
            <x14:dxf>
              <fill>
                <patternFill>
                  <bgColor theme="1"/>
                </patternFill>
              </fill>
            </x14:dxf>
          </x14:cfRule>
          <xm:sqref>IC20:IC69</xm:sqref>
        </x14:conditionalFormatting>
        <x14:conditionalFormatting xmlns:xm="http://schemas.microsoft.com/office/excel/2006/main">
          <x14:cfRule type="expression" priority="2217" id="{EF134E07-C38A-438E-BCE7-070BE085B0D5}">
            <xm:f>IM20=data!$F$6</xm:f>
            <x14:dxf>
              <fill>
                <patternFill>
                  <bgColor theme="1"/>
                </patternFill>
              </fill>
            </x14:dxf>
          </x14:cfRule>
          <xm:sqref>ID20:ID69</xm:sqref>
        </x14:conditionalFormatting>
        <x14:conditionalFormatting xmlns:xm="http://schemas.microsoft.com/office/excel/2006/main">
          <x14:cfRule type="expression" priority="2216" id="{0BFEF1C6-DDA1-4341-9788-F85BBB922F27}">
            <xm:f>IM20=data!$F$6</xm:f>
            <x14:dxf>
              <fill>
                <patternFill>
                  <bgColor theme="1"/>
                </patternFill>
              </fill>
            </x14:dxf>
          </x14:cfRule>
          <xm:sqref>IE20:IE69</xm:sqref>
        </x14:conditionalFormatting>
        <x14:conditionalFormatting xmlns:xm="http://schemas.microsoft.com/office/excel/2006/main">
          <x14:cfRule type="expression" priority="2215" id="{8F11B639-DB08-49AF-86E0-DF9FF95ED2A4}">
            <xm:f>IM20=data!$F$6</xm:f>
            <x14:dxf>
              <fill>
                <patternFill>
                  <bgColor theme="1"/>
                </patternFill>
              </fill>
            </x14:dxf>
          </x14:cfRule>
          <xm:sqref>IF20:IF69</xm:sqref>
        </x14:conditionalFormatting>
        <x14:conditionalFormatting xmlns:xm="http://schemas.microsoft.com/office/excel/2006/main">
          <x14:cfRule type="expression" priority="2214" id="{A61897DC-47EA-4D94-90CB-75000B2F0A71}">
            <xm:f>IM20=data!$F$6</xm:f>
            <x14:dxf>
              <fill>
                <patternFill>
                  <bgColor theme="1"/>
                </patternFill>
              </fill>
            </x14:dxf>
          </x14:cfRule>
          <xm:sqref>II21:II29</xm:sqref>
        </x14:conditionalFormatting>
        <x14:conditionalFormatting xmlns:xm="http://schemas.microsoft.com/office/excel/2006/main">
          <x14:cfRule type="expression" priority="2213" id="{949BD4AA-65F1-47F1-8BDC-511F4B401B0A}">
            <xm:f>IM20=data!$F$6</xm:f>
            <x14:dxf>
              <fill>
                <patternFill>
                  <bgColor theme="1"/>
                </patternFill>
              </fill>
            </x14:dxf>
          </x14:cfRule>
          <xm:sqref>IJ21:IJ29</xm:sqref>
        </x14:conditionalFormatting>
        <x14:conditionalFormatting xmlns:xm="http://schemas.microsoft.com/office/excel/2006/main">
          <x14:cfRule type="expression" priority="2212" id="{D05ACC95-50FD-468F-B413-EA7B6AB205A0}">
            <xm:f>IM20=data!$F$6</xm:f>
            <x14:dxf>
              <fill>
                <patternFill>
                  <bgColor theme="1"/>
                </patternFill>
              </fill>
            </x14:dxf>
          </x14:cfRule>
          <xm:sqref>IK21:IK29</xm:sqref>
        </x14:conditionalFormatting>
        <x14:conditionalFormatting xmlns:xm="http://schemas.microsoft.com/office/excel/2006/main">
          <x14:cfRule type="expression" priority="2211" id="{C27ECB9D-4CA6-4E39-96D7-1E052126E08B}">
            <xm:f>IM20=data!$F$6</xm:f>
            <x14:dxf>
              <fill>
                <patternFill>
                  <bgColor theme="1"/>
                </patternFill>
              </fill>
            </x14:dxf>
          </x14:cfRule>
          <xm:sqref>IL20:IL69</xm:sqref>
        </x14:conditionalFormatting>
        <x14:conditionalFormatting xmlns:xm="http://schemas.microsoft.com/office/excel/2006/main">
          <x14:cfRule type="expression" priority="2187" id="{A1B67BFE-CD64-4A11-A107-BE5483C1FE1D}">
            <xm:f>OR(IN29=data!$P$4,IN29=data!$P$5,IN29=data!$P$7,IN29=data!$P$10,IN29=data!$P$13,IN29=data!$P$14)</xm:f>
            <x14:dxf>
              <fill>
                <patternFill>
                  <bgColor theme="1"/>
                </patternFill>
              </fill>
            </x14:dxf>
          </x14:cfRule>
          <xm:sqref>IH30:IH49</xm:sqref>
        </x14:conditionalFormatting>
        <x14:conditionalFormatting xmlns:xm="http://schemas.microsoft.com/office/excel/2006/main">
          <x14:cfRule type="expression" priority="2210" id="{F949D560-152E-4C29-B97D-1D12636C8D26}">
            <xm:f>IM29=data!$F$6</xm:f>
            <x14:dxf>
              <fill>
                <patternFill>
                  <bgColor theme="1"/>
                </patternFill>
              </fill>
            </x14:dxf>
          </x14:cfRule>
          <xm:sqref>II30:II49</xm:sqref>
        </x14:conditionalFormatting>
        <x14:conditionalFormatting xmlns:xm="http://schemas.microsoft.com/office/excel/2006/main">
          <x14:cfRule type="expression" priority="2209" id="{D97B3F8E-75DF-4B24-AC98-BBAF7C84AB40}">
            <xm:f>IM30=data!$F$6</xm:f>
            <x14:dxf>
              <fill>
                <patternFill>
                  <bgColor theme="1"/>
                </patternFill>
              </fill>
            </x14:dxf>
          </x14:cfRule>
          <xm:sqref>IJ31:IJ39 IJ41:IJ49</xm:sqref>
        </x14:conditionalFormatting>
        <x14:conditionalFormatting xmlns:xm="http://schemas.microsoft.com/office/excel/2006/main">
          <x14:cfRule type="expression" priority="2208" id="{1276E777-1F26-4BFD-B5E2-9F785FAF10EC}">
            <xm:f>IM29=data!$F$6</xm:f>
            <x14:dxf>
              <fill>
                <patternFill>
                  <bgColor theme="1"/>
                </patternFill>
              </fill>
            </x14:dxf>
          </x14:cfRule>
          <xm:sqref>IK30:IK49</xm:sqref>
        </x14:conditionalFormatting>
        <x14:conditionalFormatting xmlns:xm="http://schemas.microsoft.com/office/excel/2006/main">
          <x14:cfRule type="expression" priority="2198" id="{A73327D9-55BA-48E7-BC9E-560A2A42B928}">
            <xm:f>OR(IN49=data!$P$4,IN49=data!$P$5,IN49=data!$P$6,IN49=data!$P$7,IN49=data!$P$8,IN49=data!$P$9,IN49=data!$P$10,IN49=data!$P$13,IN49=data!$P$14,IN49=data!$P$15)</xm:f>
            <x14:dxf>
              <fill>
                <patternFill>
                  <bgColor theme="1"/>
                </patternFill>
              </fill>
            </x14:dxf>
          </x14:cfRule>
          <xm:sqref>IH50:IH69</xm:sqref>
        </x14:conditionalFormatting>
        <x14:conditionalFormatting xmlns:xm="http://schemas.microsoft.com/office/excel/2006/main">
          <x14:cfRule type="expression" priority="2207" id="{40945576-40C6-4259-A713-1219B45BB719}">
            <xm:f>IM49=data!$F$6</xm:f>
            <x14:dxf>
              <fill>
                <patternFill>
                  <bgColor theme="1"/>
                </patternFill>
              </fill>
            </x14:dxf>
          </x14:cfRule>
          <xm:sqref>II50:II69</xm:sqref>
        </x14:conditionalFormatting>
        <x14:conditionalFormatting xmlns:xm="http://schemas.microsoft.com/office/excel/2006/main">
          <x14:cfRule type="expression" priority="2206" id="{471B8EDC-8530-4AA8-B28E-1449A4158C9E}">
            <xm:f>IM49=data!$F$6</xm:f>
            <x14:dxf>
              <fill>
                <patternFill>
                  <bgColor theme="1"/>
                </patternFill>
              </fill>
            </x14:dxf>
          </x14:cfRule>
          <xm:sqref>IJ50:IJ69</xm:sqref>
        </x14:conditionalFormatting>
        <x14:conditionalFormatting xmlns:xm="http://schemas.microsoft.com/office/excel/2006/main">
          <x14:cfRule type="expression" priority="2195" id="{4FACB2CD-9DCF-4ED1-A994-B0E990A1714F}">
            <xm:f>OR(IN49=data!$P$4,IN49=data!$P$5,IN49=data!$P$6,IN49=data!$P$7,IN49=data!$P$8,IN49=data!$P$9,IN49=data!$P$10,IN49=data!$P$13,IN49=data!$P$14,IN49=data!$P$15)</xm:f>
            <x14:dxf>
              <fill>
                <patternFill>
                  <bgColor theme="1"/>
                </patternFill>
              </fill>
            </x14:dxf>
          </x14:cfRule>
          <xm:sqref>IK50:IK69</xm:sqref>
        </x14:conditionalFormatting>
        <x14:conditionalFormatting xmlns:xm="http://schemas.microsoft.com/office/excel/2006/main">
          <x14:cfRule type="expression" priority="2203" id="{0645769D-BA15-4A6E-A870-6427AE5B1A72}">
            <xm:f>OR(IN50=data!$P$4,IN50=data!$P$5,IN50=data!$P$6,IN50=data!$P$7,IN50=data!$P$8,IN50=data!$P$9,IN50=data!$P$10,IN50=data!$P$13,IN50=data!$P$14,IN50=data!$P$15)</xm:f>
            <x14:dxf>
              <fill>
                <patternFill>
                  <bgColor theme="1"/>
                </patternFill>
              </fill>
            </x14:dxf>
          </x14:cfRule>
          <xm:sqref>IC50:IC69</xm:sqref>
        </x14:conditionalFormatting>
        <x14:conditionalFormatting xmlns:xm="http://schemas.microsoft.com/office/excel/2006/main">
          <x14:cfRule type="expression" priority="2202" id="{6446443C-5126-40F2-9F55-0514CC845253}">
            <xm:f>OR(IN50=data!$P$4,IN50=data!$P$5,IN50=data!$P$6,IN50=data!$P$7,IN50=data!$P$8,IN50=data!$P$9,IN50=data!$P$10,IN50=data!$P$13,IN50=data!$P$14,IN50=data!$P$15)</xm:f>
            <x14:dxf>
              <fill>
                <patternFill>
                  <bgColor theme="1"/>
                </patternFill>
              </fill>
            </x14:dxf>
          </x14:cfRule>
          <xm:sqref>ID50:ID69</xm:sqref>
        </x14:conditionalFormatting>
        <x14:conditionalFormatting xmlns:xm="http://schemas.microsoft.com/office/excel/2006/main">
          <x14:cfRule type="expression" priority="2201" id="{84517D65-099F-4676-8DEC-1217F1D7D5B1}">
            <xm:f>OR(IN50=data!$P$4,IN50=data!$P$5,IN50=data!$P$6,IN50=data!$P$7,IN50=data!$P$8,IN50=data!$P$9,IN50=data!$P$10,IN50=data!$P$13,IN50=data!$P$14,IN50=data!$P$15)</xm:f>
            <x14:dxf>
              <fill>
                <patternFill>
                  <bgColor theme="1"/>
                </patternFill>
              </fill>
            </x14:dxf>
          </x14:cfRule>
          <xm:sqref>IE50:IE69</xm:sqref>
        </x14:conditionalFormatting>
        <x14:conditionalFormatting xmlns:xm="http://schemas.microsoft.com/office/excel/2006/main">
          <x14:cfRule type="expression" priority="2200" id="{00692BEA-210E-46A0-AD45-BFD1335D2F86}">
            <xm:f>OR(IN50=data!$P$4,IN50=data!$P$5,IN50=data!$P$6,IN50=data!$P$7,IN50=data!$P$8,IN50=data!$P$9,IN50=data!$P$10,IN50=data!$P$13,IN50=data!$P$14,IN50=data!$P$15)</xm:f>
            <x14:dxf>
              <fill>
                <patternFill>
                  <bgColor theme="1"/>
                </patternFill>
              </fill>
            </x14:dxf>
          </x14:cfRule>
          <xm:sqref>IF50:IF69</xm:sqref>
        </x14:conditionalFormatting>
        <x14:conditionalFormatting xmlns:xm="http://schemas.microsoft.com/office/excel/2006/main">
          <x14:cfRule type="expression" priority="2199" id="{2FA64096-3CFE-40EC-82BD-33A95425EB0A}">
            <xm:f>OR(IN50=data!$P$4,IN50=data!$P$5,IN50=data!$P$6,IN50=data!$P$7,IN50=data!$P$8,IN50=data!$P$9,IN50=data!$P$10,IN50=data!$P$13,IN50=data!$P$14,IN50=data!$P$15)</xm:f>
            <x14:dxf>
              <fill>
                <patternFill>
                  <bgColor theme="1"/>
                </patternFill>
              </fill>
            </x14:dxf>
          </x14:cfRule>
          <xm:sqref>IG50:IG69</xm:sqref>
        </x14:conditionalFormatting>
        <x14:conditionalFormatting xmlns:xm="http://schemas.microsoft.com/office/excel/2006/main">
          <x14:cfRule type="expression" priority="2194" id="{DB3AEAD8-A132-417A-B0A6-BBB1CC0CEDC8}">
            <xm:f>OR(IN49=data!$P$4,IN49=data!$P$5,IN49=data!$P$6,IN49=data!$P$7,IN49=data!$P$8,IN49=data!$P$9,IN49=data!$P$10,IN49=data!$P$13,IN49=data!$P$14,IN49=data!$P$15)</xm:f>
            <x14:dxf>
              <fill>
                <patternFill>
                  <bgColor theme="1"/>
                </patternFill>
              </fill>
            </x14:dxf>
          </x14:cfRule>
          <xm:sqref>IL50:IL69</xm:sqref>
        </x14:conditionalFormatting>
        <x14:conditionalFormatting xmlns:xm="http://schemas.microsoft.com/office/excel/2006/main">
          <x14:cfRule type="expression" priority="2192" id="{A2908E89-AF9F-453F-88CD-5794329FD6E4}">
            <xm:f>OR(IN30=data!$P$4,IN30=data!$P$5,IN30=data!$P$7,IN30=data!$P$10,IN30=data!$P$13,IN30=data!$P$14)</xm:f>
            <x14:dxf>
              <fill>
                <patternFill>
                  <bgColor theme="1"/>
                </patternFill>
              </fill>
            </x14:dxf>
          </x14:cfRule>
          <xm:sqref>IC30:IC49</xm:sqref>
        </x14:conditionalFormatting>
        <x14:conditionalFormatting xmlns:xm="http://schemas.microsoft.com/office/excel/2006/main">
          <x14:cfRule type="expression" priority="2191" id="{6F1FAEBB-F3C9-41B2-A245-C18F39F6EC05}">
            <xm:f>OR(IN30=data!$P$4,IN30=data!$P$5,IN30=data!$P$7,IN30=data!$P$10,IN30=data!$P$13,IN30=data!$P$14)</xm:f>
            <x14:dxf>
              <fill>
                <patternFill>
                  <bgColor theme="1"/>
                </patternFill>
              </fill>
            </x14:dxf>
          </x14:cfRule>
          <xm:sqref>ID30:ID49</xm:sqref>
        </x14:conditionalFormatting>
        <x14:conditionalFormatting xmlns:xm="http://schemas.microsoft.com/office/excel/2006/main">
          <x14:cfRule type="expression" priority="2190" id="{6200D8E0-BD5F-499B-8430-B1785F18A568}">
            <xm:f>OR(IN30=data!$P$4,IN30=data!$P$5,IN30=data!$P$7,IN30=data!$P$10,IN30=data!$P$13,IN30=data!$P$14)</xm:f>
            <x14:dxf>
              <fill>
                <patternFill>
                  <bgColor theme="1"/>
                </patternFill>
              </fill>
            </x14:dxf>
          </x14:cfRule>
          <xm:sqref>IE30:IE49</xm:sqref>
        </x14:conditionalFormatting>
        <x14:conditionalFormatting xmlns:xm="http://schemas.microsoft.com/office/excel/2006/main">
          <x14:cfRule type="expression" priority="2189" id="{E1A42449-A88E-4F4A-A2F6-1CC1C2772A2E}">
            <xm:f>OR(IN30=data!$P$4,IN30=data!$P$5,IN30=data!$P$7,IN30=data!$P$10,IN30=data!$P$13,IN30=data!$P$14)</xm:f>
            <x14:dxf>
              <fill>
                <patternFill>
                  <bgColor theme="1"/>
                </patternFill>
              </fill>
            </x14:dxf>
          </x14:cfRule>
          <xm:sqref>IF30:IF49</xm:sqref>
        </x14:conditionalFormatting>
        <x14:conditionalFormatting xmlns:xm="http://schemas.microsoft.com/office/excel/2006/main">
          <x14:cfRule type="expression" priority="2188" id="{2B983313-3B48-4F61-AB17-0CE393AB8EDC}">
            <xm:f>OR(IN30=data!$P$4,IN30=data!$P$5,IN30=data!$P$7,IN30=data!$P$10,IN30=data!$P$13,IN30=data!$P$14)</xm:f>
            <x14:dxf>
              <fill>
                <patternFill>
                  <bgColor theme="1"/>
                </patternFill>
              </fill>
            </x14:dxf>
          </x14:cfRule>
          <xm:sqref>IG30:IG49</xm:sqref>
        </x14:conditionalFormatting>
        <x14:conditionalFormatting xmlns:xm="http://schemas.microsoft.com/office/excel/2006/main">
          <x14:cfRule type="expression" priority="2183" id="{C72C06C2-AE94-4911-8C7C-BD060CBD4EA4}">
            <xm:f>OR(IN29=data!$P$4,IN29=data!$P$5,IN29=data!$P$7,IN29=data!$P$10,IN29=data!$P$13,IN29=data!$P$14)</xm:f>
            <x14:dxf>
              <fill>
                <patternFill>
                  <bgColor theme="1"/>
                </patternFill>
              </fill>
            </x14:dxf>
          </x14:cfRule>
          <xm:sqref>IL30:IL49</xm:sqref>
        </x14:conditionalFormatting>
        <x14:conditionalFormatting xmlns:xm="http://schemas.microsoft.com/office/excel/2006/main">
          <x14:cfRule type="expression" priority="2225" id="{CF3E87AE-FD26-4B40-8067-C17B6AA71088}">
            <xm:f>IM20=data!$F$6</xm:f>
            <x14:dxf>
              <fill>
                <patternFill>
                  <bgColor theme="1"/>
                </patternFill>
              </fill>
            </x14:dxf>
          </x14:cfRule>
          <xm:sqref>II20</xm:sqref>
        </x14:conditionalFormatting>
        <x14:conditionalFormatting xmlns:xm="http://schemas.microsoft.com/office/excel/2006/main">
          <x14:cfRule type="expression" priority="2226" id="{D0AE27DE-F286-44F0-B006-CDC0B5CAC71F}">
            <xm:f>IM20=data!$F$6</xm:f>
            <x14:dxf>
              <fill>
                <patternFill>
                  <bgColor theme="1"/>
                </patternFill>
              </fill>
            </x14:dxf>
          </x14:cfRule>
          <xm:sqref>IJ20</xm:sqref>
        </x14:conditionalFormatting>
        <x14:conditionalFormatting xmlns:xm="http://schemas.microsoft.com/office/excel/2006/main">
          <x14:cfRule type="expression" priority="2227" id="{EC3197E7-5A72-40BA-8ECF-500FD8809F35}">
            <xm:f>IM20=data!$F$6</xm:f>
            <x14:dxf>
              <fill>
                <patternFill>
                  <bgColor theme="1"/>
                </patternFill>
              </fill>
            </x14:dxf>
          </x14:cfRule>
          <xm:sqref>IK20</xm:sqref>
        </x14:conditionalFormatting>
        <x14:conditionalFormatting xmlns:xm="http://schemas.microsoft.com/office/excel/2006/main">
          <x14:cfRule type="expression" priority="2228" id="{31C648B7-B64F-47F6-9AFF-1BE9AFD80925}">
            <xm:f>OR(IN30=data!$P$4,IN30=data!$P$5,IN30=data!$P$7,IN30=data!$P$10,IN30=data!$P$13,IN30=data!$P$14)</xm:f>
            <x14:dxf>
              <fill>
                <patternFill>
                  <bgColor theme="1"/>
                </patternFill>
              </fill>
            </x14:dxf>
          </x14:cfRule>
          <xm:sqref>IL30</xm:sqref>
        </x14:conditionalFormatting>
        <x14:conditionalFormatting xmlns:xm="http://schemas.microsoft.com/office/excel/2006/main">
          <x14:cfRule type="expression" priority="2229" id="{7B924EDB-9BBB-431E-999D-B5AB7DCB386A}">
            <xm:f>OR(IN50=data!$P$4,IN50=data!$P$5,IN50=data!$P$6,IN50=data!$P$7,IN50=data!$P$8,#REF!=data!$P$9,IN50=data!$P$10,IN50=data!$P$13,IN50=data!$P$14,IN50=data!$P$15)</xm:f>
            <x14:dxf>
              <fill>
                <patternFill>
                  <bgColor theme="1"/>
                </patternFill>
              </fill>
            </x14:dxf>
          </x14:cfRule>
          <xm:sqref>IL50</xm:sqref>
        </x14:conditionalFormatting>
        <x14:conditionalFormatting xmlns:xm="http://schemas.microsoft.com/office/excel/2006/main">
          <x14:cfRule type="expression" priority="2182" id="{FC02C35D-D762-4B34-81BB-DC31F88EF483}">
            <xm:f>IM20=data!$F$6</xm:f>
            <x14:dxf>
              <fill>
                <patternFill>
                  <bgColor theme="1"/>
                </patternFill>
              </fill>
            </x14:dxf>
          </x14:cfRule>
          <xm:sqref>IG20:IG69</xm:sqref>
        </x14:conditionalFormatting>
        <x14:conditionalFormatting xmlns:xm="http://schemas.microsoft.com/office/excel/2006/main">
          <x14:cfRule type="expression" priority="2181" id="{5F34D3CC-BF69-4C60-8973-045233185898}">
            <xm:f>IM20=data!$F$6</xm:f>
            <x14:dxf>
              <fill>
                <patternFill>
                  <bgColor theme="1"/>
                </patternFill>
              </fill>
            </x14:dxf>
          </x14:cfRule>
          <xm:sqref>IH20:IH69</xm:sqref>
        </x14:conditionalFormatting>
        <x14:conditionalFormatting xmlns:xm="http://schemas.microsoft.com/office/excel/2006/main">
          <x14:cfRule type="expression" priority="2184" id="{95D01EC8-A0CA-4ED0-97BE-3E15F011FC34}">
            <xm:f>OR(IN29=data!$P$4,IN29=data!$P$5,IN29=data!$P$7,IN29=data!$P$10,IN29=data!$P$13,IN29=data!$P$14)</xm:f>
            <x14:dxf>
              <fill>
                <patternFill>
                  <bgColor theme="1"/>
                </patternFill>
              </fill>
            </x14:dxf>
          </x14:cfRule>
          <xm:sqref>IK30:IK49</xm:sqref>
        </x14:conditionalFormatting>
        <x14:conditionalFormatting xmlns:xm="http://schemas.microsoft.com/office/excel/2006/main">
          <x14:cfRule type="expression" priority="2185" id="{B3624B62-CC5C-4A1B-909E-00A5166F07BC}">
            <xm:f>OR(IN29=data!$P$4,IN29=data!$P$5,IN29=data!$P$7,IN29=data!$P$10,IN29=data!$P$13,IN29=data!$P$14)</xm:f>
            <x14:dxf>
              <fill>
                <patternFill>
                  <bgColor theme="1"/>
                </patternFill>
              </fill>
            </x14:dxf>
          </x14:cfRule>
          <xm:sqref>IJ30:IJ49</xm:sqref>
        </x14:conditionalFormatting>
        <x14:conditionalFormatting xmlns:xm="http://schemas.microsoft.com/office/excel/2006/main">
          <x14:cfRule type="expression" priority="2186" id="{D940BAD0-016F-4068-9356-C6BCFF132484}">
            <xm:f>OR(IN29=data!$P$4,IN29=data!$P$5,IN29=data!$P$7,IN29=data!$P$10,IN29=data!$P$13,IN29=data!$P$14)</xm:f>
            <x14:dxf>
              <fill>
                <patternFill>
                  <bgColor theme="1"/>
                </patternFill>
              </fill>
            </x14:dxf>
          </x14:cfRule>
          <xm:sqref>II30:II49</xm:sqref>
        </x14:conditionalFormatting>
        <x14:conditionalFormatting xmlns:xm="http://schemas.microsoft.com/office/excel/2006/main">
          <x14:cfRule type="expression" priority="2196" id="{9740510B-7B2F-4697-83ED-22831DBC4DC7}">
            <xm:f>OR(IN49=data!$P$4,IN49=data!$P$5,IN49=data!$P$6,IN49=data!$P$7,IN49=data!$P$8,IN49=data!$P$9,IN49=data!$P$10,IN49=data!$P$13,IN49=data!$P$14,IN49=data!$P$15)</xm:f>
            <x14:dxf>
              <fill>
                <patternFill>
                  <bgColor theme="1"/>
                </patternFill>
              </fill>
            </x14:dxf>
          </x14:cfRule>
          <xm:sqref>IJ50:IJ69</xm:sqref>
        </x14:conditionalFormatting>
        <x14:conditionalFormatting xmlns:xm="http://schemas.microsoft.com/office/excel/2006/main">
          <x14:cfRule type="expression" priority="2197" id="{FC5EA50A-7CD1-4961-977E-8624C2104B7C}">
            <xm:f>OR(IN49=data!$P$4,IN49=data!$P$5,IN49=data!$P$6,IN49=data!$P$7,IN49=data!$P$8,IN49=data!$P$9,IN49=data!$P$10,IN49=data!$P$13,IN49=data!$P$14,IN49=data!$P$15)</xm:f>
            <x14:dxf>
              <fill>
                <patternFill>
                  <bgColor theme="1"/>
                </patternFill>
              </fill>
            </x14:dxf>
          </x14:cfRule>
          <xm:sqref>II50:II69</xm:sqref>
        </x14:conditionalFormatting>
        <x14:conditionalFormatting xmlns:xm="http://schemas.microsoft.com/office/excel/2006/main">
          <x14:cfRule type="expression" priority="2205" id="{804A774B-D34B-4943-B47E-AE5DF7CCBD90}">
            <xm:f>IM49=data!$F$6</xm:f>
            <x14:dxf>
              <fill>
                <patternFill>
                  <bgColor theme="1"/>
                </patternFill>
              </fill>
            </x14:dxf>
          </x14:cfRule>
          <xm:sqref>IK50:IK69</xm:sqref>
        </x14:conditionalFormatting>
        <x14:conditionalFormatting xmlns:xm="http://schemas.microsoft.com/office/excel/2006/main">
          <x14:cfRule type="expression" priority="2180" id="{66C5CB2A-7AC7-4E13-822A-2745ADDA78FA}">
            <xm:f>IE10=data!$AS$5</xm:f>
            <x14:dxf>
              <fill>
                <patternFill>
                  <bgColor theme="1"/>
                </patternFill>
              </fill>
            </x14:dxf>
          </x14:cfRule>
          <xm:sqref>IG10:IG69</xm:sqref>
        </x14:conditionalFormatting>
        <x14:conditionalFormatting xmlns:xm="http://schemas.microsoft.com/office/excel/2006/main">
          <x14:cfRule type="expression" priority="2179" id="{933B1C28-E6E5-4BCE-8BF8-E15BB5B62FC0}">
            <xm:f>IE10=data!$AS$5</xm:f>
            <x14:dxf>
              <fill>
                <patternFill>
                  <bgColor theme="1"/>
                </patternFill>
              </fill>
            </x14:dxf>
          </x14:cfRule>
          <xm:sqref>IH10:IH69</xm:sqref>
        </x14:conditionalFormatting>
        <x14:conditionalFormatting xmlns:xm="http://schemas.microsoft.com/office/excel/2006/main">
          <x14:cfRule type="expression" priority="2174" id="{019D7F19-FB88-47F5-8043-52D9586D80B7}">
            <xm:f>IH10=data!$AR$4</xm:f>
            <x14:dxf>
              <fill>
                <patternFill>
                  <bgColor theme="1"/>
                </patternFill>
              </fill>
            </x14:dxf>
          </x14:cfRule>
          <x14:cfRule type="expression" priority="2178" id="{6EFE43DE-5E34-4C8F-BC9B-939C97C6FAA0}">
            <xm:f>IE10=data!$AS$5</xm:f>
            <x14:dxf>
              <fill>
                <patternFill>
                  <bgColor theme="1"/>
                </patternFill>
              </fill>
            </x14:dxf>
          </x14:cfRule>
          <xm:sqref>II10:II69</xm:sqref>
        </x14:conditionalFormatting>
        <x14:conditionalFormatting xmlns:xm="http://schemas.microsoft.com/office/excel/2006/main">
          <x14:cfRule type="expression" priority="2173" id="{2488C73A-9E28-4285-A039-B4E807BCEC0D}">
            <xm:f>IH10=data!$AR$5</xm:f>
            <x14:dxf>
              <fill>
                <patternFill>
                  <bgColor theme="1"/>
                </patternFill>
              </fill>
            </x14:dxf>
          </x14:cfRule>
          <x14:cfRule type="expression" priority="2177" id="{8BC10180-F7FD-4307-B184-2CF891FF517D}">
            <xm:f>IE10=data!$AS$5</xm:f>
            <x14:dxf>
              <fill>
                <patternFill>
                  <bgColor theme="1"/>
                </patternFill>
              </fill>
            </x14:dxf>
          </x14:cfRule>
          <xm:sqref>IJ10:IJ69</xm:sqref>
        </x14:conditionalFormatting>
        <x14:conditionalFormatting xmlns:xm="http://schemas.microsoft.com/office/excel/2006/main">
          <x14:cfRule type="expression" priority="2172" id="{8C67FA19-9E3F-4920-A809-FAE7E23246B5}">
            <xm:f>IH10=data!$AR$5</xm:f>
            <x14:dxf>
              <fill>
                <patternFill>
                  <bgColor theme="1"/>
                </patternFill>
              </fill>
            </x14:dxf>
          </x14:cfRule>
          <x14:cfRule type="expression" priority="2176" id="{57F26AC3-424A-4FC7-9000-907679B7AFB5}">
            <xm:f>IE10=data!$AS$5</xm:f>
            <x14:dxf>
              <fill>
                <patternFill>
                  <bgColor theme="1"/>
                </patternFill>
              </fill>
            </x14:dxf>
          </x14:cfRule>
          <xm:sqref>IK10:IK69</xm:sqref>
        </x14:conditionalFormatting>
        <x14:conditionalFormatting xmlns:xm="http://schemas.microsoft.com/office/excel/2006/main">
          <x14:cfRule type="expression" priority="2175" id="{5BCE0DC5-65F1-4E9C-A379-55C4C68539BF}">
            <xm:f>IE10=data!$AS$4</xm:f>
            <x14:dxf>
              <fill>
                <patternFill>
                  <bgColor theme="1"/>
                </patternFill>
              </fill>
            </x14:dxf>
          </x14:cfRule>
          <xm:sqref>IL10:IL69</xm:sqref>
        </x14:conditionalFormatting>
        <x14:conditionalFormatting xmlns:xm="http://schemas.microsoft.com/office/excel/2006/main">
          <x14:cfRule type="expression" priority="2171" id="{F45A1E1E-CE8E-4528-93D1-66AFBCF670A7}">
            <xm:f>OR(IE4=data!$F$5,IE4=data!$F$6)</xm:f>
            <x14:dxf>
              <fill>
                <patternFill>
                  <bgColor theme="1"/>
                </patternFill>
              </fill>
            </x14:dxf>
          </x14:cfRule>
          <xm:sqref>IC10:IC19</xm:sqref>
        </x14:conditionalFormatting>
        <x14:conditionalFormatting xmlns:xm="http://schemas.microsoft.com/office/excel/2006/main">
          <x14:cfRule type="expression" priority="2170" id="{7ED1A6D1-D031-43BB-93D0-72F4499F3F5C}">
            <xm:f>OR(IE4=data!$F$5,IE4=data!$F$6)</xm:f>
            <x14:dxf>
              <fill>
                <patternFill>
                  <bgColor theme="1"/>
                </patternFill>
              </fill>
            </x14:dxf>
          </x14:cfRule>
          <xm:sqref>IC20:IC29</xm:sqref>
        </x14:conditionalFormatting>
        <x14:conditionalFormatting xmlns:xm="http://schemas.microsoft.com/office/excel/2006/main">
          <x14:cfRule type="expression" priority="2169" id="{2234AC51-2B0C-4C30-8C44-8334D597F56B}">
            <xm:f>OR(IE4=data!$F$5,IE4=data!$F$6)</xm:f>
            <x14:dxf>
              <fill>
                <patternFill>
                  <bgColor theme="1"/>
                </patternFill>
              </fill>
            </x14:dxf>
          </x14:cfRule>
          <xm:sqref>IC30:IC39</xm:sqref>
        </x14:conditionalFormatting>
        <x14:conditionalFormatting xmlns:xm="http://schemas.microsoft.com/office/excel/2006/main">
          <x14:cfRule type="expression" priority="2168" id="{BCA07927-5A6E-413A-A9A0-C5C009B2FBD9}">
            <xm:f>OR(IE4=data!$F$5,IE4=data!$F$6)</xm:f>
            <x14:dxf>
              <fill>
                <patternFill>
                  <bgColor theme="1"/>
                </patternFill>
              </fill>
            </x14:dxf>
          </x14:cfRule>
          <xm:sqref>IC40:IC49</xm:sqref>
        </x14:conditionalFormatting>
        <x14:conditionalFormatting xmlns:xm="http://schemas.microsoft.com/office/excel/2006/main">
          <x14:cfRule type="expression" priority="2167" id="{177B7DE6-40D2-43A8-9DA9-3A7AAD46C00F}">
            <xm:f>OR(IE4=data!$F$5,IE4=data!$F$6)</xm:f>
            <x14:dxf>
              <fill>
                <patternFill>
                  <bgColor theme="1"/>
                </patternFill>
              </fill>
            </x14:dxf>
          </x14:cfRule>
          <xm:sqref>IC50:IC59</xm:sqref>
        </x14:conditionalFormatting>
        <x14:conditionalFormatting xmlns:xm="http://schemas.microsoft.com/office/excel/2006/main">
          <x14:cfRule type="expression" priority="2166" id="{CF247187-2C0C-4D21-B4F5-ADA2CEC0422C}">
            <xm:f>OR(IE4=data!$F$5,IE4=data!$F$6)</xm:f>
            <x14:dxf>
              <fill>
                <patternFill>
                  <bgColor theme="1"/>
                </patternFill>
              </fill>
            </x14:dxf>
          </x14:cfRule>
          <xm:sqref>IC60:IC69</xm:sqref>
        </x14:conditionalFormatting>
        <x14:conditionalFormatting xmlns:xm="http://schemas.microsoft.com/office/excel/2006/main">
          <x14:cfRule type="expression" priority="7685" id="{224E02F0-DA29-4921-9909-08EA0EBBC8DB}">
            <xm:f>OR(AN30=data!$P$4,AN30=data!$P$5,AN30=data!$P$7,AN30=data!$P$10,AN30=data!$P$13,AN30=data!$P$14)</xm:f>
            <x14:dxf>
              <fill>
                <patternFill>
                  <bgColor theme="1"/>
                </patternFill>
              </fill>
            </x14:dxf>
          </x14:cfRule>
          <x14:cfRule type="expression" priority="7686" id="{78E4C8EC-AEFE-4336-B436-20AA0D980764}">
            <xm:f>AM30=data!$F$6</xm:f>
            <x14:dxf>
              <fill>
                <patternFill>
                  <bgColor theme="1"/>
                </patternFill>
              </fill>
            </x14:dxf>
          </x14:cfRule>
          <xm:sqref>AJ40 BJ40 DJ40 EJ40 FJ40 GJ40 HJ40 IJ40 AJ30 BJ30 DJ30 EJ30 FJ30 GJ30 HJ30 IJ30</xm:sqref>
        </x14:conditionalFormatting>
        <x14:conditionalFormatting xmlns:xm="http://schemas.microsoft.com/office/excel/2006/main">
          <x14:cfRule type="expression" priority="7725" id="{1120A668-A08E-4E91-9468-4DF280742338}">
            <xm:f>OR(AN30=data!$P$4,AN30=data!$P$5,AN30=data!$P$7,AN30=data!$P$10,AN30=data!$P$13,AN30=data!$P$14)</xm:f>
            <x14:dxf>
              <fill>
                <patternFill>
                  <bgColor theme="1"/>
                </patternFill>
              </fill>
            </x14:dxf>
          </x14:cfRule>
          <x14:cfRule type="expression" priority="7726" id="{5EBDBA8D-FC73-4C53-AB13-B30FFF49763F}">
            <xm:f>AM30=data!$F$6</xm:f>
            <x14:dxf>
              <fill>
                <patternFill>
                  <bgColor theme="1"/>
                </patternFill>
              </fill>
            </x14:dxf>
          </x14:cfRule>
          <xm:sqref>AK40 BK40 DK40 EK40 FK40 GK40 HK40 IK40 AK30 BK30 DK30 EK30 FK30 GK30 HK30 IK30</xm:sqref>
        </x14:conditionalFormatting>
        <x14:conditionalFormatting xmlns:xm="http://schemas.microsoft.com/office/excel/2006/main">
          <x14:cfRule type="expression" priority="7765" id="{C511FA52-2723-497F-BF25-82B7F403E555}">
            <xm:f>OR(AN50=data!$P$4,AN50=data!$P$5,AN50=data!$P$6,AN50=data!$P$7,AN50=data!$P$8,#REF!=data!$P$9,AN50=data!$P$10,AN50=data!$P$13,AN50=data!$P$14,AN50=data!$P$15)</xm:f>
            <x14:dxf>
              <fill>
                <patternFill>
                  <bgColor theme="1"/>
                </patternFill>
              </fill>
            </x14:dxf>
          </x14:cfRule>
          <x14:cfRule type="expression" priority="7766" id="{2966F45E-73AE-4448-8DA4-AD16CA63FE0D}">
            <xm:f>AF50=data!$F$6</xm:f>
            <x14:dxf>
              <fill>
                <patternFill>
                  <bgColor theme="1"/>
                </patternFill>
              </fill>
            </x14:dxf>
          </x14:cfRule>
          <xm:sqref>AI60 BI60 DI60 EI60 FI60 GI60 HI60 II60 AI50 BI50 DI50 EI50 FI50 GI50 HI50 II50</xm:sqref>
        </x14:conditionalFormatting>
        <x14:conditionalFormatting xmlns:xm="http://schemas.microsoft.com/office/excel/2006/main">
          <x14:cfRule type="expression" priority="7805" id="{EF39A611-6123-44C7-BD88-69B02900CBBA}">
            <xm:f>OR(AN50=data!$P$4,AN50=data!$P$5,AN50=data!$P$6,AN50=data!$P$7,AN50=data!$P$8,AN50=data!$P$9,AN50=data!$P$10,AN50=data!$P$13,AN50=data!$P$14,AN50=data!$P$15)</xm:f>
            <x14:dxf>
              <fill>
                <patternFill>
                  <bgColor theme="1"/>
                </patternFill>
              </fill>
            </x14:dxf>
          </x14:cfRule>
          <x14:cfRule type="expression" priority="7806" id="{2E69D701-8C5C-4416-B299-46E09DAB8D2A}">
            <xm:f>AF50=data!$F$6</xm:f>
            <x14:dxf>
              <fill>
                <patternFill>
                  <bgColor theme="1"/>
                </patternFill>
              </fill>
            </x14:dxf>
          </x14:cfRule>
          <xm:sqref>AJ60 BJ60 DJ60 EJ60 FJ60 GJ60 HJ60 IJ60 AJ50 BJ50 DJ50 EJ50 FJ50 GJ50 HJ50 IJ50</xm:sqref>
        </x14:conditionalFormatting>
        <x14:conditionalFormatting xmlns:xm="http://schemas.microsoft.com/office/excel/2006/main">
          <x14:cfRule type="expression" priority="7845" id="{E70230FA-72F2-4E51-B8DA-2D296385990E}">
            <xm:f>OR(AN50=data!$P$4,AN50=data!$P$5,AN50=data!$P$6,AN50=data!$P$7,AN50=data!$P$8,AN50=data!$P$9,AN50=data!$P$10,AN50=data!$P$13,AN50=data!$P$14,AN50=data!$P$15)</xm:f>
            <x14:dxf>
              <fill>
                <patternFill>
                  <bgColor theme="1"/>
                </patternFill>
              </fill>
            </x14:dxf>
          </x14:cfRule>
          <x14:cfRule type="expression" priority="7846" id="{03C0BE4A-8CC3-4E83-9DC5-1A0B5B9D34ED}">
            <xm:f>AM50=data!$F$6</xm:f>
            <x14:dxf>
              <fill>
                <patternFill>
                  <bgColor theme="1"/>
                </patternFill>
              </fill>
            </x14:dxf>
          </x14:cfRule>
          <xm:sqref>AK60 BK60 DK60 EK60 FK60 GK60 HK60 IK60 AK50 BK50 DK50 EK50 FK50 GK50 HK50 IK50</xm:sqref>
        </x14:conditionalFormatting>
        <x14:conditionalFormatting xmlns:xm="http://schemas.microsoft.com/office/excel/2006/main">
          <x14:cfRule type="expression" priority="7885" id="{617942F1-CE07-4B5D-9D1D-DEDCCF50771E}">
            <xm:f>OR(AN30=data!$P$4,AN30=data!$P$5,AN30=data!$P$7,AN30=data!$P$10,AN30=data!$P$13,AN30=data!$P$14)</xm:f>
            <x14:dxf>
              <fill>
                <patternFill>
                  <bgColor theme="1"/>
                </patternFill>
              </fill>
            </x14:dxf>
          </x14:cfRule>
          <x14:cfRule type="expression" priority="7886" id="{7119175E-D694-4694-98CD-24227A46D08C}">
            <xm:f>AM30=data!$F$6</xm:f>
            <x14:dxf>
              <fill>
                <patternFill>
                  <bgColor theme="1"/>
                </patternFill>
              </fill>
            </x14:dxf>
          </x14:cfRule>
          <xm:sqref>AI30 AI40 BI40 DI40 EI40 FI40 GI40 HI40 II40 BI30 DI30 EI30 FI30 GI30 HI30 II30</xm:sqref>
        </x14:conditionalFormatting>
        <x14:conditionalFormatting xmlns:xm="http://schemas.microsoft.com/office/excel/2006/main">
          <x14:cfRule type="expression" priority="1000" id="{C021EC86-EB5D-423B-8815-0D8C8C1F3437}">
            <xm:f>OR(N40=data!$P$4,N40=data!$P$5,N40=data!$P$7,N40=data!$P$10,N40=data!$P$13,N40=data!$P$14)</xm:f>
            <x14:dxf>
              <fill>
                <patternFill>
                  <bgColor theme="1"/>
                </patternFill>
              </fill>
            </x14:dxf>
          </x14:cfRule>
          <xm:sqref>L40</xm:sqref>
        </x14:conditionalFormatting>
        <x14:conditionalFormatting xmlns:xm="http://schemas.microsoft.com/office/excel/2006/main">
          <x14:cfRule type="expression" priority="1001" id="{4DCC7F06-E7A5-4B08-A08D-EB7DFBFE78AA}">
            <xm:f>OR(N60=data!$P$4,N60=data!$P$5,N60=data!$P$6,N60=data!$P$7,N60=data!$P$8,#REF!=data!$P$9,N60=data!$P$10,N60=data!$P$13,N60=data!$P$14,N60=data!$P$15)</xm:f>
            <x14:dxf>
              <fill>
                <patternFill>
                  <bgColor theme="1"/>
                </patternFill>
              </fill>
            </x14:dxf>
          </x14:cfRule>
          <xm:sqref>L60</xm:sqref>
        </x14:conditionalFormatting>
        <x14:conditionalFormatting xmlns:xm="http://schemas.microsoft.com/office/excel/2006/main">
          <x14:cfRule type="expression" priority="994" id="{BF1AE40E-5D72-4C08-B496-0C4E32CB1CFE}">
            <xm:f>M20=data!$F$6</xm:f>
            <x14:dxf>
              <fill>
                <patternFill>
                  <bgColor theme="1"/>
                </patternFill>
              </fill>
            </x14:dxf>
          </x14:cfRule>
          <xm:sqref>C20:C69</xm:sqref>
        </x14:conditionalFormatting>
        <x14:conditionalFormatting xmlns:xm="http://schemas.microsoft.com/office/excel/2006/main">
          <x14:cfRule type="expression" priority="993" id="{8218B24B-ED79-4699-A3F4-858CB41CD01A}">
            <xm:f>M20=data!$F$6</xm:f>
            <x14:dxf>
              <fill>
                <patternFill>
                  <bgColor theme="1"/>
                </patternFill>
              </fill>
            </x14:dxf>
          </x14:cfRule>
          <xm:sqref>D20:D69</xm:sqref>
        </x14:conditionalFormatting>
        <x14:conditionalFormatting xmlns:xm="http://schemas.microsoft.com/office/excel/2006/main">
          <x14:cfRule type="expression" priority="992" id="{74BE870A-0868-4BF1-AC98-469152205EB5}">
            <xm:f>M20=data!$F$6</xm:f>
            <x14:dxf>
              <fill>
                <patternFill>
                  <bgColor theme="1"/>
                </patternFill>
              </fill>
            </x14:dxf>
          </x14:cfRule>
          <xm:sqref>E20:E69</xm:sqref>
        </x14:conditionalFormatting>
        <x14:conditionalFormatting xmlns:xm="http://schemas.microsoft.com/office/excel/2006/main">
          <x14:cfRule type="expression" priority="991" id="{98A268C0-0DF5-49B0-A70D-BC08B3353271}">
            <xm:f>M20=data!$F$6</xm:f>
            <x14:dxf>
              <fill>
                <patternFill>
                  <bgColor theme="1"/>
                </patternFill>
              </fill>
            </x14:dxf>
          </x14:cfRule>
          <xm:sqref>F20:F69</xm:sqref>
        </x14:conditionalFormatting>
        <x14:conditionalFormatting xmlns:xm="http://schemas.microsoft.com/office/excel/2006/main">
          <x14:cfRule type="expression" priority="990" id="{FE1F5884-FBE9-48C5-B454-30E41E865023}">
            <xm:f>M20=data!$F$6</xm:f>
            <x14:dxf>
              <fill>
                <patternFill>
                  <bgColor theme="1"/>
                </patternFill>
              </fill>
            </x14:dxf>
          </x14:cfRule>
          <xm:sqref>I21:I29</xm:sqref>
        </x14:conditionalFormatting>
        <x14:conditionalFormatting xmlns:xm="http://schemas.microsoft.com/office/excel/2006/main">
          <x14:cfRule type="expression" priority="989" id="{53D88A97-80A9-4C47-A8EB-44B787555096}">
            <xm:f>M20=data!$F$6</xm:f>
            <x14:dxf>
              <fill>
                <patternFill>
                  <bgColor theme="1"/>
                </patternFill>
              </fill>
            </x14:dxf>
          </x14:cfRule>
          <xm:sqref>J21:J29</xm:sqref>
        </x14:conditionalFormatting>
        <x14:conditionalFormatting xmlns:xm="http://schemas.microsoft.com/office/excel/2006/main">
          <x14:cfRule type="expression" priority="988" id="{FB18A439-19EA-44A5-B1BE-766C2EEA76A4}">
            <xm:f>M20=data!$F$6</xm:f>
            <x14:dxf>
              <fill>
                <patternFill>
                  <bgColor theme="1"/>
                </patternFill>
              </fill>
            </x14:dxf>
          </x14:cfRule>
          <xm:sqref>K21:K29</xm:sqref>
        </x14:conditionalFormatting>
        <x14:conditionalFormatting xmlns:xm="http://schemas.microsoft.com/office/excel/2006/main">
          <x14:cfRule type="expression" priority="987" id="{64F6677D-91F9-49E6-9DA5-C7A2B41BBFF4}">
            <xm:f>M20=data!$F$6</xm:f>
            <x14:dxf>
              <fill>
                <patternFill>
                  <bgColor theme="1"/>
                </patternFill>
              </fill>
            </x14:dxf>
          </x14:cfRule>
          <xm:sqref>L20:L69</xm:sqref>
        </x14:conditionalFormatting>
        <x14:conditionalFormatting xmlns:xm="http://schemas.microsoft.com/office/excel/2006/main">
          <x14:cfRule type="expression" priority="965" id="{44EAA415-6842-4890-8DE5-1887A218B9C0}">
            <xm:f>OR(N29=data!$P$4,N29=data!$P$5,N29=data!$P$7,N29=data!$P$10,N29=data!$P$13,N29=data!$P$14)</xm:f>
            <x14:dxf>
              <fill>
                <patternFill>
                  <bgColor theme="1"/>
                </patternFill>
              </fill>
            </x14:dxf>
          </x14:cfRule>
          <xm:sqref>H30:H49</xm:sqref>
        </x14:conditionalFormatting>
        <x14:conditionalFormatting xmlns:xm="http://schemas.microsoft.com/office/excel/2006/main">
          <x14:cfRule type="expression" priority="986" id="{8062D311-5F6C-4777-B5E8-AD28225F636F}">
            <xm:f>M29=data!$F$6</xm:f>
            <x14:dxf>
              <fill>
                <patternFill>
                  <bgColor theme="1"/>
                </patternFill>
              </fill>
            </x14:dxf>
          </x14:cfRule>
          <xm:sqref>I30:I49</xm:sqref>
        </x14:conditionalFormatting>
        <x14:conditionalFormatting xmlns:xm="http://schemas.microsoft.com/office/excel/2006/main">
          <x14:cfRule type="expression" priority="985" id="{429ED71B-02B3-401E-9CC7-94A4670DC997}">
            <xm:f>M30=data!$F$6</xm:f>
            <x14:dxf>
              <fill>
                <patternFill>
                  <bgColor theme="1"/>
                </patternFill>
              </fill>
            </x14:dxf>
          </x14:cfRule>
          <xm:sqref>J31:J39 J41:J49</xm:sqref>
        </x14:conditionalFormatting>
        <x14:conditionalFormatting xmlns:xm="http://schemas.microsoft.com/office/excel/2006/main">
          <x14:cfRule type="expression" priority="984" id="{DABDD46D-DC94-4AB8-B73E-9B4A96E5F007}">
            <xm:f>M29=data!$F$6</xm:f>
            <x14:dxf>
              <fill>
                <patternFill>
                  <bgColor theme="1"/>
                </patternFill>
              </fill>
            </x14:dxf>
          </x14:cfRule>
          <xm:sqref>K30:K49</xm:sqref>
        </x14:conditionalFormatting>
        <x14:conditionalFormatting xmlns:xm="http://schemas.microsoft.com/office/excel/2006/main">
          <x14:cfRule type="expression" priority="975" id="{60DF72ED-6C94-4B66-A257-33555EDA86AF}">
            <xm:f>OR(N49=data!$P$4,N49=data!$P$5,N49=data!$P$6,N49=data!$P$7,N49=data!$P$8,N49=data!$P$9,N49=data!$P$10,N49=data!$P$13,N49=data!$P$14,N49=data!$P$15)</xm:f>
            <x14:dxf>
              <fill>
                <patternFill>
                  <bgColor theme="1"/>
                </patternFill>
              </fill>
            </x14:dxf>
          </x14:cfRule>
          <xm:sqref>H50:H69</xm:sqref>
        </x14:conditionalFormatting>
        <x14:conditionalFormatting xmlns:xm="http://schemas.microsoft.com/office/excel/2006/main">
          <x14:cfRule type="expression" priority="983" id="{09FC0014-5DE2-4EA9-B652-3D2D1E66F716}">
            <xm:f>M49=data!$F$6</xm:f>
            <x14:dxf>
              <fill>
                <patternFill>
                  <bgColor theme="1"/>
                </patternFill>
              </fill>
            </x14:dxf>
          </x14:cfRule>
          <xm:sqref>I50:I69</xm:sqref>
        </x14:conditionalFormatting>
        <x14:conditionalFormatting xmlns:xm="http://schemas.microsoft.com/office/excel/2006/main">
          <x14:cfRule type="expression" priority="982" id="{B773B8E2-D68E-4C2D-B6B3-BDB2C35B917F}">
            <xm:f>M49=data!$F$6</xm:f>
            <x14:dxf>
              <fill>
                <patternFill>
                  <bgColor theme="1"/>
                </patternFill>
              </fill>
            </x14:dxf>
          </x14:cfRule>
          <xm:sqref>J50:J69</xm:sqref>
        </x14:conditionalFormatting>
        <x14:conditionalFormatting xmlns:xm="http://schemas.microsoft.com/office/excel/2006/main">
          <x14:cfRule type="expression" priority="972" id="{C7492D88-F80E-4035-9ED3-CAFCC9D226D9}">
            <xm:f>OR(N49=data!$P$4,N49=data!$P$5,N49=data!$P$6,N49=data!$P$7,N49=data!$P$8,N49=data!$P$9,N49=data!$P$10,N49=data!$P$13,N49=data!$P$14,N49=data!$P$15)</xm:f>
            <x14:dxf>
              <fill>
                <patternFill>
                  <bgColor theme="1"/>
                </patternFill>
              </fill>
            </x14:dxf>
          </x14:cfRule>
          <xm:sqref>K50:K69</xm:sqref>
        </x14:conditionalFormatting>
        <x14:conditionalFormatting xmlns:xm="http://schemas.microsoft.com/office/excel/2006/main">
          <x14:cfRule type="expression" priority="980" id="{62DAD235-DDA6-4EAD-BC36-7369C5FB91D1}">
            <xm:f>OR(N50=data!$P$4,N50=data!$P$5,N50=data!$P$6,N50=data!$P$7,N50=data!$P$8,N50=data!$P$9,N50=data!$P$10,N50=data!$P$13,N50=data!$P$14,N50=data!$P$15)</xm:f>
            <x14:dxf>
              <fill>
                <patternFill>
                  <bgColor theme="1"/>
                </patternFill>
              </fill>
            </x14:dxf>
          </x14:cfRule>
          <xm:sqref>C50:C69</xm:sqref>
        </x14:conditionalFormatting>
        <x14:conditionalFormatting xmlns:xm="http://schemas.microsoft.com/office/excel/2006/main">
          <x14:cfRule type="expression" priority="979" id="{1542B125-BA1A-418D-AD81-D71F46EE8573}">
            <xm:f>OR(N50=data!$P$4,N50=data!$P$5,N50=data!$P$6,N50=data!$P$7,N50=data!$P$8,N50=data!$P$9,N50=data!$P$10,N50=data!$P$13,N50=data!$P$14,N50=data!$P$15)</xm:f>
            <x14:dxf>
              <fill>
                <patternFill>
                  <bgColor theme="1"/>
                </patternFill>
              </fill>
            </x14:dxf>
          </x14:cfRule>
          <xm:sqref>D50:D69</xm:sqref>
        </x14:conditionalFormatting>
        <x14:conditionalFormatting xmlns:xm="http://schemas.microsoft.com/office/excel/2006/main">
          <x14:cfRule type="expression" priority="978" id="{8B282E85-433F-48CA-92D6-77CECD402021}">
            <xm:f>OR(N50=data!$P$4,N50=data!$P$5,N50=data!$P$6,N50=data!$P$7,N50=data!$P$8,N50=data!$P$9,N50=data!$P$10,N50=data!$P$13,N50=data!$P$14,N50=data!$P$15)</xm:f>
            <x14:dxf>
              <fill>
                <patternFill>
                  <bgColor theme="1"/>
                </patternFill>
              </fill>
            </x14:dxf>
          </x14:cfRule>
          <xm:sqref>E50:E69</xm:sqref>
        </x14:conditionalFormatting>
        <x14:conditionalFormatting xmlns:xm="http://schemas.microsoft.com/office/excel/2006/main">
          <x14:cfRule type="expression" priority="977" id="{4D29E283-5578-4F76-A209-34EB02AB7F60}">
            <xm:f>OR(N50=data!$P$4,N50=data!$P$5,N50=data!$P$6,N50=data!$P$7,N50=data!$P$8,N50=data!$P$9,N50=data!$P$10,N50=data!$P$13,N50=data!$P$14,N50=data!$P$15)</xm:f>
            <x14:dxf>
              <fill>
                <patternFill>
                  <bgColor theme="1"/>
                </patternFill>
              </fill>
            </x14:dxf>
          </x14:cfRule>
          <xm:sqref>F50:F69</xm:sqref>
        </x14:conditionalFormatting>
        <x14:conditionalFormatting xmlns:xm="http://schemas.microsoft.com/office/excel/2006/main">
          <x14:cfRule type="expression" priority="976" id="{D01F3E18-B180-411D-A126-03C70A3D2DD2}">
            <xm:f>OR(N50=data!$P$4,N50=data!$P$5,N50=data!$P$6,N50=data!$P$7,N50=data!$P$8,N50=data!$P$9,N50=data!$P$10,N50=data!$P$13,N50=data!$P$14,N50=data!$P$15)</xm:f>
            <x14:dxf>
              <fill>
                <patternFill>
                  <bgColor theme="1"/>
                </patternFill>
              </fill>
            </x14:dxf>
          </x14:cfRule>
          <xm:sqref>G50:G69</xm:sqref>
        </x14:conditionalFormatting>
        <x14:conditionalFormatting xmlns:xm="http://schemas.microsoft.com/office/excel/2006/main">
          <x14:cfRule type="expression" priority="971" id="{5E8F2363-3B1F-4891-9179-B1F4EFCAA673}">
            <xm:f>OR(N49=data!$P$4,N49=data!$P$5,N49=data!$P$6,N49=data!$P$7,N49=data!$P$8,N49=data!$P$9,N49=data!$P$10,N49=data!$P$13,N49=data!$P$14,N49=data!$P$15)</xm:f>
            <x14:dxf>
              <fill>
                <patternFill>
                  <bgColor theme="1"/>
                </patternFill>
              </fill>
            </x14:dxf>
          </x14:cfRule>
          <xm:sqref>L50:L69</xm:sqref>
        </x14:conditionalFormatting>
        <x14:conditionalFormatting xmlns:xm="http://schemas.microsoft.com/office/excel/2006/main">
          <x14:cfRule type="expression" priority="970" id="{D303A30F-A095-4693-9648-9AC4E9FCAFFB}">
            <xm:f>OR(N30=data!$P$4,N30=data!$P$5,N30=data!$P$7,N30=data!$P$10,N30=data!$P$13,N30=data!$P$14)</xm:f>
            <x14:dxf>
              <fill>
                <patternFill>
                  <bgColor theme="1"/>
                </patternFill>
              </fill>
            </x14:dxf>
          </x14:cfRule>
          <xm:sqref>C30:C49</xm:sqref>
        </x14:conditionalFormatting>
        <x14:conditionalFormatting xmlns:xm="http://schemas.microsoft.com/office/excel/2006/main">
          <x14:cfRule type="expression" priority="969" id="{BC82E489-8F17-4C92-AA81-C6F052F30D04}">
            <xm:f>OR(N30=data!$P$4,N30=data!$P$5,N30=data!$P$7,N30=data!$P$10,N30=data!$P$13,N30=data!$P$14)</xm:f>
            <x14:dxf>
              <fill>
                <patternFill>
                  <bgColor theme="1"/>
                </patternFill>
              </fill>
            </x14:dxf>
          </x14:cfRule>
          <xm:sqref>D30:D49</xm:sqref>
        </x14:conditionalFormatting>
        <x14:conditionalFormatting xmlns:xm="http://schemas.microsoft.com/office/excel/2006/main">
          <x14:cfRule type="expression" priority="968" id="{A16F5370-0E19-4146-B3F2-90E5C76E2900}">
            <xm:f>OR(N30=data!$P$4,N30=data!$P$5,N30=data!$P$7,N30=data!$P$10,N30=data!$P$13,N30=data!$P$14)</xm:f>
            <x14:dxf>
              <fill>
                <patternFill>
                  <bgColor theme="1"/>
                </patternFill>
              </fill>
            </x14:dxf>
          </x14:cfRule>
          <xm:sqref>E30:E49</xm:sqref>
        </x14:conditionalFormatting>
        <x14:conditionalFormatting xmlns:xm="http://schemas.microsoft.com/office/excel/2006/main">
          <x14:cfRule type="expression" priority="967" id="{4A826E4F-9313-4F48-A117-AEE1006C05D3}">
            <xm:f>OR(N30=data!$P$4,N30=data!$P$5,N30=data!$P$7,N30=data!$P$10,N30=data!$P$13,N30=data!$P$14)</xm:f>
            <x14:dxf>
              <fill>
                <patternFill>
                  <bgColor theme="1"/>
                </patternFill>
              </fill>
            </x14:dxf>
          </x14:cfRule>
          <xm:sqref>F30:F49</xm:sqref>
        </x14:conditionalFormatting>
        <x14:conditionalFormatting xmlns:xm="http://schemas.microsoft.com/office/excel/2006/main">
          <x14:cfRule type="expression" priority="966" id="{6A9FBEDF-9DB8-4090-BF94-414DF6C32598}">
            <xm:f>OR(N30=data!$P$4,N30=data!$P$5,N30=data!$P$7,N30=data!$P$10,N30=data!$P$13,N30=data!$P$14)</xm:f>
            <x14:dxf>
              <fill>
                <patternFill>
                  <bgColor theme="1"/>
                </patternFill>
              </fill>
            </x14:dxf>
          </x14:cfRule>
          <xm:sqref>G30:G49</xm:sqref>
        </x14:conditionalFormatting>
        <x14:conditionalFormatting xmlns:xm="http://schemas.microsoft.com/office/excel/2006/main">
          <x14:cfRule type="expression" priority="961" id="{B0226749-5C2C-4A54-A0F1-530F645DB0FA}">
            <xm:f>OR(N29=data!$P$4,N29=data!$P$5,N29=data!$P$7,N29=data!$P$10,N29=data!$P$13,N29=data!$P$14)</xm:f>
            <x14:dxf>
              <fill>
                <patternFill>
                  <bgColor theme="1"/>
                </patternFill>
              </fill>
            </x14:dxf>
          </x14:cfRule>
          <xm:sqref>L30:L49</xm:sqref>
        </x14:conditionalFormatting>
        <x14:conditionalFormatting xmlns:xm="http://schemas.microsoft.com/office/excel/2006/main">
          <x14:cfRule type="expression" priority="995" id="{057F0312-79A3-4264-8075-C732281BAF29}">
            <xm:f>M20=data!$F$6</xm:f>
            <x14:dxf>
              <fill>
                <patternFill>
                  <bgColor theme="1"/>
                </patternFill>
              </fill>
            </x14:dxf>
          </x14:cfRule>
          <xm:sqref>I20</xm:sqref>
        </x14:conditionalFormatting>
        <x14:conditionalFormatting xmlns:xm="http://schemas.microsoft.com/office/excel/2006/main">
          <x14:cfRule type="expression" priority="996" id="{7E80BBC4-456C-497A-8BAA-1FE35CD9E368}">
            <xm:f>M20=data!$F$6</xm:f>
            <x14:dxf>
              <fill>
                <patternFill>
                  <bgColor theme="1"/>
                </patternFill>
              </fill>
            </x14:dxf>
          </x14:cfRule>
          <xm:sqref>J20</xm:sqref>
        </x14:conditionalFormatting>
        <x14:conditionalFormatting xmlns:xm="http://schemas.microsoft.com/office/excel/2006/main">
          <x14:cfRule type="expression" priority="997" id="{26F877B2-72FA-47B5-B039-1F15ED32017B}">
            <xm:f>M20=data!$F$6</xm:f>
            <x14:dxf>
              <fill>
                <patternFill>
                  <bgColor theme="1"/>
                </patternFill>
              </fill>
            </x14:dxf>
          </x14:cfRule>
          <xm:sqref>K20</xm:sqref>
        </x14:conditionalFormatting>
        <x14:conditionalFormatting xmlns:xm="http://schemas.microsoft.com/office/excel/2006/main">
          <x14:cfRule type="expression" priority="998" id="{F4DCD736-E136-4B7C-8035-7DCEA5E3FB61}">
            <xm:f>OR(N30=data!$P$4,N30=data!$P$5,N30=data!$P$7,N30=data!$P$10,N30=data!$P$13,N30=data!$P$14)</xm:f>
            <x14:dxf>
              <fill>
                <patternFill>
                  <bgColor theme="1"/>
                </patternFill>
              </fill>
            </x14:dxf>
          </x14:cfRule>
          <xm:sqref>L30</xm:sqref>
        </x14:conditionalFormatting>
        <x14:conditionalFormatting xmlns:xm="http://schemas.microsoft.com/office/excel/2006/main">
          <x14:cfRule type="expression" priority="999" id="{336A5D2B-3A47-401B-A62F-1D31B64597C0}">
            <xm:f>OR(N50=data!$P$4,N50=data!$P$5,N50=data!$P$6,N50=data!$P$7,N50=data!$P$8,#REF!=data!$P$9,N50=data!$P$10,N50=data!$P$13,N50=data!$P$14,N50=data!$P$15)</xm:f>
            <x14:dxf>
              <fill>
                <patternFill>
                  <bgColor theme="1"/>
                </patternFill>
              </fill>
            </x14:dxf>
          </x14:cfRule>
          <xm:sqref>L50</xm:sqref>
        </x14:conditionalFormatting>
        <x14:conditionalFormatting xmlns:xm="http://schemas.microsoft.com/office/excel/2006/main">
          <x14:cfRule type="expression" priority="960" id="{9DE40F09-9C97-4A43-893C-6AB66E0B72E6}">
            <xm:f>M20=data!$F$6</xm:f>
            <x14:dxf>
              <fill>
                <patternFill>
                  <bgColor theme="1"/>
                </patternFill>
              </fill>
            </x14:dxf>
          </x14:cfRule>
          <xm:sqref>G20:G69</xm:sqref>
        </x14:conditionalFormatting>
        <x14:conditionalFormatting xmlns:xm="http://schemas.microsoft.com/office/excel/2006/main">
          <x14:cfRule type="expression" priority="959" id="{36056F35-6EC8-4524-AB8F-FA99740971B2}">
            <xm:f>M20=data!$F$6</xm:f>
            <x14:dxf>
              <fill>
                <patternFill>
                  <bgColor theme="1"/>
                </patternFill>
              </fill>
            </x14:dxf>
          </x14:cfRule>
          <xm:sqref>H20:H69</xm:sqref>
        </x14:conditionalFormatting>
        <x14:conditionalFormatting xmlns:xm="http://schemas.microsoft.com/office/excel/2006/main">
          <x14:cfRule type="expression" priority="962" id="{2E80FE23-0A97-4EB0-8656-9CAD617A1CEB}">
            <xm:f>OR(N29=data!$P$4,N29=data!$P$5,N29=data!$P$7,N29=data!$P$10,N29=data!$P$13,N29=data!$P$14)</xm:f>
            <x14:dxf>
              <fill>
                <patternFill>
                  <bgColor theme="1"/>
                </patternFill>
              </fill>
            </x14:dxf>
          </x14:cfRule>
          <xm:sqref>K30:K49</xm:sqref>
        </x14:conditionalFormatting>
        <x14:conditionalFormatting xmlns:xm="http://schemas.microsoft.com/office/excel/2006/main">
          <x14:cfRule type="expression" priority="963" id="{BD199DB3-FE28-4056-AB1A-CC2A80F8A113}">
            <xm:f>OR(N29=data!$P$4,N29=data!$P$5,N29=data!$P$7,N29=data!$P$10,N29=data!$P$13,N29=data!$P$14)</xm:f>
            <x14:dxf>
              <fill>
                <patternFill>
                  <bgColor theme="1"/>
                </patternFill>
              </fill>
            </x14:dxf>
          </x14:cfRule>
          <xm:sqref>J30:J49</xm:sqref>
        </x14:conditionalFormatting>
        <x14:conditionalFormatting xmlns:xm="http://schemas.microsoft.com/office/excel/2006/main">
          <x14:cfRule type="expression" priority="964" id="{CD191D97-C40F-40B2-8245-4533FB4D8A46}">
            <xm:f>OR(N29=data!$P$4,N29=data!$P$5,N29=data!$P$7,N29=data!$P$10,N29=data!$P$13,N29=data!$P$14)</xm:f>
            <x14:dxf>
              <fill>
                <patternFill>
                  <bgColor theme="1"/>
                </patternFill>
              </fill>
            </x14:dxf>
          </x14:cfRule>
          <xm:sqref>I30:I49</xm:sqref>
        </x14:conditionalFormatting>
        <x14:conditionalFormatting xmlns:xm="http://schemas.microsoft.com/office/excel/2006/main">
          <x14:cfRule type="expression" priority="973" id="{A4196FD9-6B16-4E12-B445-4A871113B823}">
            <xm:f>OR(N49=data!$P$4,N49=data!$P$5,N49=data!$P$6,N49=data!$P$7,N49=data!$P$8,N49=data!$P$9,N49=data!$P$10,N49=data!$P$13,N49=data!$P$14,N49=data!$P$15)</xm:f>
            <x14:dxf>
              <fill>
                <patternFill>
                  <bgColor theme="1"/>
                </patternFill>
              </fill>
            </x14:dxf>
          </x14:cfRule>
          <xm:sqref>J50:J69</xm:sqref>
        </x14:conditionalFormatting>
        <x14:conditionalFormatting xmlns:xm="http://schemas.microsoft.com/office/excel/2006/main">
          <x14:cfRule type="expression" priority="974" id="{5AA1923D-8E6F-44E3-BAF6-71B00332AD84}">
            <xm:f>OR(N49=data!$P$4,N49=data!$P$5,N49=data!$P$6,N49=data!$P$7,N49=data!$P$8,N49=data!$P$9,N49=data!$P$10,N49=data!$P$13,N49=data!$P$14,N49=data!$P$15)</xm:f>
            <x14:dxf>
              <fill>
                <patternFill>
                  <bgColor theme="1"/>
                </patternFill>
              </fill>
            </x14:dxf>
          </x14:cfRule>
          <xm:sqref>I50:I69</xm:sqref>
        </x14:conditionalFormatting>
        <x14:conditionalFormatting xmlns:xm="http://schemas.microsoft.com/office/excel/2006/main">
          <x14:cfRule type="expression" priority="981" id="{17B9DA71-3E57-42B4-8147-5C6C39C60B6A}">
            <xm:f>M49=data!$F$6</xm:f>
            <x14:dxf>
              <fill>
                <patternFill>
                  <bgColor theme="1"/>
                </patternFill>
              </fill>
            </x14:dxf>
          </x14:cfRule>
          <xm:sqref>K50:K69</xm:sqref>
        </x14:conditionalFormatting>
        <x14:conditionalFormatting xmlns:xm="http://schemas.microsoft.com/office/excel/2006/main">
          <x14:cfRule type="expression" priority="958" id="{F3A4100F-0CA8-4E5F-827E-C63D801E550B}">
            <xm:f>E10=data!$AS$5</xm:f>
            <x14:dxf>
              <fill>
                <patternFill>
                  <bgColor theme="1"/>
                </patternFill>
              </fill>
            </x14:dxf>
          </x14:cfRule>
          <xm:sqref>G10:G69</xm:sqref>
        </x14:conditionalFormatting>
        <x14:conditionalFormatting xmlns:xm="http://schemas.microsoft.com/office/excel/2006/main">
          <x14:cfRule type="expression" priority="957" id="{C3780B84-EF6E-4C8A-94AB-33BA264D482B}">
            <xm:f>E10=data!$AS$5</xm:f>
            <x14:dxf>
              <fill>
                <patternFill>
                  <bgColor theme="1"/>
                </patternFill>
              </fill>
            </x14:dxf>
          </x14:cfRule>
          <xm:sqref>H10:H69</xm:sqref>
        </x14:conditionalFormatting>
        <x14:conditionalFormatting xmlns:xm="http://schemas.microsoft.com/office/excel/2006/main">
          <x14:cfRule type="expression" priority="952" id="{9C833614-C57C-445F-AB74-F029AAFCE5B9}">
            <xm:f>H10=data!$AR$4</xm:f>
            <x14:dxf>
              <fill>
                <patternFill>
                  <bgColor theme="1"/>
                </patternFill>
              </fill>
            </x14:dxf>
          </x14:cfRule>
          <x14:cfRule type="expression" priority="956" id="{B1B11CF7-45BB-4383-BBA8-5E1D5D04AFD4}">
            <xm:f>E10=data!$AS$5</xm:f>
            <x14:dxf>
              <fill>
                <patternFill>
                  <bgColor theme="1"/>
                </patternFill>
              </fill>
            </x14:dxf>
          </x14:cfRule>
          <xm:sqref>I10:I69</xm:sqref>
        </x14:conditionalFormatting>
        <x14:conditionalFormatting xmlns:xm="http://schemas.microsoft.com/office/excel/2006/main">
          <x14:cfRule type="expression" priority="951" id="{5398B9B4-63B5-496F-AE17-56D2A97BDAE5}">
            <xm:f>H10=data!$AR$5</xm:f>
            <x14:dxf>
              <fill>
                <patternFill>
                  <bgColor theme="1"/>
                </patternFill>
              </fill>
            </x14:dxf>
          </x14:cfRule>
          <x14:cfRule type="expression" priority="955" id="{92DDF7FD-8759-4EA4-8FF0-B601C2E85E0B}">
            <xm:f>E10=data!$AS$5</xm:f>
            <x14:dxf>
              <fill>
                <patternFill>
                  <bgColor theme="1"/>
                </patternFill>
              </fill>
            </x14:dxf>
          </x14:cfRule>
          <xm:sqref>J10:J69</xm:sqref>
        </x14:conditionalFormatting>
        <x14:conditionalFormatting xmlns:xm="http://schemas.microsoft.com/office/excel/2006/main">
          <x14:cfRule type="expression" priority="950" id="{746DA12F-C991-4C68-8289-AD305DC7F071}">
            <xm:f>H10=data!$AR$5</xm:f>
            <x14:dxf>
              <fill>
                <patternFill>
                  <bgColor theme="1"/>
                </patternFill>
              </fill>
            </x14:dxf>
          </x14:cfRule>
          <x14:cfRule type="expression" priority="954" id="{6E735A92-E7D0-4E21-8EFA-95B213C990A6}">
            <xm:f>E10=data!$AS$5</xm:f>
            <x14:dxf>
              <fill>
                <patternFill>
                  <bgColor theme="1"/>
                </patternFill>
              </fill>
            </x14:dxf>
          </x14:cfRule>
          <xm:sqref>K10:K69</xm:sqref>
        </x14:conditionalFormatting>
        <x14:conditionalFormatting xmlns:xm="http://schemas.microsoft.com/office/excel/2006/main">
          <x14:cfRule type="expression" priority="953" id="{2C02A7C9-0F98-49EB-B187-CB51A16E20B4}">
            <xm:f>E10=data!$AS$4</xm:f>
            <x14:dxf>
              <fill>
                <patternFill>
                  <bgColor theme="1"/>
                </patternFill>
              </fill>
            </x14:dxf>
          </x14:cfRule>
          <xm:sqref>L10:L69</xm:sqref>
        </x14:conditionalFormatting>
        <x14:conditionalFormatting xmlns:xm="http://schemas.microsoft.com/office/excel/2006/main">
          <x14:cfRule type="expression" priority="949" id="{7EFC562D-1731-4FBE-AA09-08A5CA1CDF6E}">
            <xm:f>OR(E4=data!$F$5,E4=data!$F$6)</xm:f>
            <x14:dxf>
              <fill>
                <patternFill>
                  <bgColor theme="1"/>
                </patternFill>
              </fill>
            </x14:dxf>
          </x14:cfRule>
          <xm:sqref>C10:C19</xm:sqref>
        </x14:conditionalFormatting>
        <x14:conditionalFormatting xmlns:xm="http://schemas.microsoft.com/office/excel/2006/main">
          <x14:cfRule type="expression" priority="948" id="{D5129D14-C3D2-479D-A12E-33BFD95371B7}">
            <xm:f>OR(E4=data!$F$5,E4=data!$F$6)</xm:f>
            <x14:dxf>
              <fill>
                <patternFill>
                  <bgColor theme="1"/>
                </patternFill>
              </fill>
            </x14:dxf>
          </x14:cfRule>
          <xm:sqref>C20:C29</xm:sqref>
        </x14:conditionalFormatting>
        <x14:conditionalFormatting xmlns:xm="http://schemas.microsoft.com/office/excel/2006/main">
          <x14:cfRule type="expression" priority="947" id="{ADE60AA3-257E-4356-B380-E6A3FBBB7817}">
            <xm:f>OR(E4=data!$F$5,E4=data!$F$6)</xm:f>
            <x14:dxf>
              <fill>
                <patternFill>
                  <bgColor theme="1"/>
                </patternFill>
              </fill>
            </x14:dxf>
          </x14:cfRule>
          <xm:sqref>C30:C39</xm:sqref>
        </x14:conditionalFormatting>
        <x14:conditionalFormatting xmlns:xm="http://schemas.microsoft.com/office/excel/2006/main">
          <x14:cfRule type="expression" priority="946" id="{37585168-29F9-4AA5-BD1C-8C3F4247F023}">
            <xm:f>OR(E4=data!$F$5,E4=data!$F$6)</xm:f>
            <x14:dxf>
              <fill>
                <patternFill>
                  <bgColor theme="1"/>
                </patternFill>
              </fill>
            </x14:dxf>
          </x14:cfRule>
          <xm:sqref>C40:C49</xm:sqref>
        </x14:conditionalFormatting>
        <x14:conditionalFormatting xmlns:xm="http://schemas.microsoft.com/office/excel/2006/main">
          <x14:cfRule type="expression" priority="945" id="{FBF963FA-F8F3-4AEB-9B8F-E95644249C16}">
            <xm:f>OR(E4=data!$F$5,E4=data!$F$6)</xm:f>
            <x14:dxf>
              <fill>
                <patternFill>
                  <bgColor theme="1"/>
                </patternFill>
              </fill>
            </x14:dxf>
          </x14:cfRule>
          <xm:sqref>C50:C59</xm:sqref>
        </x14:conditionalFormatting>
        <x14:conditionalFormatting xmlns:xm="http://schemas.microsoft.com/office/excel/2006/main">
          <x14:cfRule type="expression" priority="944" id="{4485A8F0-A6F7-4C4E-AE61-547BF2986417}">
            <xm:f>OR(E4=data!$F$5,E4=data!$F$6)</xm:f>
            <x14:dxf>
              <fill>
                <patternFill>
                  <bgColor theme="1"/>
                </patternFill>
              </fill>
            </x14:dxf>
          </x14:cfRule>
          <xm:sqref>C60:C69</xm:sqref>
        </x14:conditionalFormatting>
        <x14:conditionalFormatting xmlns:xm="http://schemas.microsoft.com/office/excel/2006/main">
          <x14:cfRule type="expression" priority="1002" id="{D5C5E35E-D6E9-49D2-8799-00D4EDF805D4}">
            <xm:f>OR(N30=data!$P$4,N30=data!$P$5,N30=data!$P$7,N30=data!$P$10,N30=data!$P$13,N30=data!$P$14)</xm:f>
            <x14:dxf>
              <fill>
                <patternFill>
                  <bgColor theme="1"/>
                </patternFill>
              </fill>
            </x14:dxf>
          </x14:cfRule>
          <x14:cfRule type="expression" priority="1003" id="{2C0142C5-A2E3-45F7-8C84-02E1A564C273}">
            <xm:f>M30=data!$F$6</xm:f>
            <x14:dxf>
              <fill>
                <patternFill>
                  <bgColor theme="1"/>
                </patternFill>
              </fill>
            </x14:dxf>
          </x14:cfRule>
          <xm:sqref>J40 J30</xm:sqref>
        </x14:conditionalFormatting>
        <x14:conditionalFormatting xmlns:xm="http://schemas.microsoft.com/office/excel/2006/main">
          <x14:cfRule type="expression" priority="1004" id="{86FB0C99-AE10-4B78-9973-8FDC884F5E0C}">
            <xm:f>OR(N30=data!$P$4,N30=data!$P$5,N30=data!$P$7,N30=data!$P$10,N30=data!$P$13,N30=data!$P$14)</xm:f>
            <x14:dxf>
              <fill>
                <patternFill>
                  <bgColor theme="1"/>
                </patternFill>
              </fill>
            </x14:dxf>
          </x14:cfRule>
          <x14:cfRule type="expression" priority="1005" id="{7745DE8D-C1A8-4DF6-B311-111454059F2E}">
            <xm:f>M30=data!$F$6</xm:f>
            <x14:dxf>
              <fill>
                <patternFill>
                  <bgColor theme="1"/>
                </patternFill>
              </fill>
            </x14:dxf>
          </x14:cfRule>
          <xm:sqref>K40 K30</xm:sqref>
        </x14:conditionalFormatting>
        <x14:conditionalFormatting xmlns:xm="http://schemas.microsoft.com/office/excel/2006/main">
          <x14:cfRule type="expression" priority="1006" id="{210ADF76-9D70-479F-B03A-775B46AB03ED}">
            <xm:f>OR(N50=data!$P$4,N50=data!$P$5,N50=data!$P$6,N50=data!$P$7,N50=data!$P$8,#REF!=data!$P$9,N50=data!$P$10,N50=data!$P$13,N50=data!$P$14,N50=data!$P$15)</xm:f>
            <x14:dxf>
              <fill>
                <patternFill>
                  <bgColor theme="1"/>
                </patternFill>
              </fill>
            </x14:dxf>
          </x14:cfRule>
          <x14:cfRule type="expression" priority="1007" id="{78369503-EA32-4FFA-8287-A38BB7F8ABB7}">
            <xm:f>F50=data!$F$6</xm:f>
            <x14:dxf>
              <fill>
                <patternFill>
                  <bgColor theme="1"/>
                </patternFill>
              </fill>
            </x14:dxf>
          </x14:cfRule>
          <xm:sqref>I60 I50</xm:sqref>
        </x14:conditionalFormatting>
        <x14:conditionalFormatting xmlns:xm="http://schemas.microsoft.com/office/excel/2006/main">
          <x14:cfRule type="expression" priority="1008" id="{C6C34437-0E17-4FFE-8114-C2DCEE706A56}">
            <xm:f>OR(N50=data!$P$4,N50=data!$P$5,N50=data!$P$6,N50=data!$P$7,N50=data!$P$8,N50=data!$P$9,N50=data!$P$10,N50=data!$P$13,N50=data!$P$14,N50=data!$P$15)</xm:f>
            <x14:dxf>
              <fill>
                <patternFill>
                  <bgColor theme="1"/>
                </patternFill>
              </fill>
            </x14:dxf>
          </x14:cfRule>
          <x14:cfRule type="expression" priority="1009" id="{59C76257-CC2D-4F9D-BF11-4734B0D6D882}">
            <xm:f>F50=data!$F$6</xm:f>
            <x14:dxf>
              <fill>
                <patternFill>
                  <bgColor theme="1"/>
                </patternFill>
              </fill>
            </x14:dxf>
          </x14:cfRule>
          <xm:sqref>J60 J50</xm:sqref>
        </x14:conditionalFormatting>
        <x14:conditionalFormatting xmlns:xm="http://schemas.microsoft.com/office/excel/2006/main">
          <x14:cfRule type="expression" priority="1010" id="{BE8A86E8-83AD-4E54-9E18-2F0B456CEE24}">
            <xm:f>OR(N50=data!$P$4,N50=data!$P$5,N50=data!$P$6,N50=data!$P$7,N50=data!$P$8,N50=data!$P$9,N50=data!$P$10,N50=data!$P$13,N50=data!$P$14,N50=data!$P$15)</xm:f>
            <x14:dxf>
              <fill>
                <patternFill>
                  <bgColor theme="1"/>
                </patternFill>
              </fill>
            </x14:dxf>
          </x14:cfRule>
          <x14:cfRule type="expression" priority="1011" id="{CBA82A9F-DC9A-48B3-A6A1-C887BD69999C}">
            <xm:f>M50=data!$F$6</xm:f>
            <x14:dxf>
              <fill>
                <patternFill>
                  <bgColor theme="1"/>
                </patternFill>
              </fill>
            </x14:dxf>
          </x14:cfRule>
          <xm:sqref>K60 K50</xm:sqref>
        </x14:conditionalFormatting>
        <x14:conditionalFormatting xmlns:xm="http://schemas.microsoft.com/office/excel/2006/main">
          <x14:cfRule type="expression" priority="1012" id="{F1E25E80-FC98-4678-A48D-4DAB9A8B323B}">
            <xm:f>OR(N30=data!$P$4,N30=data!$P$5,N30=data!$P$7,N30=data!$P$10,N30=data!$P$13,N30=data!$P$14)</xm:f>
            <x14:dxf>
              <fill>
                <patternFill>
                  <bgColor theme="1"/>
                </patternFill>
              </fill>
            </x14:dxf>
          </x14:cfRule>
          <x14:cfRule type="expression" priority="1013" id="{66CF4CDC-5ED9-404A-A920-30A751FFF1D1}">
            <xm:f>M30=data!$F$6</xm:f>
            <x14:dxf>
              <fill>
                <patternFill>
                  <bgColor theme="1"/>
                </patternFill>
              </fill>
            </x14:dxf>
          </x14:cfRule>
          <xm:sqref>I30 I40</xm:sqref>
        </x14:conditionalFormatting>
        <x14:conditionalFormatting xmlns:xm="http://schemas.microsoft.com/office/excel/2006/main">
          <x14:cfRule type="expression" priority="930" id="{274C5C08-B907-450E-9E28-A5DFA82D39B1}">
            <xm:f>OR(CN40=data!$P$4,CN40=data!$P$5,CN40=data!$P$7,CN40=data!$P$10,CN40=data!$P$13,CN40=data!$P$14)</xm:f>
            <x14:dxf>
              <fill>
                <patternFill>
                  <bgColor theme="1"/>
                </patternFill>
              </fill>
            </x14:dxf>
          </x14:cfRule>
          <xm:sqref>CL40</xm:sqref>
        </x14:conditionalFormatting>
        <x14:conditionalFormatting xmlns:xm="http://schemas.microsoft.com/office/excel/2006/main">
          <x14:cfRule type="expression" priority="931" id="{B26A9F8F-1430-4D5D-AFFB-550657064339}">
            <xm:f>OR(CN60=data!$P$4,CN60=data!$P$5,CN60=data!$P$6,CN60=data!$P$7,CN60=data!$P$8,#REF!=data!$P$9,CN60=data!$P$10,CN60=data!$P$13,CN60=data!$P$14,CN60=data!$P$15)</xm:f>
            <x14:dxf>
              <fill>
                <patternFill>
                  <bgColor theme="1"/>
                </patternFill>
              </fill>
            </x14:dxf>
          </x14:cfRule>
          <xm:sqref>CL60</xm:sqref>
        </x14:conditionalFormatting>
        <x14:conditionalFormatting xmlns:xm="http://schemas.microsoft.com/office/excel/2006/main">
          <x14:cfRule type="expression" priority="924" id="{BB87EBAE-B98C-4CF1-9228-DDDA41BC1763}">
            <xm:f>CM20=data!$F$6</xm:f>
            <x14:dxf>
              <fill>
                <patternFill>
                  <bgColor theme="1"/>
                </patternFill>
              </fill>
            </x14:dxf>
          </x14:cfRule>
          <xm:sqref>CC20:CC69</xm:sqref>
        </x14:conditionalFormatting>
        <x14:conditionalFormatting xmlns:xm="http://schemas.microsoft.com/office/excel/2006/main">
          <x14:cfRule type="expression" priority="923" id="{D11468EA-8DC7-45F9-9431-B987B4D2AA6F}">
            <xm:f>CM20=data!$F$6</xm:f>
            <x14:dxf>
              <fill>
                <patternFill>
                  <bgColor theme="1"/>
                </patternFill>
              </fill>
            </x14:dxf>
          </x14:cfRule>
          <xm:sqref>CD20:CD69</xm:sqref>
        </x14:conditionalFormatting>
        <x14:conditionalFormatting xmlns:xm="http://schemas.microsoft.com/office/excel/2006/main">
          <x14:cfRule type="expression" priority="922" id="{DD68E396-D1DC-4B38-9DA3-9C059B152C4C}">
            <xm:f>CM20=data!$F$6</xm:f>
            <x14:dxf>
              <fill>
                <patternFill>
                  <bgColor theme="1"/>
                </patternFill>
              </fill>
            </x14:dxf>
          </x14:cfRule>
          <xm:sqref>CE20:CE69</xm:sqref>
        </x14:conditionalFormatting>
        <x14:conditionalFormatting xmlns:xm="http://schemas.microsoft.com/office/excel/2006/main">
          <x14:cfRule type="expression" priority="921" id="{C3E2C091-2203-4B06-B3B9-89186D452EF2}">
            <xm:f>CM20=data!$F$6</xm:f>
            <x14:dxf>
              <fill>
                <patternFill>
                  <bgColor theme="1"/>
                </patternFill>
              </fill>
            </x14:dxf>
          </x14:cfRule>
          <xm:sqref>CF20:CF69</xm:sqref>
        </x14:conditionalFormatting>
        <x14:conditionalFormatting xmlns:xm="http://schemas.microsoft.com/office/excel/2006/main">
          <x14:cfRule type="expression" priority="920" id="{1E106AAD-5947-4C0D-989F-03DAF57A5B28}">
            <xm:f>CM20=data!$F$6</xm:f>
            <x14:dxf>
              <fill>
                <patternFill>
                  <bgColor theme="1"/>
                </patternFill>
              </fill>
            </x14:dxf>
          </x14:cfRule>
          <xm:sqref>CI21:CI29</xm:sqref>
        </x14:conditionalFormatting>
        <x14:conditionalFormatting xmlns:xm="http://schemas.microsoft.com/office/excel/2006/main">
          <x14:cfRule type="expression" priority="919" id="{035C0B8A-A289-44C2-A3FD-6DCA4E3EE251}">
            <xm:f>CM20=data!$F$6</xm:f>
            <x14:dxf>
              <fill>
                <patternFill>
                  <bgColor theme="1"/>
                </patternFill>
              </fill>
            </x14:dxf>
          </x14:cfRule>
          <xm:sqref>CJ21:CJ29</xm:sqref>
        </x14:conditionalFormatting>
        <x14:conditionalFormatting xmlns:xm="http://schemas.microsoft.com/office/excel/2006/main">
          <x14:cfRule type="expression" priority="918" id="{7639D707-66A4-4ECB-BF9D-CA625EB6AD23}">
            <xm:f>CM20=data!$F$6</xm:f>
            <x14:dxf>
              <fill>
                <patternFill>
                  <bgColor theme="1"/>
                </patternFill>
              </fill>
            </x14:dxf>
          </x14:cfRule>
          <xm:sqref>CK21:CK29</xm:sqref>
        </x14:conditionalFormatting>
        <x14:conditionalFormatting xmlns:xm="http://schemas.microsoft.com/office/excel/2006/main">
          <x14:cfRule type="expression" priority="917" id="{EB87951B-0346-48A4-BBF9-391E143C5393}">
            <xm:f>CM20=data!$F$6</xm:f>
            <x14:dxf>
              <fill>
                <patternFill>
                  <bgColor theme="1"/>
                </patternFill>
              </fill>
            </x14:dxf>
          </x14:cfRule>
          <xm:sqref>CL20:CL69</xm:sqref>
        </x14:conditionalFormatting>
        <x14:conditionalFormatting xmlns:xm="http://schemas.microsoft.com/office/excel/2006/main">
          <x14:cfRule type="expression" priority="895" id="{4CA4D5FE-3D89-4E3B-A400-C185C3C7C4C3}">
            <xm:f>OR(CN29=data!$P$4,CN29=data!$P$5,CN29=data!$P$7,CN29=data!$P$10,CN29=data!$P$13,CN29=data!$P$14)</xm:f>
            <x14:dxf>
              <fill>
                <patternFill>
                  <bgColor theme="1"/>
                </patternFill>
              </fill>
            </x14:dxf>
          </x14:cfRule>
          <xm:sqref>CH30:CH49</xm:sqref>
        </x14:conditionalFormatting>
        <x14:conditionalFormatting xmlns:xm="http://schemas.microsoft.com/office/excel/2006/main">
          <x14:cfRule type="expression" priority="916" id="{06BB063E-7981-4E54-8507-5F5CEEF3910A}">
            <xm:f>CM29=data!$F$6</xm:f>
            <x14:dxf>
              <fill>
                <patternFill>
                  <bgColor theme="1"/>
                </patternFill>
              </fill>
            </x14:dxf>
          </x14:cfRule>
          <xm:sqref>CI30:CI49</xm:sqref>
        </x14:conditionalFormatting>
        <x14:conditionalFormatting xmlns:xm="http://schemas.microsoft.com/office/excel/2006/main">
          <x14:cfRule type="expression" priority="915" id="{5FEAB2BA-1F81-47CC-B224-6B6649EA8688}">
            <xm:f>CM30=data!$F$6</xm:f>
            <x14:dxf>
              <fill>
                <patternFill>
                  <bgColor theme="1"/>
                </patternFill>
              </fill>
            </x14:dxf>
          </x14:cfRule>
          <xm:sqref>CJ31:CJ39 CJ41:CJ49</xm:sqref>
        </x14:conditionalFormatting>
        <x14:conditionalFormatting xmlns:xm="http://schemas.microsoft.com/office/excel/2006/main">
          <x14:cfRule type="expression" priority="914" id="{0753C522-A892-42CA-B99C-9B6CEFD214FA}">
            <xm:f>CM29=data!$F$6</xm:f>
            <x14:dxf>
              <fill>
                <patternFill>
                  <bgColor theme="1"/>
                </patternFill>
              </fill>
            </x14:dxf>
          </x14:cfRule>
          <xm:sqref>CK30:CK49</xm:sqref>
        </x14:conditionalFormatting>
        <x14:conditionalFormatting xmlns:xm="http://schemas.microsoft.com/office/excel/2006/main">
          <x14:cfRule type="expression" priority="905" id="{AE78CA92-D812-4737-803A-74236E5A4DF5}">
            <xm:f>OR(CN49=data!$P$4,CN49=data!$P$5,CN49=data!$P$6,CN49=data!$P$7,CN49=data!$P$8,CN49=data!$P$9,CN49=data!$P$10,CN49=data!$P$13,CN49=data!$P$14,CN49=data!$P$15)</xm:f>
            <x14:dxf>
              <fill>
                <patternFill>
                  <bgColor theme="1"/>
                </patternFill>
              </fill>
            </x14:dxf>
          </x14:cfRule>
          <xm:sqref>CH50:CH69</xm:sqref>
        </x14:conditionalFormatting>
        <x14:conditionalFormatting xmlns:xm="http://schemas.microsoft.com/office/excel/2006/main">
          <x14:cfRule type="expression" priority="913" id="{663274A9-8317-4E05-898F-F29F791C0931}">
            <xm:f>CM49=data!$F$6</xm:f>
            <x14:dxf>
              <fill>
                <patternFill>
                  <bgColor theme="1"/>
                </patternFill>
              </fill>
            </x14:dxf>
          </x14:cfRule>
          <xm:sqref>CI50:CI69</xm:sqref>
        </x14:conditionalFormatting>
        <x14:conditionalFormatting xmlns:xm="http://schemas.microsoft.com/office/excel/2006/main">
          <x14:cfRule type="expression" priority="912" id="{38B1A71F-9AF3-4B53-B8D8-B81ED9E6F632}">
            <xm:f>CM49=data!$F$6</xm:f>
            <x14:dxf>
              <fill>
                <patternFill>
                  <bgColor theme="1"/>
                </patternFill>
              </fill>
            </x14:dxf>
          </x14:cfRule>
          <xm:sqref>CJ50:CJ69</xm:sqref>
        </x14:conditionalFormatting>
        <x14:conditionalFormatting xmlns:xm="http://schemas.microsoft.com/office/excel/2006/main">
          <x14:cfRule type="expression" priority="902" id="{F44A8AC7-F32C-4E27-9D6F-B3495E755E6A}">
            <xm:f>OR(CN49=data!$P$4,CN49=data!$P$5,CN49=data!$P$6,CN49=data!$P$7,CN49=data!$P$8,CN49=data!$P$9,CN49=data!$P$10,CN49=data!$P$13,CN49=data!$P$14,CN49=data!$P$15)</xm:f>
            <x14:dxf>
              <fill>
                <patternFill>
                  <bgColor theme="1"/>
                </patternFill>
              </fill>
            </x14:dxf>
          </x14:cfRule>
          <xm:sqref>CK50:CK69</xm:sqref>
        </x14:conditionalFormatting>
        <x14:conditionalFormatting xmlns:xm="http://schemas.microsoft.com/office/excel/2006/main">
          <x14:cfRule type="expression" priority="910" id="{B7200505-3FCC-4506-96FB-3AF2A9E5A411}">
            <xm:f>OR(CN50=data!$P$4,CN50=data!$P$5,CN50=data!$P$6,CN50=data!$P$7,CN50=data!$P$8,CN50=data!$P$9,CN50=data!$P$10,CN50=data!$P$13,CN50=data!$P$14,CN50=data!$P$15)</xm:f>
            <x14:dxf>
              <fill>
                <patternFill>
                  <bgColor theme="1"/>
                </patternFill>
              </fill>
            </x14:dxf>
          </x14:cfRule>
          <xm:sqref>CC50:CC69</xm:sqref>
        </x14:conditionalFormatting>
        <x14:conditionalFormatting xmlns:xm="http://schemas.microsoft.com/office/excel/2006/main">
          <x14:cfRule type="expression" priority="909" id="{E1840D42-AC26-4931-BDFB-53752761BA42}">
            <xm:f>OR(CN50=data!$P$4,CN50=data!$P$5,CN50=data!$P$6,CN50=data!$P$7,CN50=data!$P$8,CN50=data!$P$9,CN50=data!$P$10,CN50=data!$P$13,CN50=data!$P$14,CN50=data!$P$15)</xm:f>
            <x14:dxf>
              <fill>
                <patternFill>
                  <bgColor theme="1"/>
                </patternFill>
              </fill>
            </x14:dxf>
          </x14:cfRule>
          <xm:sqref>CD50:CD69</xm:sqref>
        </x14:conditionalFormatting>
        <x14:conditionalFormatting xmlns:xm="http://schemas.microsoft.com/office/excel/2006/main">
          <x14:cfRule type="expression" priority="908" id="{646859F1-9602-4EAB-BBA5-7F542B2A6723}">
            <xm:f>OR(CN50=data!$P$4,CN50=data!$P$5,CN50=data!$P$6,CN50=data!$P$7,CN50=data!$P$8,CN50=data!$P$9,CN50=data!$P$10,CN50=data!$P$13,CN50=data!$P$14,CN50=data!$P$15)</xm:f>
            <x14:dxf>
              <fill>
                <patternFill>
                  <bgColor theme="1"/>
                </patternFill>
              </fill>
            </x14:dxf>
          </x14:cfRule>
          <xm:sqref>CE50:CE69</xm:sqref>
        </x14:conditionalFormatting>
        <x14:conditionalFormatting xmlns:xm="http://schemas.microsoft.com/office/excel/2006/main">
          <x14:cfRule type="expression" priority="907" id="{92CE20E4-E7E3-4D05-8E43-C3A15ECA5285}">
            <xm:f>OR(CN50=data!$P$4,CN50=data!$P$5,CN50=data!$P$6,CN50=data!$P$7,CN50=data!$P$8,CN50=data!$P$9,CN50=data!$P$10,CN50=data!$P$13,CN50=data!$P$14,CN50=data!$P$15)</xm:f>
            <x14:dxf>
              <fill>
                <patternFill>
                  <bgColor theme="1"/>
                </patternFill>
              </fill>
            </x14:dxf>
          </x14:cfRule>
          <xm:sqref>CF50:CF69</xm:sqref>
        </x14:conditionalFormatting>
        <x14:conditionalFormatting xmlns:xm="http://schemas.microsoft.com/office/excel/2006/main">
          <x14:cfRule type="expression" priority="906" id="{2CDCFFC5-80F8-4A6F-9490-066315B79AAC}">
            <xm:f>OR(CN50=data!$P$4,CN50=data!$P$5,CN50=data!$P$6,CN50=data!$P$7,CN50=data!$P$8,CN50=data!$P$9,CN50=data!$P$10,CN50=data!$P$13,CN50=data!$P$14,CN50=data!$P$15)</xm:f>
            <x14:dxf>
              <fill>
                <patternFill>
                  <bgColor theme="1"/>
                </patternFill>
              </fill>
            </x14:dxf>
          </x14:cfRule>
          <xm:sqref>CG50:CG69</xm:sqref>
        </x14:conditionalFormatting>
        <x14:conditionalFormatting xmlns:xm="http://schemas.microsoft.com/office/excel/2006/main">
          <x14:cfRule type="expression" priority="901" id="{B9304429-3A0D-482C-A742-A5E422028CAB}">
            <xm:f>OR(CN49=data!$P$4,CN49=data!$P$5,CN49=data!$P$6,CN49=data!$P$7,CN49=data!$P$8,CN49=data!$P$9,CN49=data!$P$10,CN49=data!$P$13,CN49=data!$P$14,CN49=data!$P$15)</xm:f>
            <x14:dxf>
              <fill>
                <patternFill>
                  <bgColor theme="1"/>
                </patternFill>
              </fill>
            </x14:dxf>
          </x14:cfRule>
          <xm:sqref>CL50:CL69</xm:sqref>
        </x14:conditionalFormatting>
        <x14:conditionalFormatting xmlns:xm="http://schemas.microsoft.com/office/excel/2006/main">
          <x14:cfRule type="expression" priority="900" id="{2F47547C-836C-408E-A4A7-F60E51C49D09}">
            <xm:f>OR(CN30=data!$P$4,CN30=data!$P$5,CN30=data!$P$7,CN30=data!$P$10,CN30=data!$P$13,CN30=data!$P$14)</xm:f>
            <x14:dxf>
              <fill>
                <patternFill>
                  <bgColor theme="1"/>
                </patternFill>
              </fill>
            </x14:dxf>
          </x14:cfRule>
          <xm:sqref>CC30:CC49</xm:sqref>
        </x14:conditionalFormatting>
        <x14:conditionalFormatting xmlns:xm="http://schemas.microsoft.com/office/excel/2006/main">
          <x14:cfRule type="expression" priority="899" id="{1A56200F-5B1F-4889-8DB8-163B692432B6}">
            <xm:f>OR(CN30=data!$P$4,CN30=data!$P$5,CN30=data!$P$7,CN30=data!$P$10,CN30=data!$P$13,CN30=data!$P$14)</xm:f>
            <x14:dxf>
              <fill>
                <patternFill>
                  <bgColor theme="1"/>
                </patternFill>
              </fill>
            </x14:dxf>
          </x14:cfRule>
          <xm:sqref>CD30:CD49</xm:sqref>
        </x14:conditionalFormatting>
        <x14:conditionalFormatting xmlns:xm="http://schemas.microsoft.com/office/excel/2006/main">
          <x14:cfRule type="expression" priority="898" id="{81E94BC8-319B-4ABC-870A-841BCA221FC6}">
            <xm:f>OR(CN30=data!$P$4,CN30=data!$P$5,CN30=data!$P$7,CN30=data!$P$10,CN30=data!$P$13,CN30=data!$P$14)</xm:f>
            <x14:dxf>
              <fill>
                <patternFill>
                  <bgColor theme="1"/>
                </patternFill>
              </fill>
            </x14:dxf>
          </x14:cfRule>
          <xm:sqref>CE30:CE49</xm:sqref>
        </x14:conditionalFormatting>
        <x14:conditionalFormatting xmlns:xm="http://schemas.microsoft.com/office/excel/2006/main">
          <x14:cfRule type="expression" priority="897" id="{0D373483-F90E-4528-8725-961CEF14A52F}">
            <xm:f>OR(CN30=data!$P$4,CN30=data!$P$5,CN30=data!$P$7,CN30=data!$P$10,CN30=data!$P$13,CN30=data!$P$14)</xm:f>
            <x14:dxf>
              <fill>
                <patternFill>
                  <bgColor theme="1"/>
                </patternFill>
              </fill>
            </x14:dxf>
          </x14:cfRule>
          <xm:sqref>CF30:CF49</xm:sqref>
        </x14:conditionalFormatting>
        <x14:conditionalFormatting xmlns:xm="http://schemas.microsoft.com/office/excel/2006/main">
          <x14:cfRule type="expression" priority="896" id="{247D41AE-D7DF-45AA-9DF6-494436389DA2}">
            <xm:f>OR(CN30=data!$P$4,CN30=data!$P$5,CN30=data!$P$7,CN30=data!$P$10,CN30=data!$P$13,CN30=data!$P$14)</xm:f>
            <x14:dxf>
              <fill>
                <patternFill>
                  <bgColor theme="1"/>
                </patternFill>
              </fill>
            </x14:dxf>
          </x14:cfRule>
          <xm:sqref>CG30:CG49</xm:sqref>
        </x14:conditionalFormatting>
        <x14:conditionalFormatting xmlns:xm="http://schemas.microsoft.com/office/excel/2006/main">
          <x14:cfRule type="expression" priority="891" id="{9BC8CD5D-3186-4302-9A60-63AC0DB2F532}">
            <xm:f>OR(CN29=data!$P$4,CN29=data!$P$5,CN29=data!$P$7,CN29=data!$P$10,CN29=data!$P$13,CN29=data!$P$14)</xm:f>
            <x14:dxf>
              <fill>
                <patternFill>
                  <bgColor theme="1"/>
                </patternFill>
              </fill>
            </x14:dxf>
          </x14:cfRule>
          <xm:sqref>CL30:CL49</xm:sqref>
        </x14:conditionalFormatting>
        <x14:conditionalFormatting xmlns:xm="http://schemas.microsoft.com/office/excel/2006/main">
          <x14:cfRule type="expression" priority="925" id="{684F07C8-7E04-409D-AA94-BFEB6F0B8685}">
            <xm:f>CM20=data!$F$6</xm:f>
            <x14:dxf>
              <fill>
                <patternFill>
                  <bgColor theme="1"/>
                </patternFill>
              </fill>
            </x14:dxf>
          </x14:cfRule>
          <xm:sqref>CI20</xm:sqref>
        </x14:conditionalFormatting>
        <x14:conditionalFormatting xmlns:xm="http://schemas.microsoft.com/office/excel/2006/main">
          <x14:cfRule type="expression" priority="926" id="{BBA41229-1A04-4D84-B64C-F1B031BCC59C}">
            <xm:f>CM20=data!$F$6</xm:f>
            <x14:dxf>
              <fill>
                <patternFill>
                  <bgColor theme="1"/>
                </patternFill>
              </fill>
            </x14:dxf>
          </x14:cfRule>
          <xm:sqref>CJ20</xm:sqref>
        </x14:conditionalFormatting>
        <x14:conditionalFormatting xmlns:xm="http://schemas.microsoft.com/office/excel/2006/main">
          <x14:cfRule type="expression" priority="927" id="{6F7E9FBB-25E3-47F1-B7BE-B4354096B6BC}">
            <xm:f>CM20=data!$F$6</xm:f>
            <x14:dxf>
              <fill>
                <patternFill>
                  <bgColor theme="1"/>
                </patternFill>
              </fill>
            </x14:dxf>
          </x14:cfRule>
          <xm:sqref>CK20</xm:sqref>
        </x14:conditionalFormatting>
        <x14:conditionalFormatting xmlns:xm="http://schemas.microsoft.com/office/excel/2006/main">
          <x14:cfRule type="expression" priority="928" id="{6D22A380-BF89-4123-8068-A8E09D3C58A5}">
            <xm:f>OR(CN30=data!$P$4,CN30=data!$P$5,CN30=data!$P$7,CN30=data!$P$10,CN30=data!$P$13,CN30=data!$P$14)</xm:f>
            <x14:dxf>
              <fill>
                <patternFill>
                  <bgColor theme="1"/>
                </patternFill>
              </fill>
            </x14:dxf>
          </x14:cfRule>
          <xm:sqref>CL30</xm:sqref>
        </x14:conditionalFormatting>
        <x14:conditionalFormatting xmlns:xm="http://schemas.microsoft.com/office/excel/2006/main">
          <x14:cfRule type="expression" priority="929" id="{C046000E-3C12-48F4-8D55-09C20692E254}">
            <xm:f>OR(CN50=data!$P$4,CN50=data!$P$5,CN50=data!$P$6,CN50=data!$P$7,CN50=data!$P$8,#REF!=data!$P$9,CN50=data!$P$10,CN50=data!$P$13,CN50=data!$P$14,CN50=data!$P$15)</xm:f>
            <x14:dxf>
              <fill>
                <patternFill>
                  <bgColor theme="1"/>
                </patternFill>
              </fill>
            </x14:dxf>
          </x14:cfRule>
          <xm:sqref>CL50</xm:sqref>
        </x14:conditionalFormatting>
        <x14:conditionalFormatting xmlns:xm="http://schemas.microsoft.com/office/excel/2006/main">
          <x14:cfRule type="expression" priority="890" id="{3F78352B-8607-4985-BEC7-1A9760CF2B1E}">
            <xm:f>CM20=data!$F$6</xm:f>
            <x14:dxf>
              <fill>
                <patternFill>
                  <bgColor theme="1"/>
                </patternFill>
              </fill>
            </x14:dxf>
          </x14:cfRule>
          <xm:sqref>CG20:CG69</xm:sqref>
        </x14:conditionalFormatting>
        <x14:conditionalFormatting xmlns:xm="http://schemas.microsoft.com/office/excel/2006/main">
          <x14:cfRule type="expression" priority="889" id="{70E94CD9-EABE-41AB-9296-D6C3D936507F}">
            <xm:f>CM20=data!$F$6</xm:f>
            <x14:dxf>
              <fill>
                <patternFill>
                  <bgColor theme="1"/>
                </patternFill>
              </fill>
            </x14:dxf>
          </x14:cfRule>
          <xm:sqref>CH20:CH69</xm:sqref>
        </x14:conditionalFormatting>
        <x14:conditionalFormatting xmlns:xm="http://schemas.microsoft.com/office/excel/2006/main">
          <x14:cfRule type="expression" priority="892" id="{4E126BF8-5D23-4255-A515-0C2A707BCF3A}">
            <xm:f>OR(CN29=data!$P$4,CN29=data!$P$5,CN29=data!$P$7,CN29=data!$P$10,CN29=data!$P$13,CN29=data!$P$14)</xm:f>
            <x14:dxf>
              <fill>
                <patternFill>
                  <bgColor theme="1"/>
                </patternFill>
              </fill>
            </x14:dxf>
          </x14:cfRule>
          <xm:sqref>CK30:CK49</xm:sqref>
        </x14:conditionalFormatting>
        <x14:conditionalFormatting xmlns:xm="http://schemas.microsoft.com/office/excel/2006/main">
          <x14:cfRule type="expression" priority="893" id="{1E79CCA6-A27A-448D-AB08-B44E10E1BC05}">
            <xm:f>OR(CN29=data!$P$4,CN29=data!$P$5,CN29=data!$P$7,CN29=data!$P$10,CN29=data!$P$13,CN29=data!$P$14)</xm:f>
            <x14:dxf>
              <fill>
                <patternFill>
                  <bgColor theme="1"/>
                </patternFill>
              </fill>
            </x14:dxf>
          </x14:cfRule>
          <xm:sqref>CJ30:CJ49</xm:sqref>
        </x14:conditionalFormatting>
        <x14:conditionalFormatting xmlns:xm="http://schemas.microsoft.com/office/excel/2006/main">
          <x14:cfRule type="expression" priority="894" id="{96044956-BA36-42A1-94C7-5BE44DE12E8F}">
            <xm:f>OR(CN29=data!$P$4,CN29=data!$P$5,CN29=data!$P$7,CN29=data!$P$10,CN29=data!$P$13,CN29=data!$P$14)</xm:f>
            <x14:dxf>
              <fill>
                <patternFill>
                  <bgColor theme="1"/>
                </patternFill>
              </fill>
            </x14:dxf>
          </x14:cfRule>
          <xm:sqref>CI30:CI49</xm:sqref>
        </x14:conditionalFormatting>
        <x14:conditionalFormatting xmlns:xm="http://schemas.microsoft.com/office/excel/2006/main">
          <x14:cfRule type="expression" priority="903" id="{C8117D3F-40B1-40A5-A797-541D1D817DB8}">
            <xm:f>OR(CN49=data!$P$4,CN49=data!$P$5,CN49=data!$P$6,CN49=data!$P$7,CN49=data!$P$8,CN49=data!$P$9,CN49=data!$P$10,CN49=data!$P$13,CN49=data!$P$14,CN49=data!$P$15)</xm:f>
            <x14:dxf>
              <fill>
                <patternFill>
                  <bgColor theme="1"/>
                </patternFill>
              </fill>
            </x14:dxf>
          </x14:cfRule>
          <xm:sqref>CJ50:CJ69</xm:sqref>
        </x14:conditionalFormatting>
        <x14:conditionalFormatting xmlns:xm="http://schemas.microsoft.com/office/excel/2006/main">
          <x14:cfRule type="expression" priority="904" id="{A2668589-73F3-484A-97C1-7CE965E37DFC}">
            <xm:f>OR(CN49=data!$P$4,CN49=data!$P$5,CN49=data!$P$6,CN49=data!$P$7,CN49=data!$P$8,CN49=data!$P$9,CN49=data!$P$10,CN49=data!$P$13,CN49=data!$P$14,CN49=data!$P$15)</xm:f>
            <x14:dxf>
              <fill>
                <patternFill>
                  <bgColor theme="1"/>
                </patternFill>
              </fill>
            </x14:dxf>
          </x14:cfRule>
          <xm:sqref>CI50:CI69</xm:sqref>
        </x14:conditionalFormatting>
        <x14:conditionalFormatting xmlns:xm="http://schemas.microsoft.com/office/excel/2006/main">
          <x14:cfRule type="expression" priority="911" id="{10891577-60AC-477C-ABDB-4DF2E8D3A2BF}">
            <xm:f>CM49=data!$F$6</xm:f>
            <x14:dxf>
              <fill>
                <patternFill>
                  <bgColor theme="1"/>
                </patternFill>
              </fill>
            </x14:dxf>
          </x14:cfRule>
          <xm:sqref>CK50:CK69</xm:sqref>
        </x14:conditionalFormatting>
        <x14:conditionalFormatting xmlns:xm="http://schemas.microsoft.com/office/excel/2006/main">
          <x14:cfRule type="expression" priority="888" id="{55FDBDC1-AD33-4D94-9DFB-12C60459FF44}">
            <xm:f>CE10=data!$AS$5</xm:f>
            <x14:dxf>
              <fill>
                <patternFill>
                  <bgColor theme="1"/>
                </patternFill>
              </fill>
            </x14:dxf>
          </x14:cfRule>
          <xm:sqref>CG10:CG69</xm:sqref>
        </x14:conditionalFormatting>
        <x14:conditionalFormatting xmlns:xm="http://schemas.microsoft.com/office/excel/2006/main">
          <x14:cfRule type="expression" priority="887" id="{8E9FC2DA-54EA-4290-8A32-0564CB457A58}">
            <xm:f>CE10=data!$AS$5</xm:f>
            <x14:dxf>
              <fill>
                <patternFill>
                  <bgColor theme="1"/>
                </patternFill>
              </fill>
            </x14:dxf>
          </x14:cfRule>
          <xm:sqref>CH10:CH69</xm:sqref>
        </x14:conditionalFormatting>
        <x14:conditionalFormatting xmlns:xm="http://schemas.microsoft.com/office/excel/2006/main">
          <x14:cfRule type="expression" priority="882" id="{F24E7638-BE6D-4673-BD3E-09FCF5E5DED8}">
            <xm:f>CH10=data!$AR$4</xm:f>
            <x14:dxf>
              <fill>
                <patternFill>
                  <bgColor theme="1"/>
                </patternFill>
              </fill>
            </x14:dxf>
          </x14:cfRule>
          <x14:cfRule type="expression" priority="886" id="{38DA9CB1-A43D-4336-A89C-3B4B0B719781}">
            <xm:f>CE10=data!$AS$5</xm:f>
            <x14:dxf>
              <fill>
                <patternFill>
                  <bgColor theme="1"/>
                </patternFill>
              </fill>
            </x14:dxf>
          </x14:cfRule>
          <xm:sqref>CI10:CI69</xm:sqref>
        </x14:conditionalFormatting>
        <x14:conditionalFormatting xmlns:xm="http://schemas.microsoft.com/office/excel/2006/main">
          <x14:cfRule type="expression" priority="881" id="{537BEFC1-0B71-4D88-B0F8-595096E166E7}">
            <xm:f>CH10=data!$AR$5</xm:f>
            <x14:dxf>
              <fill>
                <patternFill>
                  <bgColor theme="1"/>
                </patternFill>
              </fill>
            </x14:dxf>
          </x14:cfRule>
          <x14:cfRule type="expression" priority="885" id="{518C609D-DD76-4705-BB8E-E04EFC99BBE7}">
            <xm:f>CE10=data!$AS$5</xm:f>
            <x14:dxf>
              <fill>
                <patternFill>
                  <bgColor theme="1"/>
                </patternFill>
              </fill>
            </x14:dxf>
          </x14:cfRule>
          <xm:sqref>CJ10:CJ69</xm:sqref>
        </x14:conditionalFormatting>
        <x14:conditionalFormatting xmlns:xm="http://schemas.microsoft.com/office/excel/2006/main">
          <x14:cfRule type="expression" priority="880" id="{13331367-12DB-4599-BAEA-2732AE0B27A6}">
            <xm:f>CH10=data!$AR$5</xm:f>
            <x14:dxf>
              <fill>
                <patternFill>
                  <bgColor theme="1"/>
                </patternFill>
              </fill>
            </x14:dxf>
          </x14:cfRule>
          <x14:cfRule type="expression" priority="884" id="{60EA529C-9FF1-4847-B53E-59D44A99D3A0}">
            <xm:f>CE10=data!$AS$5</xm:f>
            <x14:dxf>
              <fill>
                <patternFill>
                  <bgColor theme="1"/>
                </patternFill>
              </fill>
            </x14:dxf>
          </x14:cfRule>
          <xm:sqref>CK10:CK69</xm:sqref>
        </x14:conditionalFormatting>
        <x14:conditionalFormatting xmlns:xm="http://schemas.microsoft.com/office/excel/2006/main">
          <x14:cfRule type="expression" priority="883" id="{A50F7311-84C0-4E52-B6CD-DB1B2D0648F8}">
            <xm:f>CE10=data!$AS$4</xm:f>
            <x14:dxf>
              <fill>
                <patternFill>
                  <bgColor theme="1"/>
                </patternFill>
              </fill>
            </x14:dxf>
          </x14:cfRule>
          <xm:sqref>CL10:CL69</xm:sqref>
        </x14:conditionalFormatting>
        <x14:conditionalFormatting xmlns:xm="http://schemas.microsoft.com/office/excel/2006/main">
          <x14:cfRule type="expression" priority="879" id="{60577430-4D7D-4295-8C58-BBAE37A9C3DE}">
            <xm:f>OR(CE4=data!$F$5,CE4=data!$F$6)</xm:f>
            <x14:dxf>
              <fill>
                <patternFill>
                  <bgColor theme="1"/>
                </patternFill>
              </fill>
            </x14:dxf>
          </x14:cfRule>
          <xm:sqref>CC10:CC19</xm:sqref>
        </x14:conditionalFormatting>
        <x14:conditionalFormatting xmlns:xm="http://schemas.microsoft.com/office/excel/2006/main">
          <x14:cfRule type="expression" priority="878" id="{10D095D9-733B-4A6A-970B-00C4D12C1671}">
            <xm:f>OR(CE4=data!$F$5,CE4=data!$F$6)</xm:f>
            <x14:dxf>
              <fill>
                <patternFill>
                  <bgColor theme="1"/>
                </patternFill>
              </fill>
            </x14:dxf>
          </x14:cfRule>
          <xm:sqref>CC20:CC29</xm:sqref>
        </x14:conditionalFormatting>
        <x14:conditionalFormatting xmlns:xm="http://schemas.microsoft.com/office/excel/2006/main">
          <x14:cfRule type="expression" priority="877" id="{BDEE1AF7-7F67-43E5-93AD-C94F2062818F}">
            <xm:f>OR(CE4=data!$F$5,CE4=data!$F$6)</xm:f>
            <x14:dxf>
              <fill>
                <patternFill>
                  <bgColor theme="1"/>
                </patternFill>
              </fill>
            </x14:dxf>
          </x14:cfRule>
          <xm:sqref>CC30:CC39</xm:sqref>
        </x14:conditionalFormatting>
        <x14:conditionalFormatting xmlns:xm="http://schemas.microsoft.com/office/excel/2006/main">
          <x14:cfRule type="expression" priority="876" id="{7059D7A2-03C8-4809-BE18-5667520989F0}">
            <xm:f>OR(CE4=data!$F$5,CE4=data!$F$6)</xm:f>
            <x14:dxf>
              <fill>
                <patternFill>
                  <bgColor theme="1"/>
                </patternFill>
              </fill>
            </x14:dxf>
          </x14:cfRule>
          <xm:sqref>CC40:CC49</xm:sqref>
        </x14:conditionalFormatting>
        <x14:conditionalFormatting xmlns:xm="http://schemas.microsoft.com/office/excel/2006/main">
          <x14:cfRule type="expression" priority="875" id="{EC6BA5B6-776F-417A-8781-D45F331297EA}">
            <xm:f>OR(CE4=data!$F$5,CE4=data!$F$6)</xm:f>
            <x14:dxf>
              <fill>
                <patternFill>
                  <bgColor theme="1"/>
                </patternFill>
              </fill>
            </x14:dxf>
          </x14:cfRule>
          <xm:sqref>CC50:CC59</xm:sqref>
        </x14:conditionalFormatting>
        <x14:conditionalFormatting xmlns:xm="http://schemas.microsoft.com/office/excel/2006/main">
          <x14:cfRule type="expression" priority="874" id="{C97E00E6-DF01-43A9-812D-A63DB5E3D810}">
            <xm:f>OR(CE4=data!$F$5,CE4=data!$F$6)</xm:f>
            <x14:dxf>
              <fill>
                <patternFill>
                  <bgColor theme="1"/>
                </patternFill>
              </fill>
            </x14:dxf>
          </x14:cfRule>
          <xm:sqref>CC60:CC69</xm:sqref>
        </x14:conditionalFormatting>
        <x14:conditionalFormatting xmlns:xm="http://schemas.microsoft.com/office/excel/2006/main">
          <x14:cfRule type="expression" priority="932" id="{C63503C4-C448-47CD-BB05-880558C1911A}">
            <xm:f>OR(CN30=data!$P$4,CN30=data!$P$5,CN30=data!$P$7,CN30=data!$P$10,CN30=data!$P$13,CN30=data!$P$14)</xm:f>
            <x14:dxf>
              <fill>
                <patternFill>
                  <bgColor theme="1"/>
                </patternFill>
              </fill>
            </x14:dxf>
          </x14:cfRule>
          <x14:cfRule type="expression" priority="933" id="{936A4D6D-1E35-4CB8-9ABA-9318408A049D}">
            <xm:f>CM30=data!$F$6</xm:f>
            <x14:dxf>
              <fill>
                <patternFill>
                  <bgColor theme="1"/>
                </patternFill>
              </fill>
            </x14:dxf>
          </x14:cfRule>
          <xm:sqref>CJ40 CJ30</xm:sqref>
        </x14:conditionalFormatting>
        <x14:conditionalFormatting xmlns:xm="http://schemas.microsoft.com/office/excel/2006/main">
          <x14:cfRule type="expression" priority="934" id="{B3488BEC-53C9-4518-B973-C49362B14E0D}">
            <xm:f>OR(CN30=data!$P$4,CN30=data!$P$5,CN30=data!$P$7,CN30=data!$P$10,CN30=data!$P$13,CN30=data!$P$14)</xm:f>
            <x14:dxf>
              <fill>
                <patternFill>
                  <bgColor theme="1"/>
                </patternFill>
              </fill>
            </x14:dxf>
          </x14:cfRule>
          <x14:cfRule type="expression" priority="935" id="{0C34E4E7-5999-4AB8-BAA3-DA4B6915B341}">
            <xm:f>CM30=data!$F$6</xm:f>
            <x14:dxf>
              <fill>
                <patternFill>
                  <bgColor theme="1"/>
                </patternFill>
              </fill>
            </x14:dxf>
          </x14:cfRule>
          <xm:sqref>CK40 CK30</xm:sqref>
        </x14:conditionalFormatting>
        <x14:conditionalFormatting xmlns:xm="http://schemas.microsoft.com/office/excel/2006/main">
          <x14:cfRule type="expression" priority="936" id="{99F86C9F-8623-4BDA-94F9-460DFB90F7DF}">
            <xm:f>OR(CN50=data!$P$4,CN50=data!$P$5,CN50=data!$P$6,CN50=data!$P$7,CN50=data!$P$8,#REF!=data!$P$9,CN50=data!$P$10,CN50=data!$P$13,CN50=data!$P$14,CN50=data!$P$15)</xm:f>
            <x14:dxf>
              <fill>
                <patternFill>
                  <bgColor theme="1"/>
                </patternFill>
              </fill>
            </x14:dxf>
          </x14:cfRule>
          <x14:cfRule type="expression" priority="937" id="{292C1668-5358-4ECB-AA58-18179FA8ABD2}">
            <xm:f>CF50=data!$F$6</xm:f>
            <x14:dxf>
              <fill>
                <patternFill>
                  <bgColor theme="1"/>
                </patternFill>
              </fill>
            </x14:dxf>
          </x14:cfRule>
          <xm:sqref>CI60 CI50</xm:sqref>
        </x14:conditionalFormatting>
        <x14:conditionalFormatting xmlns:xm="http://schemas.microsoft.com/office/excel/2006/main">
          <x14:cfRule type="expression" priority="938" id="{67EC8B73-C642-4E7D-8C4E-A0BE69338AA9}">
            <xm:f>OR(CN50=data!$P$4,CN50=data!$P$5,CN50=data!$P$6,CN50=data!$P$7,CN50=data!$P$8,CN50=data!$P$9,CN50=data!$P$10,CN50=data!$P$13,CN50=data!$P$14,CN50=data!$P$15)</xm:f>
            <x14:dxf>
              <fill>
                <patternFill>
                  <bgColor theme="1"/>
                </patternFill>
              </fill>
            </x14:dxf>
          </x14:cfRule>
          <x14:cfRule type="expression" priority="939" id="{DB1418F5-C708-47E5-A01D-25C629174632}">
            <xm:f>CF50=data!$F$6</xm:f>
            <x14:dxf>
              <fill>
                <patternFill>
                  <bgColor theme="1"/>
                </patternFill>
              </fill>
            </x14:dxf>
          </x14:cfRule>
          <xm:sqref>CJ60 CJ50</xm:sqref>
        </x14:conditionalFormatting>
        <x14:conditionalFormatting xmlns:xm="http://schemas.microsoft.com/office/excel/2006/main">
          <x14:cfRule type="expression" priority="940" id="{0E689EE3-3F05-4AA0-901B-C90FA17A5CEE}">
            <xm:f>OR(CN50=data!$P$4,CN50=data!$P$5,CN50=data!$P$6,CN50=data!$P$7,CN50=data!$P$8,CN50=data!$P$9,CN50=data!$P$10,CN50=data!$P$13,CN50=data!$P$14,CN50=data!$P$15)</xm:f>
            <x14:dxf>
              <fill>
                <patternFill>
                  <bgColor theme="1"/>
                </patternFill>
              </fill>
            </x14:dxf>
          </x14:cfRule>
          <x14:cfRule type="expression" priority="941" id="{38117E1F-E589-4853-B640-00F7D35BED57}">
            <xm:f>CM50=data!$F$6</xm:f>
            <x14:dxf>
              <fill>
                <patternFill>
                  <bgColor theme="1"/>
                </patternFill>
              </fill>
            </x14:dxf>
          </x14:cfRule>
          <xm:sqref>CK60 CK50</xm:sqref>
        </x14:conditionalFormatting>
        <x14:conditionalFormatting xmlns:xm="http://schemas.microsoft.com/office/excel/2006/main">
          <x14:cfRule type="expression" priority="942" id="{396C64EA-2BFF-4EA1-A39B-C01968D40168}">
            <xm:f>OR(CN30=data!$P$4,CN30=data!$P$5,CN30=data!$P$7,CN30=data!$P$10,CN30=data!$P$13,CN30=data!$P$14)</xm:f>
            <x14:dxf>
              <fill>
                <patternFill>
                  <bgColor theme="1"/>
                </patternFill>
              </fill>
            </x14:dxf>
          </x14:cfRule>
          <x14:cfRule type="expression" priority="943" id="{9CB5641A-0EBA-4D05-99A0-594786BE74BE}">
            <xm:f>CM30=data!$F$6</xm:f>
            <x14:dxf>
              <fill>
                <patternFill>
                  <bgColor theme="1"/>
                </patternFill>
              </fill>
            </x14:dxf>
          </x14:cfRule>
          <xm:sqref>CI40 CI30</xm:sqref>
        </x14:conditionalFormatting>
        <x14:conditionalFormatting xmlns:xm="http://schemas.microsoft.com/office/excel/2006/main">
          <x14:cfRule type="expression" priority="867" id="{58084BC7-3D79-4F96-884B-BB82AE3DA198}">
            <xm:f>M30=data!$F$6</xm:f>
            <x14:dxf>
              <fill>
                <patternFill>
                  <bgColor theme="1"/>
                </patternFill>
              </fill>
            </x14:dxf>
          </x14:cfRule>
          <xm:sqref>B30</xm:sqref>
        </x14:conditionalFormatting>
        <x14:conditionalFormatting xmlns:xm="http://schemas.microsoft.com/office/excel/2006/main">
          <x14:cfRule type="expression" priority="866" id="{6F4DAB86-6EC8-4F56-B4D6-9426F6AB44E6}">
            <xm:f>OR(N30=data!$P$4,N30=data!$P$5,N30=data!$P$7,N30=data!$P$10,N30=data!$P$13,N30=data!$P$14)</xm:f>
            <x14:dxf>
              <fill>
                <patternFill>
                  <bgColor theme="1"/>
                </patternFill>
              </fill>
            </x14:dxf>
          </x14:cfRule>
          <xm:sqref>B30</xm:sqref>
        </x14:conditionalFormatting>
        <x14:conditionalFormatting xmlns:xm="http://schemas.microsoft.com/office/excel/2006/main">
          <x14:cfRule type="expression" priority="865" id="{EC820C91-DC42-4425-9C25-6EFB6C2261BD}">
            <xm:f>AM20=data!$F$6</xm:f>
            <x14:dxf>
              <fill>
                <patternFill>
                  <bgColor theme="1"/>
                </patternFill>
              </fill>
            </x14:dxf>
          </x14:cfRule>
          <xm:sqref>AB20 AB40 AB50 AB60</xm:sqref>
        </x14:conditionalFormatting>
        <x14:conditionalFormatting xmlns:xm="http://schemas.microsoft.com/office/excel/2006/main">
          <x14:cfRule type="expression" priority="864" id="{01D604CB-4337-4F22-9D18-11F40A2FD8A5}">
            <xm:f>OR(AN50=data!$P$4,AN50=data!$P$5,AN50=data!$P$6,AN50=data!$P$7,AN50=data!$P$8,AN50=data!$P$9,AN50=data!$P$10,AN50=data!$P$13,AN50=data!$P$14,AN50=data!$P$15)</xm:f>
            <x14:dxf>
              <fill>
                <patternFill>
                  <bgColor theme="1"/>
                </patternFill>
              </fill>
            </x14:dxf>
          </x14:cfRule>
          <xm:sqref>AB50 AB60</xm:sqref>
        </x14:conditionalFormatting>
        <x14:conditionalFormatting xmlns:xm="http://schemas.microsoft.com/office/excel/2006/main">
          <x14:cfRule type="expression" priority="863" id="{58E711DA-9AF0-4208-B1E1-A7A949544F34}">
            <xm:f>OR(AN40=data!$P$4,AN40=data!$P$5,AN40=data!$P$7,AN40=data!$P$10,AN40=data!$P$13,AN40=data!$P$14)</xm:f>
            <x14:dxf>
              <fill>
                <patternFill>
                  <bgColor theme="1"/>
                </patternFill>
              </fill>
            </x14:dxf>
          </x14:cfRule>
          <xm:sqref>AB40</xm:sqref>
        </x14:conditionalFormatting>
        <x14:conditionalFormatting xmlns:xm="http://schemas.microsoft.com/office/excel/2006/main">
          <x14:cfRule type="expression" priority="862" id="{EAE8D2B6-8A94-4A0B-A556-FC3D841801AB}">
            <xm:f>AM30=data!$F$6</xm:f>
            <x14:dxf>
              <fill>
                <patternFill>
                  <bgColor theme="1"/>
                </patternFill>
              </fill>
            </x14:dxf>
          </x14:cfRule>
          <xm:sqref>AB30</xm:sqref>
        </x14:conditionalFormatting>
        <x14:conditionalFormatting xmlns:xm="http://schemas.microsoft.com/office/excel/2006/main">
          <x14:cfRule type="expression" priority="861" id="{E57F02BF-A8F2-42FC-9F6C-741A9A09DA3B}">
            <xm:f>OR(AN30=data!$P$4,AN30=data!$P$5,AN30=data!$P$7,AN30=data!$P$10,AN30=data!$P$13,AN30=data!$P$14)</xm:f>
            <x14:dxf>
              <fill>
                <patternFill>
                  <bgColor theme="1"/>
                </patternFill>
              </fill>
            </x14:dxf>
          </x14:cfRule>
          <xm:sqref>AB30</xm:sqref>
        </x14:conditionalFormatting>
        <x14:conditionalFormatting xmlns:xm="http://schemas.microsoft.com/office/excel/2006/main">
          <x14:cfRule type="expression" priority="860" id="{720E4B17-7FBE-40A4-930E-A46D80CA2233}">
            <xm:f>BM20=data!$F$6</xm:f>
            <x14:dxf>
              <fill>
                <patternFill>
                  <bgColor theme="1"/>
                </patternFill>
              </fill>
            </x14:dxf>
          </x14:cfRule>
          <xm:sqref>BB20 BB40 BB50 BB60</xm:sqref>
        </x14:conditionalFormatting>
        <x14:conditionalFormatting xmlns:xm="http://schemas.microsoft.com/office/excel/2006/main">
          <x14:cfRule type="expression" priority="859" id="{3B2588D7-BDCE-4B39-951F-718DFA9027AB}">
            <xm:f>OR(BN50=data!$P$4,BN50=data!$P$5,BN50=data!$P$6,BN50=data!$P$7,BN50=data!$P$8,BN50=data!$P$9,BN50=data!$P$10,BN50=data!$P$13,BN50=data!$P$14,BN50=data!$P$15)</xm:f>
            <x14:dxf>
              <fill>
                <patternFill>
                  <bgColor theme="1"/>
                </patternFill>
              </fill>
            </x14:dxf>
          </x14:cfRule>
          <xm:sqref>BB50 BB60</xm:sqref>
        </x14:conditionalFormatting>
        <x14:conditionalFormatting xmlns:xm="http://schemas.microsoft.com/office/excel/2006/main">
          <x14:cfRule type="expression" priority="858" id="{C1E2FF3A-DA5F-4B90-B908-BBAF9EB337A2}">
            <xm:f>OR(BN40=data!$P$4,BN40=data!$P$5,BN40=data!$P$7,BN40=data!$P$10,BN40=data!$P$13,BN40=data!$P$14)</xm:f>
            <x14:dxf>
              <fill>
                <patternFill>
                  <bgColor theme="1"/>
                </patternFill>
              </fill>
            </x14:dxf>
          </x14:cfRule>
          <xm:sqref>BB40</xm:sqref>
        </x14:conditionalFormatting>
        <x14:conditionalFormatting xmlns:xm="http://schemas.microsoft.com/office/excel/2006/main">
          <x14:cfRule type="expression" priority="857" id="{618DFA65-3046-4EA5-BCB4-A880CF0CD4EC}">
            <xm:f>BM30=data!$F$6</xm:f>
            <x14:dxf>
              <fill>
                <patternFill>
                  <bgColor theme="1"/>
                </patternFill>
              </fill>
            </x14:dxf>
          </x14:cfRule>
          <xm:sqref>BB30</xm:sqref>
        </x14:conditionalFormatting>
        <x14:conditionalFormatting xmlns:xm="http://schemas.microsoft.com/office/excel/2006/main">
          <x14:cfRule type="expression" priority="856" id="{F61AFE23-B081-4587-9B05-DDA0843A5D4C}">
            <xm:f>OR(BN30=data!$P$4,BN30=data!$P$5,BN30=data!$P$7,BN30=data!$P$10,BN30=data!$P$13,BN30=data!$P$14)</xm:f>
            <x14:dxf>
              <fill>
                <patternFill>
                  <bgColor theme="1"/>
                </patternFill>
              </fill>
            </x14:dxf>
          </x14:cfRule>
          <xm:sqref>BB30</xm:sqref>
        </x14:conditionalFormatting>
        <x14:conditionalFormatting xmlns:xm="http://schemas.microsoft.com/office/excel/2006/main">
          <x14:cfRule type="expression" priority="855" id="{D585E32C-9625-41A2-AF60-984A2A579F25}">
            <xm:f>CM20=data!$F$6</xm:f>
            <x14:dxf>
              <fill>
                <patternFill>
                  <bgColor theme="1"/>
                </patternFill>
              </fill>
            </x14:dxf>
          </x14:cfRule>
          <xm:sqref>CB20 CB40 CB50 CB60</xm:sqref>
        </x14:conditionalFormatting>
        <x14:conditionalFormatting xmlns:xm="http://schemas.microsoft.com/office/excel/2006/main">
          <x14:cfRule type="expression" priority="854" id="{A0ED78B9-FD80-4372-B1A0-7C5D038FF5C2}">
            <xm:f>OR(CN50=data!$P$4,CN50=data!$P$5,CN50=data!$P$6,CN50=data!$P$7,CN50=data!$P$8,CN50=data!$P$9,CN50=data!$P$10,CN50=data!$P$13,CN50=data!$P$14,CN50=data!$P$15)</xm:f>
            <x14:dxf>
              <fill>
                <patternFill>
                  <bgColor theme="1"/>
                </patternFill>
              </fill>
            </x14:dxf>
          </x14:cfRule>
          <xm:sqref>CB50 CB60</xm:sqref>
        </x14:conditionalFormatting>
        <x14:conditionalFormatting xmlns:xm="http://schemas.microsoft.com/office/excel/2006/main">
          <x14:cfRule type="expression" priority="853" id="{5D89761E-4DCD-49B4-8E1D-00CFB5547F39}">
            <xm:f>OR(CN40=data!$P$4,CN40=data!$P$5,CN40=data!$P$7,CN40=data!$P$10,CN40=data!$P$13,CN40=data!$P$14)</xm:f>
            <x14:dxf>
              <fill>
                <patternFill>
                  <bgColor theme="1"/>
                </patternFill>
              </fill>
            </x14:dxf>
          </x14:cfRule>
          <xm:sqref>CB40</xm:sqref>
        </x14:conditionalFormatting>
        <x14:conditionalFormatting xmlns:xm="http://schemas.microsoft.com/office/excel/2006/main">
          <x14:cfRule type="expression" priority="852" id="{620010A3-7DCE-4B2B-9003-F1BD2C5659B9}">
            <xm:f>CM30=data!$F$6</xm:f>
            <x14:dxf>
              <fill>
                <patternFill>
                  <bgColor theme="1"/>
                </patternFill>
              </fill>
            </x14:dxf>
          </x14:cfRule>
          <xm:sqref>CB30</xm:sqref>
        </x14:conditionalFormatting>
        <x14:conditionalFormatting xmlns:xm="http://schemas.microsoft.com/office/excel/2006/main">
          <x14:cfRule type="expression" priority="851" id="{2AD72FAB-F23F-4875-9887-91A33BF482AF}">
            <xm:f>OR(CN30=data!$P$4,CN30=data!$P$5,CN30=data!$P$7,CN30=data!$P$10,CN30=data!$P$13,CN30=data!$P$14)</xm:f>
            <x14:dxf>
              <fill>
                <patternFill>
                  <bgColor theme="1"/>
                </patternFill>
              </fill>
            </x14:dxf>
          </x14:cfRule>
          <xm:sqref>CB30</xm:sqref>
        </x14:conditionalFormatting>
        <x14:conditionalFormatting xmlns:xm="http://schemas.microsoft.com/office/excel/2006/main">
          <x14:cfRule type="expression" priority="850" id="{5462D6B6-1D47-4446-ACFB-37044CEB0539}">
            <xm:f>DM20=data!$F$6</xm:f>
            <x14:dxf>
              <fill>
                <patternFill>
                  <bgColor theme="1"/>
                </patternFill>
              </fill>
            </x14:dxf>
          </x14:cfRule>
          <xm:sqref>DB20 DB40 DB50 DB60</xm:sqref>
        </x14:conditionalFormatting>
        <x14:conditionalFormatting xmlns:xm="http://schemas.microsoft.com/office/excel/2006/main">
          <x14:cfRule type="expression" priority="849" id="{E8D1A184-2C68-4406-9D0B-33C9D156692E}">
            <xm:f>OR(DN50=data!$P$4,DN50=data!$P$5,DN50=data!$P$6,DN50=data!$P$7,DN50=data!$P$8,DN50=data!$P$9,DN50=data!$P$10,DN50=data!$P$13,DN50=data!$P$14,DN50=data!$P$15)</xm:f>
            <x14:dxf>
              <fill>
                <patternFill>
                  <bgColor theme="1"/>
                </patternFill>
              </fill>
            </x14:dxf>
          </x14:cfRule>
          <xm:sqref>DB50 DB60</xm:sqref>
        </x14:conditionalFormatting>
        <x14:conditionalFormatting xmlns:xm="http://schemas.microsoft.com/office/excel/2006/main">
          <x14:cfRule type="expression" priority="848" id="{8C595EDC-000A-40D0-9EC2-5D1D8080337C}">
            <xm:f>OR(DN40=data!$P$4,DN40=data!$P$5,DN40=data!$P$7,DN40=data!$P$10,DN40=data!$P$13,DN40=data!$P$14)</xm:f>
            <x14:dxf>
              <fill>
                <patternFill>
                  <bgColor theme="1"/>
                </patternFill>
              </fill>
            </x14:dxf>
          </x14:cfRule>
          <xm:sqref>DB40</xm:sqref>
        </x14:conditionalFormatting>
        <x14:conditionalFormatting xmlns:xm="http://schemas.microsoft.com/office/excel/2006/main">
          <x14:cfRule type="expression" priority="847" id="{475225F0-BCBF-49B4-8A99-817563DDFE0D}">
            <xm:f>DM30=data!$F$6</xm:f>
            <x14:dxf>
              <fill>
                <patternFill>
                  <bgColor theme="1"/>
                </patternFill>
              </fill>
            </x14:dxf>
          </x14:cfRule>
          <xm:sqref>DB30</xm:sqref>
        </x14:conditionalFormatting>
        <x14:conditionalFormatting xmlns:xm="http://schemas.microsoft.com/office/excel/2006/main">
          <x14:cfRule type="expression" priority="846" id="{EE88846E-42BE-4C13-B1AA-14C200E16A84}">
            <xm:f>OR(DN30=data!$P$4,DN30=data!$P$5,DN30=data!$P$7,DN30=data!$P$10,DN30=data!$P$13,DN30=data!$P$14)</xm:f>
            <x14:dxf>
              <fill>
                <patternFill>
                  <bgColor theme="1"/>
                </patternFill>
              </fill>
            </x14:dxf>
          </x14:cfRule>
          <xm:sqref>DB30</xm:sqref>
        </x14:conditionalFormatting>
        <x14:conditionalFormatting xmlns:xm="http://schemas.microsoft.com/office/excel/2006/main">
          <x14:cfRule type="expression" priority="845" id="{F68AB104-2832-4F00-8253-4194275C553B}">
            <xm:f>EM20=data!$F$6</xm:f>
            <x14:dxf>
              <fill>
                <patternFill>
                  <bgColor theme="1"/>
                </patternFill>
              </fill>
            </x14:dxf>
          </x14:cfRule>
          <xm:sqref>EB20 EB40 EB50 EB60</xm:sqref>
        </x14:conditionalFormatting>
        <x14:conditionalFormatting xmlns:xm="http://schemas.microsoft.com/office/excel/2006/main">
          <x14:cfRule type="expression" priority="844" id="{6F33AFA1-91BC-480C-99BE-C4C53D6893AB}">
            <xm:f>OR(EN50=data!$P$4,EN50=data!$P$5,EN50=data!$P$6,EN50=data!$P$7,EN50=data!$P$8,EN50=data!$P$9,EN50=data!$P$10,EN50=data!$P$13,EN50=data!$P$14,EN50=data!$P$15)</xm:f>
            <x14:dxf>
              <fill>
                <patternFill>
                  <bgColor theme="1"/>
                </patternFill>
              </fill>
            </x14:dxf>
          </x14:cfRule>
          <xm:sqref>EB50 EB60</xm:sqref>
        </x14:conditionalFormatting>
        <x14:conditionalFormatting xmlns:xm="http://schemas.microsoft.com/office/excel/2006/main">
          <x14:cfRule type="expression" priority="843" id="{F70915A6-1DFB-4296-9A17-C37BE95C314E}">
            <xm:f>OR(EN40=data!$P$4,EN40=data!$P$5,EN40=data!$P$7,EN40=data!$P$10,EN40=data!$P$13,EN40=data!$P$14)</xm:f>
            <x14:dxf>
              <fill>
                <patternFill>
                  <bgColor theme="1"/>
                </patternFill>
              </fill>
            </x14:dxf>
          </x14:cfRule>
          <xm:sqref>EB40</xm:sqref>
        </x14:conditionalFormatting>
        <x14:conditionalFormatting xmlns:xm="http://schemas.microsoft.com/office/excel/2006/main">
          <x14:cfRule type="expression" priority="842" id="{22FB2397-CB3E-455A-B005-8A3317157BEC}">
            <xm:f>EM30=data!$F$6</xm:f>
            <x14:dxf>
              <fill>
                <patternFill>
                  <bgColor theme="1"/>
                </patternFill>
              </fill>
            </x14:dxf>
          </x14:cfRule>
          <xm:sqref>EB30</xm:sqref>
        </x14:conditionalFormatting>
        <x14:conditionalFormatting xmlns:xm="http://schemas.microsoft.com/office/excel/2006/main">
          <x14:cfRule type="expression" priority="841" id="{4736909D-1E78-403B-9A48-7DECA096A268}">
            <xm:f>OR(EN30=data!$P$4,EN30=data!$P$5,EN30=data!$P$7,EN30=data!$P$10,EN30=data!$P$13,EN30=data!$P$14)</xm:f>
            <x14:dxf>
              <fill>
                <patternFill>
                  <bgColor theme="1"/>
                </patternFill>
              </fill>
            </x14:dxf>
          </x14:cfRule>
          <xm:sqref>EB30</xm:sqref>
        </x14:conditionalFormatting>
        <x14:conditionalFormatting xmlns:xm="http://schemas.microsoft.com/office/excel/2006/main">
          <x14:cfRule type="expression" priority="840" id="{09B58AE8-7EB3-4CD0-A9FA-8A2E389D9F89}">
            <xm:f>FM20=data!$F$6</xm:f>
            <x14:dxf>
              <fill>
                <patternFill>
                  <bgColor theme="1"/>
                </patternFill>
              </fill>
            </x14:dxf>
          </x14:cfRule>
          <xm:sqref>FB20 FB40 FB50 FB60</xm:sqref>
        </x14:conditionalFormatting>
        <x14:conditionalFormatting xmlns:xm="http://schemas.microsoft.com/office/excel/2006/main">
          <x14:cfRule type="expression" priority="839" id="{667B5AFC-1B79-4D27-8B8B-8177E2B6714C}">
            <xm:f>OR(FN50=data!$P$4,FN50=data!$P$5,FN50=data!$P$6,FN50=data!$P$7,FN50=data!$P$8,FN50=data!$P$9,FN50=data!$P$10,FN50=data!$P$13,FN50=data!$P$14,FN50=data!$P$15)</xm:f>
            <x14:dxf>
              <fill>
                <patternFill>
                  <bgColor theme="1"/>
                </patternFill>
              </fill>
            </x14:dxf>
          </x14:cfRule>
          <xm:sqref>FB50 FB60</xm:sqref>
        </x14:conditionalFormatting>
        <x14:conditionalFormatting xmlns:xm="http://schemas.microsoft.com/office/excel/2006/main">
          <x14:cfRule type="expression" priority="838" id="{96C2EA78-6649-4DCB-826B-EFE2C578B398}">
            <xm:f>OR(FN40=data!$P$4,FN40=data!$P$5,FN40=data!$P$7,FN40=data!$P$10,FN40=data!$P$13,FN40=data!$P$14)</xm:f>
            <x14:dxf>
              <fill>
                <patternFill>
                  <bgColor theme="1"/>
                </patternFill>
              </fill>
            </x14:dxf>
          </x14:cfRule>
          <xm:sqref>FB40</xm:sqref>
        </x14:conditionalFormatting>
        <x14:conditionalFormatting xmlns:xm="http://schemas.microsoft.com/office/excel/2006/main">
          <x14:cfRule type="expression" priority="837" id="{9FA36D1A-AD62-42F1-AB59-4EC5482963CF}">
            <xm:f>FM30=data!$F$6</xm:f>
            <x14:dxf>
              <fill>
                <patternFill>
                  <bgColor theme="1"/>
                </patternFill>
              </fill>
            </x14:dxf>
          </x14:cfRule>
          <xm:sqref>FB30</xm:sqref>
        </x14:conditionalFormatting>
        <x14:conditionalFormatting xmlns:xm="http://schemas.microsoft.com/office/excel/2006/main">
          <x14:cfRule type="expression" priority="836" id="{4336FCA9-2695-463C-8A70-ADBDCCF657CF}">
            <xm:f>OR(FN30=data!$P$4,FN30=data!$P$5,FN30=data!$P$7,FN30=data!$P$10,FN30=data!$P$13,FN30=data!$P$14)</xm:f>
            <x14:dxf>
              <fill>
                <patternFill>
                  <bgColor theme="1"/>
                </patternFill>
              </fill>
            </x14:dxf>
          </x14:cfRule>
          <xm:sqref>FB30</xm:sqref>
        </x14:conditionalFormatting>
        <x14:conditionalFormatting xmlns:xm="http://schemas.microsoft.com/office/excel/2006/main">
          <x14:cfRule type="expression" priority="835" id="{8968A9A0-D79E-4850-A4D4-B878C4807236}">
            <xm:f>GM20=data!$F$6</xm:f>
            <x14:dxf>
              <fill>
                <patternFill>
                  <bgColor theme="1"/>
                </patternFill>
              </fill>
            </x14:dxf>
          </x14:cfRule>
          <xm:sqref>GB20 GB40 GB50 GB60</xm:sqref>
        </x14:conditionalFormatting>
        <x14:conditionalFormatting xmlns:xm="http://schemas.microsoft.com/office/excel/2006/main">
          <x14:cfRule type="expression" priority="834" id="{1D9EE220-72B0-46C5-827C-4041FCBF6E48}">
            <xm:f>OR(GN50=data!$P$4,GN50=data!$P$5,GN50=data!$P$6,GN50=data!$P$7,GN50=data!$P$8,GN50=data!$P$9,GN50=data!$P$10,GN50=data!$P$13,GN50=data!$P$14,GN50=data!$P$15)</xm:f>
            <x14:dxf>
              <fill>
                <patternFill>
                  <bgColor theme="1"/>
                </patternFill>
              </fill>
            </x14:dxf>
          </x14:cfRule>
          <xm:sqref>GB50 GB60</xm:sqref>
        </x14:conditionalFormatting>
        <x14:conditionalFormatting xmlns:xm="http://schemas.microsoft.com/office/excel/2006/main">
          <x14:cfRule type="expression" priority="833" id="{6A8806E2-7B06-4957-BB4F-03DDBFD9CF16}">
            <xm:f>OR(GN40=data!$P$4,GN40=data!$P$5,GN40=data!$P$7,GN40=data!$P$10,GN40=data!$P$13,GN40=data!$P$14)</xm:f>
            <x14:dxf>
              <fill>
                <patternFill>
                  <bgColor theme="1"/>
                </patternFill>
              </fill>
            </x14:dxf>
          </x14:cfRule>
          <xm:sqref>GB40</xm:sqref>
        </x14:conditionalFormatting>
        <x14:conditionalFormatting xmlns:xm="http://schemas.microsoft.com/office/excel/2006/main">
          <x14:cfRule type="expression" priority="832" id="{1BA5BC04-8045-4E64-98B1-E9C8FAD1C1E6}">
            <xm:f>GM30=data!$F$6</xm:f>
            <x14:dxf>
              <fill>
                <patternFill>
                  <bgColor theme="1"/>
                </patternFill>
              </fill>
            </x14:dxf>
          </x14:cfRule>
          <xm:sqref>GB30</xm:sqref>
        </x14:conditionalFormatting>
        <x14:conditionalFormatting xmlns:xm="http://schemas.microsoft.com/office/excel/2006/main">
          <x14:cfRule type="expression" priority="831" id="{2AE403B9-0CBC-4AAE-8B3E-8FF9DFFA973F}">
            <xm:f>OR(GN30=data!$P$4,GN30=data!$P$5,GN30=data!$P$7,GN30=data!$P$10,GN30=data!$P$13,GN30=data!$P$14)</xm:f>
            <x14:dxf>
              <fill>
                <patternFill>
                  <bgColor theme="1"/>
                </patternFill>
              </fill>
            </x14:dxf>
          </x14:cfRule>
          <xm:sqref>GB30</xm:sqref>
        </x14:conditionalFormatting>
        <x14:conditionalFormatting xmlns:xm="http://schemas.microsoft.com/office/excel/2006/main">
          <x14:cfRule type="expression" priority="830" id="{AFE08100-D1FC-4253-BA83-3FF129C93723}">
            <xm:f>HM20=data!$F$6</xm:f>
            <x14:dxf>
              <fill>
                <patternFill>
                  <bgColor theme="1"/>
                </patternFill>
              </fill>
            </x14:dxf>
          </x14:cfRule>
          <xm:sqref>HB20 HB40 HB50 HB60</xm:sqref>
        </x14:conditionalFormatting>
        <x14:conditionalFormatting xmlns:xm="http://schemas.microsoft.com/office/excel/2006/main">
          <x14:cfRule type="expression" priority="829" id="{09AC5835-F45D-4A76-AAE7-101F4D3D0BF1}">
            <xm:f>OR(HN50=data!$P$4,HN50=data!$P$5,HN50=data!$P$6,HN50=data!$P$7,HN50=data!$P$8,HN50=data!$P$9,HN50=data!$P$10,HN50=data!$P$13,HN50=data!$P$14,HN50=data!$P$15)</xm:f>
            <x14:dxf>
              <fill>
                <patternFill>
                  <bgColor theme="1"/>
                </patternFill>
              </fill>
            </x14:dxf>
          </x14:cfRule>
          <xm:sqref>HB50 HB60</xm:sqref>
        </x14:conditionalFormatting>
        <x14:conditionalFormatting xmlns:xm="http://schemas.microsoft.com/office/excel/2006/main">
          <x14:cfRule type="expression" priority="828" id="{5B21A7EF-C51C-434E-86A0-C03AA6CFCBD0}">
            <xm:f>OR(HN40=data!$P$4,HN40=data!$P$5,HN40=data!$P$7,HN40=data!$P$10,HN40=data!$P$13,HN40=data!$P$14)</xm:f>
            <x14:dxf>
              <fill>
                <patternFill>
                  <bgColor theme="1"/>
                </patternFill>
              </fill>
            </x14:dxf>
          </x14:cfRule>
          <xm:sqref>HB40</xm:sqref>
        </x14:conditionalFormatting>
        <x14:conditionalFormatting xmlns:xm="http://schemas.microsoft.com/office/excel/2006/main">
          <x14:cfRule type="expression" priority="827" id="{6A12E756-E0B5-41BB-AF02-D168D5428456}">
            <xm:f>HM30=data!$F$6</xm:f>
            <x14:dxf>
              <fill>
                <patternFill>
                  <bgColor theme="1"/>
                </patternFill>
              </fill>
            </x14:dxf>
          </x14:cfRule>
          <xm:sqref>HB30</xm:sqref>
        </x14:conditionalFormatting>
        <x14:conditionalFormatting xmlns:xm="http://schemas.microsoft.com/office/excel/2006/main">
          <x14:cfRule type="expression" priority="826" id="{5C9660F8-5CCF-46D0-920B-5260F258F2D1}">
            <xm:f>OR(HN30=data!$P$4,HN30=data!$P$5,HN30=data!$P$7,HN30=data!$P$10,HN30=data!$P$13,HN30=data!$P$14)</xm:f>
            <x14:dxf>
              <fill>
                <patternFill>
                  <bgColor theme="1"/>
                </patternFill>
              </fill>
            </x14:dxf>
          </x14:cfRule>
          <xm:sqref>HB30</xm:sqref>
        </x14:conditionalFormatting>
        <x14:conditionalFormatting xmlns:xm="http://schemas.microsoft.com/office/excel/2006/main">
          <x14:cfRule type="expression" priority="825" id="{C78A0E55-5DEF-4AB5-B121-5A0312165B3E}">
            <xm:f>IM20=data!$F$6</xm:f>
            <x14:dxf>
              <fill>
                <patternFill>
                  <bgColor theme="1"/>
                </patternFill>
              </fill>
            </x14:dxf>
          </x14:cfRule>
          <xm:sqref>IB20 IB40 IB50 IB60</xm:sqref>
        </x14:conditionalFormatting>
        <x14:conditionalFormatting xmlns:xm="http://schemas.microsoft.com/office/excel/2006/main">
          <x14:cfRule type="expression" priority="824" id="{80F75C1D-86BF-49BE-A89C-488BCBC43076}">
            <xm:f>OR(IN50=data!$P$4,IN50=data!$P$5,IN50=data!$P$6,IN50=data!$P$7,IN50=data!$P$8,IN50=data!$P$9,IN50=data!$P$10,IN50=data!$P$13,IN50=data!$P$14,IN50=data!$P$15)</xm:f>
            <x14:dxf>
              <fill>
                <patternFill>
                  <bgColor theme="1"/>
                </patternFill>
              </fill>
            </x14:dxf>
          </x14:cfRule>
          <xm:sqref>IB50 IB60</xm:sqref>
        </x14:conditionalFormatting>
        <x14:conditionalFormatting xmlns:xm="http://schemas.microsoft.com/office/excel/2006/main">
          <x14:cfRule type="expression" priority="823" id="{096EAF09-E528-4B48-98CA-736A90121B24}">
            <xm:f>OR(IN40=data!$P$4,IN40=data!$P$5,IN40=data!$P$7,IN40=data!$P$10,IN40=data!$P$13,IN40=data!$P$14)</xm:f>
            <x14:dxf>
              <fill>
                <patternFill>
                  <bgColor theme="1"/>
                </patternFill>
              </fill>
            </x14:dxf>
          </x14:cfRule>
          <xm:sqref>IB40</xm:sqref>
        </x14:conditionalFormatting>
        <x14:conditionalFormatting xmlns:xm="http://schemas.microsoft.com/office/excel/2006/main">
          <x14:cfRule type="expression" priority="822" id="{232ECB71-31CE-401B-8F10-9ACDFD76D992}">
            <xm:f>IM30=data!$F$6</xm:f>
            <x14:dxf>
              <fill>
                <patternFill>
                  <bgColor theme="1"/>
                </patternFill>
              </fill>
            </x14:dxf>
          </x14:cfRule>
          <xm:sqref>IB30</xm:sqref>
        </x14:conditionalFormatting>
        <x14:conditionalFormatting xmlns:xm="http://schemas.microsoft.com/office/excel/2006/main">
          <x14:cfRule type="expression" priority="821" id="{BB1CD1F1-5E9A-491C-91DE-69D544468D47}">
            <xm:f>OR(IN30=data!$P$4,IN30=data!$P$5,IN30=data!$P$7,IN30=data!$P$10,IN30=data!$P$13,IN30=data!$P$14)</xm:f>
            <x14:dxf>
              <fill>
                <patternFill>
                  <bgColor theme="1"/>
                </patternFill>
              </fill>
            </x14:dxf>
          </x14:cfRule>
          <xm:sqref>IB30</xm:sqref>
        </x14:conditionalFormatting>
        <x14:conditionalFormatting xmlns:xm="http://schemas.microsoft.com/office/excel/2006/main">
          <x14:cfRule type="expression" priority="820" id="{CDE84472-868B-4A91-A245-6A517F4B81F0}">
            <xm:f>$E$6=data!$Q$8</xm:f>
            <x14:dxf>
              <fill>
                <patternFill>
                  <bgColor theme="1"/>
                </patternFill>
              </fill>
            </x14:dxf>
          </x14:cfRule>
          <xm:sqref>B30:L69</xm:sqref>
        </x14:conditionalFormatting>
        <x14:conditionalFormatting xmlns:xm="http://schemas.microsoft.com/office/excel/2006/main">
          <x14:cfRule type="expression" priority="819" id="{E355E7DF-3C22-4CAF-AEB4-6DF0DA5466B1}">
            <xm:f>$AE$6=data!$Q$8</xm:f>
            <x14:dxf>
              <fill>
                <patternFill>
                  <bgColor theme="1"/>
                </patternFill>
              </fill>
            </x14:dxf>
          </x14:cfRule>
          <xm:sqref>AB30:AL69</xm:sqref>
        </x14:conditionalFormatting>
        <x14:conditionalFormatting xmlns:xm="http://schemas.microsoft.com/office/excel/2006/main">
          <x14:cfRule type="expression" priority="818" id="{92536E5F-8AC8-498A-9255-CDC37C29293A}">
            <xm:f>$BE$6=data!$Q$8</xm:f>
            <x14:dxf>
              <fill>
                <patternFill>
                  <bgColor theme="1"/>
                </patternFill>
              </fill>
            </x14:dxf>
          </x14:cfRule>
          <xm:sqref>BB30:BL69</xm:sqref>
        </x14:conditionalFormatting>
        <x14:conditionalFormatting xmlns:xm="http://schemas.microsoft.com/office/excel/2006/main">
          <x14:cfRule type="expression" priority="817" id="{83EDC727-6B5C-48CA-A2B1-A91AA6C6EC5F}">
            <xm:f>$CE$6=data!$Q$8</xm:f>
            <x14:dxf>
              <fill>
                <patternFill>
                  <bgColor theme="1"/>
                </patternFill>
              </fill>
            </x14:dxf>
          </x14:cfRule>
          <xm:sqref>CB30:CL69</xm:sqref>
        </x14:conditionalFormatting>
        <x14:conditionalFormatting xmlns:xm="http://schemas.microsoft.com/office/excel/2006/main">
          <x14:cfRule type="expression" priority="816" id="{FF6CB11F-3699-40B3-BB5C-8575A57EE7BA}">
            <xm:f>$DE$6=data!$Q$8</xm:f>
            <x14:dxf>
              <fill>
                <patternFill>
                  <bgColor theme="1"/>
                </patternFill>
              </fill>
            </x14:dxf>
          </x14:cfRule>
          <xm:sqref>DB30:DL69</xm:sqref>
        </x14:conditionalFormatting>
        <x14:conditionalFormatting xmlns:xm="http://schemas.microsoft.com/office/excel/2006/main">
          <x14:cfRule type="expression" priority="815" id="{C97B0F92-01D0-4B11-B1A4-46771FCDAD20}">
            <xm:f>$EE$6=data!$Q$8</xm:f>
            <x14:dxf>
              <fill>
                <patternFill>
                  <bgColor theme="1"/>
                </patternFill>
              </fill>
            </x14:dxf>
          </x14:cfRule>
          <xm:sqref>EB30:EL69</xm:sqref>
        </x14:conditionalFormatting>
        <x14:conditionalFormatting xmlns:xm="http://schemas.microsoft.com/office/excel/2006/main">
          <x14:cfRule type="expression" priority="814" id="{137F6BAA-F34D-4777-8303-0ED706043042}">
            <xm:f>$FE$6=data!$Q$8</xm:f>
            <x14:dxf>
              <fill>
                <patternFill>
                  <bgColor theme="1"/>
                </patternFill>
              </fill>
            </x14:dxf>
          </x14:cfRule>
          <xm:sqref>FB30:FL69</xm:sqref>
        </x14:conditionalFormatting>
        <x14:conditionalFormatting xmlns:xm="http://schemas.microsoft.com/office/excel/2006/main">
          <x14:cfRule type="expression" priority="813" id="{76629DC2-265D-4E9F-B72F-681C83D09E43}">
            <xm:f>$GE$6=data!$Q$8</xm:f>
            <x14:dxf>
              <fill>
                <patternFill>
                  <bgColor theme="1"/>
                </patternFill>
              </fill>
            </x14:dxf>
          </x14:cfRule>
          <xm:sqref>GB30:GL69</xm:sqref>
        </x14:conditionalFormatting>
        <x14:conditionalFormatting xmlns:xm="http://schemas.microsoft.com/office/excel/2006/main">
          <x14:cfRule type="expression" priority="812" id="{E6190BA8-1889-4DD0-BD5A-6B20CBD011D0}">
            <xm:f>$HE$6=data!$Q$8</xm:f>
            <x14:dxf>
              <fill>
                <patternFill>
                  <bgColor theme="1"/>
                </patternFill>
              </fill>
            </x14:dxf>
          </x14:cfRule>
          <xm:sqref>HB30:HL69</xm:sqref>
        </x14:conditionalFormatting>
        <x14:conditionalFormatting xmlns:xm="http://schemas.microsoft.com/office/excel/2006/main">
          <x14:cfRule type="expression" priority="811" id="{4DCB6A70-890C-4EA7-B862-B4C5F34CAEDC}">
            <xm:f>$IE$6=data!$Q$8</xm:f>
            <x14:dxf>
              <fill>
                <patternFill>
                  <bgColor theme="1"/>
                </patternFill>
              </fill>
            </x14:dxf>
          </x14:cfRule>
          <xm:sqref>IB30:IL69</xm:sqref>
        </x14:conditionalFormatting>
        <x14:conditionalFormatting xmlns:xm="http://schemas.microsoft.com/office/excel/2006/main">
          <x14:cfRule type="expression" priority="797" id="{44D2E65D-4A32-4C00-9A24-AF3D99A555C0}">
            <xm:f>OR(JN40=data!$P$4,JN40=data!$P$5,JN40=data!$P$7,JN40=data!$P$10,JN40=data!$P$13,JN40=data!$P$14)</xm:f>
            <x14:dxf>
              <fill>
                <patternFill>
                  <bgColor theme="1"/>
                </patternFill>
              </fill>
            </x14:dxf>
          </x14:cfRule>
          <xm:sqref>JL40</xm:sqref>
        </x14:conditionalFormatting>
        <x14:conditionalFormatting xmlns:xm="http://schemas.microsoft.com/office/excel/2006/main">
          <x14:cfRule type="expression" priority="798" id="{4E3694DD-F64D-49EA-B23D-79B0D3C6848D}">
            <xm:f>OR(JN60=data!$P$4,JN60=data!$P$5,JN60=data!$P$6,JN60=data!$P$7,JN60=data!$P$8,#REF!=data!$P$9,JN60=data!$P$10,JN60=data!$P$13,JN60=data!$P$14,JN60=data!$P$15)</xm:f>
            <x14:dxf>
              <fill>
                <patternFill>
                  <bgColor theme="1"/>
                </patternFill>
              </fill>
            </x14:dxf>
          </x14:cfRule>
          <xm:sqref>JL60</xm:sqref>
        </x14:conditionalFormatting>
        <x14:conditionalFormatting xmlns:xm="http://schemas.microsoft.com/office/excel/2006/main">
          <x14:cfRule type="expression" priority="791" id="{BA4FADC2-11B3-49FD-A57A-EA2D2E578A5D}">
            <xm:f>JE4=data!$F$6</xm:f>
            <x14:dxf>
              <fill>
                <patternFill>
                  <bgColor theme="1"/>
                </patternFill>
              </fill>
            </x14:dxf>
          </x14:cfRule>
          <xm:sqref>JJ4</xm:sqref>
        </x14:conditionalFormatting>
        <x14:conditionalFormatting xmlns:xm="http://schemas.microsoft.com/office/excel/2006/main">
          <x14:cfRule type="expression" priority="790" id="{C96E7492-9B1A-47DE-81DF-E5CECD4A6CBE}">
            <xm:f>OR(JE4=data!$F$4,JE4=data!$F$5)</xm:f>
            <x14:dxf>
              <fill>
                <patternFill>
                  <bgColor theme="1"/>
                </patternFill>
              </fill>
            </x14:dxf>
          </x14:cfRule>
          <xm:sqref>JE5:JH5</xm:sqref>
        </x14:conditionalFormatting>
        <x14:conditionalFormatting xmlns:xm="http://schemas.microsoft.com/office/excel/2006/main">
          <x14:cfRule type="expression" priority="789" id="{367AFA97-B66B-4196-B895-D80300345DA3}">
            <xm:f>OR(JE4=data!$F$4,JE4=data!$F$5)</xm:f>
            <x14:dxf>
              <fill>
                <patternFill>
                  <bgColor theme="1"/>
                </patternFill>
              </fill>
            </x14:dxf>
          </x14:cfRule>
          <xm:sqref>JJ5</xm:sqref>
        </x14:conditionalFormatting>
        <x14:conditionalFormatting xmlns:xm="http://schemas.microsoft.com/office/excel/2006/main">
          <x14:cfRule type="expression" priority="788" id="{66D036E7-0CA2-4CD4-B1F4-77B7B368EE3F}">
            <xm:f>OR(JE4=data!$F$4,JE4=data!$F$6)</xm:f>
            <x14:dxf>
              <fill>
                <patternFill>
                  <bgColor theme="1"/>
                </patternFill>
              </fill>
            </x14:dxf>
          </x14:cfRule>
          <xm:sqref>JE6:JH6</xm:sqref>
        </x14:conditionalFormatting>
        <x14:conditionalFormatting xmlns:xm="http://schemas.microsoft.com/office/excel/2006/main">
          <x14:cfRule type="expression" priority="787" id="{07344B97-6363-451F-89AA-83EBC3AA59FC}">
            <xm:f>OR(JE4=data!$F$4,JE4=data!$F$6)</xm:f>
            <x14:dxf>
              <fill>
                <patternFill>
                  <bgColor theme="1"/>
                </patternFill>
              </fill>
            </x14:dxf>
          </x14:cfRule>
          <xm:sqref>JJ6</xm:sqref>
        </x14:conditionalFormatting>
        <x14:conditionalFormatting xmlns:xm="http://schemas.microsoft.com/office/excel/2006/main">
          <x14:cfRule type="expression" priority="786" id="{6A390312-5ADB-48E0-AE8F-C4B1DE440663}">
            <xm:f>JM20=data!$F$6</xm:f>
            <x14:dxf>
              <fill>
                <patternFill>
                  <bgColor theme="1"/>
                </patternFill>
              </fill>
            </x14:dxf>
          </x14:cfRule>
          <xm:sqref>JC20:JC69</xm:sqref>
        </x14:conditionalFormatting>
        <x14:conditionalFormatting xmlns:xm="http://schemas.microsoft.com/office/excel/2006/main">
          <x14:cfRule type="expression" priority="785" id="{C73C62E2-FB83-4E72-A7FB-348B15489E2A}">
            <xm:f>JM20=data!$F$6</xm:f>
            <x14:dxf>
              <fill>
                <patternFill>
                  <bgColor theme="1"/>
                </patternFill>
              </fill>
            </x14:dxf>
          </x14:cfRule>
          <xm:sqref>JD20:JD69</xm:sqref>
        </x14:conditionalFormatting>
        <x14:conditionalFormatting xmlns:xm="http://schemas.microsoft.com/office/excel/2006/main">
          <x14:cfRule type="expression" priority="784" id="{2406E995-4112-4965-B169-D01223DB48EA}">
            <xm:f>JM20=data!$F$6</xm:f>
            <x14:dxf>
              <fill>
                <patternFill>
                  <bgColor theme="1"/>
                </patternFill>
              </fill>
            </x14:dxf>
          </x14:cfRule>
          <xm:sqref>JE20:JE69</xm:sqref>
        </x14:conditionalFormatting>
        <x14:conditionalFormatting xmlns:xm="http://schemas.microsoft.com/office/excel/2006/main">
          <x14:cfRule type="expression" priority="783" id="{D3B35E3F-9121-47F8-A3F8-A34730582B27}">
            <xm:f>JM20=data!$F$6</xm:f>
            <x14:dxf>
              <fill>
                <patternFill>
                  <bgColor theme="1"/>
                </patternFill>
              </fill>
            </x14:dxf>
          </x14:cfRule>
          <xm:sqref>JF20:JF69</xm:sqref>
        </x14:conditionalFormatting>
        <x14:conditionalFormatting xmlns:xm="http://schemas.microsoft.com/office/excel/2006/main">
          <x14:cfRule type="expression" priority="782" id="{CEB88DC8-9380-40FA-8754-336D98127203}">
            <xm:f>JM20=data!$F$6</xm:f>
            <x14:dxf>
              <fill>
                <patternFill>
                  <bgColor theme="1"/>
                </patternFill>
              </fill>
            </x14:dxf>
          </x14:cfRule>
          <xm:sqref>JI21:JI29</xm:sqref>
        </x14:conditionalFormatting>
        <x14:conditionalFormatting xmlns:xm="http://schemas.microsoft.com/office/excel/2006/main">
          <x14:cfRule type="expression" priority="781" id="{9B23CBC5-B124-4509-A15B-91E3DC04B7F8}">
            <xm:f>JM20=data!$F$6</xm:f>
            <x14:dxf>
              <fill>
                <patternFill>
                  <bgColor theme="1"/>
                </patternFill>
              </fill>
            </x14:dxf>
          </x14:cfRule>
          <xm:sqref>JJ21:JJ29</xm:sqref>
        </x14:conditionalFormatting>
        <x14:conditionalFormatting xmlns:xm="http://schemas.microsoft.com/office/excel/2006/main">
          <x14:cfRule type="expression" priority="780" id="{601B3FE2-BF43-4C6D-A7EA-8959B95A5253}">
            <xm:f>JM20=data!$F$6</xm:f>
            <x14:dxf>
              <fill>
                <patternFill>
                  <bgColor theme="1"/>
                </patternFill>
              </fill>
            </x14:dxf>
          </x14:cfRule>
          <xm:sqref>JK21:JK29</xm:sqref>
        </x14:conditionalFormatting>
        <x14:conditionalFormatting xmlns:xm="http://schemas.microsoft.com/office/excel/2006/main">
          <x14:cfRule type="expression" priority="779" id="{91FBBA00-FA3A-49DF-9113-AAC53EFA2498}">
            <xm:f>JM20=data!$F$6</xm:f>
            <x14:dxf>
              <fill>
                <patternFill>
                  <bgColor theme="1"/>
                </patternFill>
              </fill>
            </x14:dxf>
          </x14:cfRule>
          <xm:sqref>JL20:JL69</xm:sqref>
        </x14:conditionalFormatting>
        <x14:conditionalFormatting xmlns:xm="http://schemas.microsoft.com/office/excel/2006/main">
          <x14:cfRule type="expression" priority="757" id="{4088791D-B806-4538-96AF-014E38384F39}">
            <xm:f>OR(JN29=data!$P$4,JN29=data!$P$5,JN29=data!$P$7,JN29=data!$P$10,JN29=data!$P$13,JN29=data!$P$14)</xm:f>
            <x14:dxf>
              <fill>
                <patternFill>
                  <bgColor theme="1"/>
                </patternFill>
              </fill>
            </x14:dxf>
          </x14:cfRule>
          <xm:sqref>JH30:JH49</xm:sqref>
        </x14:conditionalFormatting>
        <x14:conditionalFormatting xmlns:xm="http://schemas.microsoft.com/office/excel/2006/main">
          <x14:cfRule type="expression" priority="778" id="{A11AA2CE-812D-44A3-9510-B3D076D54A39}">
            <xm:f>JM29=data!$F$6</xm:f>
            <x14:dxf>
              <fill>
                <patternFill>
                  <bgColor theme="1"/>
                </patternFill>
              </fill>
            </x14:dxf>
          </x14:cfRule>
          <xm:sqref>JI30:JI49</xm:sqref>
        </x14:conditionalFormatting>
        <x14:conditionalFormatting xmlns:xm="http://schemas.microsoft.com/office/excel/2006/main">
          <x14:cfRule type="expression" priority="777" id="{E8D7E83A-F62E-4F70-A34A-C1082F8BC722}">
            <xm:f>JM30=data!$F$6</xm:f>
            <x14:dxf>
              <fill>
                <patternFill>
                  <bgColor theme="1"/>
                </patternFill>
              </fill>
            </x14:dxf>
          </x14:cfRule>
          <xm:sqref>JJ31:JJ39 JJ41:JJ49</xm:sqref>
        </x14:conditionalFormatting>
        <x14:conditionalFormatting xmlns:xm="http://schemas.microsoft.com/office/excel/2006/main">
          <x14:cfRule type="expression" priority="776" id="{F5D5FB96-2B7E-40CF-95DF-4ED690ECE985}">
            <xm:f>JM29=data!$F$6</xm:f>
            <x14:dxf>
              <fill>
                <patternFill>
                  <bgColor theme="1"/>
                </patternFill>
              </fill>
            </x14:dxf>
          </x14:cfRule>
          <xm:sqref>JK30:JK49</xm:sqref>
        </x14:conditionalFormatting>
        <x14:conditionalFormatting xmlns:xm="http://schemas.microsoft.com/office/excel/2006/main">
          <x14:cfRule type="expression" priority="767" id="{5B36E480-F89F-455E-9F00-A76D93731B33}">
            <xm:f>OR(JN49=data!$P$4,JN49=data!$P$5,JN49=data!$P$6,JN49=data!$P$7,JN49=data!$P$8,JN49=data!$P$9,JN49=data!$P$10,JN49=data!$P$13,JN49=data!$P$14,JN49=data!$P$15)</xm:f>
            <x14:dxf>
              <fill>
                <patternFill>
                  <bgColor theme="1"/>
                </patternFill>
              </fill>
            </x14:dxf>
          </x14:cfRule>
          <xm:sqref>JH50:JH69</xm:sqref>
        </x14:conditionalFormatting>
        <x14:conditionalFormatting xmlns:xm="http://schemas.microsoft.com/office/excel/2006/main">
          <x14:cfRule type="expression" priority="775" id="{37AB5507-373D-4649-9F49-232F8FAE648A}">
            <xm:f>JM49=data!$F$6</xm:f>
            <x14:dxf>
              <fill>
                <patternFill>
                  <bgColor theme="1"/>
                </patternFill>
              </fill>
            </x14:dxf>
          </x14:cfRule>
          <xm:sqref>JI50:JI69</xm:sqref>
        </x14:conditionalFormatting>
        <x14:conditionalFormatting xmlns:xm="http://schemas.microsoft.com/office/excel/2006/main">
          <x14:cfRule type="expression" priority="774" id="{98D754B1-6F68-4059-8F83-099532AF3B25}">
            <xm:f>JM49=data!$F$6</xm:f>
            <x14:dxf>
              <fill>
                <patternFill>
                  <bgColor theme="1"/>
                </patternFill>
              </fill>
            </x14:dxf>
          </x14:cfRule>
          <xm:sqref>JJ50:JJ69</xm:sqref>
        </x14:conditionalFormatting>
        <x14:conditionalFormatting xmlns:xm="http://schemas.microsoft.com/office/excel/2006/main">
          <x14:cfRule type="expression" priority="764" id="{0DD56211-97AF-427A-9CCC-87DDDB8E5E28}">
            <xm:f>OR(JN49=data!$P$4,JN49=data!$P$5,JN49=data!$P$6,JN49=data!$P$7,JN49=data!$P$8,JN49=data!$P$9,JN49=data!$P$10,JN49=data!$P$13,JN49=data!$P$14,JN49=data!$P$15)</xm:f>
            <x14:dxf>
              <fill>
                <patternFill>
                  <bgColor theme="1"/>
                </patternFill>
              </fill>
            </x14:dxf>
          </x14:cfRule>
          <xm:sqref>JK50:JK69</xm:sqref>
        </x14:conditionalFormatting>
        <x14:conditionalFormatting xmlns:xm="http://schemas.microsoft.com/office/excel/2006/main">
          <x14:cfRule type="expression" priority="772" id="{95FD8752-3C45-4224-924D-A5B69260391F}">
            <xm:f>OR(JN50=data!$P$4,JN50=data!$P$5,JN50=data!$P$6,JN50=data!$P$7,JN50=data!$P$8,JN50=data!$P$9,JN50=data!$P$10,JN50=data!$P$13,JN50=data!$P$14,JN50=data!$P$15)</xm:f>
            <x14:dxf>
              <fill>
                <patternFill>
                  <bgColor theme="1"/>
                </patternFill>
              </fill>
            </x14:dxf>
          </x14:cfRule>
          <xm:sqref>JC50:JC69</xm:sqref>
        </x14:conditionalFormatting>
        <x14:conditionalFormatting xmlns:xm="http://schemas.microsoft.com/office/excel/2006/main">
          <x14:cfRule type="expression" priority="771" id="{923DB7A6-3070-4779-810E-46A9A187EDCA}">
            <xm:f>OR(JN50=data!$P$4,JN50=data!$P$5,JN50=data!$P$6,JN50=data!$P$7,JN50=data!$P$8,JN50=data!$P$9,JN50=data!$P$10,JN50=data!$P$13,JN50=data!$P$14,JN50=data!$P$15)</xm:f>
            <x14:dxf>
              <fill>
                <patternFill>
                  <bgColor theme="1"/>
                </patternFill>
              </fill>
            </x14:dxf>
          </x14:cfRule>
          <xm:sqref>JD50:JD69</xm:sqref>
        </x14:conditionalFormatting>
        <x14:conditionalFormatting xmlns:xm="http://schemas.microsoft.com/office/excel/2006/main">
          <x14:cfRule type="expression" priority="770" id="{FD81E48D-6EA1-46BB-93B0-CA16D666BD3C}">
            <xm:f>OR(JN50=data!$P$4,JN50=data!$P$5,JN50=data!$P$6,JN50=data!$P$7,JN50=data!$P$8,JN50=data!$P$9,JN50=data!$P$10,JN50=data!$P$13,JN50=data!$P$14,JN50=data!$P$15)</xm:f>
            <x14:dxf>
              <fill>
                <patternFill>
                  <bgColor theme="1"/>
                </patternFill>
              </fill>
            </x14:dxf>
          </x14:cfRule>
          <xm:sqref>JE50:JE69</xm:sqref>
        </x14:conditionalFormatting>
        <x14:conditionalFormatting xmlns:xm="http://schemas.microsoft.com/office/excel/2006/main">
          <x14:cfRule type="expression" priority="769" id="{741361CF-8832-431D-834D-5CA33229EDB4}">
            <xm:f>OR(JN50=data!$P$4,JN50=data!$P$5,JN50=data!$P$6,JN50=data!$P$7,JN50=data!$P$8,JN50=data!$P$9,JN50=data!$P$10,JN50=data!$P$13,JN50=data!$P$14,JN50=data!$P$15)</xm:f>
            <x14:dxf>
              <fill>
                <patternFill>
                  <bgColor theme="1"/>
                </patternFill>
              </fill>
            </x14:dxf>
          </x14:cfRule>
          <xm:sqref>JF50:JF69</xm:sqref>
        </x14:conditionalFormatting>
        <x14:conditionalFormatting xmlns:xm="http://schemas.microsoft.com/office/excel/2006/main">
          <x14:cfRule type="expression" priority="768" id="{BE0D3FAE-B66A-49CC-A8E7-2FF5270F8BD9}">
            <xm:f>OR(JN50=data!$P$4,JN50=data!$P$5,JN50=data!$P$6,JN50=data!$P$7,JN50=data!$P$8,JN50=data!$P$9,JN50=data!$P$10,JN50=data!$P$13,JN50=data!$P$14,JN50=data!$P$15)</xm:f>
            <x14:dxf>
              <fill>
                <patternFill>
                  <bgColor theme="1"/>
                </patternFill>
              </fill>
            </x14:dxf>
          </x14:cfRule>
          <xm:sqref>JG50:JG69</xm:sqref>
        </x14:conditionalFormatting>
        <x14:conditionalFormatting xmlns:xm="http://schemas.microsoft.com/office/excel/2006/main">
          <x14:cfRule type="expression" priority="763" id="{7CF6E81B-6602-4218-B693-5C94BB34905C}">
            <xm:f>OR(JN49=data!$P$4,JN49=data!$P$5,JN49=data!$P$6,JN49=data!$P$7,JN49=data!$P$8,JN49=data!$P$9,JN49=data!$P$10,JN49=data!$P$13,JN49=data!$P$14,JN49=data!$P$15)</xm:f>
            <x14:dxf>
              <fill>
                <patternFill>
                  <bgColor theme="1"/>
                </patternFill>
              </fill>
            </x14:dxf>
          </x14:cfRule>
          <xm:sqref>JL50:JL69</xm:sqref>
        </x14:conditionalFormatting>
        <x14:conditionalFormatting xmlns:xm="http://schemas.microsoft.com/office/excel/2006/main">
          <x14:cfRule type="expression" priority="762" id="{A2EB1D6B-0777-449A-90CD-A290A0764683}">
            <xm:f>OR(JN30=data!$P$4,JN30=data!$P$5,JN30=data!$P$7,JN30=data!$P$10,JN30=data!$P$13,JN30=data!$P$14)</xm:f>
            <x14:dxf>
              <fill>
                <patternFill>
                  <bgColor theme="1"/>
                </patternFill>
              </fill>
            </x14:dxf>
          </x14:cfRule>
          <xm:sqref>JC30:JC49</xm:sqref>
        </x14:conditionalFormatting>
        <x14:conditionalFormatting xmlns:xm="http://schemas.microsoft.com/office/excel/2006/main">
          <x14:cfRule type="expression" priority="761" id="{0CC5DD5D-3EA2-4867-9D27-62B03D0D4782}">
            <xm:f>OR(JN30=data!$P$4,JN30=data!$P$5,JN30=data!$P$7,JN30=data!$P$10,JN30=data!$P$13,JN30=data!$P$14)</xm:f>
            <x14:dxf>
              <fill>
                <patternFill>
                  <bgColor theme="1"/>
                </patternFill>
              </fill>
            </x14:dxf>
          </x14:cfRule>
          <xm:sqref>JD30:JD49</xm:sqref>
        </x14:conditionalFormatting>
        <x14:conditionalFormatting xmlns:xm="http://schemas.microsoft.com/office/excel/2006/main">
          <x14:cfRule type="expression" priority="760" id="{C1EDEE5F-CA1C-4502-8099-12DBB46C648C}">
            <xm:f>OR(JN30=data!$P$4,JN30=data!$P$5,JN30=data!$P$7,JN30=data!$P$10,JN30=data!$P$13,JN30=data!$P$14)</xm:f>
            <x14:dxf>
              <fill>
                <patternFill>
                  <bgColor theme="1"/>
                </patternFill>
              </fill>
            </x14:dxf>
          </x14:cfRule>
          <xm:sqref>JE30:JE49</xm:sqref>
        </x14:conditionalFormatting>
        <x14:conditionalFormatting xmlns:xm="http://schemas.microsoft.com/office/excel/2006/main">
          <x14:cfRule type="expression" priority="759" id="{23ABC0D0-EA25-4A73-AA98-EC5845C0F46C}">
            <xm:f>OR(JN30=data!$P$4,JN30=data!$P$5,JN30=data!$P$7,JN30=data!$P$10,JN30=data!$P$13,JN30=data!$P$14)</xm:f>
            <x14:dxf>
              <fill>
                <patternFill>
                  <bgColor theme="1"/>
                </patternFill>
              </fill>
            </x14:dxf>
          </x14:cfRule>
          <xm:sqref>JF30:JF49</xm:sqref>
        </x14:conditionalFormatting>
        <x14:conditionalFormatting xmlns:xm="http://schemas.microsoft.com/office/excel/2006/main">
          <x14:cfRule type="expression" priority="758" id="{2F71CF98-4B66-4FF9-B6B0-6607599A85E8}">
            <xm:f>OR(JN30=data!$P$4,JN30=data!$P$5,JN30=data!$P$7,JN30=data!$P$10,JN30=data!$P$13,JN30=data!$P$14)</xm:f>
            <x14:dxf>
              <fill>
                <patternFill>
                  <bgColor theme="1"/>
                </patternFill>
              </fill>
            </x14:dxf>
          </x14:cfRule>
          <xm:sqref>JG30:JG49</xm:sqref>
        </x14:conditionalFormatting>
        <x14:conditionalFormatting xmlns:xm="http://schemas.microsoft.com/office/excel/2006/main">
          <x14:cfRule type="expression" priority="753" id="{3AEAF894-7916-4455-8FD2-ACFF5B5D3223}">
            <xm:f>OR(JN29=data!$P$4,JN29=data!$P$5,JN29=data!$P$7,JN29=data!$P$10,JN29=data!$P$13,JN29=data!$P$14)</xm:f>
            <x14:dxf>
              <fill>
                <patternFill>
                  <bgColor theme="1"/>
                </patternFill>
              </fill>
            </x14:dxf>
          </x14:cfRule>
          <xm:sqref>JL30:JL49</xm:sqref>
        </x14:conditionalFormatting>
        <x14:conditionalFormatting xmlns:xm="http://schemas.microsoft.com/office/excel/2006/main">
          <x14:cfRule type="expression" priority="792" id="{FE928A94-62EB-47B5-914A-6D1F3A168024}">
            <xm:f>JM20=data!$F$6</xm:f>
            <x14:dxf>
              <fill>
                <patternFill>
                  <bgColor theme="1"/>
                </patternFill>
              </fill>
            </x14:dxf>
          </x14:cfRule>
          <xm:sqref>JI20</xm:sqref>
        </x14:conditionalFormatting>
        <x14:conditionalFormatting xmlns:xm="http://schemas.microsoft.com/office/excel/2006/main">
          <x14:cfRule type="expression" priority="793" id="{2A691984-8C34-4D44-8D97-147FB4098DA3}">
            <xm:f>JM20=data!$F$6</xm:f>
            <x14:dxf>
              <fill>
                <patternFill>
                  <bgColor theme="1"/>
                </patternFill>
              </fill>
            </x14:dxf>
          </x14:cfRule>
          <xm:sqref>JJ20</xm:sqref>
        </x14:conditionalFormatting>
        <x14:conditionalFormatting xmlns:xm="http://schemas.microsoft.com/office/excel/2006/main">
          <x14:cfRule type="expression" priority="794" id="{30DFB857-10F0-4B7E-9354-B11CD0E1E9E2}">
            <xm:f>JM20=data!$F$6</xm:f>
            <x14:dxf>
              <fill>
                <patternFill>
                  <bgColor theme="1"/>
                </patternFill>
              </fill>
            </x14:dxf>
          </x14:cfRule>
          <xm:sqref>JK20</xm:sqref>
        </x14:conditionalFormatting>
        <x14:conditionalFormatting xmlns:xm="http://schemas.microsoft.com/office/excel/2006/main">
          <x14:cfRule type="expression" priority="795" id="{D38086C6-303D-4C93-875F-551CE552DB8E}">
            <xm:f>OR(JN30=data!$P$4,JN30=data!$P$5,JN30=data!$P$7,JN30=data!$P$10,JN30=data!$P$13,JN30=data!$P$14)</xm:f>
            <x14:dxf>
              <fill>
                <patternFill>
                  <bgColor theme="1"/>
                </patternFill>
              </fill>
            </x14:dxf>
          </x14:cfRule>
          <xm:sqref>JL30</xm:sqref>
        </x14:conditionalFormatting>
        <x14:conditionalFormatting xmlns:xm="http://schemas.microsoft.com/office/excel/2006/main">
          <x14:cfRule type="expression" priority="796" id="{3BDD393A-3169-4E29-9E47-6AA266B0657A}">
            <xm:f>OR(JN50=data!$P$4,JN50=data!$P$5,JN50=data!$P$6,JN50=data!$P$7,JN50=data!$P$8,#REF!=data!$P$9,JN50=data!$P$10,JN50=data!$P$13,JN50=data!$P$14,JN50=data!$P$15)</xm:f>
            <x14:dxf>
              <fill>
                <patternFill>
                  <bgColor theme="1"/>
                </patternFill>
              </fill>
            </x14:dxf>
          </x14:cfRule>
          <xm:sqref>JL50</xm:sqref>
        </x14:conditionalFormatting>
        <x14:conditionalFormatting xmlns:xm="http://schemas.microsoft.com/office/excel/2006/main">
          <x14:cfRule type="expression" priority="752" id="{B36D8E03-79AB-42E3-A7F9-ABB7046A3F1C}">
            <xm:f>JM20=data!$F$6</xm:f>
            <x14:dxf>
              <fill>
                <patternFill>
                  <bgColor theme="1"/>
                </patternFill>
              </fill>
            </x14:dxf>
          </x14:cfRule>
          <xm:sqref>JG20:JG69</xm:sqref>
        </x14:conditionalFormatting>
        <x14:conditionalFormatting xmlns:xm="http://schemas.microsoft.com/office/excel/2006/main">
          <x14:cfRule type="expression" priority="751" id="{5FF5C7FC-1877-4DAD-8302-A8D508900F34}">
            <xm:f>JM20=data!$F$6</xm:f>
            <x14:dxf>
              <fill>
                <patternFill>
                  <bgColor theme="1"/>
                </patternFill>
              </fill>
            </x14:dxf>
          </x14:cfRule>
          <xm:sqref>JH20:JH69</xm:sqref>
        </x14:conditionalFormatting>
        <x14:conditionalFormatting xmlns:xm="http://schemas.microsoft.com/office/excel/2006/main">
          <x14:cfRule type="expression" priority="754" id="{95D468D0-0EE9-4025-98ED-935EB6E27613}">
            <xm:f>OR(JN29=data!$P$4,JN29=data!$P$5,JN29=data!$P$7,JN29=data!$P$10,JN29=data!$P$13,JN29=data!$P$14)</xm:f>
            <x14:dxf>
              <fill>
                <patternFill>
                  <bgColor theme="1"/>
                </patternFill>
              </fill>
            </x14:dxf>
          </x14:cfRule>
          <xm:sqref>JK30:JK49</xm:sqref>
        </x14:conditionalFormatting>
        <x14:conditionalFormatting xmlns:xm="http://schemas.microsoft.com/office/excel/2006/main">
          <x14:cfRule type="expression" priority="755" id="{13F0D105-BABC-4A0A-8317-E1BEAB0ABD28}">
            <xm:f>OR(JN29=data!$P$4,JN29=data!$P$5,JN29=data!$P$7,JN29=data!$P$10,JN29=data!$P$13,JN29=data!$P$14)</xm:f>
            <x14:dxf>
              <fill>
                <patternFill>
                  <bgColor theme="1"/>
                </patternFill>
              </fill>
            </x14:dxf>
          </x14:cfRule>
          <xm:sqref>JJ30:JJ49</xm:sqref>
        </x14:conditionalFormatting>
        <x14:conditionalFormatting xmlns:xm="http://schemas.microsoft.com/office/excel/2006/main">
          <x14:cfRule type="expression" priority="756" id="{FDCB5CFC-0B3B-4F87-9A83-E168723AF9F1}">
            <xm:f>OR(JN29=data!$P$4,JN29=data!$P$5,JN29=data!$P$7,JN29=data!$P$10,JN29=data!$P$13,JN29=data!$P$14)</xm:f>
            <x14:dxf>
              <fill>
                <patternFill>
                  <bgColor theme="1"/>
                </patternFill>
              </fill>
            </x14:dxf>
          </x14:cfRule>
          <xm:sqref>JI30:JI49</xm:sqref>
        </x14:conditionalFormatting>
        <x14:conditionalFormatting xmlns:xm="http://schemas.microsoft.com/office/excel/2006/main">
          <x14:cfRule type="expression" priority="765" id="{80C8FAC7-09C5-403F-B42B-FA37CAA9759F}">
            <xm:f>OR(JN49=data!$P$4,JN49=data!$P$5,JN49=data!$P$6,JN49=data!$P$7,JN49=data!$P$8,JN49=data!$P$9,JN49=data!$P$10,JN49=data!$P$13,JN49=data!$P$14,JN49=data!$P$15)</xm:f>
            <x14:dxf>
              <fill>
                <patternFill>
                  <bgColor theme="1"/>
                </patternFill>
              </fill>
            </x14:dxf>
          </x14:cfRule>
          <xm:sqref>JJ50:JJ69</xm:sqref>
        </x14:conditionalFormatting>
        <x14:conditionalFormatting xmlns:xm="http://schemas.microsoft.com/office/excel/2006/main">
          <x14:cfRule type="expression" priority="766" id="{DC4AC7A5-1386-47BB-8DF5-9BAC307E2C48}">
            <xm:f>OR(JN49=data!$P$4,JN49=data!$P$5,JN49=data!$P$6,JN49=data!$P$7,JN49=data!$P$8,JN49=data!$P$9,JN49=data!$P$10,JN49=data!$P$13,JN49=data!$P$14,JN49=data!$P$15)</xm:f>
            <x14:dxf>
              <fill>
                <patternFill>
                  <bgColor theme="1"/>
                </patternFill>
              </fill>
            </x14:dxf>
          </x14:cfRule>
          <xm:sqref>JI50:JI69</xm:sqref>
        </x14:conditionalFormatting>
        <x14:conditionalFormatting xmlns:xm="http://schemas.microsoft.com/office/excel/2006/main">
          <x14:cfRule type="expression" priority="773" id="{E56A6126-3563-4FC2-961E-BA0DCD8D67D7}">
            <xm:f>JM49=data!$F$6</xm:f>
            <x14:dxf>
              <fill>
                <patternFill>
                  <bgColor theme="1"/>
                </patternFill>
              </fill>
            </x14:dxf>
          </x14:cfRule>
          <xm:sqref>JK50:JK69</xm:sqref>
        </x14:conditionalFormatting>
        <x14:conditionalFormatting xmlns:xm="http://schemas.microsoft.com/office/excel/2006/main">
          <x14:cfRule type="expression" priority="750" id="{99031783-952A-4E58-9BB0-42E082DA2FDD}">
            <xm:f>JE10=data!$AS$5</xm:f>
            <x14:dxf>
              <fill>
                <patternFill>
                  <bgColor theme="1"/>
                </patternFill>
              </fill>
            </x14:dxf>
          </x14:cfRule>
          <xm:sqref>JG10:JG69</xm:sqref>
        </x14:conditionalFormatting>
        <x14:conditionalFormatting xmlns:xm="http://schemas.microsoft.com/office/excel/2006/main">
          <x14:cfRule type="expression" priority="749" id="{E97A1562-E569-4C4B-80B6-32CE9CD74880}">
            <xm:f>JE10=data!$AS$5</xm:f>
            <x14:dxf>
              <fill>
                <patternFill>
                  <bgColor theme="1"/>
                </patternFill>
              </fill>
            </x14:dxf>
          </x14:cfRule>
          <xm:sqref>JH10:JH69</xm:sqref>
        </x14:conditionalFormatting>
        <x14:conditionalFormatting xmlns:xm="http://schemas.microsoft.com/office/excel/2006/main">
          <x14:cfRule type="expression" priority="744" id="{6D2FF6F6-C531-424D-84F5-FC4C92D42C79}">
            <xm:f>JH10=data!$AR$4</xm:f>
            <x14:dxf>
              <fill>
                <patternFill>
                  <bgColor theme="1"/>
                </patternFill>
              </fill>
            </x14:dxf>
          </x14:cfRule>
          <x14:cfRule type="expression" priority="748" id="{409B13B9-3496-4C43-81EC-6EA2D16AE15F}">
            <xm:f>JE10=data!$AS$5</xm:f>
            <x14:dxf>
              <fill>
                <patternFill>
                  <bgColor theme="1"/>
                </patternFill>
              </fill>
            </x14:dxf>
          </x14:cfRule>
          <xm:sqref>JI10:JI69</xm:sqref>
        </x14:conditionalFormatting>
        <x14:conditionalFormatting xmlns:xm="http://schemas.microsoft.com/office/excel/2006/main">
          <x14:cfRule type="expression" priority="743" id="{5B6DBA2A-A60D-4A66-9BF4-BDC44538FC43}">
            <xm:f>JH10=data!$AR$5</xm:f>
            <x14:dxf>
              <fill>
                <patternFill>
                  <bgColor theme="1"/>
                </patternFill>
              </fill>
            </x14:dxf>
          </x14:cfRule>
          <x14:cfRule type="expression" priority="747" id="{D36B7124-10A0-4772-9FDD-21863AB3CE8C}">
            <xm:f>JE10=data!$AS$5</xm:f>
            <x14:dxf>
              <fill>
                <patternFill>
                  <bgColor theme="1"/>
                </patternFill>
              </fill>
            </x14:dxf>
          </x14:cfRule>
          <xm:sqref>JJ10:JJ69</xm:sqref>
        </x14:conditionalFormatting>
        <x14:conditionalFormatting xmlns:xm="http://schemas.microsoft.com/office/excel/2006/main">
          <x14:cfRule type="expression" priority="742" id="{841F1524-808C-4C58-8360-752CBAD45F3B}">
            <xm:f>JH10=data!$AR$5</xm:f>
            <x14:dxf>
              <fill>
                <patternFill>
                  <bgColor theme="1"/>
                </patternFill>
              </fill>
            </x14:dxf>
          </x14:cfRule>
          <x14:cfRule type="expression" priority="746" id="{7A4EB73D-E997-47D9-B033-036181487CA7}">
            <xm:f>JE10=data!$AS$5</xm:f>
            <x14:dxf>
              <fill>
                <patternFill>
                  <bgColor theme="1"/>
                </patternFill>
              </fill>
            </x14:dxf>
          </x14:cfRule>
          <xm:sqref>JK10:JK69</xm:sqref>
        </x14:conditionalFormatting>
        <x14:conditionalFormatting xmlns:xm="http://schemas.microsoft.com/office/excel/2006/main">
          <x14:cfRule type="expression" priority="745" id="{933BACA8-26D8-4A7F-AD10-797589B4EA6A}">
            <xm:f>JE10=data!$AS$4</xm:f>
            <x14:dxf>
              <fill>
                <patternFill>
                  <bgColor theme="1"/>
                </patternFill>
              </fill>
            </x14:dxf>
          </x14:cfRule>
          <xm:sqref>JL10:JL69</xm:sqref>
        </x14:conditionalFormatting>
        <x14:conditionalFormatting xmlns:xm="http://schemas.microsoft.com/office/excel/2006/main">
          <x14:cfRule type="expression" priority="741" id="{EBD2A085-E206-4CC6-BE48-E91DB669EC0C}">
            <xm:f>OR(JE4=data!$F$5,JE4=data!$F$6)</xm:f>
            <x14:dxf>
              <fill>
                <patternFill>
                  <bgColor theme="1"/>
                </patternFill>
              </fill>
            </x14:dxf>
          </x14:cfRule>
          <xm:sqref>JC10:JC19</xm:sqref>
        </x14:conditionalFormatting>
        <x14:conditionalFormatting xmlns:xm="http://schemas.microsoft.com/office/excel/2006/main">
          <x14:cfRule type="expression" priority="740" id="{B54610EF-FEEF-4D46-9ADF-F4EA6A267EAD}">
            <xm:f>OR(JE4=data!$F$5,JE4=data!$F$6)</xm:f>
            <x14:dxf>
              <fill>
                <patternFill>
                  <bgColor theme="1"/>
                </patternFill>
              </fill>
            </x14:dxf>
          </x14:cfRule>
          <xm:sqref>JC20:JC29</xm:sqref>
        </x14:conditionalFormatting>
        <x14:conditionalFormatting xmlns:xm="http://schemas.microsoft.com/office/excel/2006/main">
          <x14:cfRule type="expression" priority="739" id="{4DF7006E-F4E2-4583-9187-A0288A6776DD}">
            <xm:f>OR(JE4=data!$F$5,JE4=data!$F$6)</xm:f>
            <x14:dxf>
              <fill>
                <patternFill>
                  <bgColor theme="1"/>
                </patternFill>
              </fill>
            </x14:dxf>
          </x14:cfRule>
          <xm:sqref>JC30:JC39</xm:sqref>
        </x14:conditionalFormatting>
        <x14:conditionalFormatting xmlns:xm="http://schemas.microsoft.com/office/excel/2006/main">
          <x14:cfRule type="expression" priority="738" id="{C0A9A14A-FAC6-4D11-A949-C81E6F73B69F}">
            <xm:f>OR(JE4=data!$F$5,JE4=data!$F$6)</xm:f>
            <x14:dxf>
              <fill>
                <patternFill>
                  <bgColor theme="1"/>
                </patternFill>
              </fill>
            </x14:dxf>
          </x14:cfRule>
          <xm:sqref>JC40:JC49</xm:sqref>
        </x14:conditionalFormatting>
        <x14:conditionalFormatting xmlns:xm="http://schemas.microsoft.com/office/excel/2006/main">
          <x14:cfRule type="expression" priority="737" id="{82D1200B-1974-48EF-9716-D2B90483DC0A}">
            <xm:f>OR(JE4=data!$F$5,JE4=data!$F$6)</xm:f>
            <x14:dxf>
              <fill>
                <patternFill>
                  <bgColor theme="1"/>
                </patternFill>
              </fill>
            </x14:dxf>
          </x14:cfRule>
          <xm:sqref>JC50:JC59</xm:sqref>
        </x14:conditionalFormatting>
        <x14:conditionalFormatting xmlns:xm="http://schemas.microsoft.com/office/excel/2006/main">
          <x14:cfRule type="expression" priority="736" id="{1D7DDB25-DEEC-4823-A806-A68ADC5283AB}">
            <xm:f>OR(JE4=data!$F$5,JE4=data!$F$6)</xm:f>
            <x14:dxf>
              <fill>
                <patternFill>
                  <bgColor theme="1"/>
                </patternFill>
              </fill>
            </x14:dxf>
          </x14:cfRule>
          <xm:sqref>JC60:JC69</xm:sqref>
        </x14:conditionalFormatting>
        <x14:conditionalFormatting xmlns:xm="http://schemas.microsoft.com/office/excel/2006/main">
          <x14:cfRule type="expression" priority="799" id="{9002B0C1-4CF2-4AE8-8AAA-14DFAB127888}">
            <xm:f>OR(JN30=data!$P$4,JN30=data!$P$5,JN30=data!$P$7,JN30=data!$P$10,JN30=data!$P$13,JN30=data!$P$14)</xm:f>
            <x14:dxf>
              <fill>
                <patternFill>
                  <bgColor theme="1"/>
                </patternFill>
              </fill>
            </x14:dxf>
          </x14:cfRule>
          <x14:cfRule type="expression" priority="800" id="{E7E7FACB-8FB6-4839-BEB6-885B968F6428}">
            <xm:f>JM30=data!$F$6</xm:f>
            <x14:dxf>
              <fill>
                <patternFill>
                  <bgColor theme="1"/>
                </patternFill>
              </fill>
            </x14:dxf>
          </x14:cfRule>
          <xm:sqref>JJ40 JJ30</xm:sqref>
        </x14:conditionalFormatting>
        <x14:conditionalFormatting xmlns:xm="http://schemas.microsoft.com/office/excel/2006/main">
          <x14:cfRule type="expression" priority="801" id="{21D7C50E-7134-4D20-950E-8BFF30A518B2}">
            <xm:f>OR(JN30=data!$P$4,JN30=data!$P$5,JN30=data!$P$7,JN30=data!$P$10,JN30=data!$P$13,JN30=data!$P$14)</xm:f>
            <x14:dxf>
              <fill>
                <patternFill>
                  <bgColor theme="1"/>
                </patternFill>
              </fill>
            </x14:dxf>
          </x14:cfRule>
          <x14:cfRule type="expression" priority="802" id="{7D96117F-4BAD-40D7-BD59-6F33C131ED43}">
            <xm:f>JM30=data!$F$6</xm:f>
            <x14:dxf>
              <fill>
                <patternFill>
                  <bgColor theme="1"/>
                </patternFill>
              </fill>
            </x14:dxf>
          </x14:cfRule>
          <xm:sqref>JK40 JK30</xm:sqref>
        </x14:conditionalFormatting>
        <x14:conditionalFormatting xmlns:xm="http://schemas.microsoft.com/office/excel/2006/main">
          <x14:cfRule type="expression" priority="803" id="{ECBEDD5A-9C0D-4A29-BEEC-9BEC25CA1B20}">
            <xm:f>OR(JN50=data!$P$4,JN50=data!$P$5,JN50=data!$P$6,JN50=data!$P$7,JN50=data!$P$8,#REF!=data!$P$9,JN50=data!$P$10,JN50=data!$P$13,JN50=data!$P$14,JN50=data!$P$15)</xm:f>
            <x14:dxf>
              <fill>
                <patternFill>
                  <bgColor theme="1"/>
                </patternFill>
              </fill>
            </x14:dxf>
          </x14:cfRule>
          <x14:cfRule type="expression" priority="804" id="{4AB6D630-17A7-4129-B212-A715E9BD06E9}">
            <xm:f>JF50=data!$F$6</xm:f>
            <x14:dxf>
              <fill>
                <patternFill>
                  <bgColor theme="1"/>
                </patternFill>
              </fill>
            </x14:dxf>
          </x14:cfRule>
          <xm:sqref>JI60 JI50</xm:sqref>
        </x14:conditionalFormatting>
        <x14:conditionalFormatting xmlns:xm="http://schemas.microsoft.com/office/excel/2006/main">
          <x14:cfRule type="expression" priority="805" id="{5BBD9C1A-297B-4EAE-B500-B7FE382C1E43}">
            <xm:f>OR(JN50=data!$P$4,JN50=data!$P$5,JN50=data!$P$6,JN50=data!$P$7,JN50=data!$P$8,JN50=data!$P$9,JN50=data!$P$10,JN50=data!$P$13,JN50=data!$P$14,JN50=data!$P$15)</xm:f>
            <x14:dxf>
              <fill>
                <patternFill>
                  <bgColor theme="1"/>
                </patternFill>
              </fill>
            </x14:dxf>
          </x14:cfRule>
          <x14:cfRule type="expression" priority="806" id="{0009C65F-7B8E-4672-804A-F700A2D1342B}">
            <xm:f>JF50=data!$F$6</xm:f>
            <x14:dxf>
              <fill>
                <patternFill>
                  <bgColor theme="1"/>
                </patternFill>
              </fill>
            </x14:dxf>
          </x14:cfRule>
          <xm:sqref>JJ60 JJ50</xm:sqref>
        </x14:conditionalFormatting>
        <x14:conditionalFormatting xmlns:xm="http://schemas.microsoft.com/office/excel/2006/main">
          <x14:cfRule type="expression" priority="807" id="{14B76EEC-C75F-4C78-8F3E-E9E629F43623}">
            <xm:f>OR(JN50=data!$P$4,JN50=data!$P$5,JN50=data!$P$6,JN50=data!$P$7,JN50=data!$P$8,JN50=data!$P$9,JN50=data!$P$10,JN50=data!$P$13,JN50=data!$P$14,JN50=data!$P$15)</xm:f>
            <x14:dxf>
              <fill>
                <patternFill>
                  <bgColor theme="1"/>
                </patternFill>
              </fill>
            </x14:dxf>
          </x14:cfRule>
          <x14:cfRule type="expression" priority="808" id="{6982CCD0-5C66-4BD3-ACCB-35973CDDECBA}">
            <xm:f>JM50=data!$F$6</xm:f>
            <x14:dxf>
              <fill>
                <patternFill>
                  <bgColor theme="1"/>
                </patternFill>
              </fill>
            </x14:dxf>
          </x14:cfRule>
          <xm:sqref>JK60 JK50</xm:sqref>
        </x14:conditionalFormatting>
        <x14:conditionalFormatting xmlns:xm="http://schemas.microsoft.com/office/excel/2006/main">
          <x14:cfRule type="expression" priority="809" id="{A00DC6F1-49AA-4800-BB1A-6628C3DA1FF0}">
            <xm:f>OR(JN30=data!$P$4,JN30=data!$P$5,JN30=data!$P$7,JN30=data!$P$10,JN30=data!$P$13,JN30=data!$P$14)</xm:f>
            <x14:dxf>
              <fill>
                <patternFill>
                  <bgColor theme="1"/>
                </patternFill>
              </fill>
            </x14:dxf>
          </x14:cfRule>
          <x14:cfRule type="expression" priority="810" id="{D1DA4211-04DD-42A6-B7E3-A38970D5080E}">
            <xm:f>JM30=data!$F$6</xm:f>
            <x14:dxf>
              <fill>
                <patternFill>
                  <bgColor theme="1"/>
                </patternFill>
              </fill>
            </x14:dxf>
          </x14:cfRule>
          <xm:sqref>JI40 JI30</xm:sqref>
        </x14:conditionalFormatting>
        <x14:conditionalFormatting xmlns:xm="http://schemas.microsoft.com/office/excel/2006/main">
          <x14:cfRule type="expression" priority="735" id="{6E2CF296-F6A6-4B73-8EB9-5251D4260CAC}">
            <xm:f>JM20=data!$F$6</xm:f>
            <x14:dxf>
              <fill>
                <patternFill>
                  <bgColor theme="1"/>
                </patternFill>
              </fill>
            </x14:dxf>
          </x14:cfRule>
          <xm:sqref>JB20 JB40 JB50 JB60</xm:sqref>
        </x14:conditionalFormatting>
        <x14:conditionalFormatting xmlns:xm="http://schemas.microsoft.com/office/excel/2006/main">
          <x14:cfRule type="expression" priority="734" id="{9E02E137-9E4C-439D-8E69-98CD1A6FF299}">
            <xm:f>OR(JN50=data!$P$4,JN50=data!$P$5,JN50=data!$P$6,JN50=data!$P$7,JN50=data!$P$8,JN50=data!$P$9,JN50=data!$P$10,JN50=data!$P$13,JN50=data!$P$14,JN50=data!$P$15)</xm:f>
            <x14:dxf>
              <fill>
                <patternFill>
                  <bgColor theme="1"/>
                </patternFill>
              </fill>
            </x14:dxf>
          </x14:cfRule>
          <xm:sqref>JB50 JB60</xm:sqref>
        </x14:conditionalFormatting>
        <x14:conditionalFormatting xmlns:xm="http://schemas.microsoft.com/office/excel/2006/main">
          <x14:cfRule type="expression" priority="733" id="{D4B1E55D-21EA-457C-876E-BDC19B91FD1A}">
            <xm:f>OR(JN40=data!$P$4,JN40=data!$P$5,JN40=data!$P$7,JN40=data!$P$10,JN40=data!$P$13,JN40=data!$P$14)</xm:f>
            <x14:dxf>
              <fill>
                <patternFill>
                  <bgColor theme="1"/>
                </patternFill>
              </fill>
            </x14:dxf>
          </x14:cfRule>
          <xm:sqref>JB40</xm:sqref>
        </x14:conditionalFormatting>
        <x14:conditionalFormatting xmlns:xm="http://schemas.microsoft.com/office/excel/2006/main">
          <x14:cfRule type="expression" priority="732" id="{967B23F9-55FD-4B2A-ADE0-6D9593FECFC7}">
            <xm:f>JM30=data!$F$6</xm:f>
            <x14:dxf>
              <fill>
                <patternFill>
                  <bgColor theme="1"/>
                </patternFill>
              </fill>
            </x14:dxf>
          </x14:cfRule>
          <xm:sqref>JB30</xm:sqref>
        </x14:conditionalFormatting>
        <x14:conditionalFormatting xmlns:xm="http://schemas.microsoft.com/office/excel/2006/main">
          <x14:cfRule type="expression" priority="731" id="{83BBC625-ED09-4800-96AA-0F70833A3FCE}">
            <xm:f>OR(JN30=data!$P$4,JN30=data!$P$5,JN30=data!$P$7,JN30=data!$P$10,JN30=data!$P$13,JN30=data!$P$14)</xm:f>
            <x14:dxf>
              <fill>
                <patternFill>
                  <bgColor theme="1"/>
                </patternFill>
              </fill>
            </x14:dxf>
          </x14:cfRule>
          <xm:sqref>JB30</xm:sqref>
        </x14:conditionalFormatting>
        <x14:conditionalFormatting xmlns:xm="http://schemas.microsoft.com/office/excel/2006/main">
          <x14:cfRule type="expression" priority="730" id="{26325B8F-1D86-4EA7-9ED2-31FCEA8B0AB3}">
            <xm:f>$IE$6=data!$Q$8</xm:f>
            <x14:dxf>
              <fill>
                <patternFill>
                  <bgColor theme="1"/>
                </patternFill>
              </fill>
            </x14:dxf>
          </x14:cfRule>
          <xm:sqref>JB30:JL69</xm:sqref>
        </x14:conditionalFormatting>
        <x14:conditionalFormatting xmlns:xm="http://schemas.microsoft.com/office/excel/2006/main">
          <x14:cfRule type="expression" priority="716" id="{6E884A63-0DBB-4BD8-87EC-4377A6B3C7F9}">
            <xm:f>OR(KN40=data!$P$4,KN40=data!$P$5,KN40=data!$P$7,KN40=data!$P$10,KN40=data!$P$13,KN40=data!$P$14)</xm:f>
            <x14:dxf>
              <fill>
                <patternFill>
                  <bgColor theme="1"/>
                </patternFill>
              </fill>
            </x14:dxf>
          </x14:cfRule>
          <xm:sqref>KL40</xm:sqref>
        </x14:conditionalFormatting>
        <x14:conditionalFormatting xmlns:xm="http://schemas.microsoft.com/office/excel/2006/main">
          <x14:cfRule type="expression" priority="717" id="{E070C535-81C0-4712-B271-839107BA99D1}">
            <xm:f>OR(KN60=data!$P$4,KN60=data!$P$5,KN60=data!$P$6,KN60=data!$P$7,KN60=data!$P$8,#REF!=data!$P$9,KN60=data!$P$10,KN60=data!$P$13,KN60=data!$P$14,KN60=data!$P$15)</xm:f>
            <x14:dxf>
              <fill>
                <patternFill>
                  <bgColor theme="1"/>
                </patternFill>
              </fill>
            </x14:dxf>
          </x14:cfRule>
          <xm:sqref>KL60</xm:sqref>
        </x14:conditionalFormatting>
        <x14:conditionalFormatting xmlns:xm="http://schemas.microsoft.com/office/excel/2006/main">
          <x14:cfRule type="expression" priority="710" id="{B56CFF62-8B6D-4D6A-B529-B963A7525E88}">
            <xm:f>KE4=data!$F$6</xm:f>
            <x14:dxf>
              <fill>
                <patternFill>
                  <bgColor theme="1"/>
                </patternFill>
              </fill>
            </x14:dxf>
          </x14:cfRule>
          <xm:sqref>KJ4</xm:sqref>
        </x14:conditionalFormatting>
        <x14:conditionalFormatting xmlns:xm="http://schemas.microsoft.com/office/excel/2006/main">
          <x14:cfRule type="expression" priority="709" id="{6201AA87-C99B-473F-9B54-FEE1E1529D27}">
            <xm:f>OR(KE4=data!$F$4,KE4=data!$F$5)</xm:f>
            <x14:dxf>
              <fill>
                <patternFill>
                  <bgColor theme="1"/>
                </patternFill>
              </fill>
            </x14:dxf>
          </x14:cfRule>
          <xm:sqref>KE5:KH5</xm:sqref>
        </x14:conditionalFormatting>
        <x14:conditionalFormatting xmlns:xm="http://schemas.microsoft.com/office/excel/2006/main">
          <x14:cfRule type="expression" priority="708" id="{7D1ADF4C-4DDF-4013-B6B3-A99B7C82C3D0}">
            <xm:f>OR(KE4=data!$F$4,KE4=data!$F$5)</xm:f>
            <x14:dxf>
              <fill>
                <patternFill>
                  <bgColor theme="1"/>
                </patternFill>
              </fill>
            </x14:dxf>
          </x14:cfRule>
          <xm:sqref>KJ5</xm:sqref>
        </x14:conditionalFormatting>
        <x14:conditionalFormatting xmlns:xm="http://schemas.microsoft.com/office/excel/2006/main">
          <x14:cfRule type="expression" priority="707" id="{908072A8-135C-404E-A8E3-176DDFBDDE8B}">
            <xm:f>OR(KE4=data!$F$4,KE4=data!$F$6)</xm:f>
            <x14:dxf>
              <fill>
                <patternFill>
                  <bgColor theme="1"/>
                </patternFill>
              </fill>
            </x14:dxf>
          </x14:cfRule>
          <xm:sqref>KE6:KH6</xm:sqref>
        </x14:conditionalFormatting>
        <x14:conditionalFormatting xmlns:xm="http://schemas.microsoft.com/office/excel/2006/main">
          <x14:cfRule type="expression" priority="706" id="{4A9C1D37-3B5C-4FDD-BA9F-C5F9F47C7204}">
            <xm:f>OR(KE4=data!$F$4,KE4=data!$F$6)</xm:f>
            <x14:dxf>
              <fill>
                <patternFill>
                  <bgColor theme="1"/>
                </patternFill>
              </fill>
            </x14:dxf>
          </x14:cfRule>
          <xm:sqref>KJ6</xm:sqref>
        </x14:conditionalFormatting>
        <x14:conditionalFormatting xmlns:xm="http://schemas.microsoft.com/office/excel/2006/main">
          <x14:cfRule type="expression" priority="705" id="{BDF1DD3D-4F9E-41D0-B13C-7C8F29D4ECC6}">
            <xm:f>KM20=data!$F$6</xm:f>
            <x14:dxf>
              <fill>
                <patternFill>
                  <bgColor theme="1"/>
                </patternFill>
              </fill>
            </x14:dxf>
          </x14:cfRule>
          <xm:sqref>KC20:KC69</xm:sqref>
        </x14:conditionalFormatting>
        <x14:conditionalFormatting xmlns:xm="http://schemas.microsoft.com/office/excel/2006/main">
          <x14:cfRule type="expression" priority="704" id="{063E7A2B-4398-4DDB-B9E7-EF7F078E2D17}">
            <xm:f>KM20=data!$F$6</xm:f>
            <x14:dxf>
              <fill>
                <patternFill>
                  <bgColor theme="1"/>
                </patternFill>
              </fill>
            </x14:dxf>
          </x14:cfRule>
          <xm:sqref>KD20:KD69</xm:sqref>
        </x14:conditionalFormatting>
        <x14:conditionalFormatting xmlns:xm="http://schemas.microsoft.com/office/excel/2006/main">
          <x14:cfRule type="expression" priority="703" id="{EECAD640-69EC-4028-8034-43BE465B67C1}">
            <xm:f>KM20=data!$F$6</xm:f>
            <x14:dxf>
              <fill>
                <patternFill>
                  <bgColor theme="1"/>
                </patternFill>
              </fill>
            </x14:dxf>
          </x14:cfRule>
          <xm:sqref>KE20:KE69</xm:sqref>
        </x14:conditionalFormatting>
        <x14:conditionalFormatting xmlns:xm="http://schemas.microsoft.com/office/excel/2006/main">
          <x14:cfRule type="expression" priority="702" id="{43F1A6D1-8E01-412C-894C-07F4A98C2FC7}">
            <xm:f>KM20=data!$F$6</xm:f>
            <x14:dxf>
              <fill>
                <patternFill>
                  <bgColor theme="1"/>
                </patternFill>
              </fill>
            </x14:dxf>
          </x14:cfRule>
          <xm:sqref>KF20:KF69</xm:sqref>
        </x14:conditionalFormatting>
        <x14:conditionalFormatting xmlns:xm="http://schemas.microsoft.com/office/excel/2006/main">
          <x14:cfRule type="expression" priority="701" id="{E967426F-8486-488B-BF04-8B721F4AAFF7}">
            <xm:f>KM20=data!$F$6</xm:f>
            <x14:dxf>
              <fill>
                <patternFill>
                  <bgColor theme="1"/>
                </patternFill>
              </fill>
            </x14:dxf>
          </x14:cfRule>
          <xm:sqref>KI21:KI29</xm:sqref>
        </x14:conditionalFormatting>
        <x14:conditionalFormatting xmlns:xm="http://schemas.microsoft.com/office/excel/2006/main">
          <x14:cfRule type="expression" priority="700" id="{7B431624-B9BE-4E69-B0A7-531B3836D82D}">
            <xm:f>KM20=data!$F$6</xm:f>
            <x14:dxf>
              <fill>
                <patternFill>
                  <bgColor theme="1"/>
                </patternFill>
              </fill>
            </x14:dxf>
          </x14:cfRule>
          <xm:sqref>KJ21:KJ29</xm:sqref>
        </x14:conditionalFormatting>
        <x14:conditionalFormatting xmlns:xm="http://schemas.microsoft.com/office/excel/2006/main">
          <x14:cfRule type="expression" priority="699" id="{ABFAFBDE-C181-4D3B-A275-3492F2838E0E}">
            <xm:f>KM20=data!$F$6</xm:f>
            <x14:dxf>
              <fill>
                <patternFill>
                  <bgColor theme="1"/>
                </patternFill>
              </fill>
            </x14:dxf>
          </x14:cfRule>
          <xm:sqref>KK21:KK29</xm:sqref>
        </x14:conditionalFormatting>
        <x14:conditionalFormatting xmlns:xm="http://schemas.microsoft.com/office/excel/2006/main">
          <x14:cfRule type="expression" priority="698" id="{128C3463-282A-4F4F-869E-0BC497B9DD93}">
            <xm:f>KM20=data!$F$6</xm:f>
            <x14:dxf>
              <fill>
                <patternFill>
                  <bgColor theme="1"/>
                </patternFill>
              </fill>
            </x14:dxf>
          </x14:cfRule>
          <xm:sqref>KL20:KL69</xm:sqref>
        </x14:conditionalFormatting>
        <x14:conditionalFormatting xmlns:xm="http://schemas.microsoft.com/office/excel/2006/main">
          <x14:cfRule type="expression" priority="676" id="{5D35D926-5573-4A91-ADA6-1F23A1148525}">
            <xm:f>OR(KN29=data!$P$4,KN29=data!$P$5,KN29=data!$P$7,KN29=data!$P$10,KN29=data!$P$13,KN29=data!$P$14)</xm:f>
            <x14:dxf>
              <fill>
                <patternFill>
                  <bgColor theme="1"/>
                </patternFill>
              </fill>
            </x14:dxf>
          </x14:cfRule>
          <xm:sqref>KH30:KH49</xm:sqref>
        </x14:conditionalFormatting>
        <x14:conditionalFormatting xmlns:xm="http://schemas.microsoft.com/office/excel/2006/main">
          <x14:cfRule type="expression" priority="697" id="{BF8FF3D2-B601-40F0-84DA-FADD23D005B7}">
            <xm:f>KM29=data!$F$6</xm:f>
            <x14:dxf>
              <fill>
                <patternFill>
                  <bgColor theme="1"/>
                </patternFill>
              </fill>
            </x14:dxf>
          </x14:cfRule>
          <xm:sqref>KI30:KI49</xm:sqref>
        </x14:conditionalFormatting>
        <x14:conditionalFormatting xmlns:xm="http://schemas.microsoft.com/office/excel/2006/main">
          <x14:cfRule type="expression" priority="696" id="{55FC2513-7ECA-4856-807E-7E231B774C1B}">
            <xm:f>KM30=data!$F$6</xm:f>
            <x14:dxf>
              <fill>
                <patternFill>
                  <bgColor theme="1"/>
                </patternFill>
              </fill>
            </x14:dxf>
          </x14:cfRule>
          <xm:sqref>KJ31:KJ39 KJ41:KJ49</xm:sqref>
        </x14:conditionalFormatting>
        <x14:conditionalFormatting xmlns:xm="http://schemas.microsoft.com/office/excel/2006/main">
          <x14:cfRule type="expression" priority="695" id="{AEB1F5C0-AA63-4F6F-8EA3-8D5133DE8DC2}">
            <xm:f>KM29=data!$F$6</xm:f>
            <x14:dxf>
              <fill>
                <patternFill>
                  <bgColor theme="1"/>
                </patternFill>
              </fill>
            </x14:dxf>
          </x14:cfRule>
          <xm:sqref>KK30:KK49</xm:sqref>
        </x14:conditionalFormatting>
        <x14:conditionalFormatting xmlns:xm="http://schemas.microsoft.com/office/excel/2006/main">
          <x14:cfRule type="expression" priority="686" id="{53B104BF-66E2-467F-B0D5-CF6C66B510CC}">
            <xm:f>OR(KN49=data!$P$4,KN49=data!$P$5,KN49=data!$P$6,KN49=data!$P$7,KN49=data!$P$8,KN49=data!$P$9,KN49=data!$P$10,KN49=data!$P$13,KN49=data!$P$14,KN49=data!$P$15)</xm:f>
            <x14:dxf>
              <fill>
                <patternFill>
                  <bgColor theme="1"/>
                </patternFill>
              </fill>
            </x14:dxf>
          </x14:cfRule>
          <xm:sqref>KH50:KH69</xm:sqref>
        </x14:conditionalFormatting>
        <x14:conditionalFormatting xmlns:xm="http://schemas.microsoft.com/office/excel/2006/main">
          <x14:cfRule type="expression" priority="694" id="{E7CECC8D-B827-4A40-A03E-C36BB1C4532F}">
            <xm:f>KM49=data!$F$6</xm:f>
            <x14:dxf>
              <fill>
                <patternFill>
                  <bgColor theme="1"/>
                </patternFill>
              </fill>
            </x14:dxf>
          </x14:cfRule>
          <xm:sqref>KI50:KI69</xm:sqref>
        </x14:conditionalFormatting>
        <x14:conditionalFormatting xmlns:xm="http://schemas.microsoft.com/office/excel/2006/main">
          <x14:cfRule type="expression" priority="693" id="{E32F2CC0-292D-4B0E-89AE-FA552C4EA080}">
            <xm:f>KM49=data!$F$6</xm:f>
            <x14:dxf>
              <fill>
                <patternFill>
                  <bgColor theme="1"/>
                </patternFill>
              </fill>
            </x14:dxf>
          </x14:cfRule>
          <xm:sqref>KJ50:KJ69</xm:sqref>
        </x14:conditionalFormatting>
        <x14:conditionalFormatting xmlns:xm="http://schemas.microsoft.com/office/excel/2006/main">
          <x14:cfRule type="expression" priority="683" id="{BE74F7CE-0062-4D4F-87F2-FD2860E5CD1B}">
            <xm:f>OR(KN49=data!$P$4,KN49=data!$P$5,KN49=data!$P$6,KN49=data!$P$7,KN49=data!$P$8,KN49=data!$P$9,KN49=data!$P$10,KN49=data!$P$13,KN49=data!$P$14,KN49=data!$P$15)</xm:f>
            <x14:dxf>
              <fill>
                <patternFill>
                  <bgColor theme="1"/>
                </patternFill>
              </fill>
            </x14:dxf>
          </x14:cfRule>
          <xm:sqref>KK50:KK69</xm:sqref>
        </x14:conditionalFormatting>
        <x14:conditionalFormatting xmlns:xm="http://schemas.microsoft.com/office/excel/2006/main">
          <x14:cfRule type="expression" priority="691" id="{C6A04314-E3EA-4ECA-8E85-4653BC2012C8}">
            <xm:f>OR(KN50=data!$P$4,KN50=data!$P$5,KN50=data!$P$6,KN50=data!$P$7,KN50=data!$P$8,KN50=data!$P$9,KN50=data!$P$10,KN50=data!$P$13,KN50=data!$P$14,KN50=data!$P$15)</xm:f>
            <x14:dxf>
              <fill>
                <patternFill>
                  <bgColor theme="1"/>
                </patternFill>
              </fill>
            </x14:dxf>
          </x14:cfRule>
          <xm:sqref>KC50:KC69</xm:sqref>
        </x14:conditionalFormatting>
        <x14:conditionalFormatting xmlns:xm="http://schemas.microsoft.com/office/excel/2006/main">
          <x14:cfRule type="expression" priority="690" id="{861CA142-F964-4898-9E44-9ECCFDCB9E28}">
            <xm:f>OR(KN50=data!$P$4,KN50=data!$P$5,KN50=data!$P$6,KN50=data!$P$7,KN50=data!$P$8,KN50=data!$P$9,KN50=data!$P$10,KN50=data!$P$13,KN50=data!$P$14,KN50=data!$P$15)</xm:f>
            <x14:dxf>
              <fill>
                <patternFill>
                  <bgColor theme="1"/>
                </patternFill>
              </fill>
            </x14:dxf>
          </x14:cfRule>
          <xm:sqref>KD50:KD69</xm:sqref>
        </x14:conditionalFormatting>
        <x14:conditionalFormatting xmlns:xm="http://schemas.microsoft.com/office/excel/2006/main">
          <x14:cfRule type="expression" priority="689" id="{26196AB1-FEDB-46F5-B26F-3C5E574F3486}">
            <xm:f>OR(KN50=data!$P$4,KN50=data!$P$5,KN50=data!$P$6,KN50=data!$P$7,KN50=data!$P$8,KN50=data!$P$9,KN50=data!$P$10,KN50=data!$P$13,KN50=data!$P$14,KN50=data!$P$15)</xm:f>
            <x14:dxf>
              <fill>
                <patternFill>
                  <bgColor theme="1"/>
                </patternFill>
              </fill>
            </x14:dxf>
          </x14:cfRule>
          <xm:sqref>KE50:KE69</xm:sqref>
        </x14:conditionalFormatting>
        <x14:conditionalFormatting xmlns:xm="http://schemas.microsoft.com/office/excel/2006/main">
          <x14:cfRule type="expression" priority="688" id="{BAC27239-40A0-4A23-BD24-3CBAF9E87514}">
            <xm:f>OR(KN50=data!$P$4,KN50=data!$P$5,KN50=data!$P$6,KN50=data!$P$7,KN50=data!$P$8,KN50=data!$P$9,KN50=data!$P$10,KN50=data!$P$13,KN50=data!$P$14,KN50=data!$P$15)</xm:f>
            <x14:dxf>
              <fill>
                <patternFill>
                  <bgColor theme="1"/>
                </patternFill>
              </fill>
            </x14:dxf>
          </x14:cfRule>
          <xm:sqref>KF50:KF69</xm:sqref>
        </x14:conditionalFormatting>
        <x14:conditionalFormatting xmlns:xm="http://schemas.microsoft.com/office/excel/2006/main">
          <x14:cfRule type="expression" priority="687" id="{D2ED6B11-0E3C-4B4A-88D9-F1DE6C6A59F4}">
            <xm:f>OR(KN50=data!$P$4,KN50=data!$P$5,KN50=data!$P$6,KN50=data!$P$7,KN50=data!$P$8,KN50=data!$P$9,KN50=data!$P$10,KN50=data!$P$13,KN50=data!$P$14,KN50=data!$P$15)</xm:f>
            <x14:dxf>
              <fill>
                <patternFill>
                  <bgColor theme="1"/>
                </patternFill>
              </fill>
            </x14:dxf>
          </x14:cfRule>
          <xm:sqref>KG50:KG69</xm:sqref>
        </x14:conditionalFormatting>
        <x14:conditionalFormatting xmlns:xm="http://schemas.microsoft.com/office/excel/2006/main">
          <x14:cfRule type="expression" priority="682" id="{12AE96D8-FE5C-4195-8A43-19A41F2AC1F1}">
            <xm:f>OR(KN49=data!$P$4,KN49=data!$P$5,KN49=data!$P$6,KN49=data!$P$7,KN49=data!$P$8,KN49=data!$P$9,KN49=data!$P$10,KN49=data!$P$13,KN49=data!$P$14,KN49=data!$P$15)</xm:f>
            <x14:dxf>
              <fill>
                <patternFill>
                  <bgColor theme="1"/>
                </patternFill>
              </fill>
            </x14:dxf>
          </x14:cfRule>
          <xm:sqref>KL50:KL69</xm:sqref>
        </x14:conditionalFormatting>
        <x14:conditionalFormatting xmlns:xm="http://schemas.microsoft.com/office/excel/2006/main">
          <x14:cfRule type="expression" priority="681" id="{DA781347-0A81-484D-BA90-9E0D69CA134B}">
            <xm:f>OR(KN30=data!$P$4,KN30=data!$P$5,KN30=data!$P$7,KN30=data!$P$10,KN30=data!$P$13,KN30=data!$P$14)</xm:f>
            <x14:dxf>
              <fill>
                <patternFill>
                  <bgColor theme="1"/>
                </patternFill>
              </fill>
            </x14:dxf>
          </x14:cfRule>
          <xm:sqref>KC30:KC49</xm:sqref>
        </x14:conditionalFormatting>
        <x14:conditionalFormatting xmlns:xm="http://schemas.microsoft.com/office/excel/2006/main">
          <x14:cfRule type="expression" priority="680" id="{21440A8A-0BC7-48BB-84B2-235996C7AB64}">
            <xm:f>OR(KN30=data!$P$4,KN30=data!$P$5,KN30=data!$P$7,KN30=data!$P$10,KN30=data!$P$13,KN30=data!$P$14)</xm:f>
            <x14:dxf>
              <fill>
                <patternFill>
                  <bgColor theme="1"/>
                </patternFill>
              </fill>
            </x14:dxf>
          </x14:cfRule>
          <xm:sqref>KD30:KD49</xm:sqref>
        </x14:conditionalFormatting>
        <x14:conditionalFormatting xmlns:xm="http://schemas.microsoft.com/office/excel/2006/main">
          <x14:cfRule type="expression" priority="679" id="{51D3EB7D-0569-493B-AF79-90AD4099D549}">
            <xm:f>OR(KN30=data!$P$4,KN30=data!$P$5,KN30=data!$P$7,KN30=data!$P$10,KN30=data!$P$13,KN30=data!$P$14)</xm:f>
            <x14:dxf>
              <fill>
                <patternFill>
                  <bgColor theme="1"/>
                </patternFill>
              </fill>
            </x14:dxf>
          </x14:cfRule>
          <xm:sqref>KE30:KE49</xm:sqref>
        </x14:conditionalFormatting>
        <x14:conditionalFormatting xmlns:xm="http://schemas.microsoft.com/office/excel/2006/main">
          <x14:cfRule type="expression" priority="678" id="{F1A8310E-5269-4D97-9004-60D94CA5FF7A}">
            <xm:f>OR(KN30=data!$P$4,KN30=data!$P$5,KN30=data!$P$7,KN30=data!$P$10,KN30=data!$P$13,KN30=data!$P$14)</xm:f>
            <x14:dxf>
              <fill>
                <patternFill>
                  <bgColor theme="1"/>
                </patternFill>
              </fill>
            </x14:dxf>
          </x14:cfRule>
          <xm:sqref>KF30:KF49</xm:sqref>
        </x14:conditionalFormatting>
        <x14:conditionalFormatting xmlns:xm="http://schemas.microsoft.com/office/excel/2006/main">
          <x14:cfRule type="expression" priority="677" id="{AAD473FB-EEED-4692-8F72-C1031070002B}">
            <xm:f>OR(KN30=data!$P$4,KN30=data!$P$5,KN30=data!$P$7,KN30=data!$P$10,KN30=data!$P$13,KN30=data!$P$14)</xm:f>
            <x14:dxf>
              <fill>
                <patternFill>
                  <bgColor theme="1"/>
                </patternFill>
              </fill>
            </x14:dxf>
          </x14:cfRule>
          <xm:sqref>KG30:KG49</xm:sqref>
        </x14:conditionalFormatting>
        <x14:conditionalFormatting xmlns:xm="http://schemas.microsoft.com/office/excel/2006/main">
          <x14:cfRule type="expression" priority="672" id="{AA169008-CD26-4B39-80F7-A4561D154161}">
            <xm:f>OR(KN29=data!$P$4,KN29=data!$P$5,KN29=data!$P$7,KN29=data!$P$10,KN29=data!$P$13,KN29=data!$P$14)</xm:f>
            <x14:dxf>
              <fill>
                <patternFill>
                  <bgColor theme="1"/>
                </patternFill>
              </fill>
            </x14:dxf>
          </x14:cfRule>
          <xm:sqref>KL30:KL49</xm:sqref>
        </x14:conditionalFormatting>
        <x14:conditionalFormatting xmlns:xm="http://schemas.microsoft.com/office/excel/2006/main">
          <x14:cfRule type="expression" priority="711" id="{6C0F0408-BE1B-4668-A8AA-D5DEE21A7A63}">
            <xm:f>KM20=data!$F$6</xm:f>
            <x14:dxf>
              <fill>
                <patternFill>
                  <bgColor theme="1"/>
                </patternFill>
              </fill>
            </x14:dxf>
          </x14:cfRule>
          <xm:sqref>KI20</xm:sqref>
        </x14:conditionalFormatting>
        <x14:conditionalFormatting xmlns:xm="http://schemas.microsoft.com/office/excel/2006/main">
          <x14:cfRule type="expression" priority="712" id="{A190DFB2-CD07-47BB-B8A5-F0F4EE4D92B8}">
            <xm:f>KM20=data!$F$6</xm:f>
            <x14:dxf>
              <fill>
                <patternFill>
                  <bgColor theme="1"/>
                </patternFill>
              </fill>
            </x14:dxf>
          </x14:cfRule>
          <xm:sqref>KJ20</xm:sqref>
        </x14:conditionalFormatting>
        <x14:conditionalFormatting xmlns:xm="http://schemas.microsoft.com/office/excel/2006/main">
          <x14:cfRule type="expression" priority="713" id="{2C4F974B-D9BB-4684-B9E6-6EC449A62891}">
            <xm:f>KM20=data!$F$6</xm:f>
            <x14:dxf>
              <fill>
                <patternFill>
                  <bgColor theme="1"/>
                </patternFill>
              </fill>
            </x14:dxf>
          </x14:cfRule>
          <xm:sqref>KK20</xm:sqref>
        </x14:conditionalFormatting>
        <x14:conditionalFormatting xmlns:xm="http://schemas.microsoft.com/office/excel/2006/main">
          <x14:cfRule type="expression" priority="714" id="{7876B05D-F45C-46FF-B696-4DE523A2615E}">
            <xm:f>OR(KN30=data!$P$4,KN30=data!$P$5,KN30=data!$P$7,KN30=data!$P$10,KN30=data!$P$13,KN30=data!$P$14)</xm:f>
            <x14:dxf>
              <fill>
                <patternFill>
                  <bgColor theme="1"/>
                </patternFill>
              </fill>
            </x14:dxf>
          </x14:cfRule>
          <xm:sqref>KL30</xm:sqref>
        </x14:conditionalFormatting>
        <x14:conditionalFormatting xmlns:xm="http://schemas.microsoft.com/office/excel/2006/main">
          <x14:cfRule type="expression" priority="715" id="{263689D8-954A-4DB6-80E1-3665EDB2C55F}">
            <xm:f>OR(KN50=data!$P$4,KN50=data!$P$5,KN50=data!$P$6,KN50=data!$P$7,KN50=data!$P$8,#REF!=data!$P$9,KN50=data!$P$10,KN50=data!$P$13,KN50=data!$P$14,KN50=data!$P$15)</xm:f>
            <x14:dxf>
              <fill>
                <patternFill>
                  <bgColor theme="1"/>
                </patternFill>
              </fill>
            </x14:dxf>
          </x14:cfRule>
          <xm:sqref>KL50</xm:sqref>
        </x14:conditionalFormatting>
        <x14:conditionalFormatting xmlns:xm="http://schemas.microsoft.com/office/excel/2006/main">
          <x14:cfRule type="expression" priority="671" id="{AEDEA78C-48AE-4B40-B065-590DF0BF19C4}">
            <xm:f>KM20=data!$F$6</xm:f>
            <x14:dxf>
              <fill>
                <patternFill>
                  <bgColor theme="1"/>
                </patternFill>
              </fill>
            </x14:dxf>
          </x14:cfRule>
          <xm:sqref>KG20:KG69</xm:sqref>
        </x14:conditionalFormatting>
        <x14:conditionalFormatting xmlns:xm="http://schemas.microsoft.com/office/excel/2006/main">
          <x14:cfRule type="expression" priority="670" id="{FE2E4546-1810-4AA3-AB19-42B9E7A6BECF}">
            <xm:f>KM20=data!$F$6</xm:f>
            <x14:dxf>
              <fill>
                <patternFill>
                  <bgColor theme="1"/>
                </patternFill>
              </fill>
            </x14:dxf>
          </x14:cfRule>
          <xm:sqref>KH20:KH69</xm:sqref>
        </x14:conditionalFormatting>
        <x14:conditionalFormatting xmlns:xm="http://schemas.microsoft.com/office/excel/2006/main">
          <x14:cfRule type="expression" priority="673" id="{4645C7C7-4A3E-48DE-A588-3B959F505277}">
            <xm:f>OR(KN29=data!$P$4,KN29=data!$P$5,KN29=data!$P$7,KN29=data!$P$10,KN29=data!$P$13,KN29=data!$P$14)</xm:f>
            <x14:dxf>
              <fill>
                <patternFill>
                  <bgColor theme="1"/>
                </patternFill>
              </fill>
            </x14:dxf>
          </x14:cfRule>
          <xm:sqref>KK30:KK49</xm:sqref>
        </x14:conditionalFormatting>
        <x14:conditionalFormatting xmlns:xm="http://schemas.microsoft.com/office/excel/2006/main">
          <x14:cfRule type="expression" priority="674" id="{DD58DD56-E2F7-4940-B90F-46E004571452}">
            <xm:f>OR(KN29=data!$P$4,KN29=data!$P$5,KN29=data!$P$7,KN29=data!$P$10,KN29=data!$P$13,KN29=data!$P$14)</xm:f>
            <x14:dxf>
              <fill>
                <patternFill>
                  <bgColor theme="1"/>
                </patternFill>
              </fill>
            </x14:dxf>
          </x14:cfRule>
          <xm:sqref>KJ30:KJ49</xm:sqref>
        </x14:conditionalFormatting>
        <x14:conditionalFormatting xmlns:xm="http://schemas.microsoft.com/office/excel/2006/main">
          <x14:cfRule type="expression" priority="675" id="{71EB78FB-2EC5-41B5-BDEE-BDAD79829FC9}">
            <xm:f>OR(KN29=data!$P$4,KN29=data!$P$5,KN29=data!$P$7,KN29=data!$P$10,KN29=data!$P$13,KN29=data!$P$14)</xm:f>
            <x14:dxf>
              <fill>
                <patternFill>
                  <bgColor theme="1"/>
                </patternFill>
              </fill>
            </x14:dxf>
          </x14:cfRule>
          <xm:sqref>KI30:KI49</xm:sqref>
        </x14:conditionalFormatting>
        <x14:conditionalFormatting xmlns:xm="http://schemas.microsoft.com/office/excel/2006/main">
          <x14:cfRule type="expression" priority="684" id="{B9BB57F8-0DA4-497A-A53C-ABF666C3F423}">
            <xm:f>OR(KN49=data!$P$4,KN49=data!$P$5,KN49=data!$P$6,KN49=data!$P$7,KN49=data!$P$8,KN49=data!$P$9,KN49=data!$P$10,KN49=data!$P$13,KN49=data!$P$14,KN49=data!$P$15)</xm:f>
            <x14:dxf>
              <fill>
                <patternFill>
                  <bgColor theme="1"/>
                </patternFill>
              </fill>
            </x14:dxf>
          </x14:cfRule>
          <xm:sqref>KJ50:KJ69</xm:sqref>
        </x14:conditionalFormatting>
        <x14:conditionalFormatting xmlns:xm="http://schemas.microsoft.com/office/excel/2006/main">
          <x14:cfRule type="expression" priority="685" id="{D9C0DE9A-7C99-4968-87CD-FAFBF4D7A5E4}">
            <xm:f>OR(KN49=data!$P$4,KN49=data!$P$5,KN49=data!$P$6,KN49=data!$P$7,KN49=data!$P$8,KN49=data!$P$9,KN49=data!$P$10,KN49=data!$P$13,KN49=data!$P$14,KN49=data!$P$15)</xm:f>
            <x14:dxf>
              <fill>
                <patternFill>
                  <bgColor theme="1"/>
                </patternFill>
              </fill>
            </x14:dxf>
          </x14:cfRule>
          <xm:sqref>KI50:KI69</xm:sqref>
        </x14:conditionalFormatting>
        <x14:conditionalFormatting xmlns:xm="http://schemas.microsoft.com/office/excel/2006/main">
          <x14:cfRule type="expression" priority="692" id="{1D467A96-5E84-401D-9600-8A50D16A44F5}">
            <xm:f>KM49=data!$F$6</xm:f>
            <x14:dxf>
              <fill>
                <patternFill>
                  <bgColor theme="1"/>
                </patternFill>
              </fill>
            </x14:dxf>
          </x14:cfRule>
          <xm:sqref>KK50:KK69</xm:sqref>
        </x14:conditionalFormatting>
        <x14:conditionalFormatting xmlns:xm="http://schemas.microsoft.com/office/excel/2006/main">
          <x14:cfRule type="expression" priority="669" id="{4928FB19-B792-4E69-80BB-4960A036646D}">
            <xm:f>KE10=data!$AS$5</xm:f>
            <x14:dxf>
              <fill>
                <patternFill>
                  <bgColor theme="1"/>
                </patternFill>
              </fill>
            </x14:dxf>
          </x14:cfRule>
          <xm:sqref>KG10:KG69</xm:sqref>
        </x14:conditionalFormatting>
        <x14:conditionalFormatting xmlns:xm="http://schemas.microsoft.com/office/excel/2006/main">
          <x14:cfRule type="expression" priority="668" id="{9206F3BF-D874-44A9-8573-6733F16F113F}">
            <xm:f>KE10=data!$AS$5</xm:f>
            <x14:dxf>
              <fill>
                <patternFill>
                  <bgColor theme="1"/>
                </patternFill>
              </fill>
            </x14:dxf>
          </x14:cfRule>
          <xm:sqref>KH10:KH69</xm:sqref>
        </x14:conditionalFormatting>
        <x14:conditionalFormatting xmlns:xm="http://schemas.microsoft.com/office/excel/2006/main">
          <x14:cfRule type="expression" priority="663" id="{AF72629C-3EF1-4C13-9379-C24BE54E739D}">
            <xm:f>KH10=data!$AR$4</xm:f>
            <x14:dxf>
              <fill>
                <patternFill>
                  <bgColor theme="1"/>
                </patternFill>
              </fill>
            </x14:dxf>
          </x14:cfRule>
          <x14:cfRule type="expression" priority="667" id="{40D26182-9E96-4A56-8040-2CF962A01447}">
            <xm:f>KE10=data!$AS$5</xm:f>
            <x14:dxf>
              <fill>
                <patternFill>
                  <bgColor theme="1"/>
                </patternFill>
              </fill>
            </x14:dxf>
          </x14:cfRule>
          <xm:sqref>KI10:KI69</xm:sqref>
        </x14:conditionalFormatting>
        <x14:conditionalFormatting xmlns:xm="http://schemas.microsoft.com/office/excel/2006/main">
          <x14:cfRule type="expression" priority="662" id="{E12781FD-0CD4-47D3-8A65-FB81ED9FD55F}">
            <xm:f>KH10=data!$AR$5</xm:f>
            <x14:dxf>
              <fill>
                <patternFill>
                  <bgColor theme="1"/>
                </patternFill>
              </fill>
            </x14:dxf>
          </x14:cfRule>
          <x14:cfRule type="expression" priority="666" id="{5DA0CCDD-EF56-49ED-935C-7BDAE0F7FC4F}">
            <xm:f>KE10=data!$AS$5</xm:f>
            <x14:dxf>
              <fill>
                <patternFill>
                  <bgColor theme="1"/>
                </patternFill>
              </fill>
            </x14:dxf>
          </x14:cfRule>
          <xm:sqref>KJ10:KJ69</xm:sqref>
        </x14:conditionalFormatting>
        <x14:conditionalFormatting xmlns:xm="http://schemas.microsoft.com/office/excel/2006/main">
          <x14:cfRule type="expression" priority="661" id="{8F8388F1-F8E2-4DBE-8743-80D1681AA024}">
            <xm:f>KH10=data!$AR$5</xm:f>
            <x14:dxf>
              <fill>
                <patternFill>
                  <bgColor theme="1"/>
                </patternFill>
              </fill>
            </x14:dxf>
          </x14:cfRule>
          <x14:cfRule type="expression" priority="665" id="{897FCCCA-A480-42D9-B289-BBA86663BDBC}">
            <xm:f>KE10=data!$AS$5</xm:f>
            <x14:dxf>
              <fill>
                <patternFill>
                  <bgColor theme="1"/>
                </patternFill>
              </fill>
            </x14:dxf>
          </x14:cfRule>
          <xm:sqref>KK10:KK69</xm:sqref>
        </x14:conditionalFormatting>
        <x14:conditionalFormatting xmlns:xm="http://schemas.microsoft.com/office/excel/2006/main">
          <x14:cfRule type="expression" priority="664" id="{7B4D8876-9A66-46B1-810D-109A3BA2E75C}">
            <xm:f>KE10=data!$AS$4</xm:f>
            <x14:dxf>
              <fill>
                <patternFill>
                  <bgColor theme="1"/>
                </patternFill>
              </fill>
            </x14:dxf>
          </x14:cfRule>
          <xm:sqref>KL10:KL69</xm:sqref>
        </x14:conditionalFormatting>
        <x14:conditionalFormatting xmlns:xm="http://schemas.microsoft.com/office/excel/2006/main">
          <x14:cfRule type="expression" priority="660" id="{75D366E2-BE29-487E-895B-BC611352369B}">
            <xm:f>OR(KE4=data!$F$5,KE4=data!$F$6)</xm:f>
            <x14:dxf>
              <fill>
                <patternFill>
                  <bgColor theme="1"/>
                </patternFill>
              </fill>
            </x14:dxf>
          </x14:cfRule>
          <xm:sqref>KC10:KC19</xm:sqref>
        </x14:conditionalFormatting>
        <x14:conditionalFormatting xmlns:xm="http://schemas.microsoft.com/office/excel/2006/main">
          <x14:cfRule type="expression" priority="659" id="{4F923770-0432-4EE7-A49D-4BA6D91DD87A}">
            <xm:f>OR(KE4=data!$F$5,KE4=data!$F$6)</xm:f>
            <x14:dxf>
              <fill>
                <patternFill>
                  <bgColor theme="1"/>
                </patternFill>
              </fill>
            </x14:dxf>
          </x14:cfRule>
          <xm:sqref>KC20:KC29</xm:sqref>
        </x14:conditionalFormatting>
        <x14:conditionalFormatting xmlns:xm="http://schemas.microsoft.com/office/excel/2006/main">
          <x14:cfRule type="expression" priority="658" id="{2748D8AA-7833-4A14-9035-8235D4E501FB}">
            <xm:f>OR(KE4=data!$F$5,KE4=data!$F$6)</xm:f>
            <x14:dxf>
              <fill>
                <patternFill>
                  <bgColor theme="1"/>
                </patternFill>
              </fill>
            </x14:dxf>
          </x14:cfRule>
          <xm:sqref>KC30:KC39</xm:sqref>
        </x14:conditionalFormatting>
        <x14:conditionalFormatting xmlns:xm="http://schemas.microsoft.com/office/excel/2006/main">
          <x14:cfRule type="expression" priority="657" id="{830A3F4D-C8D9-4430-AAB1-0DDB0D033632}">
            <xm:f>OR(KE4=data!$F$5,KE4=data!$F$6)</xm:f>
            <x14:dxf>
              <fill>
                <patternFill>
                  <bgColor theme="1"/>
                </patternFill>
              </fill>
            </x14:dxf>
          </x14:cfRule>
          <xm:sqref>KC40:KC49</xm:sqref>
        </x14:conditionalFormatting>
        <x14:conditionalFormatting xmlns:xm="http://schemas.microsoft.com/office/excel/2006/main">
          <x14:cfRule type="expression" priority="656" id="{661F644C-0412-4B2E-A35F-D4D1686C5F4E}">
            <xm:f>OR(KE4=data!$F$5,KE4=data!$F$6)</xm:f>
            <x14:dxf>
              <fill>
                <patternFill>
                  <bgColor theme="1"/>
                </patternFill>
              </fill>
            </x14:dxf>
          </x14:cfRule>
          <xm:sqref>KC50:KC59</xm:sqref>
        </x14:conditionalFormatting>
        <x14:conditionalFormatting xmlns:xm="http://schemas.microsoft.com/office/excel/2006/main">
          <x14:cfRule type="expression" priority="655" id="{AD829C84-A316-4877-BAD8-33A6DAB250A2}">
            <xm:f>OR(KE4=data!$F$5,KE4=data!$F$6)</xm:f>
            <x14:dxf>
              <fill>
                <patternFill>
                  <bgColor theme="1"/>
                </patternFill>
              </fill>
            </x14:dxf>
          </x14:cfRule>
          <xm:sqref>KC60:KC69</xm:sqref>
        </x14:conditionalFormatting>
        <x14:conditionalFormatting xmlns:xm="http://schemas.microsoft.com/office/excel/2006/main">
          <x14:cfRule type="expression" priority="718" id="{F98BE202-A1DE-4CDA-97BC-823CD0B38E59}">
            <xm:f>OR(KN30=data!$P$4,KN30=data!$P$5,KN30=data!$P$7,KN30=data!$P$10,KN30=data!$P$13,KN30=data!$P$14)</xm:f>
            <x14:dxf>
              <fill>
                <patternFill>
                  <bgColor theme="1"/>
                </patternFill>
              </fill>
            </x14:dxf>
          </x14:cfRule>
          <x14:cfRule type="expression" priority="719" id="{EEBB5875-138C-408F-996C-7D55048F22B9}">
            <xm:f>KM30=data!$F$6</xm:f>
            <x14:dxf>
              <fill>
                <patternFill>
                  <bgColor theme="1"/>
                </patternFill>
              </fill>
            </x14:dxf>
          </x14:cfRule>
          <xm:sqref>KJ40 KJ30</xm:sqref>
        </x14:conditionalFormatting>
        <x14:conditionalFormatting xmlns:xm="http://schemas.microsoft.com/office/excel/2006/main">
          <x14:cfRule type="expression" priority="720" id="{628FE9BA-A243-407E-98FC-A876C8FBF720}">
            <xm:f>OR(KN30=data!$P$4,KN30=data!$P$5,KN30=data!$P$7,KN30=data!$P$10,KN30=data!$P$13,KN30=data!$P$14)</xm:f>
            <x14:dxf>
              <fill>
                <patternFill>
                  <bgColor theme="1"/>
                </patternFill>
              </fill>
            </x14:dxf>
          </x14:cfRule>
          <x14:cfRule type="expression" priority="721" id="{0EFF3EAB-CCD8-4CB2-A34F-1A1E81E10B31}">
            <xm:f>KM30=data!$F$6</xm:f>
            <x14:dxf>
              <fill>
                <patternFill>
                  <bgColor theme="1"/>
                </patternFill>
              </fill>
            </x14:dxf>
          </x14:cfRule>
          <xm:sqref>KK40 KK30</xm:sqref>
        </x14:conditionalFormatting>
        <x14:conditionalFormatting xmlns:xm="http://schemas.microsoft.com/office/excel/2006/main">
          <x14:cfRule type="expression" priority="722" id="{93ADEE35-3655-4EC5-8DEF-E5E6D421AE08}">
            <xm:f>OR(KN50=data!$P$4,KN50=data!$P$5,KN50=data!$P$6,KN50=data!$P$7,KN50=data!$P$8,#REF!=data!$P$9,KN50=data!$P$10,KN50=data!$P$13,KN50=data!$P$14,KN50=data!$P$15)</xm:f>
            <x14:dxf>
              <fill>
                <patternFill>
                  <bgColor theme="1"/>
                </patternFill>
              </fill>
            </x14:dxf>
          </x14:cfRule>
          <x14:cfRule type="expression" priority="723" id="{492E4A9F-0248-4DDC-A4B0-B050919103CD}">
            <xm:f>KF50=data!$F$6</xm:f>
            <x14:dxf>
              <fill>
                <patternFill>
                  <bgColor theme="1"/>
                </patternFill>
              </fill>
            </x14:dxf>
          </x14:cfRule>
          <xm:sqref>KI60 KI50</xm:sqref>
        </x14:conditionalFormatting>
        <x14:conditionalFormatting xmlns:xm="http://schemas.microsoft.com/office/excel/2006/main">
          <x14:cfRule type="expression" priority="724" id="{0A90642B-6432-4367-9234-40085C89F5D6}">
            <xm:f>OR(KN50=data!$P$4,KN50=data!$P$5,KN50=data!$P$6,KN50=data!$P$7,KN50=data!$P$8,KN50=data!$P$9,KN50=data!$P$10,KN50=data!$P$13,KN50=data!$P$14,KN50=data!$P$15)</xm:f>
            <x14:dxf>
              <fill>
                <patternFill>
                  <bgColor theme="1"/>
                </patternFill>
              </fill>
            </x14:dxf>
          </x14:cfRule>
          <x14:cfRule type="expression" priority="725" id="{574D48ED-367F-4726-B9F9-E7744C35D080}">
            <xm:f>KF50=data!$F$6</xm:f>
            <x14:dxf>
              <fill>
                <patternFill>
                  <bgColor theme="1"/>
                </patternFill>
              </fill>
            </x14:dxf>
          </x14:cfRule>
          <xm:sqref>KJ60 KJ50</xm:sqref>
        </x14:conditionalFormatting>
        <x14:conditionalFormatting xmlns:xm="http://schemas.microsoft.com/office/excel/2006/main">
          <x14:cfRule type="expression" priority="726" id="{2058FE74-CF23-4146-8D16-83EA884A6D78}">
            <xm:f>OR(KN50=data!$P$4,KN50=data!$P$5,KN50=data!$P$6,KN50=data!$P$7,KN50=data!$P$8,KN50=data!$P$9,KN50=data!$P$10,KN50=data!$P$13,KN50=data!$P$14,KN50=data!$P$15)</xm:f>
            <x14:dxf>
              <fill>
                <patternFill>
                  <bgColor theme="1"/>
                </patternFill>
              </fill>
            </x14:dxf>
          </x14:cfRule>
          <x14:cfRule type="expression" priority="727" id="{C16A75FE-8AC1-4963-8BF9-D3D2E1724E4A}">
            <xm:f>KM50=data!$F$6</xm:f>
            <x14:dxf>
              <fill>
                <patternFill>
                  <bgColor theme="1"/>
                </patternFill>
              </fill>
            </x14:dxf>
          </x14:cfRule>
          <xm:sqref>KK60 KK50</xm:sqref>
        </x14:conditionalFormatting>
        <x14:conditionalFormatting xmlns:xm="http://schemas.microsoft.com/office/excel/2006/main">
          <x14:cfRule type="expression" priority="728" id="{C8329CA3-CF2A-41D9-B7D2-EAB4784D4146}">
            <xm:f>OR(KN30=data!$P$4,KN30=data!$P$5,KN30=data!$P$7,KN30=data!$P$10,KN30=data!$P$13,KN30=data!$P$14)</xm:f>
            <x14:dxf>
              <fill>
                <patternFill>
                  <bgColor theme="1"/>
                </patternFill>
              </fill>
            </x14:dxf>
          </x14:cfRule>
          <x14:cfRule type="expression" priority="729" id="{BDCCE517-D5C4-41A2-8C4C-10E79BB3FDE5}">
            <xm:f>KM30=data!$F$6</xm:f>
            <x14:dxf>
              <fill>
                <patternFill>
                  <bgColor theme="1"/>
                </patternFill>
              </fill>
            </x14:dxf>
          </x14:cfRule>
          <xm:sqref>KI40 KI30</xm:sqref>
        </x14:conditionalFormatting>
        <x14:conditionalFormatting xmlns:xm="http://schemas.microsoft.com/office/excel/2006/main">
          <x14:cfRule type="expression" priority="654" id="{70F411C9-251B-4170-B643-206F5145F616}">
            <xm:f>KM20=data!$F$6</xm:f>
            <x14:dxf>
              <fill>
                <patternFill>
                  <bgColor theme="1"/>
                </patternFill>
              </fill>
            </x14:dxf>
          </x14:cfRule>
          <xm:sqref>KB20 KB40 KB50 KB60</xm:sqref>
        </x14:conditionalFormatting>
        <x14:conditionalFormatting xmlns:xm="http://schemas.microsoft.com/office/excel/2006/main">
          <x14:cfRule type="expression" priority="653" id="{B191FD6B-1A34-4424-90B1-82A6D580C31F}">
            <xm:f>OR(KN50=data!$P$4,KN50=data!$P$5,KN50=data!$P$6,KN50=data!$P$7,KN50=data!$P$8,KN50=data!$P$9,KN50=data!$P$10,KN50=data!$P$13,KN50=data!$P$14,KN50=data!$P$15)</xm:f>
            <x14:dxf>
              <fill>
                <patternFill>
                  <bgColor theme="1"/>
                </patternFill>
              </fill>
            </x14:dxf>
          </x14:cfRule>
          <xm:sqref>KB50 KB60</xm:sqref>
        </x14:conditionalFormatting>
        <x14:conditionalFormatting xmlns:xm="http://schemas.microsoft.com/office/excel/2006/main">
          <x14:cfRule type="expression" priority="652" id="{F7398FB1-0A9D-4EFD-AD75-06CCFC4FDC81}">
            <xm:f>OR(KN40=data!$P$4,KN40=data!$P$5,KN40=data!$P$7,KN40=data!$P$10,KN40=data!$P$13,KN40=data!$P$14)</xm:f>
            <x14:dxf>
              <fill>
                <patternFill>
                  <bgColor theme="1"/>
                </patternFill>
              </fill>
            </x14:dxf>
          </x14:cfRule>
          <xm:sqref>KB40</xm:sqref>
        </x14:conditionalFormatting>
        <x14:conditionalFormatting xmlns:xm="http://schemas.microsoft.com/office/excel/2006/main">
          <x14:cfRule type="expression" priority="651" id="{13B324D3-743D-4276-A712-C954A6D14132}">
            <xm:f>KM30=data!$F$6</xm:f>
            <x14:dxf>
              <fill>
                <patternFill>
                  <bgColor theme="1"/>
                </patternFill>
              </fill>
            </x14:dxf>
          </x14:cfRule>
          <xm:sqref>KB30</xm:sqref>
        </x14:conditionalFormatting>
        <x14:conditionalFormatting xmlns:xm="http://schemas.microsoft.com/office/excel/2006/main">
          <x14:cfRule type="expression" priority="650" id="{670F5B2B-9E12-4B66-8D93-A2BF32F92977}">
            <xm:f>OR(KN30=data!$P$4,KN30=data!$P$5,KN30=data!$P$7,KN30=data!$P$10,KN30=data!$P$13,KN30=data!$P$14)</xm:f>
            <x14:dxf>
              <fill>
                <patternFill>
                  <bgColor theme="1"/>
                </patternFill>
              </fill>
            </x14:dxf>
          </x14:cfRule>
          <xm:sqref>KB30</xm:sqref>
        </x14:conditionalFormatting>
        <x14:conditionalFormatting xmlns:xm="http://schemas.microsoft.com/office/excel/2006/main">
          <x14:cfRule type="expression" priority="649" id="{7A295807-9BD0-4AFB-9BDC-6E0245B0BD8B}">
            <xm:f>$IE$6=data!$Q$8</xm:f>
            <x14:dxf>
              <fill>
                <patternFill>
                  <bgColor theme="1"/>
                </patternFill>
              </fill>
            </x14:dxf>
          </x14:cfRule>
          <xm:sqref>KB30:KL69</xm:sqref>
        </x14:conditionalFormatting>
        <x14:conditionalFormatting xmlns:xm="http://schemas.microsoft.com/office/excel/2006/main">
          <x14:cfRule type="expression" priority="635" id="{05CD169F-A7F7-4B9A-9467-2AF762EA5108}">
            <xm:f>OR(LN40=data!$P$4,LN40=data!$P$5,LN40=data!$P$7,LN40=data!$P$10,LN40=data!$P$13,LN40=data!$P$14)</xm:f>
            <x14:dxf>
              <fill>
                <patternFill>
                  <bgColor theme="1"/>
                </patternFill>
              </fill>
            </x14:dxf>
          </x14:cfRule>
          <xm:sqref>LL40</xm:sqref>
        </x14:conditionalFormatting>
        <x14:conditionalFormatting xmlns:xm="http://schemas.microsoft.com/office/excel/2006/main">
          <x14:cfRule type="expression" priority="636" id="{1E381736-51C7-4EC6-8E3E-AA7265627B4D}">
            <xm:f>OR(LN60=data!$P$4,LN60=data!$P$5,LN60=data!$P$6,LN60=data!$P$7,LN60=data!$P$8,#REF!=data!$P$9,LN60=data!$P$10,LN60=data!$P$13,LN60=data!$P$14,LN60=data!$P$15)</xm:f>
            <x14:dxf>
              <fill>
                <patternFill>
                  <bgColor theme="1"/>
                </patternFill>
              </fill>
            </x14:dxf>
          </x14:cfRule>
          <xm:sqref>LL60</xm:sqref>
        </x14:conditionalFormatting>
        <x14:conditionalFormatting xmlns:xm="http://schemas.microsoft.com/office/excel/2006/main">
          <x14:cfRule type="expression" priority="629" id="{4EE73E1D-8342-4784-88BF-DFC9B2259B8B}">
            <xm:f>LE4=data!$F$6</xm:f>
            <x14:dxf>
              <fill>
                <patternFill>
                  <bgColor theme="1"/>
                </patternFill>
              </fill>
            </x14:dxf>
          </x14:cfRule>
          <xm:sqref>LJ4</xm:sqref>
        </x14:conditionalFormatting>
        <x14:conditionalFormatting xmlns:xm="http://schemas.microsoft.com/office/excel/2006/main">
          <x14:cfRule type="expression" priority="628" id="{35B53758-6F15-4FA6-8F8F-721E926D63DC}">
            <xm:f>OR(LE4=data!$F$4,LE4=data!$F$5)</xm:f>
            <x14:dxf>
              <fill>
                <patternFill>
                  <bgColor theme="1"/>
                </patternFill>
              </fill>
            </x14:dxf>
          </x14:cfRule>
          <xm:sqref>LE5:LH5</xm:sqref>
        </x14:conditionalFormatting>
        <x14:conditionalFormatting xmlns:xm="http://schemas.microsoft.com/office/excel/2006/main">
          <x14:cfRule type="expression" priority="627" id="{4B2F7628-1509-4F56-A690-70387D58CCCC}">
            <xm:f>OR(LE4=data!$F$4,LE4=data!$F$5)</xm:f>
            <x14:dxf>
              <fill>
                <patternFill>
                  <bgColor theme="1"/>
                </patternFill>
              </fill>
            </x14:dxf>
          </x14:cfRule>
          <xm:sqref>LJ5</xm:sqref>
        </x14:conditionalFormatting>
        <x14:conditionalFormatting xmlns:xm="http://schemas.microsoft.com/office/excel/2006/main">
          <x14:cfRule type="expression" priority="626" id="{5E5A50DE-F626-4B57-BE96-B2DA89D10E53}">
            <xm:f>OR(LE4=data!$F$4,LE4=data!$F$6)</xm:f>
            <x14:dxf>
              <fill>
                <patternFill>
                  <bgColor theme="1"/>
                </patternFill>
              </fill>
            </x14:dxf>
          </x14:cfRule>
          <xm:sqref>LE6:LH6</xm:sqref>
        </x14:conditionalFormatting>
        <x14:conditionalFormatting xmlns:xm="http://schemas.microsoft.com/office/excel/2006/main">
          <x14:cfRule type="expression" priority="625" id="{97076232-D85F-4330-BC77-5778B836E9FB}">
            <xm:f>OR(LE4=data!$F$4,LE4=data!$F$6)</xm:f>
            <x14:dxf>
              <fill>
                <patternFill>
                  <bgColor theme="1"/>
                </patternFill>
              </fill>
            </x14:dxf>
          </x14:cfRule>
          <xm:sqref>LJ6</xm:sqref>
        </x14:conditionalFormatting>
        <x14:conditionalFormatting xmlns:xm="http://schemas.microsoft.com/office/excel/2006/main">
          <x14:cfRule type="expression" priority="624" id="{A1C228B7-194F-4E78-834F-A85A29DFA3C3}">
            <xm:f>LM20=data!$F$6</xm:f>
            <x14:dxf>
              <fill>
                <patternFill>
                  <bgColor theme="1"/>
                </patternFill>
              </fill>
            </x14:dxf>
          </x14:cfRule>
          <xm:sqref>LC20:LC69</xm:sqref>
        </x14:conditionalFormatting>
        <x14:conditionalFormatting xmlns:xm="http://schemas.microsoft.com/office/excel/2006/main">
          <x14:cfRule type="expression" priority="623" id="{063C6B5B-8C99-4584-89E0-A53568A569AD}">
            <xm:f>LM20=data!$F$6</xm:f>
            <x14:dxf>
              <fill>
                <patternFill>
                  <bgColor theme="1"/>
                </patternFill>
              </fill>
            </x14:dxf>
          </x14:cfRule>
          <xm:sqref>LD20:LD69</xm:sqref>
        </x14:conditionalFormatting>
        <x14:conditionalFormatting xmlns:xm="http://schemas.microsoft.com/office/excel/2006/main">
          <x14:cfRule type="expression" priority="622" id="{8A784B05-CB95-47BC-B9DC-468D63B0DC67}">
            <xm:f>LM20=data!$F$6</xm:f>
            <x14:dxf>
              <fill>
                <patternFill>
                  <bgColor theme="1"/>
                </patternFill>
              </fill>
            </x14:dxf>
          </x14:cfRule>
          <xm:sqref>LE20:LE69</xm:sqref>
        </x14:conditionalFormatting>
        <x14:conditionalFormatting xmlns:xm="http://schemas.microsoft.com/office/excel/2006/main">
          <x14:cfRule type="expression" priority="621" id="{296C3296-4D72-4114-ABB1-C6B189A31192}">
            <xm:f>LM20=data!$F$6</xm:f>
            <x14:dxf>
              <fill>
                <patternFill>
                  <bgColor theme="1"/>
                </patternFill>
              </fill>
            </x14:dxf>
          </x14:cfRule>
          <xm:sqref>LF20:LF69</xm:sqref>
        </x14:conditionalFormatting>
        <x14:conditionalFormatting xmlns:xm="http://schemas.microsoft.com/office/excel/2006/main">
          <x14:cfRule type="expression" priority="620" id="{1F33B1B2-8E3C-4CBD-B5AE-C02C6BF4DB7C}">
            <xm:f>LM20=data!$F$6</xm:f>
            <x14:dxf>
              <fill>
                <patternFill>
                  <bgColor theme="1"/>
                </patternFill>
              </fill>
            </x14:dxf>
          </x14:cfRule>
          <xm:sqref>LI21:LI29</xm:sqref>
        </x14:conditionalFormatting>
        <x14:conditionalFormatting xmlns:xm="http://schemas.microsoft.com/office/excel/2006/main">
          <x14:cfRule type="expression" priority="619" id="{B56A7E07-89E6-4017-9CCB-5F01A7088A7D}">
            <xm:f>LM20=data!$F$6</xm:f>
            <x14:dxf>
              <fill>
                <patternFill>
                  <bgColor theme="1"/>
                </patternFill>
              </fill>
            </x14:dxf>
          </x14:cfRule>
          <xm:sqref>LJ21:LJ29</xm:sqref>
        </x14:conditionalFormatting>
        <x14:conditionalFormatting xmlns:xm="http://schemas.microsoft.com/office/excel/2006/main">
          <x14:cfRule type="expression" priority="618" id="{24729014-F46B-40AF-A302-5498C728A305}">
            <xm:f>LM20=data!$F$6</xm:f>
            <x14:dxf>
              <fill>
                <patternFill>
                  <bgColor theme="1"/>
                </patternFill>
              </fill>
            </x14:dxf>
          </x14:cfRule>
          <xm:sqref>LK21:LK29</xm:sqref>
        </x14:conditionalFormatting>
        <x14:conditionalFormatting xmlns:xm="http://schemas.microsoft.com/office/excel/2006/main">
          <x14:cfRule type="expression" priority="617" id="{60B190BE-EB02-495E-9E2E-02166AC3B3AD}">
            <xm:f>LM20=data!$F$6</xm:f>
            <x14:dxf>
              <fill>
                <patternFill>
                  <bgColor theme="1"/>
                </patternFill>
              </fill>
            </x14:dxf>
          </x14:cfRule>
          <xm:sqref>LL20:LL69</xm:sqref>
        </x14:conditionalFormatting>
        <x14:conditionalFormatting xmlns:xm="http://schemas.microsoft.com/office/excel/2006/main">
          <x14:cfRule type="expression" priority="595" id="{F3B8B8DC-B8E6-4587-B337-D3C335867D75}">
            <xm:f>OR(LN29=data!$P$4,LN29=data!$P$5,LN29=data!$P$7,LN29=data!$P$10,LN29=data!$P$13,LN29=data!$P$14)</xm:f>
            <x14:dxf>
              <fill>
                <patternFill>
                  <bgColor theme="1"/>
                </patternFill>
              </fill>
            </x14:dxf>
          </x14:cfRule>
          <xm:sqref>LH30:LH49</xm:sqref>
        </x14:conditionalFormatting>
        <x14:conditionalFormatting xmlns:xm="http://schemas.microsoft.com/office/excel/2006/main">
          <x14:cfRule type="expression" priority="616" id="{43DF06A1-BA27-4B6D-BE45-66AB889E4AEF}">
            <xm:f>LM29=data!$F$6</xm:f>
            <x14:dxf>
              <fill>
                <patternFill>
                  <bgColor theme="1"/>
                </patternFill>
              </fill>
            </x14:dxf>
          </x14:cfRule>
          <xm:sqref>LI30:LI49</xm:sqref>
        </x14:conditionalFormatting>
        <x14:conditionalFormatting xmlns:xm="http://schemas.microsoft.com/office/excel/2006/main">
          <x14:cfRule type="expression" priority="615" id="{B1441B33-22DE-483E-ADB2-E6EE3E02F36A}">
            <xm:f>LM30=data!$F$6</xm:f>
            <x14:dxf>
              <fill>
                <patternFill>
                  <bgColor theme="1"/>
                </patternFill>
              </fill>
            </x14:dxf>
          </x14:cfRule>
          <xm:sqref>LJ31:LJ39 LJ41:LJ49</xm:sqref>
        </x14:conditionalFormatting>
        <x14:conditionalFormatting xmlns:xm="http://schemas.microsoft.com/office/excel/2006/main">
          <x14:cfRule type="expression" priority="614" id="{0018D384-17C2-41BA-9B6E-46A09E5018B4}">
            <xm:f>LM29=data!$F$6</xm:f>
            <x14:dxf>
              <fill>
                <patternFill>
                  <bgColor theme="1"/>
                </patternFill>
              </fill>
            </x14:dxf>
          </x14:cfRule>
          <xm:sqref>LK30:LK49</xm:sqref>
        </x14:conditionalFormatting>
        <x14:conditionalFormatting xmlns:xm="http://schemas.microsoft.com/office/excel/2006/main">
          <x14:cfRule type="expression" priority="605" id="{A1C473CB-E7A3-4D9E-AADE-8885B7E10E46}">
            <xm:f>OR(LN49=data!$P$4,LN49=data!$P$5,LN49=data!$P$6,LN49=data!$P$7,LN49=data!$P$8,LN49=data!$P$9,LN49=data!$P$10,LN49=data!$P$13,LN49=data!$P$14,LN49=data!$P$15)</xm:f>
            <x14:dxf>
              <fill>
                <patternFill>
                  <bgColor theme="1"/>
                </patternFill>
              </fill>
            </x14:dxf>
          </x14:cfRule>
          <xm:sqref>LH50:LH69</xm:sqref>
        </x14:conditionalFormatting>
        <x14:conditionalFormatting xmlns:xm="http://schemas.microsoft.com/office/excel/2006/main">
          <x14:cfRule type="expression" priority="613" id="{FD404F13-36DD-4B89-BC50-C5D7BF80D8A4}">
            <xm:f>LM49=data!$F$6</xm:f>
            <x14:dxf>
              <fill>
                <patternFill>
                  <bgColor theme="1"/>
                </patternFill>
              </fill>
            </x14:dxf>
          </x14:cfRule>
          <xm:sqref>LI50:LI69</xm:sqref>
        </x14:conditionalFormatting>
        <x14:conditionalFormatting xmlns:xm="http://schemas.microsoft.com/office/excel/2006/main">
          <x14:cfRule type="expression" priority="612" id="{06245089-1565-4EFE-80C8-0F1B38A1F62A}">
            <xm:f>LM49=data!$F$6</xm:f>
            <x14:dxf>
              <fill>
                <patternFill>
                  <bgColor theme="1"/>
                </patternFill>
              </fill>
            </x14:dxf>
          </x14:cfRule>
          <xm:sqref>LJ50:LJ69</xm:sqref>
        </x14:conditionalFormatting>
        <x14:conditionalFormatting xmlns:xm="http://schemas.microsoft.com/office/excel/2006/main">
          <x14:cfRule type="expression" priority="602" id="{07B9AB0B-C7A7-45E4-9D33-F4307CC84BF2}">
            <xm:f>OR(LN49=data!$P$4,LN49=data!$P$5,LN49=data!$P$6,LN49=data!$P$7,LN49=data!$P$8,LN49=data!$P$9,LN49=data!$P$10,LN49=data!$P$13,LN49=data!$P$14,LN49=data!$P$15)</xm:f>
            <x14:dxf>
              <fill>
                <patternFill>
                  <bgColor theme="1"/>
                </patternFill>
              </fill>
            </x14:dxf>
          </x14:cfRule>
          <xm:sqref>LK50:LK69</xm:sqref>
        </x14:conditionalFormatting>
        <x14:conditionalFormatting xmlns:xm="http://schemas.microsoft.com/office/excel/2006/main">
          <x14:cfRule type="expression" priority="610" id="{C67BB7CB-C346-474A-A045-AA7C5721920B}">
            <xm:f>OR(LN50=data!$P$4,LN50=data!$P$5,LN50=data!$P$6,LN50=data!$P$7,LN50=data!$P$8,LN50=data!$P$9,LN50=data!$P$10,LN50=data!$P$13,LN50=data!$P$14,LN50=data!$P$15)</xm:f>
            <x14:dxf>
              <fill>
                <patternFill>
                  <bgColor theme="1"/>
                </patternFill>
              </fill>
            </x14:dxf>
          </x14:cfRule>
          <xm:sqref>LC50:LC69</xm:sqref>
        </x14:conditionalFormatting>
        <x14:conditionalFormatting xmlns:xm="http://schemas.microsoft.com/office/excel/2006/main">
          <x14:cfRule type="expression" priority="609" id="{4F58A710-B95E-45C3-B9D4-D376DC667857}">
            <xm:f>OR(LN50=data!$P$4,LN50=data!$P$5,LN50=data!$P$6,LN50=data!$P$7,LN50=data!$P$8,LN50=data!$P$9,LN50=data!$P$10,LN50=data!$P$13,LN50=data!$P$14,LN50=data!$P$15)</xm:f>
            <x14:dxf>
              <fill>
                <patternFill>
                  <bgColor theme="1"/>
                </patternFill>
              </fill>
            </x14:dxf>
          </x14:cfRule>
          <xm:sqref>LD50:LD69</xm:sqref>
        </x14:conditionalFormatting>
        <x14:conditionalFormatting xmlns:xm="http://schemas.microsoft.com/office/excel/2006/main">
          <x14:cfRule type="expression" priority="608" id="{D55C15DA-0875-4BCF-99CB-4C3130DB72DD}">
            <xm:f>OR(LN50=data!$P$4,LN50=data!$P$5,LN50=data!$P$6,LN50=data!$P$7,LN50=data!$P$8,LN50=data!$P$9,LN50=data!$P$10,LN50=data!$P$13,LN50=data!$P$14,LN50=data!$P$15)</xm:f>
            <x14:dxf>
              <fill>
                <patternFill>
                  <bgColor theme="1"/>
                </patternFill>
              </fill>
            </x14:dxf>
          </x14:cfRule>
          <xm:sqref>LE50:LE69</xm:sqref>
        </x14:conditionalFormatting>
        <x14:conditionalFormatting xmlns:xm="http://schemas.microsoft.com/office/excel/2006/main">
          <x14:cfRule type="expression" priority="607" id="{1D69900C-2955-4104-BD72-E2FD4865C34F}">
            <xm:f>OR(LN50=data!$P$4,LN50=data!$P$5,LN50=data!$P$6,LN50=data!$P$7,LN50=data!$P$8,LN50=data!$P$9,LN50=data!$P$10,LN50=data!$P$13,LN50=data!$P$14,LN50=data!$P$15)</xm:f>
            <x14:dxf>
              <fill>
                <patternFill>
                  <bgColor theme="1"/>
                </patternFill>
              </fill>
            </x14:dxf>
          </x14:cfRule>
          <xm:sqref>LF50:LF69</xm:sqref>
        </x14:conditionalFormatting>
        <x14:conditionalFormatting xmlns:xm="http://schemas.microsoft.com/office/excel/2006/main">
          <x14:cfRule type="expression" priority="606" id="{970FC1A1-6DFC-44EF-B28B-ACEE946597A1}">
            <xm:f>OR(LN50=data!$P$4,LN50=data!$P$5,LN50=data!$P$6,LN50=data!$P$7,LN50=data!$P$8,LN50=data!$P$9,LN50=data!$P$10,LN50=data!$P$13,LN50=data!$P$14,LN50=data!$P$15)</xm:f>
            <x14:dxf>
              <fill>
                <patternFill>
                  <bgColor theme="1"/>
                </patternFill>
              </fill>
            </x14:dxf>
          </x14:cfRule>
          <xm:sqref>LG50:LG69</xm:sqref>
        </x14:conditionalFormatting>
        <x14:conditionalFormatting xmlns:xm="http://schemas.microsoft.com/office/excel/2006/main">
          <x14:cfRule type="expression" priority="601" id="{9F005C3C-9EAD-455B-A180-239F1B9E99DE}">
            <xm:f>OR(LN49=data!$P$4,LN49=data!$P$5,LN49=data!$P$6,LN49=data!$P$7,LN49=data!$P$8,LN49=data!$P$9,LN49=data!$P$10,LN49=data!$P$13,LN49=data!$P$14,LN49=data!$P$15)</xm:f>
            <x14:dxf>
              <fill>
                <patternFill>
                  <bgColor theme="1"/>
                </patternFill>
              </fill>
            </x14:dxf>
          </x14:cfRule>
          <xm:sqref>LL50:LL69</xm:sqref>
        </x14:conditionalFormatting>
        <x14:conditionalFormatting xmlns:xm="http://schemas.microsoft.com/office/excel/2006/main">
          <x14:cfRule type="expression" priority="600" id="{CE80A5F5-1C17-4281-84B3-BC3836854C73}">
            <xm:f>OR(LN30=data!$P$4,LN30=data!$P$5,LN30=data!$P$7,LN30=data!$P$10,LN30=data!$P$13,LN30=data!$P$14)</xm:f>
            <x14:dxf>
              <fill>
                <patternFill>
                  <bgColor theme="1"/>
                </patternFill>
              </fill>
            </x14:dxf>
          </x14:cfRule>
          <xm:sqref>LC30:LC49</xm:sqref>
        </x14:conditionalFormatting>
        <x14:conditionalFormatting xmlns:xm="http://schemas.microsoft.com/office/excel/2006/main">
          <x14:cfRule type="expression" priority="599" id="{50EA8E75-E924-4B8F-A975-B16EF2E62D98}">
            <xm:f>OR(LN30=data!$P$4,LN30=data!$P$5,LN30=data!$P$7,LN30=data!$P$10,LN30=data!$P$13,LN30=data!$P$14)</xm:f>
            <x14:dxf>
              <fill>
                <patternFill>
                  <bgColor theme="1"/>
                </patternFill>
              </fill>
            </x14:dxf>
          </x14:cfRule>
          <xm:sqref>LD30:LD49</xm:sqref>
        </x14:conditionalFormatting>
        <x14:conditionalFormatting xmlns:xm="http://schemas.microsoft.com/office/excel/2006/main">
          <x14:cfRule type="expression" priority="598" id="{81D173D6-887E-4724-B53A-1C08801D97CE}">
            <xm:f>OR(LN30=data!$P$4,LN30=data!$P$5,LN30=data!$P$7,LN30=data!$P$10,LN30=data!$P$13,LN30=data!$P$14)</xm:f>
            <x14:dxf>
              <fill>
                <patternFill>
                  <bgColor theme="1"/>
                </patternFill>
              </fill>
            </x14:dxf>
          </x14:cfRule>
          <xm:sqref>LE30:LE49</xm:sqref>
        </x14:conditionalFormatting>
        <x14:conditionalFormatting xmlns:xm="http://schemas.microsoft.com/office/excel/2006/main">
          <x14:cfRule type="expression" priority="597" id="{B3E52CAA-D20A-4A91-97F5-E3C4A502BE32}">
            <xm:f>OR(LN30=data!$P$4,LN30=data!$P$5,LN30=data!$P$7,LN30=data!$P$10,LN30=data!$P$13,LN30=data!$P$14)</xm:f>
            <x14:dxf>
              <fill>
                <patternFill>
                  <bgColor theme="1"/>
                </patternFill>
              </fill>
            </x14:dxf>
          </x14:cfRule>
          <xm:sqref>LF30:LF49</xm:sqref>
        </x14:conditionalFormatting>
        <x14:conditionalFormatting xmlns:xm="http://schemas.microsoft.com/office/excel/2006/main">
          <x14:cfRule type="expression" priority="596" id="{0BAB6100-0054-4C4B-8731-664CA5030A5A}">
            <xm:f>OR(LN30=data!$P$4,LN30=data!$P$5,LN30=data!$P$7,LN30=data!$P$10,LN30=data!$P$13,LN30=data!$P$14)</xm:f>
            <x14:dxf>
              <fill>
                <patternFill>
                  <bgColor theme="1"/>
                </patternFill>
              </fill>
            </x14:dxf>
          </x14:cfRule>
          <xm:sqref>LG30:LG49</xm:sqref>
        </x14:conditionalFormatting>
        <x14:conditionalFormatting xmlns:xm="http://schemas.microsoft.com/office/excel/2006/main">
          <x14:cfRule type="expression" priority="591" id="{8A812534-DCE8-411C-933E-889E4D2AB1C8}">
            <xm:f>OR(LN29=data!$P$4,LN29=data!$P$5,LN29=data!$P$7,LN29=data!$P$10,LN29=data!$P$13,LN29=data!$P$14)</xm:f>
            <x14:dxf>
              <fill>
                <patternFill>
                  <bgColor theme="1"/>
                </patternFill>
              </fill>
            </x14:dxf>
          </x14:cfRule>
          <xm:sqref>LL30:LL49</xm:sqref>
        </x14:conditionalFormatting>
        <x14:conditionalFormatting xmlns:xm="http://schemas.microsoft.com/office/excel/2006/main">
          <x14:cfRule type="expression" priority="630" id="{8F977C3B-B357-4642-8FFE-04702672D242}">
            <xm:f>LM20=data!$F$6</xm:f>
            <x14:dxf>
              <fill>
                <patternFill>
                  <bgColor theme="1"/>
                </patternFill>
              </fill>
            </x14:dxf>
          </x14:cfRule>
          <xm:sqref>LI20</xm:sqref>
        </x14:conditionalFormatting>
        <x14:conditionalFormatting xmlns:xm="http://schemas.microsoft.com/office/excel/2006/main">
          <x14:cfRule type="expression" priority="631" id="{76347C50-6D4E-4260-8327-5AC64FF07DF8}">
            <xm:f>LM20=data!$F$6</xm:f>
            <x14:dxf>
              <fill>
                <patternFill>
                  <bgColor theme="1"/>
                </patternFill>
              </fill>
            </x14:dxf>
          </x14:cfRule>
          <xm:sqref>LJ20</xm:sqref>
        </x14:conditionalFormatting>
        <x14:conditionalFormatting xmlns:xm="http://schemas.microsoft.com/office/excel/2006/main">
          <x14:cfRule type="expression" priority="632" id="{680C37FA-D0BF-46B3-B3D5-7BE00A8B7C73}">
            <xm:f>LM20=data!$F$6</xm:f>
            <x14:dxf>
              <fill>
                <patternFill>
                  <bgColor theme="1"/>
                </patternFill>
              </fill>
            </x14:dxf>
          </x14:cfRule>
          <xm:sqref>LK20</xm:sqref>
        </x14:conditionalFormatting>
        <x14:conditionalFormatting xmlns:xm="http://schemas.microsoft.com/office/excel/2006/main">
          <x14:cfRule type="expression" priority="633" id="{180FB34A-BD7D-4B81-AFC2-A24F87D5847F}">
            <xm:f>OR(LN30=data!$P$4,LN30=data!$P$5,LN30=data!$P$7,LN30=data!$P$10,LN30=data!$P$13,LN30=data!$P$14)</xm:f>
            <x14:dxf>
              <fill>
                <patternFill>
                  <bgColor theme="1"/>
                </patternFill>
              </fill>
            </x14:dxf>
          </x14:cfRule>
          <xm:sqref>LL30</xm:sqref>
        </x14:conditionalFormatting>
        <x14:conditionalFormatting xmlns:xm="http://schemas.microsoft.com/office/excel/2006/main">
          <x14:cfRule type="expression" priority="634" id="{199C17CA-06F0-4BFA-8DD2-93FDE2995D85}">
            <xm:f>OR(LN50=data!$P$4,LN50=data!$P$5,LN50=data!$P$6,LN50=data!$P$7,LN50=data!$P$8,#REF!=data!$P$9,LN50=data!$P$10,LN50=data!$P$13,LN50=data!$P$14,LN50=data!$P$15)</xm:f>
            <x14:dxf>
              <fill>
                <patternFill>
                  <bgColor theme="1"/>
                </patternFill>
              </fill>
            </x14:dxf>
          </x14:cfRule>
          <xm:sqref>LL50</xm:sqref>
        </x14:conditionalFormatting>
        <x14:conditionalFormatting xmlns:xm="http://schemas.microsoft.com/office/excel/2006/main">
          <x14:cfRule type="expression" priority="590" id="{77E01613-F4D3-4F99-B61A-5678BA68C991}">
            <xm:f>LM20=data!$F$6</xm:f>
            <x14:dxf>
              <fill>
                <patternFill>
                  <bgColor theme="1"/>
                </patternFill>
              </fill>
            </x14:dxf>
          </x14:cfRule>
          <xm:sqref>LG20:LG69</xm:sqref>
        </x14:conditionalFormatting>
        <x14:conditionalFormatting xmlns:xm="http://schemas.microsoft.com/office/excel/2006/main">
          <x14:cfRule type="expression" priority="589" id="{E3E38170-6A88-425A-BB38-0E9E22C71127}">
            <xm:f>LM20=data!$F$6</xm:f>
            <x14:dxf>
              <fill>
                <patternFill>
                  <bgColor theme="1"/>
                </patternFill>
              </fill>
            </x14:dxf>
          </x14:cfRule>
          <xm:sqref>LH20:LH69</xm:sqref>
        </x14:conditionalFormatting>
        <x14:conditionalFormatting xmlns:xm="http://schemas.microsoft.com/office/excel/2006/main">
          <x14:cfRule type="expression" priority="592" id="{EE7BC0C0-1341-4E46-80A9-4A7481EBC382}">
            <xm:f>OR(LN29=data!$P$4,LN29=data!$P$5,LN29=data!$P$7,LN29=data!$P$10,LN29=data!$P$13,LN29=data!$P$14)</xm:f>
            <x14:dxf>
              <fill>
                <patternFill>
                  <bgColor theme="1"/>
                </patternFill>
              </fill>
            </x14:dxf>
          </x14:cfRule>
          <xm:sqref>LK30:LK49</xm:sqref>
        </x14:conditionalFormatting>
        <x14:conditionalFormatting xmlns:xm="http://schemas.microsoft.com/office/excel/2006/main">
          <x14:cfRule type="expression" priority="593" id="{E3258296-C7F6-4B71-BDBA-CA2743C320CB}">
            <xm:f>OR(LN29=data!$P$4,LN29=data!$P$5,LN29=data!$P$7,LN29=data!$P$10,LN29=data!$P$13,LN29=data!$P$14)</xm:f>
            <x14:dxf>
              <fill>
                <patternFill>
                  <bgColor theme="1"/>
                </patternFill>
              </fill>
            </x14:dxf>
          </x14:cfRule>
          <xm:sqref>LJ30:LJ49</xm:sqref>
        </x14:conditionalFormatting>
        <x14:conditionalFormatting xmlns:xm="http://schemas.microsoft.com/office/excel/2006/main">
          <x14:cfRule type="expression" priority="594" id="{70C73CE3-2D1D-462B-AFEE-AD00372E164A}">
            <xm:f>OR(LN29=data!$P$4,LN29=data!$P$5,LN29=data!$P$7,LN29=data!$P$10,LN29=data!$P$13,LN29=data!$P$14)</xm:f>
            <x14:dxf>
              <fill>
                <patternFill>
                  <bgColor theme="1"/>
                </patternFill>
              </fill>
            </x14:dxf>
          </x14:cfRule>
          <xm:sqref>LI30:LI49</xm:sqref>
        </x14:conditionalFormatting>
        <x14:conditionalFormatting xmlns:xm="http://schemas.microsoft.com/office/excel/2006/main">
          <x14:cfRule type="expression" priority="603" id="{8CD6D3B0-BE2F-45B9-863F-5C6AB9560A28}">
            <xm:f>OR(LN49=data!$P$4,LN49=data!$P$5,LN49=data!$P$6,LN49=data!$P$7,LN49=data!$P$8,LN49=data!$P$9,LN49=data!$P$10,LN49=data!$P$13,LN49=data!$P$14,LN49=data!$P$15)</xm:f>
            <x14:dxf>
              <fill>
                <patternFill>
                  <bgColor theme="1"/>
                </patternFill>
              </fill>
            </x14:dxf>
          </x14:cfRule>
          <xm:sqref>LJ50:LJ69</xm:sqref>
        </x14:conditionalFormatting>
        <x14:conditionalFormatting xmlns:xm="http://schemas.microsoft.com/office/excel/2006/main">
          <x14:cfRule type="expression" priority="604" id="{98E44B3A-E2A4-481C-83FC-6271F00BF2A0}">
            <xm:f>OR(LN49=data!$P$4,LN49=data!$P$5,LN49=data!$P$6,LN49=data!$P$7,LN49=data!$P$8,LN49=data!$P$9,LN49=data!$P$10,LN49=data!$P$13,LN49=data!$P$14,LN49=data!$P$15)</xm:f>
            <x14:dxf>
              <fill>
                <patternFill>
                  <bgColor theme="1"/>
                </patternFill>
              </fill>
            </x14:dxf>
          </x14:cfRule>
          <xm:sqref>LI50:LI69</xm:sqref>
        </x14:conditionalFormatting>
        <x14:conditionalFormatting xmlns:xm="http://schemas.microsoft.com/office/excel/2006/main">
          <x14:cfRule type="expression" priority="611" id="{51204959-E671-4403-A2F9-B6382DC882F8}">
            <xm:f>LM49=data!$F$6</xm:f>
            <x14:dxf>
              <fill>
                <patternFill>
                  <bgColor theme="1"/>
                </patternFill>
              </fill>
            </x14:dxf>
          </x14:cfRule>
          <xm:sqref>LK50:LK69</xm:sqref>
        </x14:conditionalFormatting>
        <x14:conditionalFormatting xmlns:xm="http://schemas.microsoft.com/office/excel/2006/main">
          <x14:cfRule type="expression" priority="588" id="{4FCBD284-BC4C-4356-ACCA-0E4B22A90458}">
            <xm:f>LE10=data!$AS$5</xm:f>
            <x14:dxf>
              <fill>
                <patternFill>
                  <bgColor theme="1"/>
                </patternFill>
              </fill>
            </x14:dxf>
          </x14:cfRule>
          <xm:sqref>LG10:LG69</xm:sqref>
        </x14:conditionalFormatting>
        <x14:conditionalFormatting xmlns:xm="http://schemas.microsoft.com/office/excel/2006/main">
          <x14:cfRule type="expression" priority="587" id="{CBBCF0CD-F207-4BC3-997C-108007C934BE}">
            <xm:f>LE10=data!$AS$5</xm:f>
            <x14:dxf>
              <fill>
                <patternFill>
                  <bgColor theme="1"/>
                </patternFill>
              </fill>
            </x14:dxf>
          </x14:cfRule>
          <xm:sqref>LH10:LH69</xm:sqref>
        </x14:conditionalFormatting>
        <x14:conditionalFormatting xmlns:xm="http://schemas.microsoft.com/office/excel/2006/main">
          <x14:cfRule type="expression" priority="582" id="{15A2871C-2A51-4B98-92A9-D7095F1D0677}">
            <xm:f>LH10=data!$AR$4</xm:f>
            <x14:dxf>
              <fill>
                <patternFill>
                  <bgColor theme="1"/>
                </patternFill>
              </fill>
            </x14:dxf>
          </x14:cfRule>
          <x14:cfRule type="expression" priority="586" id="{38DF2D32-7B75-4733-AA9A-EC6C69A91447}">
            <xm:f>LE10=data!$AS$5</xm:f>
            <x14:dxf>
              <fill>
                <patternFill>
                  <bgColor theme="1"/>
                </patternFill>
              </fill>
            </x14:dxf>
          </x14:cfRule>
          <xm:sqref>LI10:LI69</xm:sqref>
        </x14:conditionalFormatting>
        <x14:conditionalFormatting xmlns:xm="http://schemas.microsoft.com/office/excel/2006/main">
          <x14:cfRule type="expression" priority="581" id="{124918FF-D2E8-4F98-85A5-A5554D5698C3}">
            <xm:f>LH10=data!$AR$5</xm:f>
            <x14:dxf>
              <fill>
                <patternFill>
                  <bgColor theme="1"/>
                </patternFill>
              </fill>
            </x14:dxf>
          </x14:cfRule>
          <x14:cfRule type="expression" priority="585" id="{3E670AB7-24DB-4AC2-834E-8DD344801C49}">
            <xm:f>LE10=data!$AS$5</xm:f>
            <x14:dxf>
              <fill>
                <patternFill>
                  <bgColor theme="1"/>
                </patternFill>
              </fill>
            </x14:dxf>
          </x14:cfRule>
          <xm:sqref>LJ10:LJ69</xm:sqref>
        </x14:conditionalFormatting>
        <x14:conditionalFormatting xmlns:xm="http://schemas.microsoft.com/office/excel/2006/main">
          <x14:cfRule type="expression" priority="580" id="{9D0E86EA-0866-4704-B4E7-49047B656358}">
            <xm:f>LH10=data!$AR$5</xm:f>
            <x14:dxf>
              <fill>
                <patternFill>
                  <bgColor theme="1"/>
                </patternFill>
              </fill>
            </x14:dxf>
          </x14:cfRule>
          <x14:cfRule type="expression" priority="584" id="{54E0DD5D-BCBA-46C5-8A14-766323D0C4C4}">
            <xm:f>LE10=data!$AS$5</xm:f>
            <x14:dxf>
              <fill>
                <patternFill>
                  <bgColor theme="1"/>
                </patternFill>
              </fill>
            </x14:dxf>
          </x14:cfRule>
          <xm:sqref>LK10:LK69</xm:sqref>
        </x14:conditionalFormatting>
        <x14:conditionalFormatting xmlns:xm="http://schemas.microsoft.com/office/excel/2006/main">
          <x14:cfRule type="expression" priority="583" id="{E16839F3-0C84-47C0-98DB-A56F62914D56}">
            <xm:f>LE10=data!$AS$4</xm:f>
            <x14:dxf>
              <fill>
                <patternFill>
                  <bgColor theme="1"/>
                </patternFill>
              </fill>
            </x14:dxf>
          </x14:cfRule>
          <xm:sqref>LL10:LL69</xm:sqref>
        </x14:conditionalFormatting>
        <x14:conditionalFormatting xmlns:xm="http://schemas.microsoft.com/office/excel/2006/main">
          <x14:cfRule type="expression" priority="579" id="{7E77DCE1-2238-476F-B9B9-069E713E67A4}">
            <xm:f>OR(LE4=data!$F$5,LE4=data!$F$6)</xm:f>
            <x14:dxf>
              <fill>
                <patternFill>
                  <bgColor theme="1"/>
                </patternFill>
              </fill>
            </x14:dxf>
          </x14:cfRule>
          <xm:sqref>LC10:LC19</xm:sqref>
        </x14:conditionalFormatting>
        <x14:conditionalFormatting xmlns:xm="http://schemas.microsoft.com/office/excel/2006/main">
          <x14:cfRule type="expression" priority="578" id="{AFCD9F30-3BA6-4D18-A6B7-4365CAF6F12D}">
            <xm:f>OR(LE4=data!$F$5,LE4=data!$F$6)</xm:f>
            <x14:dxf>
              <fill>
                <patternFill>
                  <bgColor theme="1"/>
                </patternFill>
              </fill>
            </x14:dxf>
          </x14:cfRule>
          <xm:sqref>LC20:LC29</xm:sqref>
        </x14:conditionalFormatting>
        <x14:conditionalFormatting xmlns:xm="http://schemas.microsoft.com/office/excel/2006/main">
          <x14:cfRule type="expression" priority="577" id="{7B199C62-8FA6-423B-80E4-F1C16AE1839A}">
            <xm:f>OR(LE4=data!$F$5,LE4=data!$F$6)</xm:f>
            <x14:dxf>
              <fill>
                <patternFill>
                  <bgColor theme="1"/>
                </patternFill>
              </fill>
            </x14:dxf>
          </x14:cfRule>
          <xm:sqref>LC30:LC39</xm:sqref>
        </x14:conditionalFormatting>
        <x14:conditionalFormatting xmlns:xm="http://schemas.microsoft.com/office/excel/2006/main">
          <x14:cfRule type="expression" priority="576" id="{19E33A02-82FB-46A5-8650-DDAC3159F2D5}">
            <xm:f>OR(LE4=data!$F$5,LE4=data!$F$6)</xm:f>
            <x14:dxf>
              <fill>
                <patternFill>
                  <bgColor theme="1"/>
                </patternFill>
              </fill>
            </x14:dxf>
          </x14:cfRule>
          <xm:sqref>LC40:LC49</xm:sqref>
        </x14:conditionalFormatting>
        <x14:conditionalFormatting xmlns:xm="http://schemas.microsoft.com/office/excel/2006/main">
          <x14:cfRule type="expression" priority="575" id="{C36D08DE-A28C-47D8-AD77-216324316F08}">
            <xm:f>OR(LE4=data!$F$5,LE4=data!$F$6)</xm:f>
            <x14:dxf>
              <fill>
                <patternFill>
                  <bgColor theme="1"/>
                </patternFill>
              </fill>
            </x14:dxf>
          </x14:cfRule>
          <xm:sqref>LC50:LC59</xm:sqref>
        </x14:conditionalFormatting>
        <x14:conditionalFormatting xmlns:xm="http://schemas.microsoft.com/office/excel/2006/main">
          <x14:cfRule type="expression" priority="574" id="{AACA5D28-AA01-45CE-9046-2AD6410035AB}">
            <xm:f>OR(LE4=data!$F$5,LE4=data!$F$6)</xm:f>
            <x14:dxf>
              <fill>
                <patternFill>
                  <bgColor theme="1"/>
                </patternFill>
              </fill>
            </x14:dxf>
          </x14:cfRule>
          <xm:sqref>LC60:LC69</xm:sqref>
        </x14:conditionalFormatting>
        <x14:conditionalFormatting xmlns:xm="http://schemas.microsoft.com/office/excel/2006/main">
          <x14:cfRule type="expression" priority="637" id="{E3EFA599-4BD2-40F7-811F-110E6BE039BA}">
            <xm:f>OR(LN30=data!$P$4,LN30=data!$P$5,LN30=data!$P$7,LN30=data!$P$10,LN30=data!$P$13,LN30=data!$P$14)</xm:f>
            <x14:dxf>
              <fill>
                <patternFill>
                  <bgColor theme="1"/>
                </patternFill>
              </fill>
            </x14:dxf>
          </x14:cfRule>
          <x14:cfRule type="expression" priority="638" id="{CBEB8BFF-1D20-42E7-93A3-CD80A5EC8CE1}">
            <xm:f>LM30=data!$F$6</xm:f>
            <x14:dxf>
              <fill>
                <patternFill>
                  <bgColor theme="1"/>
                </patternFill>
              </fill>
            </x14:dxf>
          </x14:cfRule>
          <xm:sqref>LJ40 LJ30</xm:sqref>
        </x14:conditionalFormatting>
        <x14:conditionalFormatting xmlns:xm="http://schemas.microsoft.com/office/excel/2006/main">
          <x14:cfRule type="expression" priority="639" id="{DE767395-963F-494D-AE6A-9368944F813F}">
            <xm:f>OR(LN30=data!$P$4,LN30=data!$P$5,LN30=data!$P$7,LN30=data!$P$10,LN30=data!$P$13,LN30=data!$P$14)</xm:f>
            <x14:dxf>
              <fill>
                <patternFill>
                  <bgColor theme="1"/>
                </patternFill>
              </fill>
            </x14:dxf>
          </x14:cfRule>
          <x14:cfRule type="expression" priority="640" id="{B265F362-0F8B-49AA-B05C-3594B501B361}">
            <xm:f>LM30=data!$F$6</xm:f>
            <x14:dxf>
              <fill>
                <patternFill>
                  <bgColor theme="1"/>
                </patternFill>
              </fill>
            </x14:dxf>
          </x14:cfRule>
          <xm:sqref>LK40 LK30</xm:sqref>
        </x14:conditionalFormatting>
        <x14:conditionalFormatting xmlns:xm="http://schemas.microsoft.com/office/excel/2006/main">
          <x14:cfRule type="expression" priority="641" id="{5F8E78D4-F86B-4400-B813-CF6AEDBB3595}">
            <xm:f>OR(LN50=data!$P$4,LN50=data!$P$5,LN50=data!$P$6,LN50=data!$P$7,LN50=data!$P$8,#REF!=data!$P$9,LN50=data!$P$10,LN50=data!$P$13,LN50=data!$P$14,LN50=data!$P$15)</xm:f>
            <x14:dxf>
              <fill>
                <patternFill>
                  <bgColor theme="1"/>
                </patternFill>
              </fill>
            </x14:dxf>
          </x14:cfRule>
          <x14:cfRule type="expression" priority="642" id="{1406A78E-2437-475A-9A73-7300A32F2FB3}">
            <xm:f>LF50=data!$F$6</xm:f>
            <x14:dxf>
              <fill>
                <patternFill>
                  <bgColor theme="1"/>
                </patternFill>
              </fill>
            </x14:dxf>
          </x14:cfRule>
          <xm:sqref>LI60 LI50</xm:sqref>
        </x14:conditionalFormatting>
        <x14:conditionalFormatting xmlns:xm="http://schemas.microsoft.com/office/excel/2006/main">
          <x14:cfRule type="expression" priority="643" id="{E1B070BA-51F3-41F9-A238-EEFA32FB5597}">
            <xm:f>OR(LN50=data!$P$4,LN50=data!$P$5,LN50=data!$P$6,LN50=data!$P$7,LN50=data!$P$8,LN50=data!$P$9,LN50=data!$P$10,LN50=data!$P$13,LN50=data!$P$14,LN50=data!$P$15)</xm:f>
            <x14:dxf>
              <fill>
                <patternFill>
                  <bgColor theme="1"/>
                </patternFill>
              </fill>
            </x14:dxf>
          </x14:cfRule>
          <x14:cfRule type="expression" priority="644" id="{FA2F0B02-441F-479F-BC1F-7A7ABAE5DC6F}">
            <xm:f>LF50=data!$F$6</xm:f>
            <x14:dxf>
              <fill>
                <patternFill>
                  <bgColor theme="1"/>
                </patternFill>
              </fill>
            </x14:dxf>
          </x14:cfRule>
          <xm:sqref>LJ60 LJ50</xm:sqref>
        </x14:conditionalFormatting>
        <x14:conditionalFormatting xmlns:xm="http://schemas.microsoft.com/office/excel/2006/main">
          <x14:cfRule type="expression" priority="645" id="{A3AD3C04-355F-4D37-AA93-4B5D1D402FCF}">
            <xm:f>OR(LN50=data!$P$4,LN50=data!$P$5,LN50=data!$P$6,LN50=data!$P$7,LN50=data!$P$8,LN50=data!$P$9,LN50=data!$P$10,LN50=data!$P$13,LN50=data!$P$14,LN50=data!$P$15)</xm:f>
            <x14:dxf>
              <fill>
                <patternFill>
                  <bgColor theme="1"/>
                </patternFill>
              </fill>
            </x14:dxf>
          </x14:cfRule>
          <x14:cfRule type="expression" priority="646" id="{5CE05939-6F51-4B51-ABF3-DE7B73EB9C14}">
            <xm:f>LM50=data!$F$6</xm:f>
            <x14:dxf>
              <fill>
                <patternFill>
                  <bgColor theme="1"/>
                </patternFill>
              </fill>
            </x14:dxf>
          </x14:cfRule>
          <xm:sqref>LK60 LK50</xm:sqref>
        </x14:conditionalFormatting>
        <x14:conditionalFormatting xmlns:xm="http://schemas.microsoft.com/office/excel/2006/main">
          <x14:cfRule type="expression" priority="647" id="{F551DCCA-8825-4443-A642-588FCF22BE17}">
            <xm:f>OR(LN30=data!$P$4,LN30=data!$P$5,LN30=data!$P$7,LN30=data!$P$10,LN30=data!$P$13,LN30=data!$P$14)</xm:f>
            <x14:dxf>
              <fill>
                <patternFill>
                  <bgColor theme="1"/>
                </patternFill>
              </fill>
            </x14:dxf>
          </x14:cfRule>
          <x14:cfRule type="expression" priority="648" id="{E89FD338-FA91-4A01-8A05-A2557F019EBC}">
            <xm:f>LM30=data!$F$6</xm:f>
            <x14:dxf>
              <fill>
                <patternFill>
                  <bgColor theme="1"/>
                </patternFill>
              </fill>
            </x14:dxf>
          </x14:cfRule>
          <xm:sqref>LI40 LI30</xm:sqref>
        </x14:conditionalFormatting>
        <x14:conditionalFormatting xmlns:xm="http://schemas.microsoft.com/office/excel/2006/main">
          <x14:cfRule type="expression" priority="573" id="{35011B94-6897-424B-AD37-8411980456BE}">
            <xm:f>LM20=data!$F$6</xm:f>
            <x14:dxf>
              <fill>
                <patternFill>
                  <bgColor theme="1"/>
                </patternFill>
              </fill>
            </x14:dxf>
          </x14:cfRule>
          <xm:sqref>LB20 LB40 LB50 LB60</xm:sqref>
        </x14:conditionalFormatting>
        <x14:conditionalFormatting xmlns:xm="http://schemas.microsoft.com/office/excel/2006/main">
          <x14:cfRule type="expression" priority="572" id="{E741555A-47EC-462A-9579-84D9B2EA67EB}">
            <xm:f>OR(LN50=data!$P$4,LN50=data!$P$5,LN50=data!$P$6,LN50=data!$P$7,LN50=data!$P$8,LN50=data!$P$9,LN50=data!$P$10,LN50=data!$P$13,LN50=data!$P$14,LN50=data!$P$15)</xm:f>
            <x14:dxf>
              <fill>
                <patternFill>
                  <bgColor theme="1"/>
                </patternFill>
              </fill>
            </x14:dxf>
          </x14:cfRule>
          <xm:sqref>LB50 LB60</xm:sqref>
        </x14:conditionalFormatting>
        <x14:conditionalFormatting xmlns:xm="http://schemas.microsoft.com/office/excel/2006/main">
          <x14:cfRule type="expression" priority="571" id="{27096B27-1F70-45BD-92BC-9047C2425B64}">
            <xm:f>OR(LN40=data!$P$4,LN40=data!$P$5,LN40=data!$P$7,LN40=data!$P$10,LN40=data!$P$13,LN40=data!$P$14)</xm:f>
            <x14:dxf>
              <fill>
                <patternFill>
                  <bgColor theme="1"/>
                </patternFill>
              </fill>
            </x14:dxf>
          </x14:cfRule>
          <xm:sqref>LB40</xm:sqref>
        </x14:conditionalFormatting>
        <x14:conditionalFormatting xmlns:xm="http://schemas.microsoft.com/office/excel/2006/main">
          <x14:cfRule type="expression" priority="570" id="{813B1C19-9226-4971-BF1E-E67C27081C65}">
            <xm:f>LM30=data!$F$6</xm:f>
            <x14:dxf>
              <fill>
                <patternFill>
                  <bgColor theme="1"/>
                </patternFill>
              </fill>
            </x14:dxf>
          </x14:cfRule>
          <xm:sqref>LB30</xm:sqref>
        </x14:conditionalFormatting>
        <x14:conditionalFormatting xmlns:xm="http://schemas.microsoft.com/office/excel/2006/main">
          <x14:cfRule type="expression" priority="569" id="{FC9DE26B-CBDA-44CD-A68A-581B2F3FEF07}">
            <xm:f>OR(LN30=data!$P$4,LN30=data!$P$5,LN30=data!$P$7,LN30=data!$P$10,LN30=data!$P$13,LN30=data!$P$14)</xm:f>
            <x14:dxf>
              <fill>
                <patternFill>
                  <bgColor theme="1"/>
                </patternFill>
              </fill>
            </x14:dxf>
          </x14:cfRule>
          <xm:sqref>LB30</xm:sqref>
        </x14:conditionalFormatting>
        <x14:conditionalFormatting xmlns:xm="http://schemas.microsoft.com/office/excel/2006/main">
          <x14:cfRule type="expression" priority="568" id="{6DFEA5D1-2A23-4678-BEE9-3EA20F3F46FD}">
            <xm:f>$IE$6=data!$Q$8</xm:f>
            <x14:dxf>
              <fill>
                <patternFill>
                  <bgColor theme="1"/>
                </patternFill>
              </fill>
            </x14:dxf>
          </x14:cfRule>
          <xm:sqref>LB30:LL69</xm:sqref>
        </x14:conditionalFormatting>
        <x14:conditionalFormatting xmlns:xm="http://schemas.microsoft.com/office/excel/2006/main">
          <x14:cfRule type="expression" priority="554" id="{6AC2338F-D339-4CB7-8818-4453D4D212A9}">
            <xm:f>OR(MN40=data!$P$4,MN40=data!$P$5,MN40=data!$P$7,MN40=data!$P$10,MN40=data!$P$13,MN40=data!$P$14)</xm:f>
            <x14:dxf>
              <fill>
                <patternFill>
                  <bgColor theme="1"/>
                </patternFill>
              </fill>
            </x14:dxf>
          </x14:cfRule>
          <xm:sqref>ML40</xm:sqref>
        </x14:conditionalFormatting>
        <x14:conditionalFormatting xmlns:xm="http://schemas.microsoft.com/office/excel/2006/main">
          <x14:cfRule type="expression" priority="555" id="{AE16F32F-792D-4F41-AFC9-F83E20CFDA2C}">
            <xm:f>OR(MN60=data!$P$4,MN60=data!$P$5,MN60=data!$P$6,MN60=data!$P$7,MN60=data!$P$8,#REF!=data!$P$9,MN60=data!$P$10,MN60=data!$P$13,MN60=data!$P$14,MN60=data!$P$15)</xm:f>
            <x14:dxf>
              <fill>
                <patternFill>
                  <bgColor theme="1"/>
                </patternFill>
              </fill>
            </x14:dxf>
          </x14:cfRule>
          <xm:sqref>ML60</xm:sqref>
        </x14:conditionalFormatting>
        <x14:conditionalFormatting xmlns:xm="http://schemas.microsoft.com/office/excel/2006/main">
          <x14:cfRule type="expression" priority="548" id="{3A1D773B-B2DF-4580-9BA5-B352A1A6147B}">
            <xm:f>ME4=data!$F$6</xm:f>
            <x14:dxf>
              <fill>
                <patternFill>
                  <bgColor theme="1"/>
                </patternFill>
              </fill>
            </x14:dxf>
          </x14:cfRule>
          <xm:sqref>MJ4</xm:sqref>
        </x14:conditionalFormatting>
        <x14:conditionalFormatting xmlns:xm="http://schemas.microsoft.com/office/excel/2006/main">
          <x14:cfRule type="expression" priority="547" id="{76EAC526-0DD5-455E-899A-65E4F1BF4FA1}">
            <xm:f>OR(ME4=data!$F$4,ME4=data!$F$5)</xm:f>
            <x14:dxf>
              <fill>
                <patternFill>
                  <bgColor theme="1"/>
                </patternFill>
              </fill>
            </x14:dxf>
          </x14:cfRule>
          <xm:sqref>ME5:MH5</xm:sqref>
        </x14:conditionalFormatting>
        <x14:conditionalFormatting xmlns:xm="http://schemas.microsoft.com/office/excel/2006/main">
          <x14:cfRule type="expression" priority="546" id="{E1FB433A-9B8E-41D2-BE8A-45A34BA3D1AB}">
            <xm:f>OR(ME4=data!$F$4,ME4=data!$F$5)</xm:f>
            <x14:dxf>
              <fill>
                <patternFill>
                  <bgColor theme="1"/>
                </patternFill>
              </fill>
            </x14:dxf>
          </x14:cfRule>
          <xm:sqref>MJ5</xm:sqref>
        </x14:conditionalFormatting>
        <x14:conditionalFormatting xmlns:xm="http://schemas.microsoft.com/office/excel/2006/main">
          <x14:cfRule type="expression" priority="545" id="{F0E0DD45-95D6-460B-9446-F1CD50BA9C8E}">
            <xm:f>OR(ME4=data!$F$4,ME4=data!$F$6)</xm:f>
            <x14:dxf>
              <fill>
                <patternFill>
                  <bgColor theme="1"/>
                </patternFill>
              </fill>
            </x14:dxf>
          </x14:cfRule>
          <xm:sqref>ME6:MH6</xm:sqref>
        </x14:conditionalFormatting>
        <x14:conditionalFormatting xmlns:xm="http://schemas.microsoft.com/office/excel/2006/main">
          <x14:cfRule type="expression" priority="544" id="{4DA0EC4F-EBA5-4318-987C-3A367C6BF73D}">
            <xm:f>OR(ME4=data!$F$4,ME4=data!$F$6)</xm:f>
            <x14:dxf>
              <fill>
                <patternFill>
                  <bgColor theme="1"/>
                </patternFill>
              </fill>
            </x14:dxf>
          </x14:cfRule>
          <xm:sqref>MJ6</xm:sqref>
        </x14:conditionalFormatting>
        <x14:conditionalFormatting xmlns:xm="http://schemas.microsoft.com/office/excel/2006/main">
          <x14:cfRule type="expression" priority="543" id="{55026D9D-B36B-4C5D-A36E-47F0A031E70A}">
            <xm:f>MM20=data!$F$6</xm:f>
            <x14:dxf>
              <fill>
                <patternFill>
                  <bgColor theme="1"/>
                </patternFill>
              </fill>
            </x14:dxf>
          </x14:cfRule>
          <xm:sqref>MC20:MC69</xm:sqref>
        </x14:conditionalFormatting>
        <x14:conditionalFormatting xmlns:xm="http://schemas.microsoft.com/office/excel/2006/main">
          <x14:cfRule type="expression" priority="542" id="{E44DD13E-A140-4CF6-AE04-CA7ABDEF605F}">
            <xm:f>MM20=data!$F$6</xm:f>
            <x14:dxf>
              <fill>
                <patternFill>
                  <bgColor theme="1"/>
                </patternFill>
              </fill>
            </x14:dxf>
          </x14:cfRule>
          <xm:sqref>MD20:MD69</xm:sqref>
        </x14:conditionalFormatting>
        <x14:conditionalFormatting xmlns:xm="http://schemas.microsoft.com/office/excel/2006/main">
          <x14:cfRule type="expression" priority="541" id="{1FC20CC7-0938-45D8-BEB8-4F11406E8E30}">
            <xm:f>MM20=data!$F$6</xm:f>
            <x14:dxf>
              <fill>
                <patternFill>
                  <bgColor theme="1"/>
                </patternFill>
              </fill>
            </x14:dxf>
          </x14:cfRule>
          <xm:sqref>ME20:ME69</xm:sqref>
        </x14:conditionalFormatting>
        <x14:conditionalFormatting xmlns:xm="http://schemas.microsoft.com/office/excel/2006/main">
          <x14:cfRule type="expression" priority="540" id="{97978047-E399-40E6-B858-AD060C131C75}">
            <xm:f>MM20=data!$F$6</xm:f>
            <x14:dxf>
              <fill>
                <patternFill>
                  <bgColor theme="1"/>
                </patternFill>
              </fill>
            </x14:dxf>
          </x14:cfRule>
          <xm:sqref>MF20:MF69</xm:sqref>
        </x14:conditionalFormatting>
        <x14:conditionalFormatting xmlns:xm="http://schemas.microsoft.com/office/excel/2006/main">
          <x14:cfRule type="expression" priority="539" id="{7B282CBD-E834-445F-B165-8643C0382647}">
            <xm:f>MM20=data!$F$6</xm:f>
            <x14:dxf>
              <fill>
                <patternFill>
                  <bgColor theme="1"/>
                </patternFill>
              </fill>
            </x14:dxf>
          </x14:cfRule>
          <xm:sqref>MI21:MI29</xm:sqref>
        </x14:conditionalFormatting>
        <x14:conditionalFormatting xmlns:xm="http://schemas.microsoft.com/office/excel/2006/main">
          <x14:cfRule type="expression" priority="538" id="{181BFD22-6103-4FA4-8A18-D17571B0DE71}">
            <xm:f>MM20=data!$F$6</xm:f>
            <x14:dxf>
              <fill>
                <patternFill>
                  <bgColor theme="1"/>
                </patternFill>
              </fill>
            </x14:dxf>
          </x14:cfRule>
          <xm:sqref>MJ21:MJ29</xm:sqref>
        </x14:conditionalFormatting>
        <x14:conditionalFormatting xmlns:xm="http://schemas.microsoft.com/office/excel/2006/main">
          <x14:cfRule type="expression" priority="537" id="{81578914-53DD-47B8-AF16-F80368ED086B}">
            <xm:f>MM20=data!$F$6</xm:f>
            <x14:dxf>
              <fill>
                <patternFill>
                  <bgColor theme="1"/>
                </patternFill>
              </fill>
            </x14:dxf>
          </x14:cfRule>
          <xm:sqref>MK21:MK29</xm:sqref>
        </x14:conditionalFormatting>
        <x14:conditionalFormatting xmlns:xm="http://schemas.microsoft.com/office/excel/2006/main">
          <x14:cfRule type="expression" priority="536" id="{707D411D-F15B-4A88-A2A8-3065B5029C09}">
            <xm:f>MM20=data!$F$6</xm:f>
            <x14:dxf>
              <fill>
                <patternFill>
                  <bgColor theme="1"/>
                </patternFill>
              </fill>
            </x14:dxf>
          </x14:cfRule>
          <xm:sqref>ML20:ML69</xm:sqref>
        </x14:conditionalFormatting>
        <x14:conditionalFormatting xmlns:xm="http://schemas.microsoft.com/office/excel/2006/main">
          <x14:cfRule type="expression" priority="514" id="{D9D7ACB7-5921-4ABC-8C63-76B1D1F3BE3E}">
            <xm:f>OR(MN29=data!$P$4,MN29=data!$P$5,MN29=data!$P$7,MN29=data!$P$10,MN29=data!$P$13,MN29=data!$P$14)</xm:f>
            <x14:dxf>
              <fill>
                <patternFill>
                  <bgColor theme="1"/>
                </patternFill>
              </fill>
            </x14:dxf>
          </x14:cfRule>
          <xm:sqref>MH30:MH49</xm:sqref>
        </x14:conditionalFormatting>
        <x14:conditionalFormatting xmlns:xm="http://schemas.microsoft.com/office/excel/2006/main">
          <x14:cfRule type="expression" priority="535" id="{F38A339A-6238-40A8-B2B7-EBDC3C778F53}">
            <xm:f>MM29=data!$F$6</xm:f>
            <x14:dxf>
              <fill>
                <patternFill>
                  <bgColor theme="1"/>
                </patternFill>
              </fill>
            </x14:dxf>
          </x14:cfRule>
          <xm:sqref>MI30:MI49</xm:sqref>
        </x14:conditionalFormatting>
        <x14:conditionalFormatting xmlns:xm="http://schemas.microsoft.com/office/excel/2006/main">
          <x14:cfRule type="expression" priority="534" id="{19D91450-7ECA-41D2-9EBE-E7FECC764FE0}">
            <xm:f>MM30=data!$F$6</xm:f>
            <x14:dxf>
              <fill>
                <patternFill>
                  <bgColor theme="1"/>
                </patternFill>
              </fill>
            </x14:dxf>
          </x14:cfRule>
          <xm:sqref>MJ31:MJ39 MJ41:MJ49</xm:sqref>
        </x14:conditionalFormatting>
        <x14:conditionalFormatting xmlns:xm="http://schemas.microsoft.com/office/excel/2006/main">
          <x14:cfRule type="expression" priority="533" id="{88A21FF8-659B-4EC0-896F-0F0510C3535A}">
            <xm:f>MM29=data!$F$6</xm:f>
            <x14:dxf>
              <fill>
                <patternFill>
                  <bgColor theme="1"/>
                </patternFill>
              </fill>
            </x14:dxf>
          </x14:cfRule>
          <xm:sqref>MK30:MK49</xm:sqref>
        </x14:conditionalFormatting>
        <x14:conditionalFormatting xmlns:xm="http://schemas.microsoft.com/office/excel/2006/main">
          <x14:cfRule type="expression" priority="524" id="{4D3DB6E1-9FA6-4AEE-812C-A45BE2DB2CCE}">
            <xm:f>OR(MN49=data!$P$4,MN49=data!$P$5,MN49=data!$P$6,MN49=data!$P$7,MN49=data!$P$8,MN49=data!$P$9,MN49=data!$P$10,MN49=data!$P$13,MN49=data!$P$14,MN49=data!$P$15)</xm:f>
            <x14:dxf>
              <fill>
                <patternFill>
                  <bgColor theme="1"/>
                </patternFill>
              </fill>
            </x14:dxf>
          </x14:cfRule>
          <xm:sqref>MH50:MH69</xm:sqref>
        </x14:conditionalFormatting>
        <x14:conditionalFormatting xmlns:xm="http://schemas.microsoft.com/office/excel/2006/main">
          <x14:cfRule type="expression" priority="532" id="{E797C8C8-5B88-439B-A26E-124AA1D3C073}">
            <xm:f>MM49=data!$F$6</xm:f>
            <x14:dxf>
              <fill>
                <patternFill>
                  <bgColor theme="1"/>
                </patternFill>
              </fill>
            </x14:dxf>
          </x14:cfRule>
          <xm:sqref>MI50:MI69</xm:sqref>
        </x14:conditionalFormatting>
        <x14:conditionalFormatting xmlns:xm="http://schemas.microsoft.com/office/excel/2006/main">
          <x14:cfRule type="expression" priority="531" id="{48995050-D284-41ED-BAAF-74B03410F9DF}">
            <xm:f>MM49=data!$F$6</xm:f>
            <x14:dxf>
              <fill>
                <patternFill>
                  <bgColor theme="1"/>
                </patternFill>
              </fill>
            </x14:dxf>
          </x14:cfRule>
          <xm:sqref>MJ50:MJ69</xm:sqref>
        </x14:conditionalFormatting>
        <x14:conditionalFormatting xmlns:xm="http://schemas.microsoft.com/office/excel/2006/main">
          <x14:cfRule type="expression" priority="521" id="{BB7F9CEA-9145-4A95-83A1-895B892F825C}">
            <xm:f>OR(MN49=data!$P$4,MN49=data!$P$5,MN49=data!$P$6,MN49=data!$P$7,MN49=data!$P$8,MN49=data!$P$9,MN49=data!$P$10,MN49=data!$P$13,MN49=data!$P$14,MN49=data!$P$15)</xm:f>
            <x14:dxf>
              <fill>
                <patternFill>
                  <bgColor theme="1"/>
                </patternFill>
              </fill>
            </x14:dxf>
          </x14:cfRule>
          <xm:sqref>MK50:MK69</xm:sqref>
        </x14:conditionalFormatting>
        <x14:conditionalFormatting xmlns:xm="http://schemas.microsoft.com/office/excel/2006/main">
          <x14:cfRule type="expression" priority="529" id="{F800C86F-941A-4918-8632-AFECB1DA5472}">
            <xm:f>OR(MN50=data!$P$4,MN50=data!$P$5,MN50=data!$P$6,MN50=data!$P$7,MN50=data!$P$8,MN50=data!$P$9,MN50=data!$P$10,MN50=data!$P$13,MN50=data!$P$14,MN50=data!$P$15)</xm:f>
            <x14:dxf>
              <fill>
                <patternFill>
                  <bgColor theme="1"/>
                </patternFill>
              </fill>
            </x14:dxf>
          </x14:cfRule>
          <xm:sqref>MC50:MC69</xm:sqref>
        </x14:conditionalFormatting>
        <x14:conditionalFormatting xmlns:xm="http://schemas.microsoft.com/office/excel/2006/main">
          <x14:cfRule type="expression" priority="528" id="{809BF76D-7EB3-4E97-B3D3-6E23CA693F99}">
            <xm:f>OR(MN50=data!$P$4,MN50=data!$P$5,MN50=data!$P$6,MN50=data!$P$7,MN50=data!$P$8,MN50=data!$P$9,MN50=data!$P$10,MN50=data!$P$13,MN50=data!$P$14,MN50=data!$P$15)</xm:f>
            <x14:dxf>
              <fill>
                <patternFill>
                  <bgColor theme="1"/>
                </patternFill>
              </fill>
            </x14:dxf>
          </x14:cfRule>
          <xm:sqref>MD50:MD69</xm:sqref>
        </x14:conditionalFormatting>
        <x14:conditionalFormatting xmlns:xm="http://schemas.microsoft.com/office/excel/2006/main">
          <x14:cfRule type="expression" priority="527" id="{B9C6640D-5DDD-4C4C-8B79-C95CBC375867}">
            <xm:f>OR(MN50=data!$P$4,MN50=data!$P$5,MN50=data!$P$6,MN50=data!$P$7,MN50=data!$P$8,MN50=data!$P$9,MN50=data!$P$10,MN50=data!$P$13,MN50=data!$P$14,MN50=data!$P$15)</xm:f>
            <x14:dxf>
              <fill>
                <patternFill>
                  <bgColor theme="1"/>
                </patternFill>
              </fill>
            </x14:dxf>
          </x14:cfRule>
          <xm:sqref>ME50:ME69</xm:sqref>
        </x14:conditionalFormatting>
        <x14:conditionalFormatting xmlns:xm="http://schemas.microsoft.com/office/excel/2006/main">
          <x14:cfRule type="expression" priority="526" id="{D1C2E93E-203D-4385-B2C2-4F46B496F17A}">
            <xm:f>OR(MN50=data!$P$4,MN50=data!$P$5,MN50=data!$P$6,MN50=data!$P$7,MN50=data!$P$8,MN50=data!$P$9,MN50=data!$P$10,MN50=data!$P$13,MN50=data!$P$14,MN50=data!$P$15)</xm:f>
            <x14:dxf>
              <fill>
                <patternFill>
                  <bgColor theme="1"/>
                </patternFill>
              </fill>
            </x14:dxf>
          </x14:cfRule>
          <xm:sqref>MF50:MF69</xm:sqref>
        </x14:conditionalFormatting>
        <x14:conditionalFormatting xmlns:xm="http://schemas.microsoft.com/office/excel/2006/main">
          <x14:cfRule type="expression" priority="525" id="{099C626B-EE79-4149-AC80-694737AD2183}">
            <xm:f>OR(MN50=data!$P$4,MN50=data!$P$5,MN50=data!$P$6,MN50=data!$P$7,MN50=data!$P$8,MN50=data!$P$9,MN50=data!$P$10,MN50=data!$P$13,MN50=data!$P$14,MN50=data!$P$15)</xm:f>
            <x14:dxf>
              <fill>
                <patternFill>
                  <bgColor theme="1"/>
                </patternFill>
              </fill>
            </x14:dxf>
          </x14:cfRule>
          <xm:sqref>MG50:MG69</xm:sqref>
        </x14:conditionalFormatting>
        <x14:conditionalFormatting xmlns:xm="http://schemas.microsoft.com/office/excel/2006/main">
          <x14:cfRule type="expression" priority="520" id="{61BD5E68-B179-46C5-8C30-360459615DF3}">
            <xm:f>OR(MN49=data!$P$4,MN49=data!$P$5,MN49=data!$P$6,MN49=data!$P$7,MN49=data!$P$8,MN49=data!$P$9,MN49=data!$P$10,MN49=data!$P$13,MN49=data!$P$14,MN49=data!$P$15)</xm:f>
            <x14:dxf>
              <fill>
                <patternFill>
                  <bgColor theme="1"/>
                </patternFill>
              </fill>
            </x14:dxf>
          </x14:cfRule>
          <xm:sqref>ML50:ML69</xm:sqref>
        </x14:conditionalFormatting>
        <x14:conditionalFormatting xmlns:xm="http://schemas.microsoft.com/office/excel/2006/main">
          <x14:cfRule type="expression" priority="519" id="{53B7E1DF-8DC6-48CF-93D6-7A3861CE34EF}">
            <xm:f>OR(MN30=data!$P$4,MN30=data!$P$5,MN30=data!$P$7,MN30=data!$P$10,MN30=data!$P$13,MN30=data!$P$14)</xm:f>
            <x14:dxf>
              <fill>
                <patternFill>
                  <bgColor theme="1"/>
                </patternFill>
              </fill>
            </x14:dxf>
          </x14:cfRule>
          <xm:sqref>MC30:MC49</xm:sqref>
        </x14:conditionalFormatting>
        <x14:conditionalFormatting xmlns:xm="http://schemas.microsoft.com/office/excel/2006/main">
          <x14:cfRule type="expression" priority="518" id="{52A5FDC6-9FAE-4D9C-86C2-064188776D7E}">
            <xm:f>OR(MN30=data!$P$4,MN30=data!$P$5,MN30=data!$P$7,MN30=data!$P$10,MN30=data!$P$13,MN30=data!$P$14)</xm:f>
            <x14:dxf>
              <fill>
                <patternFill>
                  <bgColor theme="1"/>
                </patternFill>
              </fill>
            </x14:dxf>
          </x14:cfRule>
          <xm:sqref>MD30:MD49</xm:sqref>
        </x14:conditionalFormatting>
        <x14:conditionalFormatting xmlns:xm="http://schemas.microsoft.com/office/excel/2006/main">
          <x14:cfRule type="expression" priority="517" id="{45E38B25-13E9-4FF0-A1B8-ACA0CA60CEB6}">
            <xm:f>OR(MN30=data!$P$4,MN30=data!$P$5,MN30=data!$P$7,MN30=data!$P$10,MN30=data!$P$13,MN30=data!$P$14)</xm:f>
            <x14:dxf>
              <fill>
                <patternFill>
                  <bgColor theme="1"/>
                </patternFill>
              </fill>
            </x14:dxf>
          </x14:cfRule>
          <xm:sqref>ME30:ME49</xm:sqref>
        </x14:conditionalFormatting>
        <x14:conditionalFormatting xmlns:xm="http://schemas.microsoft.com/office/excel/2006/main">
          <x14:cfRule type="expression" priority="516" id="{887BD7DF-1118-4CAE-99A7-4ABD8261E159}">
            <xm:f>OR(MN30=data!$P$4,MN30=data!$P$5,MN30=data!$P$7,MN30=data!$P$10,MN30=data!$P$13,MN30=data!$P$14)</xm:f>
            <x14:dxf>
              <fill>
                <patternFill>
                  <bgColor theme="1"/>
                </patternFill>
              </fill>
            </x14:dxf>
          </x14:cfRule>
          <xm:sqref>MF30:MF49</xm:sqref>
        </x14:conditionalFormatting>
        <x14:conditionalFormatting xmlns:xm="http://schemas.microsoft.com/office/excel/2006/main">
          <x14:cfRule type="expression" priority="515" id="{2462A993-D9FA-4C46-B446-61CFFEDA5195}">
            <xm:f>OR(MN30=data!$P$4,MN30=data!$P$5,MN30=data!$P$7,MN30=data!$P$10,MN30=data!$P$13,MN30=data!$P$14)</xm:f>
            <x14:dxf>
              <fill>
                <patternFill>
                  <bgColor theme="1"/>
                </patternFill>
              </fill>
            </x14:dxf>
          </x14:cfRule>
          <xm:sqref>MG30:MG49</xm:sqref>
        </x14:conditionalFormatting>
        <x14:conditionalFormatting xmlns:xm="http://schemas.microsoft.com/office/excel/2006/main">
          <x14:cfRule type="expression" priority="510" id="{037BFD31-98F7-49FA-916D-8436DA811DA4}">
            <xm:f>OR(MN29=data!$P$4,MN29=data!$P$5,MN29=data!$P$7,MN29=data!$P$10,MN29=data!$P$13,MN29=data!$P$14)</xm:f>
            <x14:dxf>
              <fill>
                <patternFill>
                  <bgColor theme="1"/>
                </patternFill>
              </fill>
            </x14:dxf>
          </x14:cfRule>
          <xm:sqref>ML30:ML49</xm:sqref>
        </x14:conditionalFormatting>
        <x14:conditionalFormatting xmlns:xm="http://schemas.microsoft.com/office/excel/2006/main">
          <x14:cfRule type="expression" priority="549" id="{AC709F10-E51B-4837-A78A-B3AE3D9A3CD4}">
            <xm:f>MM20=data!$F$6</xm:f>
            <x14:dxf>
              <fill>
                <patternFill>
                  <bgColor theme="1"/>
                </patternFill>
              </fill>
            </x14:dxf>
          </x14:cfRule>
          <xm:sqref>MI20</xm:sqref>
        </x14:conditionalFormatting>
        <x14:conditionalFormatting xmlns:xm="http://schemas.microsoft.com/office/excel/2006/main">
          <x14:cfRule type="expression" priority="550" id="{AFD98D49-8D2B-4AB1-97C4-D198BDEC36EB}">
            <xm:f>MM20=data!$F$6</xm:f>
            <x14:dxf>
              <fill>
                <patternFill>
                  <bgColor theme="1"/>
                </patternFill>
              </fill>
            </x14:dxf>
          </x14:cfRule>
          <xm:sqref>MJ20</xm:sqref>
        </x14:conditionalFormatting>
        <x14:conditionalFormatting xmlns:xm="http://schemas.microsoft.com/office/excel/2006/main">
          <x14:cfRule type="expression" priority="551" id="{140E93EF-CE1E-41DC-B893-007AD596A717}">
            <xm:f>MM20=data!$F$6</xm:f>
            <x14:dxf>
              <fill>
                <patternFill>
                  <bgColor theme="1"/>
                </patternFill>
              </fill>
            </x14:dxf>
          </x14:cfRule>
          <xm:sqref>MK20</xm:sqref>
        </x14:conditionalFormatting>
        <x14:conditionalFormatting xmlns:xm="http://schemas.microsoft.com/office/excel/2006/main">
          <x14:cfRule type="expression" priority="552" id="{AB2AFEBC-5B35-47EF-AF8C-03ADF89E08EE}">
            <xm:f>OR(MN30=data!$P$4,MN30=data!$P$5,MN30=data!$P$7,MN30=data!$P$10,MN30=data!$P$13,MN30=data!$P$14)</xm:f>
            <x14:dxf>
              <fill>
                <patternFill>
                  <bgColor theme="1"/>
                </patternFill>
              </fill>
            </x14:dxf>
          </x14:cfRule>
          <xm:sqref>ML30</xm:sqref>
        </x14:conditionalFormatting>
        <x14:conditionalFormatting xmlns:xm="http://schemas.microsoft.com/office/excel/2006/main">
          <x14:cfRule type="expression" priority="553" id="{70E2A40D-FA26-4528-89C0-B0C7341D31F6}">
            <xm:f>OR(MN50=data!$P$4,MN50=data!$P$5,MN50=data!$P$6,MN50=data!$P$7,MN50=data!$P$8,#REF!=data!$P$9,MN50=data!$P$10,MN50=data!$P$13,MN50=data!$P$14,MN50=data!$P$15)</xm:f>
            <x14:dxf>
              <fill>
                <patternFill>
                  <bgColor theme="1"/>
                </patternFill>
              </fill>
            </x14:dxf>
          </x14:cfRule>
          <xm:sqref>ML50</xm:sqref>
        </x14:conditionalFormatting>
        <x14:conditionalFormatting xmlns:xm="http://schemas.microsoft.com/office/excel/2006/main">
          <x14:cfRule type="expression" priority="509" id="{EE68CAF8-2D19-4EC3-A7DD-3D946470AC92}">
            <xm:f>MM20=data!$F$6</xm:f>
            <x14:dxf>
              <fill>
                <patternFill>
                  <bgColor theme="1"/>
                </patternFill>
              </fill>
            </x14:dxf>
          </x14:cfRule>
          <xm:sqref>MG20:MG69</xm:sqref>
        </x14:conditionalFormatting>
        <x14:conditionalFormatting xmlns:xm="http://schemas.microsoft.com/office/excel/2006/main">
          <x14:cfRule type="expression" priority="508" id="{C7ED4CEB-6FE6-474B-8D4A-F31616B78171}">
            <xm:f>MM20=data!$F$6</xm:f>
            <x14:dxf>
              <fill>
                <patternFill>
                  <bgColor theme="1"/>
                </patternFill>
              </fill>
            </x14:dxf>
          </x14:cfRule>
          <xm:sqref>MH20:MH69</xm:sqref>
        </x14:conditionalFormatting>
        <x14:conditionalFormatting xmlns:xm="http://schemas.microsoft.com/office/excel/2006/main">
          <x14:cfRule type="expression" priority="511" id="{E9DCC167-50FC-4974-AB36-9248FBAE4F1B}">
            <xm:f>OR(MN29=data!$P$4,MN29=data!$P$5,MN29=data!$P$7,MN29=data!$P$10,MN29=data!$P$13,MN29=data!$P$14)</xm:f>
            <x14:dxf>
              <fill>
                <patternFill>
                  <bgColor theme="1"/>
                </patternFill>
              </fill>
            </x14:dxf>
          </x14:cfRule>
          <xm:sqref>MK30:MK49</xm:sqref>
        </x14:conditionalFormatting>
        <x14:conditionalFormatting xmlns:xm="http://schemas.microsoft.com/office/excel/2006/main">
          <x14:cfRule type="expression" priority="512" id="{9A698151-AA13-4316-8920-639E9E1B8912}">
            <xm:f>OR(MN29=data!$P$4,MN29=data!$P$5,MN29=data!$P$7,MN29=data!$P$10,MN29=data!$P$13,MN29=data!$P$14)</xm:f>
            <x14:dxf>
              <fill>
                <patternFill>
                  <bgColor theme="1"/>
                </patternFill>
              </fill>
            </x14:dxf>
          </x14:cfRule>
          <xm:sqref>MJ30:MJ49</xm:sqref>
        </x14:conditionalFormatting>
        <x14:conditionalFormatting xmlns:xm="http://schemas.microsoft.com/office/excel/2006/main">
          <x14:cfRule type="expression" priority="513" id="{723EBBD3-CAF8-4F4A-8F10-C71E66FCE7AE}">
            <xm:f>OR(MN29=data!$P$4,MN29=data!$P$5,MN29=data!$P$7,MN29=data!$P$10,MN29=data!$P$13,MN29=data!$P$14)</xm:f>
            <x14:dxf>
              <fill>
                <patternFill>
                  <bgColor theme="1"/>
                </patternFill>
              </fill>
            </x14:dxf>
          </x14:cfRule>
          <xm:sqref>MI30:MI49</xm:sqref>
        </x14:conditionalFormatting>
        <x14:conditionalFormatting xmlns:xm="http://schemas.microsoft.com/office/excel/2006/main">
          <x14:cfRule type="expression" priority="522" id="{9E8329BC-7154-4A28-9A2E-2ACC6586C0BE}">
            <xm:f>OR(MN49=data!$P$4,MN49=data!$P$5,MN49=data!$P$6,MN49=data!$P$7,MN49=data!$P$8,MN49=data!$P$9,MN49=data!$P$10,MN49=data!$P$13,MN49=data!$P$14,MN49=data!$P$15)</xm:f>
            <x14:dxf>
              <fill>
                <patternFill>
                  <bgColor theme="1"/>
                </patternFill>
              </fill>
            </x14:dxf>
          </x14:cfRule>
          <xm:sqref>MJ50:MJ69</xm:sqref>
        </x14:conditionalFormatting>
        <x14:conditionalFormatting xmlns:xm="http://schemas.microsoft.com/office/excel/2006/main">
          <x14:cfRule type="expression" priority="523" id="{BD0838D1-1FCC-4FB0-B54B-8DB3EA251C90}">
            <xm:f>OR(MN49=data!$P$4,MN49=data!$P$5,MN49=data!$P$6,MN49=data!$P$7,MN49=data!$P$8,MN49=data!$P$9,MN49=data!$P$10,MN49=data!$P$13,MN49=data!$P$14,MN49=data!$P$15)</xm:f>
            <x14:dxf>
              <fill>
                <patternFill>
                  <bgColor theme="1"/>
                </patternFill>
              </fill>
            </x14:dxf>
          </x14:cfRule>
          <xm:sqref>MI50:MI69</xm:sqref>
        </x14:conditionalFormatting>
        <x14:conditionalFormatting xmlns:xm="http://schemas.microsoft.com/office/excel/2006/main">
          <x14:cfRule type="expression" priority="530" id="{36D55F68-2604-4487-A2E4-5299E9EDC8CC}">
            <xm:f>MM49=data!$F$6</xm:f>
            <x14:dxf>
              <fill>
                <patternFill>
                  <bgColor theme="1"/>
                </patternFill>
              </fill>
            </x14:dxf>
          </x14:cfRule>
          <xm:sqref>MK50:MK69</xm:sqref>
        </x14:conditionalFormatting>
        <x14:conditionalFormatting xmlns:xm="http://schemas.microsoft.com/office/excel/2006/main">
          <x14:cfRule type="expression" priority="507" id="{4C2BB623-E559-4469-8CA9-DC3728A8BC43}">
            <xm:f>ME10=data!$AS$5</xm:f>
            <x14:dxf>
              <fill>
                <patternFill>
                  <bgColor theme="1"/>
                </patternFill>
              </fill>
            </x14:dxf>
          </x14:cfRule>
          <xm:sqref>MG10:MG69</xm:sqref>
        </x14:conditionalFormatting>
        <x14:conditionalFormatting xmlns:xm="http://schemas.microsoft.com/office/excel/2006/main">
          <x14:cfRule type="expression" priority="506" id="{1E432B17-DF50-45DE-A256-4DB7A1AFF3BE}">
            <xm:f>ME10=data!$AS$5</xm:f>
            <x14:dxf>
              <fill>
                <patternFill>
                  <bgColor theme="1"/>
                </patternFill>
              </fill>
            </x14:dxf>
          </x14:cfRule>
          <xm:sqref>MH10:MH69</xm:sqref>
        </x14:conditionalFormatting>
        <x14:conditionalFormatting xmlns:xm="http://schemas.microsoft.com/office/excel/2006/main">
          <x14:cfRule type="expression" priority="501" id="{DFF891ED-DF89-40CB-AF05-4D9D54E31074}">
            <xm:f>MH10=data!$AR$4</xm:f>
            <x14:dxf>
              <fill>
                <patternFill>
                  <bgColor theme="1"/>
                </patternFill>
              </fill>
            </x14:dxf>
          </x14:cfRule>
          <x14:cfRule type="expression" priority="505" id="{05332FDA-605C-4570-AC6B-28460DD1C3F0}">
            <xm:f>ME10=data!$AS$5</xm:f>
            <x14:dxf>
              <fill>
                <patternFill>
                  <bgColor theme="1"/>
                </patternFill>
              </fill>
            </x14:dxf>
          </x14:cfRule>
          <xm:sqref>MI10:MI69</xm:sqref>
        </x14:conditionalFormatting>
        <x14:conditionalFormatting xmlns:xm="http://schemas.microsoft.com/office/excel/2006/main">
          <x14:cfRule type="expression" priority="500" id="{41070E8E-D04B-4354-A85F-1971AF1B76EC}">
            <xm:f>MH10=data!$AR$5</xm:f>
            <x14:dxf>
              <fill>
                <patternFill>
                  <bgColor theme="1"/>
                </patternFill>
              </fill>
            </x14:dxf>
          </x14:cfRule>
          <x14:cfRule type="expression" priority="504" id="{F1B4BB12-ECB5-43EC-8261-8E767EF16729}">
            <xm:f>ME10=data!$AS$5</xm:f>
            <x14:dxf>
              <fill>
                <patternFill>
                  <bgColor theme="1"/>
                </patternFill>
              </fill>
            </x14:dxf>
          </x14:cfRule>
          <xm:sqref>MJ10:MJ69</xm:sqref>
        </x14:conditionalFormatting>
        <x14:conditionalFormatting xmlns:xm="http://schemas.microsoft.com/office/excel/2006/main">
          <x14:cfRule type="expression" priority="499" id="{A9D2E198-E822-478C-8E8F-ABFB779A839E}">
            <xm:f>MH10=data!$AR$5</xm:f>
            <x14:dxf>
              <fill>
                <patternFill>
                  <bgColor theme="1"/>
                </patternFill>
              </fill>
            </x14:dxf>
          </x14:cfRule>
          <x14:cfRule type="expression" priority="503" id="{418D1606-881C-47FD-9F55-3097F22969DF}">
            <xm:f>ME10=data!$AS$5</xm:f>
            <x14:dxf>
              <fill>
                <patternFill>
                  <bgColor theme="1"/>
                </patternFill>
              </fill>
            </x14:dxf>
          </x14:cfRule>
          <xm:sqref>MK10:MK69</xm:sqref>
        </x14:conditionalFormatting>
        <x14:conditionalFormatting xmlns:xm="http://schemas.microsoft.com/office/excel/2006/main">
          <x14:cfRule type="expression" priority="502" id="{FE47E671-C99B-45B7-8C55-4C9531E68B9D}">
            <xm:f>ME10=data!$AS$4</xm:f>
            <x14:dxf>
              <fill>
                <patternFill>
                  <bgColor theme="1"/>
                </patternFill>
              </fill>
            </x14:dxf>
          </x14:cfRule>
          <xm:sqref>ML10:ML69</xm:sqref>
        </x14:conditionalFormatting>
        <x14:conditionalFormatting xmlns:xm="http://schemas.microsoft.com/office/excel/2006/main">
          <x14:cfRule type="expression" priority="498" id="{8D48A2A8-7BFF-4D7E-B7AD-335BBD9E2724}">
            <xm:f>OR(ME4=data!$F$5,ME4=data!$F$6)</xm:f>
            <x14:dxf>
              <fill>
                <patternFill>
                  <bgColor theme="1"/>
                </patternFill>
              </fill>
            </x14:dxf>
          </x14:cfRule>
          <xm:sqref>MC10:MC19</xm:sqref>
        </x14:conditionalFormatting>
        <x14:conditionalFormatting xmlns:xm="http://schemas.microsoft.com/office/excel/2006/main">
          <x14:cfRule type="expression" priority="497" id="{39FECE09-508B-4CF0-AFC4-C01AEFE375BE}">
            <xm:f>OR(ME4=data!$F$5,ME4=data!$F$6)</xm:f>
            <x14:dxf>
              <fill>
                <patternFill>
                  <bgColor theme="1"/>
                </patternFill>
              </fill>
            </x14:dxf>
          </x14:cfRule>
          <xm:sqref>MC20:MC29</xm:sqref>
        </x14:conditionalFormatting>
        <x14:conditionalFormatting xmlns:xm="http://schemas.microsoft.com/office/excel/2006/main">
          <x14:cfRule type="expression" priority="496" id="{50031ABD-B944-435D-B3F9-B610AED0901A}">
            <xm:f>OR(ME4=data!$F$5,ME4=data!$F$6)</xm:f>
            <x14:dxf>
              <fill>
                <patternFill>
                  <bgColor theme="1"/>
                </patternFill>
              </fill>
            </x14:dxf>
          </x14:cfRule>
          <xm:sqref>MC30:MC39</xm:sqref>
        </x14:conditionalFormatting>
        <x14:conditionalFormatting xmlns:xm="http://schemas.microsoft.com/office/excel/2006/main">
          <x14:cfRule type="expression" priority="495" id="{D286AE80-F6B8-4883-A2B1-AC138875511E}">
            <xm:f>OR(ME4=data!$F$5,ME4=data!$F$6)</xm:f>
            <x14:dxf>
              <fill>
                <patternFill>
                  <bgColor theme="1"/>
                </patternFill>
              </fill>
            </x14:dxf>
          </x14:cfRule>
          <xm:sqref>MC40:MC49</xm:sqref>
        </x14:conditionalFormatting>
        <x14:conditionalFormatting xmlns:xm="http://schemas.microsoft.com/office/excel/2006/main">
          <x14:cfRule type="expression" priority="494" id="{ACC97B2D-C248-44B1-AFE4-3962EFDD40F0}">
            <xm:f>OR(ME4=data!$F$5,ME4=data!$F$6)</xm:f>
            <x14:dxf>
              <fill>
                <patternFill>
                  <bgColor theme="1"/>
                </patternFill>
              </fill>
            </x14:dxf>
          </x14:cfRule>
          <xm:sqref>MC50:MC59</xm:sqref>
        </x14:conditionalFormatting>
        <x14:conditionalFormatting xmlns:xm="http://schemas.microsoft.com/office/excel/2006/main">
          <x14:cfRule type="expression" priority="493" id="{F5043431-05AA-4F5D-BFFD-716F6EEE4B83}">
            <xm:f>OR(ME4=data!$F$5,ME4=data!$F$6)</xm:f>
            <x14:dxf>
              <fill>
                <patternFill>
                  <bgColor theme="1"/>
                </patternFill>
              </fill>
            </x14:dxf>
          </x14:cfRule>
          <xm:sqref>MC60:MC69</xm:sqref>
        </x14:conditionalFormatting>
        <x14:conditionalFormatting xmlns:xm="http://schemas.microsoft.com/office/excel/2006/main">
          <x14:cfRule type="expression" priority="556" id="{75ECFEBA-2E6E-4616-8F92-2ADD7A36F07A}">
            <xm:f>OR(MN30=data!$P$4,MN30=data!$P$5,MN30=data!$P$7,MN30=data!$P$10,MN30=data!$P$13,MN30=data!$P$14)</xm:f>
            <x14:dxf>
              <fill>
                <patternFill>
                  <bgColor theme="1"/>
                </patternFill>
              </fill>
            </x14:dxf>
          </x14:cfRule>
          <x14:cfRule type="expression" priority="557" id="{F6B2546C-DCC5-44A6-94C9-1A6598115251}">
            <xm:f>MM30=data!$F$6</xm:f>
            <x14:dxf>
              <fill>
                <patternFill>
                  <bgColor theme="1"/>
                </patternFill>
              </fill>
            </x14:dxf>
          </x14:cfRule>
          <xm:sqref>MJ40 MJ30</xm:sqref>
        </x14:conditionalFormatting>
        <x14:conditionalFormatting xmlns:xm="http://schemas.microsoft.com/office/excel/2006/main">
          <x14:cfRule type="expression" priority="558" id="{40A58436-DB23-4305-89DB-B49D488F6614}">
            <xm:f>OR(MN30=data!$P$4,MN30=data!$P$5,MN30=data!$P$7,MN30=data!$P$10,MN30=data!$P$13,MN30=data!$P$14)</xm:f>
            <x14:dxf>
              <fill>
                <patternFill>
                  <bgColor theme="1"/>
                </patternFill>
              </fill>
            </x14:dxf>
          </x14:cfRule>
          <x14:cfRule type="expression" priority="559" id="{77F398A3-2030-4124-9817-F567A3A1AF6C}">
            <xm:f>MM30=data!$F$6</xm:f>
            <x14:dxf>
              <fill>
                <patternFill>
                  <bgColor theme="1"/>
                </patternFill>
              </fill>
            </x14:dxf>
          </x14:cfRule>
          <xm:sqref>MK40 MK30</xm:sqref>
        </x14:conditionalFormatting>
        <x14:conditionalFormatting xmlns:xm="http://schemas.microsoft.com/office/excel/2006/main">
          <x14:cfRule type="expression" priority="560" id="{C41361D7-FCC7-446B-BF6E-E6331457A6FA}">
            <xm:f>OR(MN50=data!$P$4,MN50=data!$P$5,MN50=data!$P$6,MN50=data!$P$7,MN50=data!$P$8,#REF!=data!$P$9,MN50=data!$P$10,MN50=data!$P$13,MN50=data!$P$14,MN50=data!$P$15)</xm:f>
            <x14:dxf>
              <fill>
                <patternFill>
                  <bgColor theme="1"/>
                </patternFill>
              </fill>
            </x14:dxf>
          </x14:cfRule>
          <x14:cfRule type="expression" priority="561" id="{C4991B8E-CF30-4FD6-B62D-0E44840E9E9D}">
            <xm:f>MF50=data!$F$6</xm:f>
            <x14:dxf>
              <fill>
                <patternFill>
                  <bgColor theme="1"/>
                </patternFill>
              </fill>
            </x14:dxf>
          </x14:cfRule>
          <xm:sqref>MI60 MI50</xm:sqref>
        </x14:conditionalFormatting>
        <x14:conditionalFormatting xmlns:xm="http://schemas.microsoft.com/office/excel/2006/main">
          <x14:cfRule type="expression" priority="562" id="{992B2D8A-B38C-4CEB-9B08-A4E3115D7ECC}">
            <xm:f>OR(MN50=data!$P$4,MN50=data!$P$5,MN50=data!$P$6,MN50=data!$P$7,MN50=data!$P$8,MN50=data!$P$9,MN50=data!$P$10,MN50=data!$P$13,MN50=data!$P$14,MN50=data!$P$15)</xm:f>
            <x14:dxf>
              <fill>
                <patternFill>
                  <bgColor theme="1"/>
                </patternFill>
              </fill>
            </x14:dxf>
          </x14:cfRule>
          <x14:cfRule type="expression" priority="563" id="{4F95805F-8271-42CC-89A0-0455A91096A8}">
            <xm:f>MF50=data!$F$6</xm:f>
            <x14:dxf>
              <fill>
                <patternFill>
                  <bgColor theme="1"/>
                </patternFill>
              </fill>
            </x14:dxf>
          </x14:cfRule>
          <xm:sqref>MJ60 MJ50</xm:sqref>
        </x14:conditionalFormatting>
        <x14:conditionalFormatting xmlns:xm="http://schemas.microsoft.com/office/excel/2006/main">
          <x14:cfRule type="expression" priority="564" id="{EBC6A5C7-9842-4713-B812-ADCE4DCDC4C9}">
            <xm:f>OR(MN50=data!$P$4,MN50=data!$P$5,MN50=data!$P$6,MN50=data!$P$7,MN50=data!$P$8,MN50=data!$P$9,MN50=data!$P$10,MN50=data!$P$13,MN50=data!$P$14,MN50=data!$P$15)</xm:f>
            <x14:dxf>
              <fill>
                <patternFill>
                  <bgColor theme="1"/>
                </patternFill>
              </fill>
            </x14:dxf>
          </x14:cfRule>
          <x14:cfRule type="expression" priority="565" id="{34E82F3E-364D-4E65-BD0C-A9D137382E6F}">
            <xm:f>MM50=data!$F$6</xm:f>
            <x14:dxf>
              <fill>
                <patternFill>
                  <bgColor theme="1"/>
                </patternFill>
              </fill>
            </x14:dxf>
          </x14:cfRule>
          <xm:sqref>MK60 MK50</xm:sqref>
        </x14:conditionalFormatting>
        <x14:conditionalFormatting xmlns:xm="http://schemas.microsoft.com/office/excel/2006/main">
          <x14:cfRule type="expression" priority="566" id="{E1A206EA-30E8-4DFE-B204-82D3E6C4CB9F}">
            <xm:f>OR(MN30=data!$P$4,MN30=data!$P$5,MN30=data!$P$7,MN30=data!$P$10,MN30=data!$P$13,MN30=data!$P$14)</xm:f>
            <x14:dxf>
              <fill>
                <patternFill>
                  <bgColor theme="1"/>
                </patternFill>
              </fill>
            </x14:dxf>
          </x14:cfRule>
          <x14:cfRule type="expression" priority="567" id="{F18B76D4-4639-431F-8930-DBBAD696A527}">
            <xm:f>MM30=data!$F$6</xm:f>
            <x14:dxf>
              <fill>
                <patternFill>
                  <bgColor theme="1"/>
                </patternFill>
              </fill>
            </x14:dxf>
          </x14:cfRule>
          <xm:sqref>MI40 MI30</xm:sqref>
        </x14:conditionalFormatting>
        <x14:conditionalFormatting xmlns:xm="http://schemas.microsoft.com/office/excel/2006/main">
          <x14:cfRule type="expression" priority="492" id="{14ABE670-CE4D-4120-AFBF-D99E91176368}">
            <xm:f>MM20=data!$F$6</xm:f>
            <x14:dxf>
              <fill>
                <patternFill>
                  <bgColor theme="1"/>
                </patternFill>
              </fill>
            </x14:dxf>
          </x14:cfRule>
          <xm:sqref>MB20 MB40 MB50 MB60</xm:sqref>
        </x14:conditionalFormatting>
        <x14:conditionalFormatting xmlns:xm="http://schemas.microsoft.com/office/excel/2006/main">
          <x14:cfRule type="expression" priority="491" id="{D5CCD9B0-31DA-453F-83D8-3547CA0B9C04}">
            <xm:f>OR(MN50=data!$P$4,MN50=data!$P$5,MN50=data!$P$6,MN50=data!$P$7,MN50=data!$P$8,MN50=data!$P$9,MN50=data!$P$10,MN50=data!$P$13,MN50=data!$P$14,MN50=data!$P$15)</xm:f>
            <x14:dxf>
              <fill>
                <patternFill>
                  <bgColor theme="1"/>
                </patternFill>
              </fill>
            </x14:dxf>
          </x14:cfRule>
          <xm:sqref>MB50 MB60</xm:sqref>
        </x14:conditionalFormatting>
        <x14:conditionalFormatting xmlns:xm="http://schemas.microsoft.com/office/excel/2006/main">
          <x14:cfRule type="expression" priority="490" id="{1BEF3659-1127-42A2-93E8-813CB51D363D}">
            <xm:f>OR(MN40=data!$P$4,MN40=data!$P$5,MN40=data!$P$7,MN40=data!$P$10,MN40=data!$P$13,MN40=data!$P$14)</xm:f>
            <x14:dxf>
              <fill>
                <patternFill>
                  <bgColor theme="1"/>
                </patternFill>
              </fill>
            </x14:dxf>
          </x14:cfRule>
          <xm:sqref>MB40</xm:sqref>
        </x14:conditionalFormatting>
        <x14:conditionalFormatting xmlns:xm="http://schemas.microsoft.com/office/excel/2006/main">
          <x14:cfRule type="expression" priority="489" id="{14FCAE16-49D7-4A75-ACEB-CD9BBC135891}">
            <xm:f>MM30=data!$F$6</xm:f>
            <x14:dxf>
              <fill>
                <patternFill>
                  <bgColor theme="1"/>
                </patternFill>
              </fill>
            </x14:dxf>
          </x14:cfRule>
          <xm:sqref>MB30</xm:sqref>
        </x14:conditionalFormatting>
        <x14:conditionalFormatting xmlns:xm="http://schemas.microsoft.com/office/excel/2006/main">
          <x14:cfRule type="expression" priority="488" id="{D27D89DF-CFE0-4965-A33E-A4EDEBB883A2}">
            <xm:f>OR(MN30=data!$P$4,MN30=data!$P$5,MN30=data!$P$7,MN30=data!$P$10,MN30=data!$P$13,MN30=data!$P$14)</xm:f>
            <x14:dxf>
              <fill>
                <patternFill>
                  <bgColor theme="1"/>
                </patternFill>
              </fill>
            </x14:dxf>
          </x14:cfRule>
          <xm:sqref>MB30</xm:sqref>
        </x14:conditionalFormatting>
        <x14:conditionalFormatting xmlns:xm="http://schemas.microsoft.com/office/excel/2006/main">
          <x14:cfRule type="expression" priority="487" id="{AEBDDEB0-616F-413C-B34C-CD923DD6BC12}">
            <xm:f>$IE$6=data!$Q$8</xm:f>
            <x14:dxf>
              <fill>
                <patternFill>
                  <bgColor theme="1"/>
                </patternFill>
              </fill>
            </x14:dxf>
          </x14:cfRule>
          <xm:sqref>MB30:ML69</xm:sqref>
        </x14:conditionalFormatting>
        <x14:conditionalFormatting xmlns:xm="http://schemas.microsoft.com/office/excel/2006/main">
          <x14:cfRule type="expression" priority="473" id="{0CC73F4F-4141-4AAF-9463-FABE88EB078D}">
            <xm:f>OR(NN40=data!$P$4,NN40=data!$P$5,NN40=data!$P$7,NN40=data!$P$10,NN40=data!$P$13,NN40=data!$P$14)</xm:f>
            <x14:dxf>
              <fill>
                <patternFill>
                  <bgColor theme="1"/>
                </patternFill>
              </fill>
            </x14:dxf>
          </x14:cfRule>
          <xm:sqref>NL40</xm:sqref>
        </x14:conditionalFormatting>
        <x14:conditionalFormatting xmlns:xm="http://schemas.microsoft.com/office/excel/2006/main">
          <x14:cfRule type="expression" priority="474" id="{086D7222-A5B2-49C6-9E59-F36CDD9216CB}">
            <xm:f>OR(NN60=data!$P$4,NN60=data!$P$5,NN60=data!$P$6,NN60=data!$P$7,NN60=data!$P$8,#REF!=data!$P$9,NN60=data!$P$10,NN60=data!$P$13,NN60=data!$P$14,NN60=data!$P$15)</xm:f>
            <x14:dxf>
              <fill>
                <patternFill>
                  <bgColor theme="1"/>
                </patternFill>
              </fill>
            </x14:dxf>
          </x14:cfRule>
          <xm:sqref>NL60</xm:sqref>
        </x14:conditionalFormatting>
        <x14:conditionalFormatting xmlns:xm="http://schemas.microsoft.com/office/excel/2006/main">
          <x14:cfRule type="expression" priority="467" id="{AB9786A5-09DF-4590-8907-347D1433343E}">
            <xm:f>NE4=data!$F$6</xm:f>
            <x14:dxf>
              <fill>
                <patternFill>
                  <bgColor theme="1"/>
                </patternFill>
              </fill>
            </x14:dxf>
          </x14:cfRule>
          <xm:sqref>NJ4</xm:sqref>
        </x14:conditionalFormatting>
        <x14:conditionalFormatting xmlns:xm="http://schemas.microsoft.com/office/excel/2006/main">
          <x14:cfRule type="expression" priority="466" id="{3BE46FC5-0765-4721-B5FE-4FD3F7C9206D}">
            <xm:f>OR(NE4=data!$F$4,NE4=data!$F$5)</xm:f>
            <x14:dxf>
              <fill>
                <patternFill>
                  <bgColor theme="1"/>
                </patternFill>
              </fill>
            </x14:dxf>
          </x14:cfRule>
          <xm:sqref>NE5:NH5</xm:sqref>
        </x14:conditionalFormatting>
        <x14:conditionalFormatting xmlns:xm="http://schemas.microsoft.com/office/excel/2006/main">
          <x14:cfRule type="expression" priority="465" id="{CB5A3263-E218-4A76-82A0-266FFD3A2E5D}">
            <xm:f>OR(NE4=data!$F$4,NE4=data!$F$5)</xm:f>
            <x14:dxf>
              <fill>
                <patternFill>
                  <bgColor theme="1"/>
                </patternFill>
              </fill>
            </x14:dxf>
          </x14:cfRule>
          <xm:sqref>NJ5</xm:sqref>
        </x14:conditionalFormatting>
        <x14:conditionalFormatting xmlns:xm="http://schemas.microsoft.com/office/excel/2006/main">
          <x14:cfRule type="expression" priority="464" id="{81512957-4388-4B10-895B-12E940406776}">
            <xm:f>OR(NE4=data!$F$4,NE4=data!$F$6)</xm:f>
            <x14:dxf>
              <fill>
                <patternFill>
                  <bgColor theme="1"/>
                </patternFill>
              </fill>
            </x14:dxf>
          </x14:cfRule>
          <xm:sqref>NE6:NH6</xm:sqref>
        </x14:conditionalFormatting>
        <x14:conditionalFormatting xmlns:xm="http://schemas.microsoft.com/office/excel/2006/main">
          <x14:cfRule type="expression" priority="463" id="{46BC6E97-3AA2-4712-9E02-0361E9865FBC}">
            <xm:f>OR(NE4=data!$F$4,NE4=data!$F$6)</xm:f>
            <x14:dxf>
              <fill>
                <patternFill>
                  <bgColor theme="1"/>
                </patternFill>
              </fill>
            </x14:dxf>
          </x14:cfRule>
          <xm:sqref>NJ6</xm:sqref>
        </x14:conditionalFormatting>
        <x14:conditionalFormatting xmlns:xm="http://schemas.microsoft.com/office/excel/2006/main">
          <x14:cfRule type="expression" priority="462" id="{1F163CDD-FECB-44E7-BCB1-64B2ADC153C6}">
            <xm:f>NM20=data!$F$6</xm:f>
            <x14:dxf>
              <fill>
                <patternFill>
                  <bgColor theme="1"/>
                </patternFill>
              </fill>
            </x14:dxf>
          </x14:cfRule>
          <xm:sqref>NC20:NC69</xm:sqref>
        </x14:conditionalFormatting>
        <x14:conditionalFormatting xmlns:xm="http://schemas.microsoft.com/office/excel/2006/main">
          <x14:cfRule type="expression" priority="461" id="{36225416-C69D-4728-BE64-34F65EAFCE69}">
            <xm:f>NM20=data!$F$6</xm:f>
            <x14:dxf>
              <fill>
                <patternFill>
                  <bgColor theme="1"/>
                </patternFill>
              </fill>
            </x14:dxf>
          </x14:cfRule>
          <xm:sqref>ND20:ND69</xm:sqref>
        </x14:conditionalFormatting>
        <x14:conditionalFormatting xmlns:xm="http://schemas.microsoft.com/office/excel/2006/main">
          <x14:cfRule type="expression" priority="460" id="{F206E624-B861-447C-9325-7FEFB675A822}">
            <xm:f>NM20=data!$F$6</xm:f>
            <x14:dxf>
              <fill>
                <patternFill>
                  <bgColor theme="1"/>
                </patternFill>
              </fill>
            </x14:dxf>
          </x14:cfRule>
          <xm:sqref>NE20:NE69</xm:sqref>
        </x14:conditionalFormatting>
        <x14:conditionalFormatting xmlns:xm="http://schemas.microsoft.com/office/excel/2006/main">
          <x14:cfRule type="expression" priority="459" id="{12FFFC57-3848-44B4-955B-5CF25611D0F4}">
            <xm:f>NM20=data!$F$6</xm:f>
            <x14:dxf>
              <fill>
                <patternFill>
                  <bgColor theme="1"/>
                </patternFill>
              </fill>
            </x14:dxf>
          </x14:cfRule>
          <xm:sqref>NF20:NF69</xm:sqref>
        </x14:conditionalFormatting>
        <x14:conditionalFormatting xmlns:xm="http://schemas.microsoft.com/office/excel/2006/main">
          <x14:cfRule type="expression" priority="458" id="{C0C67907-D9F0-42BF-AF3C-AE0D14020B71}">
            <xm:f>NM20=data!$F$6</xm:f>
            <x14:dxf>
              <fill>
                <patternFill>
                  <bgColor theme="1"/>
                </patternFill>
              </fill>
            </x14:dxf>
          </x14:cfRule>
          <xm:sqref>NI21:NI29</xm:sqref>
        </x14:conditionalFormatting>
        <x14:conditionalFormatting xmlns:xm="http://schemas.microsoft.com/office/excel/2006/main">
          <x14:cfRule type="expression" priority="457" id="{ABF11DF2-4AC8-4901-83F0-C20A4272678C}">
            <xm:f>NM20=data!$F$6</xm:f>
            <x14:dxf>
              <fill>
                <patternFill>
                  <bgColor theme="1"/>
                </patternFill>
              </fill>
            </x14:dxf>
          </x14:cfRule>
          <xm:sqref>NJ21:NJ29</xm:sqref>
        </x14:conditionalFormatting>
        <x14:conditionalFormatting xmlns:xm="http://schemas.microsoft.com/office/excel/2006/main">
          <x14:cfRule type="expression" priority="456" id="{D449D55B-5B16-4DF5-8DCE-F870DC0CB001}">
            <xm:f>NM20=data!$F$6</xm:f>
            <x14:dxf>
              <fill>
                <patternFill>
                  <bgColor theme="1"/>
                </patternFill>
              </fill>
            </x14:dxf>
          </x14:cfRule>
          <xm:sqref>NK21:NK29</xm:sqref>
        </x14:conditionalFormatting>
        <x14:conditionalFormatting xmlns:xm="http://schemas.microsoft.com/office/excel/2006/main">
          <x14:cfRule type="expression" priority="455" id="{985893F6-5993-4D6F-B8EA-3A8462339A93}">
            <xm:f>NM20=data!$F$6</xm:f>
            <x14:dxf>
              <fill>
                <patternFill>
                  <bgColor theme="1"/>
                </patternFill>
              </fill>
            </x14:dxf>
          </x14:cfRule>
          <xm:sqref>NL20:NL69</xm:sqref>
        </x14:conditionalFormatting>
        <x14:conditionalFormatting xmlns:xm="http://schemas.microsoft.com/office/excel/2006/main">
          <x14:cfRule type="expression" priority="433" id="{77CA53D0-66CA-4814-8C75-AEAF03D32685}">
            <xm:f>OR(NN29=data!$P$4,NN29=data!$P$5,NN29=data!$P$7,NN29=data!$P$10,NN29=data!$P$13,NN29=data!$P$14)</xm:f>
            <x14:dxf>
              <fill>
                <patternFill>
                  <bgColor theme="1"/>
                </patternFill>
              </fill>
            </x14:dxf>
          </x14:cfRule>
          <xm:sqref>NH30:NH49</xm:sqref>
        </x14:conditionalFormatting>
        <x14:conditionalFormatting xmlns:xm="http://schemas.microsoft.com/office/excel/2006/main">
          <x14:cfRule type="expression" priority="454" id="{A254A890-B18F-4CC2-A3F3-1AC10EF4F62F}">
            <xm:f>NM29=data!$F$6</xm:f>
            <x14:dxf>
              <fill>
                <patternFill>
                  <bgColor theme="1"/>
                </patternFill>
              </fill>
            </x14:dxf>
          </x14:cfRule>
          <xm:sqref>NI30:NI49</xm:sqref>
        </x14:conditionalFormatting>
        <x14:conditionalFormatting xmlns:xm="http://schemas.microsoft.com/office/excel/2006/main">
          <x14:cfRule type="expression" priority="453" id="{A45E47BE-8493-4160-A9AB-C52DE712AF32}">
            <xm:f>NM30=data!$F$6</xm:f>
            <x14:dxf>
              <fill>
                <patternFill>
                  <bgColor theme="1"/>
                </patternFill>
              </fill>
            </x14:dxf>
          </x14:cfRule>
          <xm:sqref>NJ31:NJ39 NJ41:NJ49</xm:sqref>
        </x14:conditionalFormatting>
        <x14:conditionalFormatting xmlns:xm="http://schemas.microsoft.com/office/excel/2006/main">
          <x14:cfRule type="expression" priority="452" id="{2599588E-ED0D-48E0-AB34-8F528CB3FCFA}">
            <xm:f>NM29=data!$F$6</xm:f>
            <x14:dxf>
              <fill>
                <patternFill>
                  <bgColor theme="1"/>
                </patternFill>
              </fill>
            </x14:dxf>
          </x14:cfRule>
          <xm:sqref>NK30:NK49</xm:sqref>
        </x14:conditionalFormatting>
        <x14:conditionalFormatting xmlns:xm="http://schemas.microsoft.com/office/excel/2006/main">
          <x14:cfRule type="expression" priority="443" id="{143CEFAE-D3F8-4100-8372-AC6AF71DD4D3}">
            <xm:f>OR(NN49=data!$P$4,NN49=data!$P$5,NN49=data!$P$6,NN49=data!$P$7,NN49=data!$P$8,NN49=data!$P$9,NN49=data!$P$10,NN49=data!$P$13,NN49=data!$P$14,NN49=data!$P$15)</xm:f>
            <x14:dxf>
              <fill>
                <patternFill>
                  <bgColor theme="1"/>
                </patternFill>
              </fill>
            </x14:dxf>
          </x14:cfRule>
          <xm:sqref>NH50:NH69</xm:sqref>
        </x14:conditionalFormatting>
        <x14:conditionalFormatting xmlns:xm="http://schemas.microsoft.com/office/excel/2006/main">
          <x14:cfRule type="expression" priority="451" id="{18A9D672-1B8F-450C-AAB7-489B26460C24}">
            <xm:f>NM49=data!$F$6</xm:f>
            <x14:dxf>
              <fill>
                <patternFill>
                  <bgColor theme="1"/>
                </patternFill>
              </fill>
            </x14:dxf>
          </x14:cfRule>
          <xm:sqref>NI50:NI69</xm:sqref>
        </x14:conditionalFormatting>
        <x14:conditionalFormatting xmlns:xm="http://schemas.microsoft.com/office/excel/2006/main">
          <x14:cfRule type="expression" priority="450" id="{0FA5CA6E-4D56-4C65-A358-950D453268D3}">
            <xm:f>NM49=data!$F$6</xm:f>
            <x14:dxf>
              <fill>
                <patternFill>
                  <bgColor theme="1"/>
                </patternFill>
              </fill>
            </x14:dxf>
          </x14:cfRule>
          <xm:sqref>NJ50:NJ69</xm:sqref>
        </x14:conditionalFormatting>
        <x14:conditionalFormatting xmlns:xm="http://schemas.microsoft.com/office/excel/2006/main">
          <x14:cfRule type="expression" priority="440" id="{1B03A24A-08C8-4FAB-AA76-D5A85A4C542D}">
            <xm:f>OR(NN49=data!$P$4,NN49=data!$P$5,NN49=data!$P$6,NN49=data!$P$7,NN49=data!$P$8,NN49=data!$P$9,NN49=data!$P$10,NN49=data!$P$13,NN49=data!$P$14,NN49=data!$P$15)</xm:f>
            <x14:dxf>
              <fill>
                <patternFill>
                  <bgColor theme="1"/>
                </patternFill>
              </fill>
            </x14:dxf>
          </x14:cfRule>
          <xm:sqref>NK50:NK69</xm:sqref>
        </x14:conditionalFormatting>
        <x14:conditionalFormatting xmlns:xm="http://schemas.microsoft.com/office/excel/2006/main">
          <x14:cfRule type="expression" priority="448" id="{7F5FDCD1-F83B-485F-851E-4158C63A3020}">
            <xm:f>OR(NN50=data!$P$4,NN50=data!$P$5,NN50=data!$P$6,NN50=data!$P$7,NN50=data!$P$8,NN50=data!$P$9,NN50=data!$P$10,NN50=data!$P$13,NN50=data!$P$14,NN50=data!$P$15)</xm:f>
            <x14:dxf>
              <fill>
                <patternFill>
                  <bgColor theme="1"/>
                </patternFill>
              </fill>
            </x14:dxf>
          </x14:cfRule>
          <xm:sqref>NC50:NC69</xm:sqref>
        </x14:conditionalFormatting>
        <x14:conditionalFormatting xmlns:xm="http://schemas.microsoft.com/office/excel/2006/main">
          <x14:cfRule type="expression" priority="447" id="{B1A86CF6-4303-44F7-ABAD-5B8917C608BA}">
            <xm:f>OR(NN50=data!$P$4,NN50=data!$P$5,NN50=data!$P$6,NN50=data!$P$7,NN50=data!$P$8,NN50=data!$P$9,NN50=data!$P$10,NN50=data!$P$13,NN50=data!$P$14,NN50=data!$P$15)</xm:f>
            <x14:dxf>
              <fill>
                <patternFill>
                  <bgColor theme="1"/>
                </patternFill>
              </fill>
            </x14:dxf>
          </x14:cfRule>
          <xm:sqref>ND50:ND69</xm:sqref>
        </x14:conditionalFormatting>
        <x14:conditionalFormatting xmlns:xm="http://schemas.microsoft.com/office/excel/2006/main">
          <x14:cfRule type="expression" priority="446" id="{950C6ED1-9847-40F8-A3DC-7D59ADE797B4}">
            <xm:f>OR(NN50=data!$P$4,NN50=data!$P$5,NN50=data!$P$6,NN50=data!$P$7,NN50=data!$P$8,NN50=data!$P$9,NN50=data!$P$10,NN50=data!$P$13,NN50=data!$P$14,NN50=data!$P$15)</xm:f>
            <x14:dxf>
              <fill>
                <patternFill>
                  <bgColor theme="1"/>
                </patternFill>
              </fill>
            </x14:dxf>
          </x14:cfRule>
          <xm:sqref>NE50:NE69</xm:sqref>
        </x14:conditionalFormatting>
        <x14:conditionalFormatting xmlns:xm="http://schemas.microsoft.com/office/excel/2006/main">
          <x14:cfRule type="expression" priority="445" id="{E01FB3C0-3B7C-4F20-A881-A7EA96FB0799}">
            <xm:f>OR(NN50=data!$P$4,NN50=data!$P$5,NN50=data!$P$6,NN50=data!$P$7,NN50=data!$P$8,NN50=data!$P$9,NN50=data!$P$10,NN50=data!$P$13,NN50=data!$P$14,NN50=data!$P$15)</xm:f>
            <x14:dxf>
              <fill>
                <patternFill>
                  <bgColor theme="1"/>
                </patternFill>
              </fill>
            </x14:dxf>
          </x14:cfRule>
          <xm:sqref>NF50:NF69</xm:sqref>
        </x14:conditionalFormatting>
        <x14:conditionalFormatting xmlns:xm="http://schemas.microsoft.com/office/excel/2006/main">
          <x14:cfRule type="expression" priority="444" id="{1AA65CD2-1AB1-456B-B960-524963FD7EE1}">
            <xm:f>OR(NN50=data!$P$4,NN50=data!$P$5,NN50=data!$P$6,NN50=data!$P$7,NN50=data!$P$8,NN50=data!$P$9,NN50=data!$P$10,NN50=data!$P$13,NN50=data!$P$14,NN50=data!$P$15)</xm:f>
            <x14:dxf>
              <fill>
                <patternFill>
                  <bgColor theme="1"/>
                </patternFill>
              </fill>
            </x14:dxf>
          </x14:cfRule>
          <xm:sqref>NG50:NG69</xm:sqref>
        </x14:conditionalFormatting>
        <x14:conditionalFormatting xmlns:xm="http://schemas.microsoft.com/office/excel/2006/main">
          <x14:cfRule type="expression" priority="439" id="{33375CC6-DF39-4A56-83E1-A3F96CFEEFA0}">
            <xm:f>OR(NN49=data!$P$4,NN49=data!$P$5,NN49=data!$P$6,NN49=data!$P$7,NN49=data!$P$8,NN49=data!$P$9,NN49=data!$P$10,NN49=data!$P$13,NN49=data!$P$14,NN49=data!$P$15)</xm:f>
            <x14:dxf>
              <fill>
                <patternFill>
                  <bgColor theme="1"/>
                </patternFill>
              </fill>
            </x14:dxf>
          </x14:cfRule>
          <xm:sqref>NL50:NL69</xm:sqref>
        </x14:conditionalFormatting>
        <x14:conditionalFormatting xmlns:xm="http://schemas.microsoft.com/office/excel/2006/main">
          <x14:cfRule type="expression" priority="438" id="{0403ACFD-40CB-4B5C-94AB-247581E193B9}">
            <xm:f>OR(NN30=data!$P$4,NN30=data!$P$5,NN30=data!$P$7,NN30=data!$P$10,NN30=data!$P$13,NN30=data!$P$14)</xm:f>
            <x14:dxf>
              <fill>
                <patternFill>
                  <bgColor theme="1"/>
                </patternFill>
              </fill>
            </x14:dxf>
          </x14:cfRule>
          <xm:sqref>NC30:NC49</xm:sqref>
        </x14:conditionalFormatting>
        <x14:conditionalFormatting xmlns:xm="http://schemas.microsoft.com/office/excel/2006/main">
          <x14:cfRule type="expression" priority="437" id="{5D627558-BDB6-4D17-9BC0-A06749EC6D22}">
            <xm:f>OR(NN30=data!$P$4,NN30=data!$P$5,NN30=data!$P$7,NN30=data!$P$10,NN30=data!$P$13,NN30=data!$P$14)</xm:f>
            <x14:dxf>
              <fill>
                <patternFill>
                  <bgColor theme="1"/>
                </patternFill>
              </fill>
            </x14:dxf>
          </x14:cfRule>
          <xm:sqref>ND30:ND49</xm:sqref>
        </x14:conditionalFormatting>
        <x14:conditionalFormatting xmlns:xm="http://schemas.microsoft.com/office/excel/2006/main">
          <x14:cfRule type="expression" priority="436" id="{8D7E37E8-9E13-4E8A-BE23-4DFCC13FF321}">
            <xm:f>OR(NN30=data!$P$4,NN30=data!$P$5,NN30=data!$P$7,NN30=data!$P$10,NN30=data!$P$13,NN30=data!$P$14)</xm:f>
            <x14:dxf>
              <fill>
                <patternFill>
                  <bgColor theme="1"/>
                </patternFill>
              </fill>
            </x14:dxf>
          </x14:cfRule>
          <xm:sqref>NE30:NE49</xm:sqref>
        </x14:conditionalFormatting>
        <x14:conditionalFormatting xmlns:xm="http://schemas.microsoft.com/office/excel/2006/main">
          <x14:cfRule type="expression" priority="435" id="{9100C60F-671E-417E-8D38-D8876E029BDE}">
            <xm:f>OR(NN30=data!$P$4,NN30=data!$P$5,NN30=data!$P$7,NN30=data!$P$10,NN30=data!$P$13,NN30=data!$P$14)</xm:f>
            <x14:dxf>
              <fill>
                <patternFill>
                  <bgColor theme="1"/>
                </patternFill>
              </fill>
            </x14:dxf>
          </x14:cfRule>
          <xm:sqref>NF30:NF49</xm:sqref>
        </x14:conditionalFormatting>
        <x14:conditionalFormatting xmlns:xm="http://schemas.microsoft.com/office/excel/2006/main">
          <x14:cfRule type="expression" priority="434" id="{52F12501-007B-415E-99BB-8D784E25F35E}">
            <xm:f>OR(NN30=data!$P$4,NN30=data!$P$5,NN30=data!$P$7,NN30=data!$P$10,NN30=data!$P$13,NN30=data!$P$14)</xm:f>
            <x14:dxf>
              <fill>
                <patternFill>
                  <bgColor theme="1"/>
                </patternFill>
              </fill>
            </x14:dxf>
          </x14:cfRule>
          <xm:sqref>NG30:NG49</xm:sqref>
        </x14:conditionalFormatting>
        <x14:conditionalFormatting xmlns:xm="http://schemas.microsoft.com/office/excel/2006/main">
          <x14:cfRule type="expression" priority="429" id="{1FA30ED3-8F67-4B38-A724-EB14098A707E}">
            <xm:f>OR(NN29=data!$P$4,NN29=data!$P$5,NN29=data!$P$7,NN29=data!$P$10,NN29=data!$P$13,NN29=data!$P$14)</xm:f>
            <x14:dxf>
              <fill>
                <patternFill>
                  <bgColor theme="1"/>
                </patternFill>
              </fill>
            </x14:dxf>
          </x14:cfRule>
          <xm:sqref>NL30:NL49</xm:sqref>
        </x14:conditionalFormatting>
        <x14:conditionalFormatting xmlns:xm="http://schemas.microsoft.com/office/excel/2006/main">
          <x14:cfRule type="expression" priority="468" id="{F3C6F3A9-7898-471A-BC1C-5A9C5814DC8E}">
            <xm:f>NM20=data!$F$6</xm:f>
            <x14:dxf>
              <fill>
                <patternFill>
                  <bgColor theme="1"/>
                </patternFill>
              </fill>
            </x14:dxf>
          </x14:cfRule>
          <xm:sqref>NI20</xm:sqref>
        </x14:conditionalFormatting>
        <x14:conditionalFormatting xmlns:xm="http://schemas.microsoft.com/office/excel/2006/main">
          <x14:cfRule type="expression" priority="469" id="{9A3F5240-0ED9-4E8B-8702-E1D5352E79B5}">
            <xm:f>NM20=data!$F$6</xm:f>
            <x14:dxf>
              <fill>
                <patternFill>
                  <bgColor theme="1"/>
                </patternFill>
              </fill>
            </x14:dxf>
          </x14:cfRule>
          <xm:sqref>NJ20</xm:sqref>
        </x14:conditionalFormatting>
        <x14:conditionalFormatting xmlns:xm="http://schemas.microsoft.com/office/excel/2006/main">
          <x14:cfRule type="expression" priority="470" id="{9C48E803-1F93-499F-901A-431CB2B28B74}">
            <xm:f>NM20=data!$F$6</xm:f>
            <x14:dxf>
              <fill>
                <patternFill>
                  <bgColor theme="1"/>
                </patternFill>
              </fill>
            </x14:dxf>
          </x14:cfRule>
          <xm:sqref>NK20</xm:sqref>
        </x14:conditionalFormatting>
        <x14:conditionalFormatting xmlns:xm="http://schemas.microsoft.com/office/excel/2006/main">
          <x14:cfRule type="expression" priority="471" id="{91F6E862-BDC6-40C9-9CE0-2B08B762E826}">
            <xm:f>OR(NN30=data!$P$4,NN30=data!$P$5,NN30=data!$P$7,NN30=data!$P$10,NN30=data!$P$13,NN30=data!$P$14)</xm:f>
            <x14:dxf>
              <fill>
                <patternFill>
                  <bgColor theme="1"/>
                </patternFill>
              </fill>
            </x14:dxf>
          </x14:cfRule>
          <xm:sqref>NL30</xm:sqref>
        </x14:conditionalFormatting>
        <x14:conditionalFormatting xmlns:xm="http://schemas.microsoft.com/office/excel/2006/main">
          <x14:cfRule type="expression" priority="472" id="{781ECBC5-B543-455E-A853-528665FCFD19}">
            <xm:f>OR(NN50=data!$P$4,NN50=data!$P$5,NN50=data!$P$6,NN50=data!$P$7,NN50=data!$P$8,#REF!=data!$P$9,NN50=data!$P$10,NN50=data!$P$13,NN50=data!$P$14,NN50=data!$P$15)</xm:f>
            <x14:dxf>
              <fill>
                <patternFill>
                  <bgColor theme="1"/>
                </patternFill>
              </fill>
            </x14:dxf>
          </x14:cfRule>
          <xm:sqref>NL50</xm:sqref>
        </x14:conditionalFormatting>
        <x14:conditionalFormatting xmlns:xm="http://schemas.microsoft.com/office/excel/2006/main">
          <x14:cfRule type="expression" priority="428" id="{0A00F7EA-1687-4C8C-AC8C-B570883FAC9F}">
            <xm:f>NM20=data!$F$6</xm:f>
            <x14:dxf>
              <fill>
                <patternFill>
                  <bgColor theme="1"/>
                </patternFill>
              </fill>
            </x14:dxf>
          </x14:cfRule>
          <xm:sqref>NG20:NG69</xm:sqref>
        </x14:conditionalFormatting>
        <x14:conditionalFormatting xmlns:xm="http://schemas.microsoft.com/office/excel/2006/main">
          <x14:cfRule type="expression" priority="427" id="{3ED5D036-0DD0-410F-993C-71749A1A618A}">
            <xm:f>NM20=data!$F$6</xm:f>
            <x14:dxf>
              <fill>
                <patternFill>
                  <bgColor theme="1"/>
                </patternFill>
              </fill>
            </x14:dxf>
          </x14:cfRule>
          <xm:sqref>NH20:NH69</xm:sqref>
        </x14:conditionalFormatting>
        <x14:conditionalFormatting xmlns:xm="http://schemas.microsoft.com/office/excel/2006/main">
          <x14:cfRule type="expression" priority="430" id="{B10168AF-EF59-4482-8578-9BFF34766C1C}">
            <xm:f>OR(NN29=data!$P$4,NN29=data!$P$5,NN29=data!$P$7,NN29=data!$P$10,NN29=data!$P$13,NN29=data!$P$14)</xm:f>
            <x14:dxf>
              <fill>
                <patternFill>
                  <bgColor theme="1"/>
                </patternFill>
              </fill>
            </x14:dxf>
          </x14:cfRule>
          <xm:sqref>NK30:NK49</xm:sqref>
        </x14:conditionalFormatting>
        <x14:conditionalFormatting xmlns:xm="http://schemas.microsoft.com/office/excel/2006/main">
          <x14:cfRule type="expression" priority="431" id="{78BB5126-4304-4D3A-92F5-FFA4BFFEF6B0}">
            <xm:f>OR(NN29=data!$P$4,NN29=data!$P$5,NN29=data!$P$7,NN29=data!$P$10,NN29=data!$P$13,NN29=data!$P$14)</xm:f>
            <x14:dxf>
              <fill>
                <patternFill>
                  <bgColor theme="1"/>
                </patternFill>
              </fill>
            </x14:dxf>
          </x14:cfRule>
          <xm:sqref>NJ30:NJ49</xm:sqref>
        </x14:conditionalFormatting>
        <x14:conditionalFormatting xmlns:xm="http://schemas.microsoft.com/office/excel/2006/main">
          <x14:cfRule type="expression" priority="432" id="{F08C5293-06FC-41ED-828E-2D49D6C086E7}">
            <xm:f>OR(NN29=data!$P$4,NN29=data!$P$5,NN29=data!$P$7,NN29=data!$P$10,NN29=data!$P$13,NN29=data!$P$14)</xm:f>
            <x14:dxf>
              <fill>
                <patternFill>
                  <bgColor theme="1"/>
                </patternFill>
              </fill>
            </x14:dxf>
          </x14:cfRule>
          <xm:sqref>NI30:NI49</xm:sqref>
        </x14:conditionalFormatting>
        <x14:conditionalFormatting xmlns:xm="http://schemas.microsoft.com/office/excel/2006/main">
          <x14:cfRule type="expression" priority="441" id="{6BFD3485-FE73-4D9C-8CBC-41F6847B541E}">
            <xm:f>OR(NN49=data!$P$4,NN49=data!$P$5,NN49=data!$P$6,NN49=data!$P$7,NN49=data!$P$8,NN49=data!$P$9,NN49=data!$P$10,NN49=data!$P$13,NN49=data!$P$14,NN49=data!$P$15)</xm:f>
            <x14:dxf>
              <fill>
                <patternFill>
                  <bgColor theme="1"/>
                </patternFill>
              </fill>
            </x14:dxf>
          </x14:cfRule>
          <xm:sqref>NJ50:NJ69</xm:sqref>
        </x14:conditionalFormatting>
        <x14:conditionalFormatting xmlns:xm="http://schemas.microsoft.com/office/excel/2006/main">
          <x14:cfRule type="expression" priority="442" id="{5C2718C1-9218-477D-8441-6DAE2019FCE2}">
            <xm:f>OR(NN49=data!$P$4,NN49=data!$P$5,NN49=data!$P$6,NN49=data!$P$7,NN49=data!$P$8,NN49=data!$P$9,NN49=data!$P$10,NN49=data!$P$13,NN49=data!$P$14,NN49=data!$P$15)</xm:f>
            <x14:dxf>
              <fill>
                <patternFill>
                  <bgColor theme="1"/>
                </patternFill>
              </fill>
            </x14:dxf>
          </x14:cfRule>
          <xm:sqref>NI50:NI69</xm:sqref>
        </x14:conditionalFormatting>
        <x14:conditionalFormatting xmlns:xm="http://schemas.microsoft.com/office/excel/2006/main">
          <x14:cfRule type="expression" priority="449" id="{408C173F-9BAE-45B4-A7B2-A4929C4C7CBE}">
            <xm:f>NM49=data!$F$6</xm:f>
            <x14:dxf>
              <fill>
                <patternFill>
                  <bgColor theme="1"/>
                </patternFill>
              </fill>
            </x14:dxf>
          </x14:cfRule>
          <xm:sqref>NK50:NK69</xm:sqref>
        </x14:conditionalFormatting>
        <x14:conditionalFormatting xmlns:xm="http://schemas.microsoft.com/office/excel/2006/main">
          <x14:cfRule type="expression" priority="426" id="{528E31C8-00A6-4807-9F9D-C4D1C366B33C}">
            <xm:f>NE10=data!$AS$5</xm:f>
            <x14:dxf>
              <fill>
                <patternFill>
                  <bgColor theme="1"/>
                </patternFill>
              </fill>
            </x14:dxf>
          </x14:cfRule>
          <xm:sqref>NG10:NG69</xm:sqref>
        </x14:conditionalFormatting>
        <x14:conditionalFormatting xmlns:xm="http://schemas.microsoft.com/office/excel/2006/main">
          <x14:cfRule type="expression" priority="425" id="{6B8AF644-0D40-4E86-95A7-2D822EDEB44F}">
            <xm:f>NE10=data!$AS$5</xm:f>
            <x14:dxf>
              <fill>
                <patternFill>
                  <bgColor theme="1"/>
                </patternFill>
              </fill>
            </x14:dxf>
          </x14:cfRule>
          <xm:sqref>NH10:NH69</xm:sqref>
        </x14:conditionalFormatting>
        <x14:conditionalFormatting xmlns:xm="http://schemas.microsoft.com/office/excel/2006/main">
          <x14:cfRule type="expression" priority="420" id="{1B111B69-0646-4C09-84BB-498BCAA98D7F}">
            <xm:f>NH10=data!$AR$4</xm:f>
            <x14:dxf>
              <fill>
                <patternFill>
                  <bgColor theme="1"/>
                </patternFill>
              </fill>
            </x14:dxf>
          </x14:cfRule>
          <x14:cfRule type="expression" priority="424" id="{05339ACE-A5E3-433F-83D9-3788C7200088}">
            <xm:f>NE10=data!$AS$5</xm:f>
            <x14:dxf>
              <fill>
                <patternFill>
                  <bgColor theme="1"/>
                </patternFill>
              </fill>
            </x14:dxf>
          </x14:cfRule>
          <xm:sqref>NI10:NI69</xm:sqref>
        </x14:conditionalFormatting>
        <x14:conditionalFormatting xmlns:xm="http://schemas.microsoft.com/office/excel/2006/main">
          <x14:cfRule type="expression" priority="419" id="{04E5D6D8-E22A-443F-8BC2-BEE5CAB46669}">
            <xm:f>NH10=data!$AR$5</xm:f>
            <x14:dxf>
              <fill>
                <patternFill>
                  <bgColor theme="1"/>
                </patternFill>
              </fill>
            </x14:dxf>
          </x14:cfRule>
          <x14:cfRule type="expression" priority="423" id="{4AEBAC85-12F6-4E7D-B32E-CA1E928FDD6A}">
            <xm:f>NE10=data!$AS$5</xm:f>
            <x14:dxf>
              <fill>
                <patternFill>
                  <bgColor theme="1"/>
                </patternFill>
              </fill>
            </x14:dxf>
          </x14:cfRule>
          <xm:sqref>NJ10:NJ69</xm:sqref>
        </x14:conditionalFormatting>
        <x14:conditionalFormatting xmlns:xm="http://schemas.microsoft.com/office/excel/2006/main">
          <x14:cfRule type="expression" priority="418" id="{C651CDAC-9302-4B9B-BEF1-E9873532F0A9}">
            <xm:f>NH10=data!$AR$5</xm:f>
            <x14:dxf>
              <fill>
                <patternFill>
                  <bgColor theme="1"/>
                </patternFill>
              </fill>
            </x14:dxf>
          </x14:cfRule>
          <x14:cfRule type="expression" priority="422" id="{C531F120-EC65-4576-A071-0D5AF578CF96}">
            <xm:f>NE10=data!$AS$5</xm:f>
            <x14:dxf>
              <fill>
                <patternFill>
                  <bgColor theme="1"/>
                </patternFill>
              </fill>
            </x14:dxf>
          </x14:cfRule>
          <xm:sqref>NK10:NK69</xm:sqref>
        </x14:conditionalFormatting>
        <x14:conditionalFormatting xmlns:xm="http://schemas.microsoft.com/office/excel/2006/main">
          <x14:cfRule type="expression" priority="421" id="{8F5EB41F-3F0A-466B-8379-AF83A12BA0BE}">
            <xm:f>NE10=data!$AS$4</xm:f>
            <x14:dxf>
              <fill>
                <patternFill>
                  <bgColor theme="1"/>
                </patternFill>
              </fill>
            </x14:dxf>
          </x14:cfRule>
          <xm:sqref>NL10:NL69</xm:sqref>
        </x14:conditionalFormatting>
        <x14:conditionalFormatting xmlns:xm="http://schemas.microsoft.com/office/excel/2006/main">
          <x14:cfRule type="expression" priority="417" id="{958FC89F-D6AB-453A-8837-49B3B538C3AC}">
            <xm:f>OR(NE4=data!$F$5,NE4=data!$F$6)</xm:f>
            <x14:dxf>
              <fill>
                <patternFill>
                  <bgColor theme="1"/>
                </patternFill>
              </fill>
            </x14:dxf>
          </x14:cfRule>
          <xm:sqref>NC10:NC19</xm:sqref>
        </x14:conditionalFormatting>
        <x14:conditionalFormatting xmlns:xm="http://schemas.microsoft.com/office/excel/2006/main">
          <x14:cfRule type="expression" priority="416" id="{DE26EBAF-5259-4B2A-87A4-C7CEBC18609E}">
            <xm:f>OR(NE4=data!$F$5,NE4=data!$F$6)</xm:f>
            <x14:dxf>
              <fill>
                <patternFill>
                  <bgColor theme="1"/>
                </patternFill>
              </fill>
            </x14:dxf>
          </x14:cfRule>
          <xm:sqref>NC20:NC29</xm:sqref>
        </x14:conditionalFormatting>
        <x14:conditionalFormatting xmlns:xm="http://schemas.microsoft.com/office/excel/2006/main">
          <x14:cfRule type="expression" priority="415" id="{115B974C-B24D-42EC-BC26-D05E9D36616C}">
            <xm:f>OR(NE4=data!$F$5,NE4=data!$F$6)</xm:f>
            <x14:dxf>
              <fill>
                <patternFill>
                  <bgColor theme="1"/>
                </patternFill>
              </fill>
            </x14:dxf>
          </x14:cfRule>
          <xm:sqref>NC30:NC39</xm:sqref>
        </x14:conditionalFormatting>
        <x14:conditionalFormatting xmlns:xm="http://schemas.microsoft.com/office/excel/2006/main">
          <x14:cfRule type="expression" priority="414" id="{847372F7-E52F-46CF-B3CD-46D10942B63F}">
            <xm:f>OR(NE4=data!$F$5,NE4=data!$F$6)</xm:f>
            <x14:dxf>
              <fill>
                <patternFill>
                  <bgColor theme="1"/>
                </patternFill>
              </fill>
            </x14:dxf>
          </x14:cfRule>
          <xm:sqref>NC40:NC49</xm:sqref>
        </x14:conditionalFormatting>
        <x14:conditionalFormatting xmlns:xm="http://schemas.microsoft.com/office/excel/2006/main">
          <x14:cfRule type="expression" priority="413" id="{90CC6FDB-11E7-4197-A07C-A3DCF56FBED2}">
            <xm:f>OR(NE4=data!$F$5,NE4=data!$F$6)</xm:f>
            <x14:dxf>
              <fill>
                <patternFill>
                  <bgColor theme="1"/>
                </patternFill>
              </fill>
            </x14:dxf>
          </x14:cfRule>
          <xm:sqref>NC50:NC59</xm:sqref>
        </x14:conditionalFormatting>
        <x14:conditionalFormatting xmlns:xm="http://schemas.microsoft.com/office/excel/2006/main">
          <x14:cfRule type="expression" priority="412" id="{C68E4ED6-FD3C-41A6-8DE1-CBE9C16A6AAB}">
            <xm:f>OR(NE4=data!$F$5,NE4=data!$F$6)</xm:f>
            <x14:dxf>
              <fill>
                <patternFill>
                  <bgColor theme="1"/>
                </patternFill>
              </fill>
            </x14:dxf>
          </x14:cfRule>
          <xm:sqref>NC60:NC69</xm:sqref>
        </x14:conditionalFormatting>
        <x14:conditionalFormatting xmlns:xm="http://schemas.microsoft.com/office/excel/2006/main">
          <x14:cfRule type="expression" priority="475" id="{EC3C3406-2A4A-46D1-9FB4-4994A154A7AF}">
            <xm:f>OR(NN30=data!$P$4,NN30=data!$P$5,NN30=data!$P$7,NN30=data!$P$10,NN30=data!$P$13,NN30=data!$P$14)</xm:f>
            <x14:dxf>
              <fill>
                <patternFill>
                  <bgColor theme="1"/>
                </patternFill>
              </fill>
            </x14:dxf>
          </x14:cfRule>
          <x14:cfRule type="expression" priority="476" id="{D9F857D9-4D5B-4591-AD89-3E2F5C2E3F63}">
            <xm:f>NM30=data!$F$6</xm:f>
            <x14:dxf>
              <fill>
                <patternFill>
                  <bgColor theme="1"/>
                </patternFill>
              </fill>
            </x14:dxf>
          </x14:cfRule>
          <xm:sqref>NJ40 NJ30</xm:sqref>
        </x14:conditionalFormatting>
        <x14:conditionalFormatting xmlns:xm="http://schemas.microsoft.com/office/excel/2006/main">
          <x14:cfRule type="expression" priority="477" id="{8F9F33DF-BBD7-45D0-A8E8-83EEC07503E8}">
            <xm:f>OR(NN30=data!$P$4,NN30=data!$P$5,NN30=data!$P$7,NN30=data!$P$10,NN30=data!$P$13,NN30=data!$P$14)</xm:f>
            <x14:dxf>
              <fill>
                <patternFill>
                  <bgColor theme="1"/>
                </patternFill>
              </fill>
            </x14:dxf>
          </x14:cfRule>
          <x14:cfRule type="expression" priority="478" id="{5A82BF6E-44B0-4891-ABA6-EF8283E2D989}">
            <xm:f>NM30=data!$F$6</xm:f>
            <x14:dxf>
              <fill>
                <patternFill>
                  <bgColor theme="1"/>
                </patternFill>
              </fill>
            </x14:dxf>
          </x14:cfRule>
          <xm:sqref>NK40 NK30</xm:sqref>
        </x14:conditionalFormatting>
        <x14:conditionalFormatting xmlns:xm="http://schemas.microsoft.com/office/excel/2006/main">
          <x14:cfRule type="expression" priority="479" id="{17D09281-9EFA-468F-8843-D5D081ED736D}">
            <xm:f>OR(NN50=data!$P$4,NN50=data!$P$5,NN50=data!$P$6,NN50=data!$P$7,NN50=data!$P$8,#REF!=data!$P$9,NN50=data!$P$10,NN50=data!$P$13,NN50=data!$P$14,NN50=data!$P$15)</xm:f>
            <x14:dxf>
              <fill>
                <patternFill>
                  <bgColor theme="1"/>
                </patternFill>
              </fill>
            </x14:dxf>
          </x14:cfRule>
          <x14:cfRule type="expression" priority="480" id="{5BABC561-0E12-4F41-93A1-34AB27979B01}">
            <xm:f>NF50=data!$F$6</xm:f>
            <x14:dxf>
              <fill>
                <patternFill>
                  <bgColor theme="1"/>
                </patternFill>
              </fill>
            </x14:dxf>
          </x14:cfRule>
          <xm:sqref>NI60 NI50</xm:sqref>
        </x14:conditionalFormatting>
        <x14:conditionalFormatting xmlns:xm="http://schemas.microsoft.com/office/excel/2006/main">
          <x14:cfRule type="expression" priority="481" id="{9D4FCFC3-FD11-41A8-BD17-A278539A0C01}">
            <xm:f>OR(NN50=data!$P$4,NN50=data!$P$5,NN50=data!$P$6,NN50=data!$P$7,NN50=data!$P$8,NN50=data!$P$9,NN50=data!$P$10,NN50=data!$P$13,NN50=data!$P$14,NN50=data!$P$15)</xm:f>
            <x14:dxf>
              <fill>
                <patternFill>
                  <bgColor theme="1"/>
                </patternFill>
              </fill>
            </x14:dxf>
          </x14:cfRule>
          <x14:cfRule type="expression" priority="482" id="{277CC052-FA96-4FB6-ABE1-15E28FFD0716}">
            <xm:f>NF50=data!$F$6</xm:f>
            <x14:dxf>
              <fill>
                <patternFill>
                  <bgColor theme="1"/>
                </patternFill>
              </fill>
            </x14:dxf>
          </x14:cfRule>
          <xm:sqref>NJ60 NJ50</xm:sqref>
        </x14:conditionalFormatting>
        <x14:conditionalFormatting xmlns:xm="http://schemas.microsoft.com/office/excel/2006/main">
          <x14:cfRule type="expression" priority="483" id="{B2F200FD-4A1F-4ED7-8B9F-F9BC65DDBDD4}">
            <xm:f>OR(NN50=data!$P$4,NN50=data!$P$5,NN50=data!$P$6,NN50=data!$P$7,NN50=data!$P$8,NN50=data!$P$9,NN50=data!$P$10,NN50=data!$P$13,NN50=data!$P$14,NN50=data!$P$15)</xm:f>
            <x14:dxf>
              <fill>
                <patternFill>
                  <bgColor theme="1"/>
                </patternFill>
              </fill>
            </x14:dxf>
          </x14:cfRule>
          <x14:cfRule type="expression" priority="484" id="{6F250E7F-6FD7-45D0-A04D-EF3D43BFA310}">
            <xm:f>NM50=data!$F$6</xm:f>
            <x14:dxf>
              <fill>
                <patternFill>
                  <bgColor theme="1"/>
                </patternFill>
              </fill>
            </x14:dxf>
          </x14:cfRule>
          <xm:sqref>NK60 NK50</xm:sqref>
        </x14:conditionalFormatting>
        <x14:conditionalFormatting xmlns:xm="http://schemas.microsoft.com/office/excel/2006/main">
          <x14:cfRule type="expression" priority="485" id="{D032AFB4-54BA-445A-BD9C-D8D000A03054}">
            <xm:f>OR(NN30=data!$P$4,NN30=data!$P$5,NN30=data!$P$7,NN30=data!$P$10,NN30=data!$P$13,NN30=data!$P$14)</xm:f>
            <x14:dxf>
              <fill>
                <patternFill>
                  <bgColor theme="1"/>
                </patternFill>
              </fill>
            </x14:dxf>
          </x14:cfRule>
          <x14:cfRule type="expression" priority="486" id="{772639E4-325B-46C3-8E18-B5A770CC190A}">
            <xm:f>NM30=data!$F$6</xm:f>
            <x14:dxf>
              <fill>
                <patternFill>
                  <bgColor theme="1"/>
                </patternFill>
              </fill>
            </x14:dxf>
          </x14:cfRule>
          <xm:sqref>NI40 NI30</xm:sqref>
        </x14:conditionalFormatting>
        <x14:conditionalFormatting xmlns:xm="http://schemas.microsoft.com/office/excel/2006/main">
          <x14:cfRule type="expression" priority="411" id="{9E88B767-E251-402B-94CD-517CCCD7B67C}">
            <xm:f>NM20=data!$F$6</xm:f>
            <x14:dxf>
              <fill>
                <patternFill>
                  <bgColor theme="1"/>
                </patternFill>
              </fill>
            </x14:dxf>
          </x14:cfRule>
          <xm:sqref>NB20 NB40 NB50 NB60</xm:sqref>
        </x14:conditionalFormatting>
        <x14:conditionalFormatting xmlns:xm="http://schemas.microsoft.com/office/excel/2006/main">
          <x14:cfRule type="expression" priority="410" id="{7C85CDCA-570F-4B3D-A383-C9578214A0F7}">
            <xm:f>OR(NN50=data!$P$4,NN50=data!$P$5,NN50=data!$P$6,NN50=data!$P$7,NN50=data!$P$8,NN50=data!$P$9,NN50=data!$P$10,NN50=data!$P$13,NN50=data!$P$14,NN50=data!$P$15)</xm:f>
            <x14:dxf>
              <fill>
                <patternFill>
                  <bgColor theme="1"/>
                </patternFill>
              </fill>
            </x14:dxf>
          </x14:cfRule>
          <xm:sqref>NB50 NB60</xm:sqref>
        </x14:conditionalFormatting>
        <x14:conditionalFormatting xmlns:xm="http://schemas.microsoft.com/office/excel/2006/main">
          <x14:cfRule type="expression" priority="409" id="{EA7AE0FB-69AD-48B6-83BF-5A436C22ED67}">
            <xm:f>OR(NN40=data!$P$4,NN40=data!$P$5,NN40=data!$P$7,NN40=data!$P$10,NN40=data!$P$13,NN40=data!$P$14)</xm:f>
            <x14:dxf>
              <fill>
                <patternFill>
                  <bgColor theme="1"/>
                </patternFill>
              </fill>
            </x14:dxf>
          </x14:cfRule>
          <xm:sqref>NB40</xm:sqref>
        </x14:conditionalFormatting>
        <x14:conditionalFormatting xmlns:xm="http://schemas.microsoft.com/office/excel/2006/main">
          <x14:cfRule type="expression" priority="408" id="{9E8AB61A-06DF-4402-9857-7A94ABDDF3C6}">
            <xm:f>NM30=data!$F$6</xm:f>
            <x14:dxf>
              <fill>
                <patternFill>
                  <bgColor theme="1"/>
                </patternFill>
              </fill>
            </x14:dxf>
          </x14:cfRule>
          <xm:sqref>NB30</xm:sqref>
        </x14:conditionalFormatting>
        <x14:conditionalFormatting xmlns:xm="http://schemas.microsoft.com/office/excel/2006/main">
          <x14:cfRule type="expression" priority="407" id="{94FD2DD9-83BB-4DB0-A39E-4FA4699C2B98}">
            <xm:f>OR(NN30=data!$P$4,NN30=data!$P$5,NN30=data!$P$7,NN30=data!$P$10,NN30=data!$P$13,NN30=data!$P$14)</xm:f>
            <x14:dxf>
              <fill>
                <patternFill>
                  <bgColor theme="1"/>
                </patternFill>
              </fill>
            </x14:dxf>
          </x14:cfRule>
          <xm:sqref>NB30</xm:sqref>
        </x14:conditionalFormatting>
        <x14:conditionalFormatting xmlns:xm="http://schemas.microsoft.com/office/excel/2006/main">
          <x14:cfRule type="expression" priority="406" id="{4FCB660C-1F3B-4DAF-BD3A-E3059AC62ACC}">
            <xm:f>$IE$6=data!$Q$8</xm:f>
            <x14:dxf>
              <fill>
                <patternFill>
                  <bgColor theme="1"/>
                </patternFill>
              </fill>
            </x14:dxf>
          </x14:cfRule>
          <xm:sqref>NB30:NL69</xm:sqref>
        </x14:conditionalFormatting>
        <x14:conditionalFormatting xmlns:xm="http://schemas.microsoft.com/office/excel/2006/main">
          <x14:cfRule type="expression" priority="392" id="{338B01E3-AC24-4F61-9879-92C49F3093AE}">
            <xm:f>OR(ON40=data!$P$4,ON40=data!$P$5,ON40=data!$P$7,ON40=data!$P$10,ON40=data!$P$13,ON40=data!$P$14)</xm:f>
            <x14:dxf>
              <fill>
                <patternFill>
                  <bgColor theme="1"/>
                </patternFill>
              </fill>
            </x14:dxf>
          </x14:cfRule>
          <xm:sqref>OL40</xm:sqref>
        </x14:conditionalFormatting>
        <x14:conditionalFormatting xmlns:xm="http://schemas.microsoft.com/office/excel/2006/main">
          <x14:cfRule type="expression" priority="393" id="{923065D0-0ECE-4ED9-B091-ADE1830C31E2}">
            <xm:f>OR(ON60=data!$P$4,ON60=data!$P$5,ON60=data!$P$6,ON60=data!$P$7,ON60=data!$P$8,#REF!=data!$P$9,ON60=data!$P$10,ON60=data!$P$13,ON60=data!$P$14,ON60=data!$P$15)</xm:f>
            <x14:dxf>
              <fill>
                <patternFill>
                  <bgColor theme="1"/>
                </patternFill>
              </fill>
            </x14:dxf>
          </x14:cfRule>
          <xm:sqref>OL60</xm:sqref>
        </x14:conditionalFormatting>
        <x14:conditionalFormatting xmlns:xm="http://schemas.microsoft.com/office/excel/2006/main">
          <x14:cfRule type="expression" priority="386" id="{1EBE6BA7-A9A4-46FB-B3BE-F19836E7F040}">
            <xm:f>OE4=data!$F$6</xm:f>
            <x14:dxf>
              <fill>
                <patternFill>
                  <bgColor theme="1"/>
                </patternFill>
              </fill>
            </x14:dxf>
          </x14:cfRule>
          <xm:sqref>OJ4</xm:sqref>
        </x14:conditionalFormatting>
        <x14:conditionalFormatting xmlns:xm="http://schemas.microsoft.com/office/excel/2006/main">
          <x14:cfRule type="expression" priority="385" id="{4E35CD61-F04C-4263-976D-A32862174B6C}">
            <xm:f>OR(OE4=data!$F$4,OE4=data!$F$5)</xm:f>
            <x14:dxf>
              <fill>
                <patternFill>
                  <bgColor theme="1"/>
                </patternFill>
              </fill>
            </x14:dxf>
          </x14:cfRule>
          <xm:sqref>OE5:OH5</xm:sqref>
        </x14:conditionalFormatting>
        <x14:conditionalFormatting xmlns:xm="http://schemas.microsoft.com/office/excel/2006/main">
          <x14:cfRule type="expression" priority="384" id="{E972307B-71EB-4E67-B052-9F31D63790D9}">
            <xm:f>OR(OE4=data!$F$4,OE4=data!$F$5)</xm:f>
            <x14:dxf>
              <fill>
                <patternFill>
                  <bgColor theme="1"/>
                </patternFill>
              </fill>
            </x14:dxf>
          </x14:cfRule>
          <xm:sqref>OJ5</xm:sqref>
        </x14:conditionalFormatting>
        <x14:conditionalFormatting xmlns:xm="http://schemas.microsoft.com/office/excel/2006/main">
          <x14:cfRule type="expression" priority="383" id="{4449BEBC-5C91-4C0A-AEE5-17F5E0B237FD}">
            <xm:f>OR(OE4=data!$F$4,OE4=data!$F$6)</xm:f>
            <x14:dxf>
              <fill>
                <patternFill>
                  <bgColor theme="1"/>
                </patternFill>
              </fill>
            </x14:dxf>
          </x14:cfRule>
          <xm:sqref>OE6:OH6</xm:sqref>
        </x14:conditionalFormatting>
        <x14:conditionalFormatting xmlns:xm="http://schemas.microsoft.com/office/excel/2006/main">
          <x14:cfRule type="expression" priority="382" id="{129F3505-5E1B-4EAB-B0F7-E0197599B7C6}">
            <xm:f>OR(OE4=data!$F$4,OE4=data!$F$6)</xm:f>
            <x14:dxf>
              <fill>
                <patternFill>
                  <bgColor theme="1"/>
                </patternFill>
              </fill>
            </x14:dxf>
          </x14:cfRule>
          <xm:sqref>OJ6</xm:sqref>
        </x14:conditionalFormatting>
        <x14:conditionalFormatting xmlns:xm="http://schemas.microsoft.com/office/excel/2006/main">
          <x14:cfRule type="expression" priority="381" id="{9A61A9FB-5B8B-43D5-B5C5-ADBA2D4FFE76}">
            <xm:f>OM20=data!$F$6</xm:f>
            <x14:dxf>
              <fill>
                <patternFill>
                  <bgColor theme="1"/>
                </patternFill>
              </fill>
            </x14:dxf>
          </x14:cfRule>
          <xm:sqref>OC20:OC69</xm:sqref>
        </x14:conditionalFormatting>
        <x14:conditionalFormatting xmlns:xm="http://schemas.microsoft.com/office/excel/2006/main">
          <x14:cfRule type="expression" priority="380" id="{C00FF476-5A68-40FA-92D0-EFC667070550}">
            <xm:f>OM20=data!$F$6</xm:f>
            <x14:dxf>
              <fill>
                <patternFill>
                  <bgColor theme="1"/>
                </patternFill>
              </fill>
            </x14:dxf>
          </x14:cfRule>
          <xm:sqref>OD20:OD69</xm:sqref>
        </x14:conditionalFormatting>
        <x14:conditionalFormatting xmlns:xm="http://schemas.microsoft.com/office/excel/2006/main">
          <x14:cfRule type="expression" priority="379" id="{F7C53F9E-1A51-4B8E-845E-EB5DDCF68389}">
            <xm:f>OM20=data!$F$6</xm:f>
            <x14:dxf>
              <fill>
                <patternFill>
                  <bgColor theme="1"/>
                </patternFill>
              </fill>
            </x14:dxf>
          </x14:cfRule>
          <xm:sqref>OE20:OE69</xm:sqref>
        </x14:conditionalFormatting>
        <x14:conditionalFormatting xmlns:xm="http://schemas.microsoft.com/office/excel/2006/main">
          <x14:cfRule type="expression" priority="378" id="{2A0081AA-EF94-4074-8C7A-D3FEA261DD25}">
            <xm:f>OM20=data!$F$6</xm:f>
            <x14:dxf>
              <fill>
                <patternFill>
                  <bgColor theme="1"/>
                </patternFill>
              </fill>
            </x14:dxf>
          </x14:cfRule>
          <xm:sqref>OF20:OF69</xm:sqref>
        </x14:conditionalFormatting>
        <x14:conditionalFormatting xmlns:xm="http://schemas.microsoft.com/office/excel/2006/main">
          <x14:cfRule type="expression" priority="377" id="{4358B5BB-1BA1-47D2-8784-214B64A40239}">
            <xm:f>OM20=data!$F$6</xm:f>
            <x14:dxf>
              <fill>
                <patternFill>
                  <bgColor theme="1"/>
                </patternFill>
              </fill>
            </x14:dxf>
          </x14:cfRule>
          <xm:sqref>OI21:OI29</xm:sqref>
        </x14:conditionalFormatting>
        <x14:conditionalFormatting xmlns:xm="http://schemas.microsoft.com/office/excel/2006/main">
          <x14:cfRule type="expression" priority="376" id="{68A0E6BC-CEF7-4AFD-BA93-25EA7C51F512}">
            <xm:f>OM20=data!$F$6</xm:f>
            <x14:dxf>
              <fill>
                <patternFill>
                  <bgColor theme="1"/>
                </patternFill>
              </fill>
            </x14:dxf>
          </x14:cfRule>
          <xm:sqref>OJ21:OJ29</xm:sqref>
        </x14:conditionalFormatting>
        <x14:conditionalFormatting xmlns:xm="http://schemas.microsoft.com/office/excel/2006/main">
          <x14:cfRule type="expression" priority="375" id="{788470FA-9BF9-4EE0-A34D-2C0F4485FF10}">
            <xm:f>OM20=data!$F$6</xm:f>
            <x14:dxf>
              <fill>
                <patternFill>
                  <bgColor theme="1"/>
                </patternFill>
              </fill>
            </x14:dxf>
          </x14:cfRule>
          <xm:sqref>OK21:OK29</xm:sqref>
        </x14:conditionalFormatting>
        <x14:conditionalFormatting xmlns:xm="http://schemas.microsoft.com/office/excel/2006/main">
          <x14:cfRule type="expression" priority="374" id="{0F08F131-C9E4-4289-87A5-E4778893D773}">
            <xm:f>OM20=data!$F$6</xm:f>
            <x14:dxf>
              <fill>
                <patternFill>
                  <bgColor theme="1"/>
                </patternFill>
              </fill>
            </x14:dxf>
          </x14:cfRule>
          <xm:sqref>OL20:OL69</xm:sqref>
        </x14:conditionalFormatting>
        <x14:conditionalFormatting xmlns:xm="http://schemas.microsoft.com/office/excel/2006/main">
          <x14:cfRule type="expression" priority="352" id="{45E43575-ACF5-48C1-B22A-05AA2EBAE15A}">
            <xm:f>OR(ON29=data!$P$4,ON29=data!$P$5,ON29=data!$P$7,ON29=data!$P$10,ON29=data!$P$13,ON29=data!$P$14)</xm:f>
            <x14:dxf>
              <fill>
                <patternFill>
                  <bgColor theme="1"/>
                </patternFill>
              </fill>
            </x14:dxf>
          </x14:cfRule>
          <xm:sqref>OH30:OH49</xm:sqref>
        </x14:conditionalFormatting>
        <x14:conditionalFormatting xmlns:xm="http://schemas.microsoft.com/office/excel/2006/main">
          <x14:cfRule type="expression" priority="373" id="{A52C3748-15AB-432E-9EFB-A95B09F2E3B9}">
            <xm:f>OM29=data!$F$6</xm:f>
            <x14:dxf>
              <fill>
                <patternFill>
                  <bgColor theme="1"/>
                </patternFill>
              </fill>
            </x14:dxf>
          </x14:cfRule>
          <xm:sqref>OI30:OI49</xm:sqref>
        </x14:conditionalFormatting>
        <x14:conditionalFormatting xmlns:xm="http://schemas.microsoft.com/office/excel/2006/main">
          <x14:cfRule type="expression" priority="372" id="{D0A26D3E-940E-4834-881E-0D2683CDDFE7}">
            <xm:f>OM30=data!$F$6</xm:f>
            <x14:dxf>
              <fill>
                <patternFill>
                  <bgColor theme="1"/>
                </patternFill>
              </fill>
            </x14:dxf>
          </x14:cfRule>
          <xm:sqref>OJ31:OJ39 OJ41:OJ49</xm:sqref>
        </x14:conditionalFormatting>
        <x14:conditionalFormatting xmlns:xm="http://schemas.microsoft.com/office/excel/2006/main">
          <x14:cfRule type="expression" priority="371" id="{E007D5AE-AB6A-4365-B607-8BEFF419F28A}">
            <xm:f>OM29=data!$F$6</xm:f>
            <x14:dxf>
              <fill>
                <patternFill>
                  <bgColor theme="1"/>
                </patternFill>
              </fill>
            </x14:dxf>
          </x14:cfRule>
          <xm:sqref>OK30:OK49</xm:sqref>
        </x14:conditionalFormatting>
        <x14:conditionalFormatting xmlns:xm="http://schemas.microsoft.com/office/excel/2006/main">
          <x14:cfRule type="expression" priority="362" id="{6C3D7557-DEBD-4178-9639-9C7FD3F5155B}">
            <xm:f>OR(ON49=data!$P$4,ON49=data!$P$5,ON49=data!$P$6,ON49=data!$P$7,ON49=data!$P$8,ON49=data!$P$9,ON49=data!$P$10,ON49=data!$P$13,ON49=data!$P$14,ON49=data!$P$15)</xm:f>
            <x14:dxf>
              <fill>
                <patternFill>
                  <bgColor theme="1"/>
                </patternFill>
              </fill>
            </x14:dxf>
          </x14:cfRule>
          <xm:sqref>OH50:OH69</xm:sqref>
        </x14:conditionalFormatting>
        <x14:conditionalFormatting xmlns:xm="http://schemas.microsoft.com/office/excel/2006/main">
          <x14:cfRule type="expression" priority="370" id="{1D2DDA2B-FF72-4112-8ABB-DB96FD0730A6}">
            <xm:f>OM49=data!$F$6</xm:f>
            <x14:dxf>
              <fill>
                <patternFill>
                  <bgColor theme="1"/>
                </patternFill>
              </fill>
            </x14:dxf>
          </x14:cfRule>
          <xm:sqref>OI50:OI69</xm:sqref>
        </x14:conditionalFormatting>
        <x14:conditionalFormatting xmlns:xm="http://schemas.microsoft.com/office/excel/2006/main">
          <x14:cfRule type="expression" priority="369" id="{74FB5108-F4AF-4EA7-A6C5-3B473D60D56C}">
            <xm:f>OM49=data!$F$6</xm:f>
            <x14:dxf>
              <fill>
                <patternFill>
                  <bgColor theme="1"/>
                </patternFill>
              </fill>
            </x14:dxf>
          </x14:cfRule>
          <xm:sqref>OJ50:OJ69</xm:sqref>
        </x14:conditionalFormatting>
        <x14:conditionalFormatting xmlns:xm="http://schemas.microsoft.com/office/excel/2006/main">
          <x14:cfRule type="expression" priority="359" id="{DDFB05A0-728C-4709-B17D-59B88192953A}">
            <xm:f>OR(ON49=data!$P$4,ON49=data!$P$5,ON49=data!$P$6,ON49=data!$P$7,ON49=data!$P$8,ON49=data!$P$9,ON49=data!$P$10,ON49=data!$P$13,ON49=data!$P$14,ON49=data!$P$15)</xm:f>
            <x14:dxf>
              <fill>
                <patternFill>
                  <bgColor theme="1"/>
                </patternFill>
              </fill>
            </x14:dxf>
          </x14:cfRule>
          <xm:sqref>OK50:OK69</xm:sqref>
        </x14:conditionalFormatting>
        <x14:conditionalFormatting xmlns:xm="http://schemas.microsoft.com/office/excel/2006/main">
          <x14:cfRule type="expression" priority="367" id="{8479C4AC-851B-499B-B85B-BF1C1AA1FB96}">
            <xm:f>OR(ON50=data!$P$4,ON50=data!$P$5,ON50=data!$P$6,ON50=data!$P$7,ON50=data!$P$8,ON50=data!$P$9,ON50=data!$P$10,ON50=data!$P$13,ON50=data!$P$14,ON50=data!$P$15)</xm:f>
            <x14:dxf>
              <fill>
                <patternFill>
                  <bgColor theme="1"/>
                </patternFill>
              </fill>
            </x14:dxf>
          </x14:cfRule>
          <xm:sqref>OC50:OC69</xm:sqref>
        </x14:conditionalFormatting>
        <x14:conditionalFormatting xmlns:xm="http://schemas.microsoft.com/office/excel/2006/main">
          <x14:cfRule type="expression" priority="366" id="{C46B9099-D6EE-4D86-968D-E491777B60F5}">
            <xm:f>OR(ON50=data!$P$4,ON50=data!$P$5,ON50=data!$P$6,ON50=data!$P$7,ON50=data!$P$8,ON50=data!$P$9,ON50=data!$P$10,ON50=data!$P$13,ON50=data!$P$14,ON50=data!$P$15)</xm:f>
            <x14:dxf>
              <fill>
                <patternFill>
                  <bgColor theme="1"/>
                </patternFill>
              </fill>
            </x14:dxf>
          </x14:cfRule>
          <xm:sqref>OD50:OD69</xm:sqref>
        </x14:conditionalFormatting>
        <x14:conditionalFormatting xmlns:xm="http://schemas.microsoft.com/office/excel/2006/main">
          <x14:cfRule type="expression" priority="365" id="{3B851CB0-14BD-4F10-80CD-A8D1B387B1F8}">
            <xm:f>OR(ON50=data!$P$4,ON50=data!$P$5,ON50=data!$P$6,ON50=data!$P$7,ON50=data!$P$8,ON50=data!$P$9,ON50=data!$P$10,ON50=data!$P$13,ON50=data!$P$14,ON50=data!$P$15)</xm:f>
            <x14:dxf>
              <fill>
                <patternFill>
                  <bgColor theme="1"/>
                </patternFill>
              </fill>
            </x14:dxf>
          </x14:cfRule>
          <xm:sqref>OE50:OE69</xm:sqref>
        </x14:conditionalFormatting>
        <x14:conditionalFormatting xmlns:xm="http://schemas.microsoft.com/office/excel/2006/main">
          <x14:cfRule type="expression" priority="364" id="{B3EAB017-00AD-482F-8AC6-477D05F43FD5}">
            <xm:f>OR(ON50=data!$P$4,ON50=data!$P$5,ON50=data!$P$6,ON50=data!$P$7,ON50=data!$P$8,ON50=data!$P$9,ON50=data!$P$10,ON50=data!$P$13,ON50=data!$P$14,ON50=data!$P$15)</xm:f>
            <x14:dxf>
              <fill>
                <patternFill>
                  <bgColor theme="1"/>
                </patternFill>
              </fill>
            </x14:dxf>
          </x14:cfRule>
          <xm:sqref>OF50:OF69</xm:sqref>
        </x14:conditionalFormatting>
        <x14:conditionalFormatting xmlns:xm="http://schemas.microsoft.com/office/excel/2006/main">
          <x14:cfRule type="expression" priority="363" id="{147B4C3F-C721-488F-A9A7-B1E2B21F0CA8}">
            <xm:f>OR(ON50=data!$P$4,ON50=data!$P$5,ON50=data!$P$6,ON50=data!$P$7,ON50=data!$P$8,ON50=data!$P$9,ON50=data!$P$10,ON50=data!$P$13,ON50=data!$P$14,ON50=data!$P$15)</xm:f>
            <x14:dxf>
              <fill>
                <patternFill>
                  <bgColor theme="1"/>
                </patternFill>
              </fill>
            </x14:dxf>
          </x14:cfRule>
          <xm:sqref>OG50:OG69</xm:sqref>
        </x14:conditionalFormatting>
        <x14:conditionalFormatting xmlns:xm="http://schemas.microsoft.com/office/excel/2006/main">
          <x14:cfRule type="expression" priority="358" id="{8D26A270-E138-40A4-BC7F-3C7BA9F6E152}">
            <xm:f>OR(ON49=data!$P$4,ON49=data!$P$5,ON49=data!$P$6,ON49=data!$P$7,ON49=data!$P$8,ON49=data!$P$9,ON49=data!$P$10,ON49=data!$P$13,ON49=data!$P$14,ON49=data!$P$15)</xm:f>
            <x14:dxf>
              <fill>
                <patternFill>
                  <bgColor theme="1"/>
                </patternFill>
              </fill>
            </x14:dxf>
          </x14:cfRule>
          <xm:sqref>OL50:OL69</xm:sqref>
        </x14:conditionalFormatting>
        <x14:conditionalFormatting xmlns:xm="http://schemas.microsoft.com/office/excel/2006/main">
          <x14:cfRule type="expression" priority="357" id="{F72B3AE3-CEFE-4FEF-BF43-DF1F605EF818}">
            <xm:f>OR(ON30=data!$P$4,ON30=data!$P$5,ON30=data!$P$7,ON30=data!$P$10,ON30=data!$P$13,ON30=data!$P$14)</xm:f>
            <x14:dxf>
              <fill>
                <patternFill>
                  <bgColor theme="1"/>
                </patternFill>
              </fill>
            </x14:dxf>
          </x14:cfRule>
          <xm:sqref>OC30:OC49</xm:sqref>
        </x14:conditionalFormatting>
        <x14:conditionalFormatting xmlns:xm="http://schemas.microsoft.com/office/excel/2006/main">
          <x14:cfRule type="expression" priority="356" id="{D6EB2903-5F38-4D9A-BE62-2EFEB2A88251}">
            <xm:f>OR(ON30=data!$P$4,ON30=data!$P$5,ON30=data!$P$7,ON30=data!$P$10,ON30=data!$P$13,ON30=data!$P$14)</xm:f>
            <x14:dxf>
              <fill>
                <patternFill>
                  <bgColor theme="1"/>
                </patternFill>
              </fill>
            </x14:dxf>
          </x14:cfRule>
          <xm:sqref>OD30:OD49</xm:sqref>
        </x14:conditionalFormatting>
        <x14:conditionalFormatting xmlns:xm="http://schemas.microsoft.com/office/excel/2006/main">
          <x14:cfRule type="expression" priority="355" id="{ECEDC2CC-36FF-44AF-AEE6-EE42A657E790}">
            <xm:f>OR(ON30=data!$P$4,ON30=data!$P$5,ON30=data!$P$7,ON30=data!$P$10,ON30=data!$P$13,ON30=data!$P$14)</xm:f>
            <x14:dxf>
              <fill>
                <patternFill>
                  <bgColor theme="1"/>
                </patternFill>
              </fill>
            </x14:dxf>
          </x14:cfRule>
          <xm:sqref>OE30:OE49</xm:sqref>
        </x14:conditionalFormatting>
        <x14:conditionalFormatting xmlns:xm="http://schemas.microsoft.com/office/excel/2006/main">
          <x14:cfRule type="expression" priority="354" id="{900016B7-6FD8-4A10-9C20-2567022FBEC0}">
            <xm:f>OR(ON30=data!$P$4,ON30=data!$P$5,ON30=data!$P$7,ON30=data!$P$10,ON30=data!$P$13,ON30=data!$P$14)</xm:f>
            <x14:dxf>
              <fill>
                <patternFill>
                  <bgColor theme="1"/>
                </patternFill>
              </fill>
            </x14:dxf>
          </x14:cfRule>
          <xm:sqref>OF30:OF49</xm:sqref>
        </x14:conditionalFormatting>
        <x14:conditionalFormatting xmlns:xm="http://schemas.microsoft.com/office/excel/2006/main">
          <x14:cfRule type="expression" priority="353" id="{FB8AC64F-FCA2-4502-915E-16D5C5915034}">
            <xm:f>OR(ON30=data!$P$4,ON30=data!$P$5,ON30=data!$P$7,ON30=data!$P$10,ON30=data!$P$13,ON30=data!$P$14)</xm:f>
            <x14:dxf>
              <fill>
                <patternFill>
                  <bgColor theme="1"/>
                </patternFill>
              </fill>
            </x14:dxf>
          </x14:cfRule>
          <xm:sqref>OG30:OG49</xm:sqref>
        </x14:conditionalFormatting>
        <x14:conditionalFormatting xmlns:xm="http://schemas.microsoft.com/office/excel/2006/main">
          <x14:cfRule type="expression" priority="348" id="{E373E008-01CD-4840-8B9F-8B0D5F4BC034}">
            <xm:f>OR(ON29=data!$P$4,ON29=data!$P$5,ON29=data!$P$7,ON29=data!$P$10,ON29=data!$P$13,ON29=data!$P$14)</xm:f>
            <x14:dxf>
              <fill>
                <patternFill>
                  <bgColor theme="1"/>
                </patternFill>
              </fill>
            </x14:dxf>
          </x14:cfRule>
          <xm:sqref>OL30:OL49</xm:sqref>
        </x14:conditionalFormatting>
        <x14:conditionalFormatting xmlns:xm="http://schemas.microsoft.com/office/excel/2006/main">
          <x14:cfRule type="expression" priority="387" id="{318698EC-25E3-4153-9BD6-6EB742CD6E81}">
            <xm:f>OM20=data!$F$6</xm:f>
            <x14:dxf>
              <fill>
                <patternFill>
                  <bgColor theme="1"/>
                </patternFill>
              </fill>
            </x14:dxf>
          </x14:cfRule>
          <xm:sqref>OI20</xm:sqref>
        </x14:conditionalFormatting>
        <x14:conditionalFormatting xmlns:xm="http://schemas.microsoft.com/office/excel/2006/main">
          <x14:cfRule type="expression" priority="388" id="{4187FC6D-5E19-4933-9D5B-1F8023018CCF}">
            <xm:f>OM20=data!$F$6</xm:f>
            <x14:dxf>
              <fill>
                <patternFill>
                  <bgColor theme="1"/>
                </patternFill>
              </fill>
            </x14:dxf>
          </x14:cfRule>
          <xm:sqref>OJ20</xm:sqref>
        </x14:conditionalFormatting>
        <x14:conditionalFormatting xmlns:xm="http://schemas.microsoft.com/office/excel/2006/main">
          <x14:cfRule type="expression" priority="389" id="{55593661-33C4-4166-AEAE-1D9DA9147C7F}">
            <xm:f>OM20=data!$F$6</xm:f>
            <x14:dxf>
              <fill>
                <patternFill>
                  <bgColor theme="1"/>
                </patternFill>
              </fill>
            </x14:dxf>
          </x14:cfRule>
          <xm:sqref>OK20</xm:sqref>
        </x14:conditionalFormatting>
        <x14:conditionalFormatting xmlns:xm="http://schemas.microsoft.com/office/excel/2006/main">
          <x14:cfRule type="expression" priority="390" id="{A9061697-CBDE-4B7F-A309-660637AD8697}">
            <xm:f>OR(ON30=data!$P$4,ON30=data!$P$5,ON30=data!$P$7,ON30=data!$P$10,ON30=data!$P$13,ON30=data!$P$14)</xm:f>
            <x14:dxf>
              <fill>
                <patternFill>
                  <bgColor theme="1"/>
                </patternFill>
              </fill>
            </x14:dxf>
          </x14:cfRule>
          <xm:sqref>OL30</xm:sqref>
        </x14:conditionalFormatting>
        <x14:conditionalFormatting xmlns:xm="http://schemas.microsoft.com/office/excel/2006/main">
          <x14:cfRule type="expression" priority="391" id="{5F9A7C64-8941-424F-8581-1593FC5F55D4}">
            <xm:f>OR(ON50=data!$P$4,ON50=data!$P$5,ON50=data!$P$6,ON50=data!$P$7,ON50=data!$P$8,#REF!=data!$P$9,ON50=data!$P$10,ON50=data!$P$13,ON50=data!$P$14,ON50=data!$P$15)</xm:f>
            <x14:dxf>
              <fill>
                <patternFill>
                  <bgColor theme="1"/>
                </patternFill>
              </fill>
            </x14:dxf>
          </x14:cfRule>
          <xm:sqref>OL50</xm:sqref>
        </x14:conditionalFormatting>
        <x14:conditionalFormatting xmlns:xm="http://schemas.microsoft.com/office/excel/2006/main">
          <x14:cfRule type="expression" priority="347" id="{AB3FAC7D-36B2-4089-A2B3-912F17AA3BF6}">
            <xm:f>OM20=data!$F$6</xm:f>
            <x14:dxf>
              <fill>
                <patternFill>
                  <bgColor theme="1"/>
                </patternFill>
              </fill>
            </x14:dxf>
          </x14:cfRule>
          <xm:sqref>OG20:OG69</xm:sqref>
        </x14:conditionalFormatting>
        <x14:conditionalFormatting xmlns:xm="http://schemas.microsoft.com/office/excel/2006/main">
          <x14:cfRule type="expression" priority="346" id="{E7E6FC72-8497-44F5-8769-BC375C202339}">
            <xm:f>OM20=data!$F$6</xm:f>
            <x14:dxf>
              <fill>
                <patternFill>
                  <bgColor theme="1"/>
                </patternFill>
              </fill>
            </x14:dxf>
          </x14:cfRule>
          <xm:sqref>OH20:OH69</xm:sqref>
        </x14:conditionalFormatting>
        <x14:conditionalFormatting xmlns:xm="http://schemas.microsoft.com/office/excel/2006/main">
          <x14:cfRule type="expression" priority="349" id="{FB76D718-78F0-4C0E-BF33-AA89D607F5DD}">
            <xm:f>OR(ON29=data!$P$4,ON29=data!$P$5,ON29=data!$P$7,ON29=data!$P$10,ON29=data!$P$13,ON29=data!$P$14)</xm:f>
            <x14:dxf>
              <fill>
                <patternFill>
                  <bgColor theme="1"/>
                </patternFill>
              </fill>
            </x14:dxf>
          </x14:cfRule>
          <xm:sqref>OK30:OK49</xm:sqref>
        </x14:conditionalFormatting>
        <x14:conditionalFormatting xmlns:xm="http://schemas.microsoft.com/office/excel/2006/main">
          <x14:cfRule type="expression" priority="350" id="{04D1418D-CE44-4B6A-B3D4-F660F775B71A}">
            <xm:f>OR(ON29=data!$P$4,ON29=data!$P$5,ON29=data!$P$7,ON29=data!$P$10,ON29=data!$P$13,ON29=data!$P$14)</xm:f>
            <x14:dxf>
              <fill>
                <patternFill>
                  <bgColor theme="1"/>
                </patternFill>
              </fill>
            </x14:dxf>
          </x14:cfRule>
          <xm:sqref>OJ30:OJ49</xm:sqref>
        </x14:conditionalFormatting>
        <x14:conditionalFormatting xmlns:xm="http://schemas.microsoft.com/office/excel/2006/main">
          <x14:cfRule type="expression" priority="351" id="{23F0EF89-4D0E-47C3-9BBC-80BC21F32809}">
            <xm:f>OR(ON29=data!$P$4,ON29=data!$P$5,ON29=data!$P$7,ON29=data!$P$10,ON29=data!$P$13,ON29=data!$P$14)</xm:f>
            <x14:dxf>
              <fill>
                <patternFill>
                  <bgColor theme="1"/>
                </patternFill>
              </fill>
            </x14:dxf>
          </x14:cfRule>
          <xm:sqref>OI30:OI49</xm:sqref>
        </x14:conditionalFormatting>
        <x14:conditionalFormatting xmlns:xm="http://schemas.microsoft.com/office/excel/2006/main">
          <x14:cfRule type="expression" priority="360" id="{F55DDC42-C35E-45CE-B1F1-45DBB679B0AD}">
            <xm:f>OR(ON49=data!$P$4,ON49=data!$P$5,ON49=data!$P$6,ON49=data!$P$7,ON49=data!$P$8,ON49=data!$P$9,ON49=data!$P$10,ON49=data!$P$13,ON49=data!$P$14,ON49=data!$P$15)</xm:f>
            <x14:dxf>
              <fill>
                <patternFill>
                  <bgColor theme="1"/>
                </patternFill>
              </fill>
            </x14:dxf>
          </x14:cfRule>
          <xm:sqref>OJ50:OJ69</xm:sqref>
        </x14:conditionalFormatting>
        <x14:conditionalFormatting xmlns:xm="http://schemas.microsoft.com/office/excel/2006/main">
          <x14:cfRule type="expression" priority="361" id="{3F1A2F38-007A-41DC-B827-342D6C47B706}">
            <xm:f>OR(ON49=data!$P$4,ON49=data!$P$5,ON49=data!$P$6,ON49=data!$P$7,ON49=data!$P$8,ON49=data!$P$9,ON49=data!$P$10,ON49=data!$P$13,ON49=data!$P$14,ON49=data!$P$15)</xm:f>
            <x14:dxf>
              <fill>
                <patternFill>
                  <bgColor theme="1"/>
                </patternFill>
              </fill>
            </x14:dxf>
          </x14:cfRule>
          <xm:sqref>OI50:OI69</xm:sqref>
        </x14:conditionalFormatting>
        <x14:conditionalFormatting xmlns:xm="http://schemas.microsoft.com/office/excel/2006/main">
          <x14:cfRule type="expression" priority="368" id="{557B6887-5ED6-4E6C-A3F4-2142AE5B575B}">
            <xm:f>OM49=data!$F$6</xm:f>
            <x14:dxf>
              <fill>
                <patternFill>
                  <bgColor theme="1"/>
                </patternFill>
              </fill>
            </x14:dxf>
          </x14:cfRule>
          <xm:sqref>OK50:OK69</xm:sqref>
        </x14:conditionalFormatting>
        <x14:conditionalFormatting xmlns:xm="http://schemas.microsoft.com/office/excel/2006/main">
          <x14:cfRule type="expression" priority="345" id="{901EE3D1-7F33-4228-A465-F18FAD304222}">
            <xm:f>OE10=data!$AS$5</xm:f>
            <x14:dxf>
              <fill>
                <patternFill>
                  <bgColor theme="1"/>
                </patternFill>
              </fill>
            </x14:dxf>
          </x14:cfRule>
          <xm:sqref>OG10:OG69</xm:sqref>
        </x14:conditionalFormatting>
        <x14:conditionalFormatting xmlns:xm="http://schemas.microsoft.com/office/excel/2006/main">
          <x14:cfRule type="expression" priority="344" id="{64942107-4706-4442-92FE-781980480FEB}">
            <xm:f>OE10=data!$AS$5</xm:f>
            <x14:dxf>
              <fill>
                <patternFill>
                  <bgColor theme="1"/>
                </patternFill>
              </fill>
            </x14:dxf>
          </x14:cfRule>
          <xm:sqref>OH10:OH69</xm:sqref>
        </x14:conditionalFormatting>
        <x14:conditionalFormatting xmlns:xm="http://schemas.microsoft.com/office/excel/2006/main">
          <x14:cfRule type="expression" priority="339" id="{2AB89A83-C27E-4C45-8CA7-3A67E309C459}">
            <xm:f>OH10=data!$AR$4</xm:f>
            <x14:dxf>
              <fill>
                <patternFill>
                  <bgColor theme="1"/>
                </patternFill>
              </fill>
            </x14:dxf>
          </x14:cfRule>
          <x14:cfRule type="expression" priority="343" id="{D60B84A5-2200-4FBE-B01D-4E70FBF6B152}">
            <xm:f>OE10=data!$AS$5</xm:f>
            <x14:dxf>
              <fill>
                <patternFill>
                  <bgColor theme="1"/>
                </patternFill>
              </fill>
            </x14:dxf>
          </x14:cfRule>
          <xm:sqref>OI10:OI69</xm:sqref>
        </x14:conditionalFormatting>
        <x14:conditionalFormatting xmlns:xm="http://schemas.microsoft.com/office/excel/2006/main">
          <x14:cfRule type="expression" priority="338" id="{3B5AA95A-B15D-461A-A9C2-CFE196AA035B}">
            <xm:f>OH10=data!$AR$5</xm:f>
            <x14:dxf>
              <fill>
                <patternFill>
                  <bgColor theme="1"/>
                </patternFill>
              </fill>
            </x14:dxf>
          </x14:cfRule>
          <x14:cfRule type="expression" priority="342" id="{7A329032-9D50-4A5A-99BA-88610DFE5E43}">
            <xm:f>OE10=data!$AS$5</xm:f>
            <x14:dxf>
              <fill>
                <patternFill>
                  <bgColor theme="1"/>
                </patternFill>
              </fill>
            </x14:dxf>
          </x14:cfRule>
          <xm:sqref>OJ10:OJ69</xm:sqref>
        </x14:conditionalFormatting>
        <x14:conditionalFormatting xmlns:xm="http://schemas.microsoft.com/office/excel/2006/main">
          <x14:cfRule type="expression" priority="337" id="{8593620F-E375-4EA3-B9C6-1C90A76F315B}">
            <xm:f>OH10=data!$AR$5</xm:f>
            <x14:dxf>
              <fill>
                <patternFill>
                  <bgColor theme="1"/>
                </patternFill>
              </fill>
            </x14:dxf>
          </x14:cfRule>
          <x14:cfRule type="expression" priority="341" id="{CD4269A8-B261-4D96-B0FF-657F42B8A805}">
            <xm:f>OE10=data!$AS$5</xm:f>
            <x14:dxf>
              <fill>
                <patternFill>
                  <bgColor theme="1"/>
                </patternFill>
              </fill>
            </x14:dxf>
          </x14:cfRule>
          <xm:sqref>OK10:OK69</xm:sqref>
        </x14:conditionalFormatting>
        <x14:conditionalFormatting xmlns:xm="http://schemas.microsoft.com/office/excel/2006/main">
          <x14:cfRule type="expression" priority="340" id="{E6F95EC3-CA87-4A9C-A2E0-67F476880A38}">
            <xm:f>OE10=data!$AS$4</xm:f>
            <x14:dxf>
              <fill>
                <patternFill>
                  <bgColor theme="1"/>
                </patternFill>
              </fill>
            </x14:dxf>
          </x14:cfRule>
          <xm:sqref>OL10:OL69</xm:sqref>
        </x14:conditionalFormatting>
        <x14:conditionalFormatting xmlns:xm="http://schemas.microsoft.com/office/excel/2006/main">
          <x14:cfRule type="expression" priority="336" id="{D065B8B4-D305-440F-8704-251931CB8973}">
            <xm:f>OR(OE4=data!$F$5,OE4=data!$F$6)</xm:f>
            <x14:dxf>
              <fill>
                <patternFill>
                  <bgColor theme="1"/>
                </patternFill>
              </fill>
            </x14:dxf>
          </x14:cfRule>
          <xm:sqref>OC10:OC19</xm:sqref>
        </x14:conditionalFormatting>
        <x14:conditionalFormatting xmlns:xm="http://schemas.microsoft.com/office/excel/2006/main">
          <x14:cfRule type="expression" priority="335" id="{0627C7DD-136C-4D29-B081-715F9FF9984F}">
            <xm:f>OR(OE4=data!$F$5,OE4=data!$F$6)</xm:f>
            <x14:dxf>
              <fill>
                <patternFill>
                  <bgColor theme="1"/>
                </patternFill>
              </fill>
            </x14:dxf>
          </x14:cfRule>
          <xm:sqref>OC20:OC29</xm:sqref>
        </x14:conditionalFormatting>
        <x14:conditionalFormatting xmlns:xm="http://schemas.microsoft.com/office/excel/2006/main">
          <x14:cfRule type="expression" priority="334" id="{7D1FCE53-BEFF-419F-81A5-20BA37854D30}">
            <xm:f>OR(OE4=data!$F$5,OE4=data!$F$6)</xm:f>
            <x14:dxf>
              <fill>
                <patternFill>
                  <bgColor theme="1"/>
                </patternFill>
              </fill>
            </x14:dxf>
          </x14:cfRule>
          <xm:sqref>OC30:OC39</xm:sqref>
        </x14:conditionalFormatting>
        <x14:conditionalFormatting xmlns:xm="http://schemas.microsoft.com/office/excel/2006/main">
          <x14:cfRule type="expression" priority="333" id="{A7539222-5AD3-47F1-85A6-1E988559E815}">
            <xm:f>OR(OE4=data!$F$5,OE4=data!$F$6)</xm:f>
            <x14:dxf>
              <fill>
                <patternFill>
                  <bgColor theme="1"/>
                </patternFill>
              </fill>
            </x14:dxf>
          </x14:cfRule>
          <xm:sqref>OC40:OC49</xm:sqref>
        </x14:conditionalFormatting>
        <x14:conditionalFormatting xmlns:xm="http://schemas.microsoft.com/office/excel/2006/main">
          <x14:cfRule type="expression" priority="332" id="{A3EDF70C-48DC-4389-8DFB-8843B7DAE751}">
            <xm:f>OR(OE4=data!$F$5,OE4=data!$F$6)</xm:f>
            <x14:dxf>
              <fill>
                <patternFill>
                  <bgColor theme="1"/>
                </patternFill>
              </fill>
            </x14:dxf>
          </x14:cfRule>
          <xm:sqref>OC50:OC59</xm:sqref>
        </x14:conditionalFormatting>
        <x14:conditionalFormatting xmlns:xm="http://schemas.microsoft.com/office/excel/2006/main">
          <x14:cfRule type="expression" priority="331" id="{48CE0550-0047-492D-8D6E-70179B08107F}">
            <xm:f>OR(OE4=data!$F$5,OE4=data!$F$6)</xm:f>
            <x14:dxf>
              <fill>
                <patternFill>
                  <bgColor theme="1"/>
                </patternFill>
              </fill>
            </x14:dxf>
          </x14:cfRule>
          <xm:sqref>OC60:OC69</xm:sqref>
        </x14:conditionalFormatting>
        <x14:conditionalFormatting xmlns:xm="http://schemas.microsoft.com/office/excel/2006/main">
          <x14:cfRule type="expression" priority="394" id="{174D3440-692F-4E66-B688-5BEBF08683A3}">
            <xm:f>OR(ON30=data!$P$4,ON30=data!$P$5,ON30=data!$P$7,ON30=data!$P$10,ON30=data!$P$13,ON30=data!$P$14)</xm:f>
            <x14:dxf>
              <fill>
                <patternFill>
                  <bgColor theme="1"/>
                </patternFill>
              </fill>
            </x14:dxf>
          </x14:cfRule>
          <x14:cfRule type="expression" priority="395" id="{E9C3298B-5ABD-4BD8-A61B-00ABB83EB3F7}">
            <xm:f>OM30=data!$F$6</xm:f>
            <x14:dxf>
              <fill>
                <patternFill>
                  <bgColor theme="1"/>
                </patternFill>
              </fill>
            </x14:dxf>
          </x14:cfRule>
          <xm:sqref>OJ40 OJ30</xm:sqref>
        </x14:conditionalFormatting>
        <x14:conditionalFormatting xmlns:xm="http://schemas.microsoft.com/office/excel/2006/main">
          <x14:cfRule type="expression" priority="396" id="{BA874A21-953C-4F8F-BE3E-5C9B6942687F}">
            <xm:f>OR(ON30=data!$P$4,ON30=data!$P$5,ON30=data!$P$7,ON30=data!$P$10,ON30=data!$P$13,ON30=data!$P$14)</xm:f>
            <x14:dxf>
              <fill>
                <patternFill>
                  <bgColor theme="1"/>
                </patternFill>
              </fill>
            </x14:dxf>
          </x14:cfRule>
          <x14:cfRule type="expression" priority="397" id="{F29C8F3D-B801-4871-A180-424CBDE3C46A}">
            <xm:f>OM30=data!$F$6</xm:f>
            <x14:dxf>
              <fill>
                <patternFill>
                  <bgColor theme="1"/>
                </patternFill>
              </fill>
            </x14:dxf>
          </x14:cfRule>
          <xm:sqref>OK40 OK30</xm:sqref>
        </x14:conditionalFormatting>
        <x14:conditionalFormatting xmlns:xm="http://schemas.microsoft.com/office/excel/2006/main">
          <x14:cfRule type="expression" priority="398" id="{1CB4A6D2-63DA-425F-942D-024335EA80E1}">
            <xm:f>OR(ON50=data!$P$4,ON50=data!$P$5,ON50=data!$P$6,ON50=data!$P$7,ON50=data!$P$8,#REF!=data!$P$9,ON50=data!$P$10,ON50=data!$P$13,ON50=data!$P$14,ON50=data!$P$15)</xm:f>
            <x14:dxf>
              <fill>
                <patternFill>
                  <bgColor theme="1"/>
                </patternFill>
              </fill>
            </x14:dxf>
          </x14:cfRule>
          <x14:cfRule type="expression" priority="399" id="{09299836-A824-4824-B8B0-2825F9FDF744}">
            <xm:f>OF50=data!$F$6</xm:f>
            <x14:dxf>
              <fill>
                <patternFill>
                  <bgColor theme="1"/>
                </patternFill>
              </fill>
            </x14:dxf>
          </x14:cfRule>
          <xm:sqref>OI60 OI50</xm:sqref>
        </x14:conditionalFormatting>
        <x14:conditionalFormatting xmlns:xm="http://schemas.microsoft.com/office/excel/2006/main">
          <x14:cfRule type="expression" priority="400" id="{2A0DE1CF-438D-429F-B73B-593783EE33A5}">
            <xm:f>OR(ON50=data!$P$4,ON50=data!$P$5,ON50=data!$P$6,ON50=data!$P$7,ON50=data!$P$8,ON50=data!$P$9,ON50=data!$P$10,ON50=data!$P$13,ON50=data!$P$14,ON50=data!$P$15)</xm:f>
            <x14:dxf>
              <fill>
                <patternFill>
                  <bgColor theme="1"/>
                </patternFill>
              </fill>
            </x14:dxf>
          </x14:cfRule>
          <x14:cfRule type="expression" priority="401" id="{50561744-0EBA-4B84-B666-5BFE4AF3DED3}">
            <xm:f>OF50=data!$F$6</xm:f>
            <x14:dxf>
              <fill>
                <patternFill>
                  <bgColor theme="1"/>
                </patternFill>
              </fill>
            </x14:dxf>
          </x14:cfRule>
          <xm:sqref>OJ60 OJ50</xm:sqref>
        </x14:conditionalFormatting>
        <x14:conditionalFormatting xmlns:xm="http://schemas.microsoft.com/office/excel/2006/main">
          <x14:cfRule type="expression" priority="402" id="{2CBA986F-C327-4358-A82C-0F5048F5D65F}">
            <xm:f>OR(ON50=data!$P$4,ON50=data!$P$5,ON50=data!$P$6,ON50=data!$P$7,ON50=data!$P$8,ON50=data!$P$9,ON50=data!$P$10,ON50=data!$P$13,ON50=data!$P$14,ON50=data!$P$15)</xm:f>
            <x14:dxf>
              <fill>
                <patternFill>
                  <bgColor theme="1"/>
                </patternFill>
              </fill>
            </x14:dxf>
          </x14:cfRule>
          <x14:cfRule type="expression" priority="403" id="{BD5C351D-3E69-4E8E-8FBA-AF6540C30020}">
            <xm:f>OM50=data!$F$6</xm:f>
            <x14:dxf>
              <fill>
                <patternFill>
                  <bgColor theme="1"/>
                </patternFill>
              </fill>
            </x14:dxf>
          </x14:cfRule>
          <xm:sqref>OK60 OK50</xm:sqref>
        </x14:conditionalFormatting>
        <x14:conditionalFormatting xmlns:xm="http://schemas.microsoft.com/office/excel/2006/main">
          <x14:cfRule type="expression" priority="404" id="{98E8E660-88A7-4C2F-8E84-3A123F832FFF}">
            <xm:f>OR(ON30=data!$P$4,ON30=data!$P$5,ON30=data!$P$7,ON30=data!$P$10,ON30=data!$P$13,ON30=data!$P$14)</xm:f>
            <x14:dxf>
              <fill>
                <patternFill>
                  <bgColor theme="1"/>
                </patternFill>
              </fill>
            </x14:dxf>
          </x14:cfRule>
          <x14:cfRule type="expression" priority="405" id="{D47C9873-C672-4F31-AC4D-F36D198E9C83}">
            <xm:f>OM30=data!$F$6</xm:f>
            <x14:dxf>
              <fill>
                <patternFill>
                  <bgColor theme="1"/>
                </patternFill>
              </fill>
            </x14:dxf>
          </x14:cfRule>
          <xm:sqref>OI40 OI30</xm:sqref>
        </x14:conditionalFormatting>
        <x14:conditionalFormatting xmlns:xm="http://schemas.microsoft.com/office/excel/2006/main">
          <x14:cfRule type="expression" priority="330" id="{13CF191B-ABD0-4DDD-B850-C3C99F3AD5E4}">
            <xm:f>OM20=data!$F$6</xm:f>
            <x14:dxf>
              <fill>
                <patternFill>
                  <bgColor theme="1"/>
                </patternFill>
              </fill>
            </x14:dxf>
          </x14:cfRule>
          <xm:sqref>OB20 OB40 OB50 OB60</xm:sqref>
        </x14:conditionalFormatting>
        <x14:conditionalFormatting xmlns:xm="http://schemas.microsoft.com/office/excel/2006/main">
          <x14:cfRule type="expression" priority="329" id="{29C7CEED-9A69-4651-9FE2-A794A16EAAAC}">
            <xm:f>OR(ON50=data!$P$4,ON50=data!$P$5,ON50=data!$P$6,ON50=data!$P$7,ON50=data!$P$8,ON50=data!$P$9,ON50=data!$P$10,ON50=data!$P$13,ON50=data!$P$14,ON50=data!$P$15)</xm:f>
            <x14:dxf>
              <fill>
                <patternFill>
                  <bgColor theme="1"/>
                </patternFill>
              </fill>
            </x14:dxf>
          </x14:cfRule>
          <xm:sqref>OB50 OB60</xm:sqref>
        </x14:conditionalFormatting>
        <x14:conditionalFormatting xmlns:xm="http://schemas.microsoft.com/office/excel/2006/main">
          <x14:cfRule type="expression" priority="328" id="{963C2FDE-F167-48BA-A465-29D4F1FA5929}">
            <xm:f>OR(ON40=data!$P$4,ON40=data!$P$5,ON40=data!$P$7,ON40=data!$P$10,ON40=data!$P$13,ON40=data!$P$14)</xm:f>
            <x14:dxf>
              <fill>
                <patternFill>
                  <bgColor theme="1"/>
                </patternFill>
              </fill>
            </x14:dxf>
          </x14:cfRule>
          <xm:sqref>OB40</xm:sqref>
        </x14:conditionalFormatting>
        <x14:conditionalFormatting xmlns:xm="http://schemas.microsoft.com/office/excel/2006/main">
          <x14:cfRule type="expression" priority="327" id="{5931396A-EDB3-4B51-A2BB-8E47E5B2E2C2}">
            <xm:f>OM30=data!$F$6</xm:f>
            <x14:dxf>
              <fill>
                <patternFill>
                  <bgColor theme="1"/>
                </patternFill>
              </fill>
            </x14:dxf>
          </x14:cfRule>
          <xm:sqref>OB30</xm:sqref>
        </x14:conditionalFormatting>
        <x14:conditionalFormatting xmlns:xm="http://schemas.microsoft.com/office/excel/2006/main">
          <x14:cfRule type="expression" priority="326" id="{9A68ADA3-C860-451B-96D3-5025D14101A3}">
            <xm:f>OR(ON30=data!$P$4,ON30=data!$P$5,ON30=data!$P$7,ON30=data!$P$10,ON30=data!$P$13,ON30=data!$P$14)</xm:f>
            <x14:dxf>
              <fill>
                <patternFill>
                  <bgColor theme="1"/>
                </patternFill>
              </fill>
            </x14:dxf>
          </x14:cfRule>
          <xm:sqref>OB30</xm:sqref>
        </x14:conditionalFormatting>
        <x14:conditionalFormatting xmlns:xm="http://schemas.microsoft.com/office/excel/2006/main">
          <x14:cfRule type="expression" priority="325" id="{60C27AD3-CE86-43FD-B507-FF8B9EDA4E34}">
            <xm:f>$IE$6=data!$Q$8</xm:f>
            <x14:dxf>
              <fill>
                <patternFill>
                  <bgColor theme="1"/>
                </patternFill>
              </fill>
            </x14:dxf>
          </x14:cfRule>
          <xm:sqref>OB30:OL69</xm:sqref>
        </x14:conditionalFormatting>
        <x14:conditionalFormatting xmlns:xm="http://schemas.microsoft.com/office/excel/2006/main">
          <x14:cfRule type="expression" priority="311" id="{74C00372-9FC7-4625-808F-C0B707FB26EC}">
            <xm:f>OR(PN40=data!$P$4,PN40=data!$P$5,PN40=data!$P$7,PN40=data!$P$10,PN40=data!$P$13,PN40=data!$P$14)</xm:f>
            <x14:dxf>
              <fill>
                <patternFill>
                  <bgColor theme="1"/>
                </patternFill>
              </fill>
            </x14:dxf>
          </x14:cfRule>
          <xm:sqref>PL40</xm:sqref>
        </x14:conditionalFormatting>
        <x14:conditionalFormatting xmlns:xm="http://schemas.microsoft.com/office/excel/2006/main">
          <x14:cfRule type="expression" priority="312" id="{B0953F82-42D5-4584-A8DB-17617BF81F2E}">
            <xm:f>OR(PN60=data!$P$4,PN60=data!$P$5,PN60=data!$P$6,PN60=data!$P$7,PN60=data!$P$8,#REF!=data!$P$9,PN60=data!$P$10,PN60=data!$P$13,PN60=data!$P$14,PN60=data!$P$15)</xm:f>
            <x14:dxf>
              <fill>
                <patternFill>
                  <bgColor theme="1"/>
                </patternFill>
              </fill>
            </x14:dxf>
          </x14:cfRule>
          <xm:sqref>PL60</xm:sqref>
        </x14:conditionalFormatting>
        <x14:conditionalFormatting xmlns:xm="http://schemas.microsoft.com/office/excel/2006/main">
          <x14:cfRule type="expression" priority="305" id="{432CA6BF-9752-44C5-ABC2-BF3C6AE5A9EE}">
            <xm:f>PE4=data!$F$6</xm:f>
            <x14:dxf>
              <fill>
                <patternFill>
                  <bgColor theme="1"/>
                </patternFill>
              </fill>
            </x14:dxf>
          </x14:cfRule>
          <xm:sqref>PJ4</xm:sqref>
        </x14:conditionalFormatting>
        <x14:conditionalFormatting xmlns:xm="http://schemas.microsoft.com/office/excel/2006/main">
          <x14:cfRule type="expression" priority="304" id="{0938C8F2-4EE8-4D20-AA6E-55F23FE0100C}">
            <xm:f>OR(PE4=data!$F$4,PE4=data!$F$5)</xm:f>
            <x14:dxf>
              <fill>
                <patternFill>
                  <bgColor theme="1"/>
                </patternFill>
              </fill>
            </x14:dxf>
          </x14:cfRule>
          <xm:sqref>PE5:PH5</xm:sqref>
        </x14:conditionalFormatting>
        <x14:conditionalFormatting xmlns:xm="http://schemas.microsoft.com/office/excel/2006/main">
          <x14:cfRule type="expression" priority="303" id="{2C95C3F5-F2B8-40A3-8359-D5BE8A992D15}">
            <xm:f>OR(PE4=data!$F$4,PE4=data!$F$5)</xm:f>
            <x14:dxf>
              <fill>
                <patternFill>
                  <bgColor theme="1"/>
                </patternFill>
              </fill>
            </x14:dxf>
          </x14:cfRule>
          <xm:sqref>PJ5</xm:sqref>
        </x14:conditionalFormatting>
        <x14:conditionalFormatting xmlns:xm="http://schemas.microsoft.com/office/excel/2006/main">
          <x14:cfRule type="expression" priority="302" id="{08B370E1-CD4D-4CBA-8D66-6D8FB27A0902}">
            <xm:f>OR(PE4=data!$F$4,PE4=data!$F$6)</xm:f>
            <x14:dxf>
              <fill>
                <patternFill>
                  <bgColor theme="1"/>
                </patternFill>
              </fill>
            </x14:dxf>
          </x14:cfRule>
          <xm:sqref>PE6:PH6</xm:sqref>
        </x14:conditionalFormatting>
        <x14:conditionalFormatting xmlns:xm="http://schemas.microsoft.com/office/excel/2006/main">
          <x14:cfRule type="expression" priority="301" id="{B01B9DBD-A1E5-4530-BFB2-2F7DD84C4010}">
            <xm:f>OR(PE4=data!$F$4,PE4=data!$F$6)</xm:f>
            <x14:dxf>
              <fill>
                <patternFill>
                  <bgColor theme="1"/>
                </patternFill>
              </fill>
            </x14:dxf>
          </x14:cfRule>
          <xm:sqref>PJ6</xm:sqref>
        </x14:conditionalFormatting>
        <x14:conditionalFormatting xmlns:xm="http://schemas.microsoft.com/office/excel/2006/main">
          <x14:cfRule type="expression" priority="300" id="{307D6574-5A91-48E9-AA09-0EAE53E932B6}">
            <xm:f>PM20=data!$F$6</xm:f>
            <x14:dxf>
              <fill>
                <patternFill>
                  <bgColor theme="1"/>
                </patternFill>
              </fill>
            </x14:dxf>
          </x14:cfRule>
          <xm:sqref>PC20:PC69</xm:sqref>
        </x14:conditionalFormatting>
        <x14:conditionalFormatting xmlns:xm="http://schemas.microsoft.com/office/excel/2006/main">
          <x14:cfRule type="expression" priority="299" id="{9BC20326-EC1C-4A1D-A9AC-C1C53800A176}">
            <xm:f>PM20=data!$F$6</xm:f>
            <x14:dxf>
              <fill>
                <patternFill>
                  <bgColor theme="1"/>
                </patternFill>
              </fill>
            </x14:dxf>
          </x14:cfRule>
          <xm:sqref>PD20:PD69</xm:sqref>
        </x14:conditionalFormatting>
        <x14:conditionalFormatting xmlns:xm="http://schemas.microsoft.com/office/excel/2006/main">
          <x14:cfRule type="expression" priority="298" id="{DA4E7E0F-6F2B-4B32-B54B-D6ACF4D60324}">
            <xm:f>PM20=data!$F$6</xm:f>
            <x14:dxf>
              <fill>
                <patternFill>
                  <bgColor theme="1"/>
                </patternFill>
              </fill>
            </x14:dxf>
          </x14:cfRule>
          <xm:sqref>PE20:PE69</xm:sqref>
        </x14:conditionalFormatting>
        <x14:conditionalFormatting xmlns:xm="http://schemas.microsoft.com/office/excel/2006/main">
          <x14:cfRule type="expression" priority="297" id="{4031F9CF-356E-4766-9E98-C5C573422DED}">
            <xm:f>PM20=data!$F$6</xm:f>
            <x14:dxf>
              <fill>
                <patternFill>
                  <bgColor theme="1"/>
                </patternFill>
              </fill>
            </x14:dxf>
          </x14:cfRule>
          <xm:sqref>PF20:PF69</xm:sqref>
        </x14:conditionalFormatting>
        <x14:conditionalFormatting xmlns:xm="http://schemas.microsoft.com/office/excel/2006/main">
          <x14:cfRule type="expression" priority="296" id="{F56F7176-C7E2-4073-935D-4325833992C5}">
            <xm:f>PM20=data!$F$6</xm:f>
            <x14:dxf>
              <fill>
                <patternFill>
                  <bgColor theme="1"/>
                </patternFill>
              </fill>
            </x14:dxf>
          </x14:cfRule>
          <xm:sqref>PI21:PI29</xm:sqref>
        </x14:conditionalFormatting>
        <x14:conditionalFormatting xmlns:xm="http://schemas.microsoft.com/office/excel/2006/main">
          <x14:cfRule type="expression" priority="295" id="{85B74ABE-948F-4456-A095-3F4EF02A1EE4}">
            <xm:f>PM20=data!$F$6</xm:f>
            <x14:dxf>
              <fill>
                <patternFill>
                  <bgColor theme="1"/>
                </patternFill>
              </fill>
            </x14:dxf>
          </x14:cfRule>
          <xm:sqref>PJ21:PJ29</xm:sqref>
        </x14:conditionalFormatting>
        <x14:conditionalFormatting xmlns:xm="http://schemas.microsoft.com/office/excel/2006/main">
          <x14:cfRule type="expression" priority="294" id="{AE0FE0DC-C756-471D-8603-40C99286D244}">
            <xm:f>PM20=data!$F$6</xm:f>
            <x14:dxf>
              <fill>
                <patternFill>
                  <bgColor theme="1"/>
                </patternFill>
              </fill>
            </x14:dxf>
          </x14:cfRule>
          <xm:sqref>PK21:PK29</xm:sqref>
        </x14:conditionalFormatting>
        <x14:conditionalFormatting xmlns:xm="http://schemas.microsoft.com/office/excel/2006/main">
          <x14:cfRule type="expression" priority="293" id="{034FD01D-AE59-4D66-A640-8733937C9F85}">
            <xm:f>PM20=data!$F$6</xm:f>
            <x14:dxf>
              <fill>
                <patternFill>
                  <bgColor theme="1"/>
                </patternFill>
              </fill>
            </x14:dxf>
          </x14:cfRule>
          <xm:sqref>PL20:PL69</xm:sqref>
        </x14:conditionalFormatting>
        <x14:conditionalFormatting xmlns:xm="http://schemas.microsoft.com/office/excel/2006/main">
          <x14:cfRule type="expression" priority="271" id="{C09804A7-D2CF-4396-879B-B364B688C20D}">
            <xm:f>OR(PN29=data!$P$4,PN29=data!$P$5,PN29=data!$P$7,PN29=data!$P$10,PN29=data!$P$13,PN29=data!$P$14)</xm:f>
            <x14:dxf>
              <fill>
                <patternFill>
                  <bgColor theme="1"/>
                </patternFill>
              </fill>
            </x14:dxf>
          </x14:cfRule>
          <xm:sqref>PH30:PH49</xm:sqref>
        </x14:conditionalFormatting>
        <x14:conditionalFormatting xmlns:xm="http://schemas.microsoft.com/office/excel/2006/main">
          <x14:cfRule type="expression" priority="292" id="{635731F6-73F0-4FFE-917E-8930A71231DC}">
            <xm:f>PM29=data!$F$6</xm:f>
            <x14:dxf>
              <fill>
                <patternFill>
                  <bgColor theme="1"/>
                </patternFill>
              </fill>
            </x14:dxf>
          </x14:cfRule>
          <xm:sqref>PI30:PI49</xm:sqref>
        </x14:conditionalFormatting>
        <x14:conditionalFormatting xmlns:xm="http://schemas.microsoft.com/office/excel/2006/main">
          <x14:cfRule type="expression" priority="291" id="{18AF1799-90F7-4B8F-AB6E-CA6D281B1256}">
            <xm:f>PM30=data!$F$6</xm:f>
            <x14:dxf>
              <fill>
                <patternFill>
                  <bgColor theme="1"/>
                </patternFill>
              </fill>
            </x14:dxf>
          </x14:cfRule>
          <xm:sqref>PJ31:PJ39 PJ41:PJ49</xm:sqref>
        </x14:conditionalFormatting>
        <x14:conditionalFormatting xmlns:xm="http://schemas.microsoft.com/office/excel/2006/main">
          <x14:cfRule type="expression" priority="290" id="{3AE8883A-B232-4813-8174-8CD12137C168}">
            <xm:f>PM29=data!$F$6</xm:f>
            <x14:dxf>
              <fill>
                <patternFill>
                  <bgColor theme="1"/>
                </patternFill>
              </fill>
            </x14:dxf>
          </x14:cfRule>
          <xm:sqref>PK30:PK49</xm:sqref>
        </x14:conditionalFormatting>
        <x14:conditionalFormatting xmlns:xm="http://schemas.microsoft.com/office/excel/2006/main">
          <x14:cfRule type="expression" priority="281" id="{DF6C5F4F-C490-47D1-81C0-BD77E0BF5514}">
            <xm:f>OR(PN49=data!$P$4,PN49=data!$P$5,PN49=data!$P$6,PN49=data!$P$7,PN49=data!$P$8,PN49=data!$P$9,PN49=data!$P$10,PN49=data!$P$13,PN49=data!$P$14,PN49=data!$P$15)</xm:f>
            <x14:dxf>
              <fill>
                <patternFill>
                  <bgColor theme="1"/>
                </patternFill>
              </fill>
            </x14:dxf>
          </x14:cfRule>
          <xm:sqref>PH50:PH69</xm:sqref>
        </x14:conditionalFormatting>
        <x14:conditionalFormatting xmlns:xm="http://schemas.microsoft.com/office/excel/2006/main">
          <x14:cfRule type="expression" priority="289" id="{947168DA-C5A0-4531-8160-343EB589CD7B}">
            <xm:f>PM49=data!$F$6</xm:f>
            <x14:dxf>
              <fill>
                <patternFill>
                  <bgColor theme="1"/>
                </patternFill>
              </fill>
            </x14:dxf>
          </x14:cfRule>
          <xm:sqref>PI50:PI69</xm:sqref>
        </x14:conditionalFormatting>
        <x14:conditionalFormatting xmlns:xm="http://schemas.microsoft.com/office/excel/2006/main">
          <x14:cfRule type="expression" priority="288" id="{76F7519B-530A-40B5-9AF9-1EF76CC3A2C5}">
            <xm:f>PM49=data!$F$6</xm:f>
            <x14:dxf>
              <fill>
                <patternFill>
                  <bgColor theme="1"/>
                </patternFill>
              </fill>
            </x14:dxf>
          </x14:cfRule>
          <xm:sqref>PJ50:PJ69</xm:sqref>
        </x14:conditionalFormatting>
        <x14:conditionalFormatting xmlns:xm="http://schemas.microsoft.com/office/excel/2006/main">
          <x14:cfRule type="expression" priority="278" id="{D67AA3E6-992D-4B02-BC32-B39780111702}">
            <xm:f>OR(PN49=data!$P$4,PN49=data!$P$5,PN49=data!$P$6,PN49=data!$P$7,PN49=data!$P$8,PN49=data!$P$9,PN49=data!$P$10,PN49=data!$P$13,PN49=data!$P$14,PN49=data!$P$15)</xm:f>
            <x14:dxf>
              <fill>
                <patternFill>
                  <bgColor theme="1"/>
                </patternFill>
              </fill>
            </x14:dxf>
          </x14:cfRule>
          <xm:sqref>PK50:PK69</xm:sqref>
        </x14:conditionalFormatting>
        <x14:conditionalFormatting xmlns:xm="http://schemas.microsoft.com/office/excel/2006/main">
          <x14:cfRule type="expression" priority="286" id="{E6B0D12C-FE8D-4DF0-8C03-0C3C7F3796E3}">
            <xm:f>OR(PN50=data!$P$4,PN50=data!$P$5,PN50=data!$P$6,PN50=data!$P$7,PN50=data!$P$8,PN50=data!$P$9,PN50=data!$P$10,PN50=data!$P$13,PN50=data!$P$14,PN50=data!$P$15)</xm:f>
            <x14:dxf>
              <fill>
                <patternFill>
                  <bgColor theme="1"/>
                </patternFill>
              </fill>
            </x14:dxf>
          </x14:cfRule>
          <xm:sqref>PC50:PC69</xm:sqref>
        </x14:conditionalFormatting>
        <x14:conditionalFormatting xmlns:xm="http://schemas.microsoft.com/office/excel/2006/main">
          <x14:cfRule type="expression" priority="285" id="{DD36E2E8-15C1-4487-9E5D-CC29A9B14F53}">
            <xm:f>OR(PN50=data!$P$4,PN50=data!$P$5,PN50=data!$P$6,PN50=data!$P$7,PN50=data!$P$8,PN50=data!$P$9,PN50=data!$P$10,PN50=data!$P$13,PN50=data!$P$14,PN50=data!$P$15)</xm:f>
            <x14:dxf>
              <fill>
                <patternFill>
                  <bgColor theme="1"/>
                </patternFill>
              </fill>
            </x14:dxf>
          </x14:cfRule>
          <xm:sqref>PD50:PD69</xm:sqref>
        </x14:conditionalFormatting>
        <x14:conditionalFormatting xmlns:xm="http://schemas.microsoft.com/office/excel/2006/main">
          <x14:cfRule type="expression" priority="284" id="{56BD1FA9-00E2-4000-BCEF-60E1A6628289}">
            <xm:f>OR(PN50=data!$P$4,PN50=data!$P$5,PN50=data!$P$6,PN50=data!$P$7,PN50=data!$P$8,PN50=data!$P$9,PN50=data!$P$10,PN50=data!$P$13,PN50=data!$P$14,PN50=data!$P$15)</xm:f>
            <x14:dxf>
              <fill>
                <patternFill>
                  <bgColor theme="1"/>
                </patternFill>
              </fill>
            </x14:dxf>
          </x14:cfRule>
          <xm:sqref>PE50:PE69</xm:sqref>
        </x14:conditionalFormatting>
        <x14:conditionalFormatting xmlns:xm="http://schemas.microsoft.com/office/excel/2006/main">
          <x14:cfRule type="expression" priority="283" id="{DF0521B9-35EC-4C55-AE9F-EB6B13331B85}">
            <xm:f>OR(PN50=data!$P$4,PN50=data!$P$5,PN50=data!$P$6,PN50=data!$P$7,PN50=data!$P$8,PN50=data!$P$9,PN50=data!$P$10,PN50=data!$P$13,PN50=data!$P$14,PN50=data!$P$15)</xm:f>
            <x14:dxf>
              <fill>
                <patternFill>
                  <bgColor theme="1"/>
                </patternFill>
              </fill>
            </x14:dxf>
          </x14:cfRule>
          <xm:sqref>PF50:PF69</xm:sqref>
        </x14:conditionalFormatting>
        <x14:conditionalFormatting xmlns:xm="http://schemas.microsoft.com/office/excel/2006/main">
          <x14:cfRule type="expression" priority="282" id="{351505D2-BAFE-4FF3-A960-F65F2DDBC16D}">
            <xm:f>OR(PN50=data!$P$4,PN50=data!$P$5,PN50=data!$P$6,PN50=data!$P$7,PN50=data!$P$8,PN50=data!$P$9,PN50=data!$P$10,PN50=data!$P$13,PN50=data!$P$14,PN50=data!$P$15)</xm:f>
            <x14:dxf>
              <fill>
                <patternFill>
                  <bgColor theme="1"/>
                </patternFill>
              </fill>
            </x14:dxf>
          </x14:cfRule>
          <xm:sqref>PG50:PG69</xm:sqref>
        </x14:conditionalFormatting>
        <x14:conditionalFormatting xmlns:xm="http://schemas.microsoft.com/office/excel/2006/main">
          <x14:cfRule type="expression" priority="277" id="{5B32BEE5-FFE2-4C63-95B1-AE21429C4633}">
            <xm:f>OR(PN49=data!$P$4,PN49=data!$P$5,PN49=data!$P$6,PN49=data!$P$7,PN49=data!$P$8,PN49=data!$P$9,PN49=data!$P$10,PN49=data!$P$13,PN49=data!$P$14,PN49=data!$P$15)</xm:f>
            <x14:dxf>
              <fill>
                <patternFill>
                  <bgColor theme="1"/>
                </patternFill>
              </fill>
            </x14:dxf>
          </x14:cfRule>
          <xm:sqref>PL50:PL69</xm:sqref>
        </x14:conditionalFormatting>
        <x14:conditionalFormatting xmlns:xm="http://schemas.microsoft.com/office/excel/2006/main">
          <x14:cfRule type="expression" priority="276" id="{94CED581-1808-4D93-AA89-2450506D14EE}">
            <xm:f>OR(PN30=data!$P$4,PN30=data!$P$5,PN30=data!$P$7,PN30=data!$P$10,PN30=data!$P$13,PN30=data!$P$14)</xm:f>
            <x14:dxf>
              <fill>
                <patternFill>
                  <bgColor theme="1"/>
                </patternFill>
              </fill>
            </x14:dxf>
          </x14:cfRule>
          <xm:sqref>PC30:PC49</xm:sqref>
        </x14:conditionalFormatting>
        <x14:conditionalFormatting xmlns:xm="http://schemas.microsoft.com/office/excel/2006/main">
          <x14:cfRule type="expression" priority="275" id="{A55AD545-6A7A-45DF-9638-6CAC08B5874A}">
            <xm:f>OR(PN30=data!$P$4,PN30=data!$P$5,PN30=data!$P$7,PN30=data!$P$10,PN30=data!$P$13,PN30=data!$P$14)</xm:f>
            <x14:dxf>
              <fill>
                <patternFill>
                  <bgColor theme="1"/>
                </patternFill>
              </fill>
            </x14:dxf>
          </x14:cfRule>
          <xm:sqref>PD30:PD49</xm:sqref>
        </x14:conditionalFormatting>
        <x14:conditionalFormatting xmlns:xm="http://schemas.microsoft.com/office/excel/2006/main">
          <x14:cfRule type="expression" priority="274" id="{FC6AFCA2-5DC6-4E43-B615-DD0FDA05DF5E}">
            <xm:f>OR(PN30=data!$P$4,PN30=data!$P$5,PN30=data!$P$7,PN30=data!$P$10,PN30=data!$P$13,PN30=data!$P$14)</xm:f>
            <x14:dxf>
              <fill>
                <patternFill>
                  <bgColor theme="1"/>
                </patternFill>
              </fill>
            </x14:dxf>
          </x14:cfRule>
          <xm:sqref>PE30:PE49</xm:sqref>
        </x14:conditionalFormatting>
        <x14:conditionalFormatting xmlns:xm="http://schemas.microsoft.com/office/excel/2006/main">
          <x14:cfRule type="expression" priority="273" id="{420990B1-C680-4717-AE11-6B561A4F5FD0}">
            <xm:f>OR(PN30=data!$P$4,PN30=data!$P$5,PN30=data!$P$7,PN30=data!$P$10,PN30=data!$P$13,PN30=data!$P$14)</xm:f>
            <x14:dxf>
              <fill>
                <patternFill>
                  <bgColor theme="1"/>
                </patternFill>
              </fill>
            </x14:dxf>
          </x14:cfRule>
          <xm:sqref>PF30:PF49</xm:sqref>
        </x14:conditionalFormatting>
        <x14:conditionalFormatting xmlns:xm="http://schemas.microsoft.com/office/excel/2006/main">
          <x14:cfRule type="expression" priority="272" id="{726E1DD2-68E1-42DB-A410-7B1F6054E0EA}">
            <xm:f>OR(PN30=data!$P$4,PN30=data!$P$5,PN30=data!$P$7,PN30=data!$P$10,PN30=data!$P$13,PN30=data!$P$14)</xm:f>
            <x14:dxf>
              <fill>
                <patternFill>
                  <bgColor theme="1"/>
                </patternFill>
              </fill>
            </x14:dxf>
          </x14:cfRule>
          <xm:sqref>PG30:PG49</xm:sqref>
        </x14:conditionalFormatting>
        <x14:conditionalFormatting xmlns:xm="http://schemas.microsoft.com/office/excel/2006/main">
          <x14:cfRule type="expression" priority="267" id="{9D653FD0-D2C7-4D2E-B3D6-51973B0A3829}">
            <xm:f>OR(PN29=data!$P$4,PN29=data!$P$5,PN29=data!$P$7,PN29=data!$P$10,PN29=data!$P$13,PN29=data!$P$14)</xm:f>
            <x14:dxf>
              <fill>
                <patternFill>
                  <bgColor theme="1"/>
                </patternFill>
              </fill>
            </x14:dxf>
          </x14:cfRule>
          <xm:sqref>PL30:PL49</xm:sqref>
        </x14:conditionalFormatting>
        <x14:conditionalFormatting xmlns:xm="http://schemas.microsoft.com/office/excel/2006/main">
          <x14:cfRule type="expression" priority="306" id="{C437E4DD-2544-47E0-95AF-5127838A680C}">
            <xm:f>PM20=data!$F$6</xm:f>
            <x14:dxf>
              <fill>
                <patternFill>
                  <bgColor theme="1"/>
                </patternFill>
              </fill>
            </x14:dxf>
          </x14:cfRule>
          <xm:sqref>PI20</xm:sqref>
        </x14:conditionalFormatting>
        <x14:conditionalFormatting xmlns:xm="http://schemas.microsoft.com/office/excel/2006/main">
          <x14:cfRule type="expression" priority="307" id="{5AFB36C1-65D7-4B1D-9A6A-E687A69FD4C6}">
            <xm:f>PM20=data!$F$6</xm:f>
            <x14:dxf>
              <fill>
                <patternFill>
                  <bgColor theme="1"/>
                </patternFill>
              </fill>
            </x14:dxf>
          </x14:cfRule>
          <xm:sqref>PJ20</xm:sqref>
        </x14:conditionalFormatting>
        <x14:conditionalFormatting xmlns:xm="http://schemas.microsoft.com/office/excel/2006/main">
          <x14:cfRule type="expression" priority="308" id="{84B99393-97D4-4CF4-9F08-003C843BEAC5}">
            <xm:f>PM20=data!$F$6</xm:f>
            <x14:dxf>
              <fill>
                <patternFill>
                  <bgColor theme="1"/>
                </patternFill>
              </fill>
            </x14:dxf>
          </x14:cfRule>
          <xm:sqref>PK20</xm:sqref>
        </x14:conditionalFormatting>
        <x14:conditionalFormatting xmlns:xm="http://schemas.microsoft.com/office/excel/2006/main">
          <x14:cfRule type="expression" priority="309" id="{83137E2C-E80B-4555-88E7-1CFA6B795396}">
            <xm:f>OR(PN30=data!$P$4,PN30=data!$P$5,PN30=data!$P$7,PN30=data!$P$10,PN30=data!$P$13,PN30=data!$P$14)</xm:f>
            <x14:dxf>
              <fill>
                <patternFill>
                  <bgColor theme="1"/>
                </patternFill>
              </fill>
            </x14:dxf>
          </x14:cfRule>
          <xm:sqref>PL30</xm:sqref>
        </x14:conditionalFormatting>
        <x14:conditionalFormatting xmlns:xm="http://schemas.microsoft.com/office/excel/2006/main">
          <x14:cfRule type="expression" priority="310" id="{77399620-49D8-4F59-99D2-9BF094E6EDD9}">
            <xm:f>OR(PN50=data!$P$4,PN50=data!$P$5,PN50=data!$P$6,PN50=data!$P$7,PN50=data!$P$8,#REF!=data!$P$9,PN50=data!$P$10,PN50=data!$P$13,PN50=data!$P$14,PN50=data!$P$15)</xm:f>
            <x14:dxf>
              <fill>
                <patternFill>
                  <bgColor theme="1"/>
                </patternFill>
              </fill>
            </x14:dxf>
          </x14:cfRule>
          <xm:sqref>PL50</xm:sqref>
        </x14:conditionalFormatting>
        <x14:conditionalFormatting xmlns:xm="http://schemas.microsoft.com/office/excel/2006/main">
          <x14:cfRule type="expression" priority="266" id="{914EFA98-52E0-4DB9-B11B-9B16089C44A4}">
            <xm:f>PM20=data!$F$6</xm:f>
            <x14:dxf>
              <fill>
                <patternFill>
                  <bgColor theme="1"/>
                </patternFill>
              </fill>
            </x14:dxf>
          </x14:cfRule>
          <xm:sqref>PG20:PG69</xm:sqref>
        </x14:conditionalFormatting>
        <x14:conditionalFormatting xmlns:xm="http://schemas.microsoft.com/office/excel/2006/main">
          <x14:cfRule type="expression" priority="265" id="{11A59575-61AF-4F7D-ACF8-5ED2DFEB1C6C}">
            <xm:f>PM20=data!$F$6</xm:f>
            <x14:dxf>
              <fill>
                <patternFill>
                  <bgColor theme="1"/>
                </patternFill>
              </fill>
            </x14:dxf>
          </x14:cfRule>
          <xm:sqref>PH20:PH69</xm:sqref>
        </x14:conditionalFormatting>
        <x14:conditionalFormatting xmlns:xm="http://schemas.microsoft.com/office/excel/2006/main">
          <x14:cfRule type="expression" priority="268" id="{4BF491FA-DB7F-45CF-B65E-71AADCB155F7}">
            <xm:f>OR(PN29=data!$P$4,PN29=data!$P$5,PN29=data!$P$7,PN29=data!$P$10,PN29=data!$P$13,PN29=data!$P$14)</xm:f>
            <x14:dxf>
              <fill>
                <patternFill>
                  <bgColor theme="1"/>
                </patternFill>
              </fill>
            </x14:dxf>
          </x14:cfRule>
          <xm:sqref>PK30:PK49</xm:sqref>
        </x14:conditionalFormatting>
        <x14:conditionalFormatting xmlns:xm="http://schemas.microsoft.com/office/excel/2006/main">
          <x14:cfRule type="expression" priority="269" id="{5CA2C9FF-7A3E-42EA-B352-EEBDC35B7DD0}">
            <xm:f>OR(PN29=data!$P$4,PN29=data!$P$5,PN29=data!$P$7,PN29=data!$P$10,PN29=data!$P$13,PN29=data!$P$14)</xm:f>
            <x14:dxf>
              <fill>
                <patternFill>
                  <bgColor theme="1"/>
                </patternFill>
              </fill>
            </x14:dxf>
          </x14:cfRule>
          <xm:sqref>PJ30:PJ49</xm:sqref>
        </x14:conditionalFormatting>
        <x14:conditionalFormatting xmlns:xm="http://schemas.microsoft.com/office/excel/2006/main">
          <x14:cfRule type="expression" priority="270" id="{DD4D67C9-0CC6-4B3A-9FA4-9B615CF9BAA1}">
            <xm:f>OR(PN29=data!$P$4,PN29=data!$P$5,PN29=data!$P$7,PN29=data!$P$10,PN29=data!$P$13,PN29=data!$P$14)</xm:f>
            <x14:dxf>
              <fill>
                <patternFill>
                  <bgColor theme="1"/>
                </patternFill>
              </fill>
            </x14:dxf>
          </x14:cfRule>
          <xm:sqref>PI30:PI49</xm:sqref>
        </x14:conditionalFormatting>
        <x14:conditionalFormatting xmlns:xm="http://schemas.microsoft.com/office/excel/2006/main">
          <x14:cfRule type="expression" priority="279" id="{BE32FE61-2FD1-4262-9E2D-B7904DFF43DD}">
            <xm:f>OR(PN49=data!$P$4,PN49=data!$P$5,PN49=data!$P$6,PN49=data!$P$7,PN49=data!$P$8,PN49=data!$P$9,PN49=data!$P$10,PN49=data!$P$13,PN49=data!$P$14,PN49=data!$P$15)</xm:f>
            <x14:dxf>
              <fill>
                <patternFill>
                  <bgColor theme="1"/>
                </patternFill>
              </fill>
            </x14:dxf>
          </x14:cfRule>
          <xm:sqref>PJ50:PJ69</xm:sqref>
        </x14:conditionalFormatting>
        <x14:conditionalFormatting xmlns:xm="http://schemas.microsoft.com/office/excel/2006/main">
          <x14:cfRule type="expression" priority="280" id="{088EFD83-6FCA-492A-A24A-3AAF6F46702F}">
            <xm:f>OR(PN49=data!$P$4,PN49=data!$P$5,PN49=data!$P$6,PN49=data!$P$7,PN49=data!$P$8,PN49=data!$P$9,PN49=data!$P$10,PN49=data!$P$13,PN49=data!$P$14,PN49=data!$P$15)</xm:f>
            <x14:dxf>
              <fill>
                <patternFill>
                  <bgColor theme="1"/>
                </patternFill>
              </fill>
            </x14:dxf>
          </x14:cfRule>
          <xm:sqref>PI50:PI69</xm:sqref>
        </x14:conditionalFormatting>
        <x14:conditionalFormatting xmlns:xm="http://schemas.microsoft.com/office/excel/2006/main">
          <x14:cfRule type="expression" priority="287" id="{7AD032E8-C5D9-417F-9FF8-FAF7B3FC1122}">
            <xm:f>PM49=data!$F$6</xm:f>
            <x14:dxf>
              <fill>
                <patternFill>
                  <bgColor theme="1"/>
                </patternFill>
              </fill>
            </x14:dxf>
          </x14:cfRule>
          <xm:sqref>PK50:PK69</xm:sqref>
        </x14:conditionalFormatting>
        <x14:conditionalFormatting xmlns:xm="http://schemas.microsoft.com/office/excel/2006/main">
          <x14:cfRule type="expression" priority="264" id="{F5B0E484-0116-4C87-BF32-B3C7FEFBCB7A}">
            <xm:f>PE10=data!$AS$5</xm:f>
            <x14:dxf>
              <fill>
                <patternFill>
                  <bgColor theme="1"/>
                </patternFill>
              </fill>
            </x14:dxf>
          </x14:cfRule>
          <xm:sqref>PG10:PG69</xm:sqref>
        </x14:conditionalFormatting>
        <x14:conditionalFormatting xmlns:xm="http://schemas.microsoft.com/office/excel/2006/main">
          <x14:cfRule type="expression" priority="263" id="{D8DA9877-E8D3-450E-AB7C-A6B4907FA266}">
            <xm:f>PE10=data!$AS$5</xm:f>
            <x14:dxf>
              <fill>
                <patternFill>
                  <bgColor theme="1"/>
                </patternFill>
              </fill>
            </x14:dxf>
          </x14:cfRule>
          <xm:sqref>PH10:PH69</xm:sqref>
        </x14:conditionalFormatting>
        <x14:conditionalFormatting xmlns:xm="http://schemas.microsoft.com/office/excel/2006/main">
          <x14:cfRule type="expression" priority="258" id="{980D1713-FFC8-4978-9A82-295CC75C030B}">
            <xm:f>PH10=data!$AR$4</xm:f>
            <x14:dxf>
              <fill>
                <patternFill>
                  <bgColor theme="1"/>
                </patternFill>
              </fill>
            </x14:dxf>
          </x14:cfRule>
          <x14:cfRule type="expression" priority="262" id="{A3F38B2F-BDCA-4916-83AF-23D7D3A92A3F}">
            <xm:f>PE10=data!$AS$5</xm:f>
            <x14:dxf>
              <fill>
                <patternFill>
                  <bgColor theme="1"/>
                </patternFill>
              </fill>
            </x14:dxf>
          </x14:cfRule>
          <xm:sqref>PI10:PI69</xm:sqref>
        </x14:conditionalFormatting>
        <x14:conditionalFormatting xmlns:xm="http://schemas.microsoft.com/office/excel/2006/main">
          <x14:cfRule type="expression" priority="257" id="{15F418B0-F4AE-4A6B-83C5-57FABB053850}">
            <xm:f>PH10=data!$AR$5</xm:f>
            <x14:dxf>
              <fill>
                <patternFill>
                  <bgColor theme="1"/>
                </patternFill>
              </fill>
            </x14:dxf>
          </x14:cfRule>
          <x14:cfRule type="expression" priority="261" id="{56E73C83-B126-4692-A977-3D0ADC7A14E7}">
            <xm:f>PE10=data!$AS$5</xm:f>
            <x14:dxf>
              <fill>
                <patternFill>
                  <bgColor theme="1"/>
                </patternFill>
              </fill>
            </x14:dxf>
          </x14:cfRule>
          <xm:sqref>PJ10:PJ69</xm:sqref>
        </x14:conditionalFormatting>
        <x14:conditionalFormatting xmlns:xm="http://schemas.microsoft.com/office/excel/2006/main">
          <x14:cfRule type="expression" priority="256" id="{E5C3D6A0-49E8-4736-A032-7670AFC80428}">
            <xm:f>PH10=data!$AR$5</xm:f>
            <x14:dxf>
              <fill>
                <patternFill>
                  <bgColor theme="1"/>
                </patternFill>
              </fill>
            </x14:dxf>
          </x14:cfRule>
          <x14:cfRule type="expression" priority="260" id="{78BB3928-0E2C-425C-A00F-2CB1F1C4F4FF}">
            <xm:f>PE10=data!$AS$5</xm:f>
            <x14:dxf>
              <fill>
                <patternFill>
                  <bgColor theme="1"/>
                </patternFill>
              </fill>
            </x14:dxf>
          </x14:cfRule>
          <xm:sqref>PK10:PK69</xm:sqref>
        </x14:conditionalFormatting>
        <x14:conditionalFormatting xmlns:xm="http://schemas.microsoft.com/office/excel/2006/main">
          <x14:cfRule type="expression" priority="259" id="{C4133F09-BB5F-4097-BDB4-6B1DBEAD6633}">
            <xm:f>PE10=data!$AS$4</xm:f>
            <x14:dxf>
              <fill>
                <patternFill>
                  <bgColor theme="1"/>
                </patternFill>
              </fill>
            </x14:dxf>
          </x14:cfRule>
          <xm:sqref>PL10:PL69</xm:sqref>
        </x14:conditionalFormatting>
        <x14:conditionalFormatting xmlns:xm="http://schemas.microsoft.com/office/excel/2006/main">
          <x14:cfRule type="expression" priority="255" id="{3EA4BF17-7AF1-4FEF-B360-B2B7F670C0E9}">
            <xm:f>OR(PE4=data!$F$5,PE4=data!$F$6)</xm:f>
            <x14:dxf>
              <fill>
                <patternFill>
                  <bgColor theme="1"/>
                </patternFill>
              </fill>
            </x14:dxf>
          </x14:cfRule>
          <xm:sqref>PC10:PC19</xm:sqref>
        </x14:conditionalFormatting>
        <x14:conditionalFormatting xmlns:xm="http://schemas.microsoft.com/office/excel/2006/main">
          <x14:cfRule type="expression" priority="254" id="{01F33054-C39C-4CBD-9F18-8C42364165C7}">
            <xm:f>OR(PE4=data!$F$5,PE4=data!$F$6)</xm:f>
            <x14:dxf>
              <fill>
                <patternFill>
                  <bgColor theme="1"/>
                </patternFill>
              </fill>
            </x14:dxf>
          </x14:cfRule>
          <xm:sqref>PC20:PC29</xm:sqref>
        </x14:conditionalFormatting>
        <x14:conditionalFormatting xmlns:xm="http://schemas.microsoft.com/office/excel/2006/main">
          <x14:cfRule type="expression" priority="253" id="{D0018B74-65B0-4C0F-A46A-75076DA75933}">
            <xm:f>OR(PE4=data!$F$5,PE4=data!$F$6)</xm:f>
            <x14:dxf>
              <fill>
                <patternFill>
                  <bgColor theme="1"/>
                </patternFill>
              </fill>
            </x14:dxf>
          </x14:cfRule>
          <xm:sqref>PC30:PC39</xm:sqref>
        </x14:conditionalFormatting>
        <x14:conditionalFormatting xmlns:xm="http://schemas.microsoft.com/office/excel/2006/main">
          <x14:cfRule type="expression" priority="252" id="{84F93825-7739-42F9-9854-BB9559DDD2D6}">
            <xm:f>OR(PE4=data!$F$5,PE4=data!$F$6)</xm:f>
            <x14:dxf>
              <fill>
                <patternFill>
                  <bgColor theme="1"/>
                </patternFill>
              </fill>
            </x14:dxf>
          </x14:cfRule>
          <xm:sqref>PC40:PC49</xm:sqref>
        </x14:conditionalFormatting>
        <x14:conditionalFormatting xmlns:xm="http://schemas.microsoft.com/office/excel/2006/main">
          <x14:cfRule type="expression" priority="251" id="{BF77DABC-F1FE-46EB-BF2E-DE52DAAD1547}">
            <xm:f>OR(PE4=data!$F$5,PE4=data!$F$6)</xm:f>
            <x14:dxf>
              <fill>
                <patternFill>
                  <bgColor theme="1"/>
                </patternFill>
              </fill>
            </x14:dxf>
          </x14:cfRule>
          <xm:sqref>PC50:PC59</xm:sqref>
        </x14:conditionalFormatting>
        <x14:conditionalFormatting xmlns:xm="http://schemas.microsoft.com/office/excel/2006/main">
          <x14:cfRule type="expression" priority="250" id="{719D468B-AD36-4FC4-9345-18BAFCE82A66}">
            <xm:f>OR(PE4=data!$F$5,PE4=data!$F$6)</xm:f>
            <x14:dxf>
              <fill>
                <patternFill>
                  <bgColor theme="1"/>
                </patternFill>
              </fill>
            </x14:dxf>
          </x14:cfRule>
          <xm:sqref>PC60:PC69</xm:sqref>
        </x14:conditionalFormatting>
        <x14:conditionalFormatting xmlns:xm="http://schemas.microsoft.com/office/excel/2006/main">
          <x14:cfRule type="expression" priority="313" id="{6214C6B0-2507-4DC9-91AA-85AFDA1EB132}">
            <xm:f>OR(PN30=data!$P$4,PN30=data!$P$5,PN30=data!$P$7,PN30=data!$P$10,PN30=data!$P$13,PN30=data!$P$14)</xm:f>
            <x14:dxf>
              <fill>
                <patternFill>
                  <bgColor theme="1"/>
                </patternFill>
              </fill>
            </x14:dxf>
          </x14:cfRule>
          <x14:cfRule type="expression" priority="314" id="{36EDEEAF-4657-46A2-8776-2A005BA6D5CE}">
            <xm:f>PM30=data!$F$6</xm:f>
            <x14:dxf>
              <fill>
                <patternFill>
                  <bgColor theme="1"/>
                </patternFill>
              </fill>
            </x14:dxf>
          </x14:cfRule>
          <xm:sqref>PJ40 PJ30</xm:sqref>
        </x14:conditionalFormatting>
        <x14:conditionalFormatting xmlns:xm="http://schemas.microsoft.com/office/excel/2006/main">
          <x14:cfRule type="expression" priority="315" id="{EAA7A5D5-5DE6-4DF3-AFCB-A022A26D9F75}">
            <xm:f>OR(PN30=data!$P$4,PN30=data!$P$5,PN30=data!$P$7,PN30=data!$P$10,PN30=data!$P$13,PN30=data!$P$14)</xm:f>
            <x14:dxf>
              <fill>
                <patternFill>
                  <bgColor theme="1"/>
                </patternFill>
              </fill>
            </x14:dxf>
          </x14:cfRule>
          <x14:cfRule type="expression" priority="316" id="{C0BEB91A-7DC8-4F64-839C-6DB279C8837F}">
            <xm:f>PM30=data!$F$6</xm:f>
            <x14:dxf>
              <fill>
                <patternFill>
                  <bgColor theme="1"/>
                </patternFill>
              </fill>
            </x14:dxf>
          </x14:cfRule>
          <xm:sqref>PK40 PK30</xm:sqref>
        </x14:conditionalFormatting>
        <x14:conditionalFormatting xmlns:xm="http://schemas.microsoft.com/office/excel/2006/main">
          <x14:cfRule type="expression" priority="317" id="{DF8ABA78-A2AC-4C45-917F-C2CF485C52F7}">
            <xm:f>OR(PN50=data!$P$4,PN50=data!$P$5,PN50=data!$P$6,PN50=data!$P$7,PN50=data!$P$8,#REF!=data!$P$9,PN50=data!$P$10,PN50=data!$P$13,PN50=data!$P$14,PN50=data!$P$15)</xm:f>
            <x14:dxf>
              <fill>
                <patternFill>
                  <bgColor theme="1"/>
                </patternFill>
              </fill>
            </x14:dxf>
          </x14:cfRule>
          <x14:cfRule type="expression" priority="318" id="{B52B17A6-4895-40CE-92EA-44FEEEE10355}">
            <xm:f>PF50=data!$F$6</xm:f>
            <x14:dxf>
              <fill>
                <patternFill>
                  <bgColor theme="1"/>
                </patternFill>
              </fill>
            </x14:dxf>
          </x14:cfRule>
          <xm:sqref>PI60 PI50</xm:sqref>
        </x14:conditionalFormatting>
        <x14:conditionalFormatting xmlns:xm="http://schemas.microsoft.com/office/excel/2006/main">
          <x14:cfRule type="expression" priority="319" id="{698A13DE-E814-4311-A216-EFCB0176A864}">
            <xm:f>OR(PN50=data!$P$4,PN50=data!$P$5,PN50=data!$P$6,PN50=data!$P$7,PN50=data!$P$8,PN50=data!$P$9,PN50=data!$P$10,PN50=data!$P$13,PN50=data!$P$14,PN50=data!$P$15)</xm:f>
            <x14:dxf>
              <fill>
                <patternFill>
                  <bgColor theme="1"/>
                </patternFill>
              </fill>
            </x14:dxf>
          </x14:cfRule>
          <x14:cfRule type="expression" priority="320" id="{DEB7D085-C51F-4C33-AD46-00C4D04CBAAB}">
            <xm:f>PF50=data!$F$6</xm:f>
            <x14:dxf>
              <fill>
                <patternFill>
                  <bgColor theme="1"/>
                </patternFill>
              </fill>
            </x14:dxf>
          </x14:cfRule>
          <xm:sqref>PJ60 PJ50</xm:sqref>
        </x14:conditionalFormatting>
        <x14:conditionalFormatting xmlns:xm="http://schemas.microsoft.com/office/excel/2006/main">
          <x14:cfRule type="expression" priority="321" id="{C00B7256-C86F-4166-AB3E-FF7CE4F42D9A}">
            <xm:f>OR(PN50=data!$P$4,PN50=data!$P$5,PN50=data!$P$6,PN50=data!$P$7,PN50=data!$P$8,PN50=data!$P$9,PN50=data!$P$10,PN50=data!$P$13,PN50=data!$P$14,PN50=data!$P$15)</xm:f>
            <x14:dxf>
              <fill>
                <patternFill>
                  <bgColor theme="1"/>
                </patternFill>
              </fill>
            </x14:dxf>
          </x14:cfRule>
          <x14:cfRule type="expression" priority="322" id="{BADEDEDE-A718-4ADC-875A-B20D0EC21939}">
            <xm:f>PM50=data!$F$6</xm:f>
            <x14:dxf>
              <fill>
                <patternFill>
                  <bgColor theme="1"/>
                </patternFill>
              </fill>
            </x14:dxf>
          </x14:cfRule>
          <xm:sqref>PK60 PK50</xm:sqref>
        </x14:conditionalFormatting>
        <x14:conditionalFormatting xmlns:xm="http://schemas.microsoft.com/office/excel/2006/main">
          <x14:cfRule type="expression" priority="323" id="{C03A45F4-B325-47E4-9C57-0B10E0EF7526}">
            <xm:f>OR(PN30=data!$P$4,PN30=data!$P$5,PN30=data!$P$7,PN30=data!$P$10,PN30=data!$P$13,PN30=data!$P$14)</xm:f>
            <x14:dxf>
              <fill>
                <patternFill>
                  <bgColor theme="1"/>
                </patternFill>
              </fill>
            </x14:dxf>
          </x14:cfRule>
          <x14:cfRule type="expression" priority="324" id="{3429960D-9007-48ED-9685-68C40E4045FC}">
            <xm:f>PM30=data!$F$6</xm:f>
            <x14:dxf>
              <fill>
                <patternFill>
                  <bgColor theme="1"/>
                </patternFill>
              </fill>
            </x14:dxf>
          </x14:cfRule>
          <xm:sqref>PI40 PI30</xm:sqref>
        </x14:conditionalFormatting>
        <x14:conditionalFormatting xmlns:xm="http://schemas.microsoft.com/office/excel/2006/main">
          <x14:cfRule type="expression" priority="249" id="{4656A290-435B-49E6-B54C-A3F2F9BA5E1F}">
            <xm:f>PM20=data!$F$6</xm:f>
            <x14:dxf>
              <fill>
                <patternFill>
                  <bgColor theme="1"/>
                </patternFill>
              </fill>
            </x14:dxf>
          </x14:cfRule>
          <xm:sqref>PB20 PB40 PB50 PB60</xm:sqref>
        </x14:conditionalFormatting>
        <x14:conditionalFormatting xmlns:xm="http://schemas.microsoft.com/office/excel/2006/main">
          <x14:cfRule type="expression" priority="248" id="{DFFE4234-2FF7-4D94-8706-936996762A8C}">
            <xm:f>OR(PN50=data!$P$4,PN50=data!$P$5,PN50=data!$P$6,PN50=data!$P$7,PN50=data!$P$8,PN50=data!$P$9,PN50=data!$P$10,PN50=data!$P$13,PN50=data!$P$14,PN50=data!$P$15)</xm:f>
            <x14:dxf>
              <fill>
                <patternFill>
                  <bgColor theme="1"/>
                </patternFill>
              </fill>
            </x14:dxf>
          </x14:cfRule>
          <xm:sqref>PB50 PB60</xm:sqref>
        </x14:conditionalFormatting>
        <x14:conditionalFormatting xmlns:xm="http://schemas.microsoft.com/office/excel/2006/main">
          <x14:cfRule type="expression" priority="247" id="{BDFBDA1A-B27C-4863-9A23-C9DBE934B10B}">
            <xm:f>OR(PN40=data!$P$4,PN40=data!$P$5,PN40=data!$P$7,PN40=data!$P$10,PN40=data!$P$13,PN40=data!$P$14)</xm:f>
            <x14:dxf>
              <fill>
                <patternFill>
                  <bgColor theme="1"/>
                </patternFill>
              </fill>
            </x14:dxf>
          </x14:cfRule>
          <xm:sqref>PB40</xm:sqref>
        </x14:conditionalFormatting>
        <x14:conditionalFormatting xmlns:xm="http://schemas.microsoft.com/office/excel/2006/main">
          <x14:cfRule type="expression" priority="246" id="{075FB3C8-8FAA-448B-964E-7B3E176F0AB1}">
            <xm:f>PM30=data!$F$6</xm:f>
            <x14:dxf>
              <fill>
                <patternFill>
                  <bgColor theme="1"/>
                </patternFill>
              </fill>
            </x14:dxf>
          </x14:cfRule>
          <xm:sqref>PB30</xm:sqref>
        </x14:conditionalFormatting>
        <x14:conditionalFormatting xmlns:xm="http://schemas.microsoft.com/office/excel/2006/main">
          <x14:cfRule type="expression" priority="245" id="{5DA52A71-A360-46D8-83A2-E52AC7B3A6EE}">
            <xm:f>OR(PN30=data!$P$4,PN30=data!$P$5,PN30=data!$P$7,PN30=data!$P$10,PN30=data!$P$13,PN30=data!$P$14)</xm:f>
            <x14:dxf>
              <fill>
                <patternFill>
                  <bgColor theme="1"/>
                </patternFill>
              </fill>
            </x14:dxf>
          </x14:cfRule>
          <xm:sqref>PB30</xm:sqref>
        </x14:conditionalFormatting>
        <x14:conditionalFormatting xmlns:xm="http://schemas.microsoft.com/office/excel/2006/main">
          <x14:cfRule type="expression" priority="244" id="{4E7057C6-651A-4E95-A0D5-655FDDD89DDA}">
            <xm:f>$IE$6=data!$Q$8</xm:f>
            <x14:dxf>
              <fill>
                <patternFill>
                  <bgColor theme="1"/>
                </patternFill>
              </fill>
            </x14:dxf>
          </x14:cfRule>
          <xm:sqref>PB30:PL69</xm:sqref>
        </x14:conditionalFormatting>
        <x14:conditionalFormatting xmlns:xm="http://schemas.microsoft.com/office/excel/2006/main">
          <x14:cfRule type="expression" priority="230" id="{7094110A-9738-4E5F-919A-86E4FC3B95AA}">
            <xm:f>OR(QN40=data!$P$4,QN40=data!$P$5,QN40=data!$P$7,QN40=data!$P$10,QN40=data!$P$13,QN40=data!$P$14)</xm:f>
            <x14:dxf>
              <fill>
                <patternFill>
                  <bgColor theme="1"/>
                </patternFill>
              </fill>
            </x14:dxf>
          </x14:cfRule>
          <xm:sqref>QL40</xm:sqref>
        </x14:conditionalFormatting>
        <x14:conditionalFormatting xmlns:xm="http://schemas.microsoft.com/office/excel/2006/main">
          <x14:cfRule type="expression" priority="231" id="{2E8E31E0-F32C-442F-87B0-4819B8450DAC}">
            <xm:f>OR(QN60=data!$P$4,QN60=data!$P$5,QN60=data!$P$6,QN60=data!$P$7,QN60=data!$P$8,#REF!=data!$P$9,QN60=data!$P$10,QN60=data!$P$13,QN60=data!$P$14,QN60=data!$P$15)</xm:f>
            <x14:dxf>
              <fill>
                <patternFill>
                  <bgColor theme="1"/>
                </patternFill>
              </fill>
            </x14:dxf>
          </x14:cfRule>
          <xm:sqref>QL60</xm:sqref>
        </x14:conditionalFormatting>
        <x14:conditionalFormatting xmlns:xm="http://schemas.microsoft.com/office/excel/2006/main">
          <x14:cfRule type="expression" priority="224" id="{C6A1F5E2-03AC-445D-A69B-31A47107E6CD}">
            <xm:f>QE4=data!$F$6</xm:f>
            <x14:dxf>
              <fill>
                <patternFill>
                  <bgColor theme="1"/>
                </patternFill>
              </fill>
            </x14:dxf>
          </x14:cfRule>
          <xm:sqref>QJ4</xm:sqref>
        </x14:conditionalFormatting>
        <x14:conditionalFormatting xmlns:xm="http://schemas.microsoft.com/office/excel/2006/main">
          <x14:cfRule type="expression" priority="223" id="{67CAE919-1E29-4938-A672-3EAF0537C902}">
            <xm:f>OR(QE4=data!$F$4,QE4=data!$F$5)</xm:f>
            <x14:dxf>
              <fill>
                <patternFill>
                  <bgColor theme="1"/>
                </patternFill>
              </fill>
            </x14:dxf>
          </x14:cfRule>
          <xm:sqref>QE5:QH5</xm:sqref>
        </x14:conditionalFormatting>
        <x14:conditionalFormatting xmlns:xm="http://schemas.microsoft.com/office/excel/2006/main">
          <x14:cfRule type="expression" priority="222" id="{522C14C6-CCC7-489B-A4D2-131592A4F004}">
            <xm:f>OR(QE4=data!$F$4,QE4=data!$F$5)</xm:f>
            <x14:dxf>
              <fill>
                <patternFill>
                  <bgColor theme="1"/>
                </patternFill>
              </fill>
            </x14:dxf>
          </x14:cfRule>
          <xm:sqref>QJ5</xm:sqref>
        </x14:conditionalFormatting>
        <x14:conditionalFormatting xmlns:xm="http://schemas.microsoft.com/office/excel/2006/main">
          <x14:cfRule type="expression" priority="221" id="{ABE47201-C215-40F9-82DC-A436AD6548B2}">
            <xm:f>OR(QE4=data!$F$4,QE4=data!$F$6)</xm:f>
            <x14:dxf>
              <fill>
                <patternFill>
                  <bgColor theme="1"/>
                </patternFill>
              </fill>
            </x14:dxf>
          </x14:cfRule>
          <xm:sqref>QE6:QH6</xm:sqref>
        </x14:conditionalFormatting>
        <x14:conditionalFormatting xmlns:xm="http://schemas.microsoft.com/office/excel/2006/main">
          <x14:cfRule type="expression" priority="220" id="{1C6DC814-9B8A-4B3D-A03E-39540BC78F17}">
            <xm:f>OR(QE4=data!$F$4,QE4=data!$F$6)</xm:f>
            <x14:dxf>
              <fill>
                <patternFill>
                  <bgColor theme="1"/>
                </patternFill>
              </fill>
            </x14:dxf>
          </x14:cfRule>
          <xm:sqref>QJ6</xm:sqref>
        </x14:conditionalFormatting>
        <x14:conditionalFormatting xmlns:xm="http://schemas.microsoft.com/office/excel/2006/main">
          <x14:cfRule type="expression" priority="219" id="{7F9B2743-AF58-40FD-AB9A-B540523CCACC}">
            <xm:f>QM20=data!$F$6</xm:f>
            <x14:dxf>
              <fill>
                <patternFill>
                  <bgColor theme="1"/>
                </patternFill>
              </fill>
            </x14:dxf>
          </x14:cfRule>
          <xm:sqref>QC20:QC69</xm:sqref>
        </x14:conditionalFormatting>
        <x14:conditionalFormatting xmlns:xm="http://schemas.microsoft.com/office/excel/2006/main">
          <x14:cfRule type="expression" priority="218" id="{C00CDCE4-DEBF-4B14-AC52-7E17CB0D94C9}">
            <xm:f>QM20=data!$F$6</xm:f>
            <x14:dxf>
              <fill>
                <patternFill>
                  <bgColor theme="1"/>
                </patternFill>
              </fill>
            </x14:dxf>
          </x14:cfRule>
          <xm:sqref>QD20:QD69</xm:sqref>
        </x14:conditionalFormatting>
        <x14:conditionalFormatting xmlns:xm="http://schemas.microsoft.com/office/excel/2006/main">
          <x14:cfRule type="expression" priority="217" id="{73B1ED3D-2EF8-4FCC-B101-03E972B7C9E4}">
            <xm:f>QM20=data!$F$6</xm:f>
            <x14:dxf>
              <fill>
                <patternFill>
                  <bgColor theme="1"/>
                </patternFill>
              </fill>
            </x14:dxf>
          </x14:cfRule>
          <xm:sqref>QE20:QE69</xm:sqref>
        </x14:conditionalFormatting>
        <x14:conditionalFormatting xmlns:xm="http://schemas.microsoft.com/office/excel/2006/main">
          <x14:cfRule type="expression" priority="216" id="{5049A9F0-52DC-4F26-8D45-8F1E67121E8D}">
            <xm:f>QM20=data!$F$6</xm:f>
            <x14:dxf>
              <fill>
                <patternFill>
                  <bgColor theme="1"/>
                </patternFill>
              </fill>
            </x14:dxf>
          </x14:cfRule>
          <xm:sqref>QF20:QF69</xm:sqref>
        </x14:conditionalFormatting>
        <x14:conditionalFormatting xmlns:xm="http://schemas.microsoft.com/office/excel/2006/main">
          <x14:cfRule type="expression" priority="215" id="{88F11A72-7435-4F72-BC20-D488A7829535}">
            <xm:f>QM20=data!$F$6</xm:f>
            <x14:dxf>
              <fill>
                <patternFill>
                  <bgColor theme="1"/>
                </patternFill>
              </fill>
            </x14:dxf>
          </x14:cfRule>
          <xm:sqref>QI21:QI29</xm:sqref>
        </x14:conditionalFormatting>
        <x14:conditionalFormatting xmlns:xm="http://schemas.microsoft.com/office/excel/2006/main">
          <x14:cfRule type="expression" priority="214" id="{737145C8-33BD-46A1-A917-A2345961F81E}">
            <xm:f>QM20=data!$F$6</xm:f>
            <x14:dxf>
              <fill>
                <patternFill>
                  <bgColor theme="1"/>
                </patternFill>
              </fill>
            </x14:dxf>
          </x14:cfRule>
          <xm:sqref>QJ21:QJ29</xm:sqref>
        </x14:conditionalFormatting>
        <x14:conditionalFormatting xmlns:xm="http://schemas.microsoft.com/office/excel/2006/main">
          <x14:cfRule type="expression" priority="213" id="{96953600-C19B-471C-84AA-A5C952C20CBD}">
            <xm:f>QM20=data!$F$6</xm:f>
            <x14:dxf>
              <fill>
                <patternFill>
                  <bgColor theme="1"/>
                </patternFill>
              </fill>
            </x14:dxf>
          </x14:cfRule>
          <xm:sqref>QK21:QK29</xm:sqref>
        </x14:conditionalFormatting>
        <x14:conditionalFormatting xmlns:xm="http://schemas.microsoft.com/office/excel/2006/main">
          <x14:cfRule type="expression" priority="212" id="{C40DE5B6-2145-49C5-9752-88D93FB9ACE2}">
            <xm:f>QM20=data!$F$6</xm:f>
            <x14:dxf>
              <fill>
                <patternFill>
                  <bgColor theme="1"/>
                </patternFill>
              </fill>
            </x14:dxf>
          </x14:cfRule>
          <xm:sqref>QL20:QL69</xm:sqref>
        </x14:conditionalFormatting>
        <x14:conditionalFormatting xmlns:xm="http://schemas.microsoft.com/office/excel/2006/main">
          <x14:cfRule type="expression" priority="190" id="{626571F5-2F16-4DD3-B895-65C2F48DD33C}">
            <xm:f>OR(QN29=data!$P$4,QN29=data!$P$5,QN29=data!$P$7,QN29=data!$P$10,QN29=data!$P$13,QN29=data!$P$14)</xm:f>
            <x14:dxf>
              <fill>
                <patternFill>
                  <bgColor theme="1"/>
                </patternFill>
              </fill>
            </x14:dxf>
          </x14:cfRule>
          <xm:sqref>QH30:QH49</xm:sqref>
        </x14:conditionalFormatting>
        <x14:conditionalFormatting xmlns:xm="http://schemas.microsoft.com/office/excel/2006/main">
          <x14:cfRule type="expression" priority="211" id="{00DB96F3-E8B9-402E-8DBD-F9CD9734B497}">
            <xm:f>QM29=data!$F$6</xm:f>
            <x14:dxf>
              <fill>
                <patternFill>
                  <bgColor theme="1"/>
                </patternFill>
              </fill>
            </x14:dxf>
          </x14:cfRule>
          <xm:sqref>QI30:QI49</xm:sqref>
        </x14:conditionalFormatting>
        <x14:conditionalFormatting xmlns:xm="http://schemas.microsoft.com/office/excel/2006/main">
          <x14:cfRule type="expression" priority="210" id="{C97348A2-D807-4316-83E7-A98AAEA4216B}">
            <xm:f>QM30=data!$F$6</xm:f>
            <x14:dxf>
              <fill>
                <patternFill>
                  <bgColor theme="1"/>
                </patternFill>
              </fill>
            </x14:dxf>
          </x14:cfRule>
          <xm:sqref>QJ31:QJ39 QJ41:QJ49</xm:sqref>
        </x14:conditionalFormatting>
        <x14:conditionalFormatting xmlns:xm="http://schemas.microsoft.com/office/excel/2006/main">
          <x14:cfRule type="expression" priority="209" id="{8DAC9B7F-68C5-40B0-B336-FD274FE1A1F4}">
            <xm:f>QM29=data!$F$6</xm:f>
            <x14:dxf>
              <fill>
                <patternFill>
                  <bgColor theme="1"/>
                </patternFill>
              </fill>
            </x14:dxf>
          </x14:cfRule>
          <xm:sqref>QK30:QK49</xm:sqref>
        </x14:conditionalFormatting>
        <x14:conditionalFormatting xmlns:xm="http://schemas.microsoft.com/office/excel/2006/main">
          <x14:cfRule type="expression" priority="200" id="{FC03879C-596F-4FFB-A9BF-ED9B3648C173}">
            <xm:f>OR(QN49=data!$P$4,QN49=data!$P$5,QN49=data!$P$6,QN49=data!$P$7,QN49=data!$P$8,QN49=data!$P$9,QN49=data!$P$10,QN49=data!$P$13,QN49=data!$P$14,QN49=data!$P$15)</xm:f>
            <x14:dxf>
              <fill>
                <patternFill>
                  <bgColor theme="1"/>
                </patternFill>
              </fill>
            </x14:dxf>
          </x14:cfRule>
          <xm:sqref>QH50:QH69</xm:sqref>
        </x14:conditionalFormatting>
        <x14:conditionalFormatting xmlns:xm="http://schemas.microsoft.com/office/excel/2006/main">
          <x14:cfRule type="expression" priority="208" id="{D2BDECC0-2A4B-42C3-BBAA-F9CA6507EF58}">
            <xm:f>QM49=data!$F$6</xm:f>
            <x14:dxf>
              <fill>
                <patternFill>
                  <bgColor theme="1"/>
                </patternFill>
              </fill>
            </x14:dxf>
          </x14:cfRule>
          <xm:sqref>QI50:QI69</xm:sqref>
        </x14:conditionalFormatting>
        <x14:conditionalFormatting xmlns:xm="http://schemas.microsoft.com/office/excel/2006/main">
          <x14:cfRule type="expression" priority="207" id="{2F85CE6E-CDF6-4836-83F1-8F502770AF28}">
            <xm:f>QM49=data!$F$6</xm:f>
            <x14:dxf>
              <fill>
                <patternFill>
                  <bgColor theme="1"/>
                </patternFill>
              </fill>
            </x14:dxf>
          </x14:cfRule>
          <xm:sqref>QJ50:QJ69</xm:sqref>
        </x14:conditionalFormatting>
        <x14:conditionalFormatting xmlns:xm="http://schemas.microsoft.com/office/excel/2006/main">
          <x14:cfRule type="expression" priority="197" id="{C5B4FCCE-7A40-4196-893E-1869461863A7}">
            <xm:f>OR(QN49=data!$P$4,QN49=data!$P$5,QN49=data!$P$6,QN49=data!$P$7,QN49=data!$P$8,QN49=data!$P$9,QN49=data!$P$10,QN49=data!$P$13,QN49=data!$P$14,QN49=data!$P$15)</xm:f>
            <x14:dxf>
              <fill>
                <patternFill>
                  <bgColor theme="1"/>
                </patternFill>
              </fill>
            </x14:dxf>
          </x14:cfRule>
          <xm:sqref>QK50:QK69</xm:sqref>
        </x14:conditionalFormatting>
        <x14:conditionalFormatting xmlns:xm="http://schemas.microsoft.com/office/excel/2006/main">
          <x14:cfRule type="expression" priority="205" id="{647AC57A-1C39-4E04-B48D-607AF6C3DA3F}">
            <xm:f>OR(QN50=data!$P$4,QN50=data!$P$5,QN50=data!$P$6,QN50=data!$P$7,QN50=data!$P$8,QN50=data!$P$9,QN50=data!$P$10,QN50=data!$P$13,QN50=data!$P$14,QN50=data!$P$15)</xm:f>
            <x14:dxf>
              <fill>
                <patternFill>
                  <bgColor theme="1"/>
                </patternFill>
              </fill>
            </x14:dxf>
          </x14:cfRule>
          <xm:sqref>QC50:QC69</xm:sqref>
        </x14:conditionalFormatting>
        <x14:conditionalFormatting xmlns:xm="http://schemas.microsoft.com/office/excel/2006/main">
          <x14:cfRule type="expression" priority="204" id="{002B8639-CC79-42C0-8F47-9AD5766C32EB}">
            <xm:f>OR(QN50=data!$P$4,QN50=data!$P$5,QN50=data!$P$6,QN50=data!$P$7,QN50=data!$P$8,QN50=data!$P$9,QN50=data!$P$10,QN50=data!$P$13,QN50=data!$P$14,QN50=data!$P$15)</xm:f>
            <x14:dxf>
              <fill>
                <patternFill>
                  <bgColor theme="1"/>
                </patternFill>
              </fill>
            </x14:dxf>
          </x14:cfRule>
          <xm:sqref>QD50:QD69</xm:sqref>
        </x14:conditionalFormatting>
        <x14:conditionalFormatting xmlns:xm="http://schemas.microsoft.com/office/excel/2006/main">
          <x14:cfRule type="expression" priority="203" id="{39E7D08B-A323-49B1-8FD9-2036AA5CDEE9}">
            <xm:f>OR(QN50=data!$P$4,QN50=data!$P$5,QN50=data!$P$6,QN50=data!$P$7,QN50=data!$P$8,QN50=data!$P$9,QN50=data!$P$10,QN50=data!$P$13,QN50=data!$P$14,QN50=data!$P$15)</xm:f>
            <x14:dxf>
              <fill>
                <patternFill>
                  <bgColor theme="1"/>
                </patternFill>
              </fill>
            </x14:dxf>
          </x14:cfRule>
          <xm:sqref>QE50:QE69</xm:sqref>
        </x14:conditionalFormatting>
        <x14:conditionalFormatting xmlns:xm="http://schemas.microsoft.com/office/excel/2006/main">
          <x14:cfRule type="expression" priority="202" id="{43CD27E0-7BBA-4742-9DEB-6EA45335E6E7}">
            <xm:f>OR(QN50=data!$P$4,QN50=data!$P$5,QN50=data!$P$6,QN50=data!$P$7,QN50=data!$P$8,QN50=data!$P$9,QN50=data!$P$10,QN50=data!$P$13,QN50=data!$P$14,QN50=data!$P$15)</xm:f>
            <x14:dxf>
              <fill>
                <patternFill>
                  <bgColor theme="1"/>
                </patternFill>
              </fill>
            </x14:dxf>
          </x14:cfRule>
          <xm:sqref>QF50:QF69</xm:sqref>
        </x14:conditionalFormatting>
        <x14:conditionalFormatting xmlns:xm="http://schemas.microsoft.com/office/excel/2006/main">
          <x14:cfRule type="expression" priority="201" id="{F3DB99D1-6D7D-41F7-A223-B19210C6BBDB}">
            <xm:f>OR(QN50=data!$P$4,QN50=data!$P$5,QN50=data!$P$6,QN50=data!$P$7,QN50=data!$P$8,QN50=data!$P$9,QN50=data!$P$10,QN50=data!$P$13,QN50=data!$P$14,QN50=data!$P$15)</xm:f>
            <x14:dxf>
              <fill>
                <patternFill>
                  <bgColor theme="1"/>
                </patternFill>
              </fill>
            </x14:dxf>
          </x14:cfRule>
          <xm:sqref>QG50:QG69</xm:sqref>
        </x14:conditionalFormatting>
        <x14:conditionalFormatting xmlns:xm="http://schemas.microsoft.com/office/excel/2006/main">
          <x14:cfRule type="expression" priority="196" id="{9E6DA502-F423-4882-912C-971DECE07152}">
            <xm:f>OR(QN49=data!$P$4,QN49=data!$P$5,QN49=data!$P$6,QN49=data!$P$7,QN49=data!$P$8,QN49=data!$P$9,QN49=data!$P$10,QN49=data!$P$13,QN49=data!$P$14,QN49=data!$P$15)</xm:f>
            <x14:dxf>
              <fill>
                <patternFill>
                  <bgColor theme="1"/>
                </patternFill>
              </fill>
            </x14:dxf>
          </x14:cfRule>
          <xm:sqref>QL50:QL69</xm:sqref>
        </x14:conditionalFormatting>
        <x14:conditionalFormatting xmlns:xm="http://schemas.microsoft.com/office/excel/2006/main">
          <x14:cfRule type="expression" priority="195" id="{1CEBAAC2-442C-4106-A705-FBDEB60EA26A}">
            <xm:f>OR(QN30=data!$P$4,QN30=data!$P$5,QN30=data!$P$7,QN30=data!$P$10,QN30=data!$P$13,QN30=data!$P$14)</xm:f>
            <x14:dxf>
              <fill>
                <patternFill>
                  <bgColor theme="1"/>
                </patternFill>
              </fill>
            </x14:dxf>
          </x14:cfRule>
          <xm:sqref>QC30:QC49</xm:sqref>
        </x14:conditionalFormatting>
        <x14:conditionalFormatting xmlns:xm="http://schemas.microsoft.com/office/excel/2006/main">
          <x14:cfRule type="expression" priority="194" id="{784FFCF1-86C1-4BA3-9396-50A4326689CE}">
            <xm:f>OR(QN30=data!$P$4,QN30=data!$P$5,QN30=data!$P$7,QN30=data!$P$10,QN30=data!$P$13,QN30=data!$P$14)</xm:f>
            <x14:dxf>
              <fill>
                <patternFill>
                  <bgColor theme="1"/>
                </patternFill>
              </fill>
            </x14:dxf>
          </x14:cfRule>
          <xm:sqref>QD30:QD49</xm:sqref>
        </x14:conditionalFormatting>
        <x14:conditionalFormatting xmlns:xm="http://schemas.microsoft.com/office/excel/2006/main">
          <x14:cfRule type="expression" priority="193" id="{693A1A04-450F-49FB-BE30-3FA1554AEB63}">
            <xm:f>OR(QN30=data!$P$4,QN30=data!$P$5,QN30=data!$P$7,QN30=data!$P$10,QN30=data!$P$13,QN30=data!$P$14)</xm:f>
            <x14:dxf>
              <fill>
                <patternFill>
                  <bgColor theme="1"/>
                </patternFill>
              </fill>
            </x14:dxf>
          </x14:cfRule>
          <xm:sqref>QE30:QE49</xm:sqref>
        </x14:conditionalFormatting>
        <x14:conditionalFormatting xmlns:xm="http://schemas.microsoft.com/office/excel/2006/main">
          <x14:cfRule type="expression" priority="192" id="{AEEF3C80-85D8-40AC-BB60-7C5A0C62ED9D}">
            <xm:f>OR(QN30=data!$P$4,QN30=data!$P$5,QN30=data!$P$7,QN30=data!$P$10,QN30=data!$P$13,QN30=data!$P$14)</xm:f>
            <x14:dxf>
              <fill>
                <patternFill>
                  <bgColor theme="1"/>
                </patternFill>
              </fill>
            </x14:dxf>
          </x14:cfRule>
          <xm:sqref>QF30:QF49</xm:sqref>
        </x14:conditionalFormatting>
        <x14:conditionalFormatting xmlns:xm="http://schemas.microsoft.com/office/excel/2006/main">
          <x14:cfRule type="expression" priority="191" id="{586A11B7-C7FE-4E2A-B017-E41CC32D3CA3}">
            <xm:f>OR(QN30=data!$P$4,QN30=data!$P$5,QN30=data!$P$7,QN30=data!$P$10,QN30=data!$P$13,QN30=data!$P$14)</xm:f>
            <x14:dxf>
              <fill>
                <patternFill>
                  <bgColor theme="1"/>
                </patternFill>
              </fill>
            </x14:dxf>
          </x14:cfRule>
          <xm:sqref>QG30:QG49</xm:sqref>
        </x14:conditionalFormatting>
        <x14:conditionalFormatting xmlns:xm="http://schemas.microsoft.com/office/excel/2006/main">
          <x14:cfRule type="expression" priority="186" id="{F8507EDD-403F-44C7-A379-BC52CB4CB522}">
            <xm:f>OR(QN29=data!$P$4,QN29=data!$P$5,QN29=data!$P$7,QN29=data!$P$10,QN29=data!$P$13,QN29=data!$P$14)</xm:f>
            <x14:dxf>
              <fill>
                <patternFill>
                  <bgColor theme="1"/>
                </patternFill>
              </fill>
            </x14:dxf>
          </x14:cfRule>
          <xm:sqref>QL30:QL49</xm:sqref>
        </x14:conditionalFormatting>
        <x14:conditionalFormatting xmlns:xm="http://schemas.microsoft.com/office/excel/2006/main">
          <x14:cfRule type="expression" priority="225" id="{A537672C-6744-4F00-96E3-EBF0B1958372}">
            <xm:f>QM20=data!$F$6</xm:f>
            <x14:dxf>
              <fill>
                <patternFill>
                  <bgColor theme="1"/>
                </patternFill>
              </fill>
            </x14:dxf>
          </x14:cfRule>
          <xm:sqref>QI20</xm:sqref>
        </x14:conditionalFormatting>
        <x14:conditionalFormatting xmlns:xm="http://schemas.microsoft.com/office/excel/2006/main">
          <x14:cfRule type="expression" priority="226" id="{36FDC73E-6F62-40D4-AE17-C26EB4ECBE02}">
            <xm:f>QM20=data!$F$6</xm:f>
            <x14:dxf>
              <fill>
                <patternFill>
                  <bgColor theme="1"/>
                </patternFill>
              </fill>
            </x14:dxf>
          </x14:cfRule>
          <xm:sqref>QJ20</xm:sqref>
        </x14:conditionalFormatting>
        <x14:conditionalFormatting xmlns:xm="http://schemas.microsoft.com/office/excel/2006/main">
          <x14:cfRule type="expression" priority="227" id="{430B2154-F18C-4970-90A9-DA6D965DB0E9}">
            <xm:f>QM20=data!$F$6</xm:f>
            <x14:dxf>
              <fill>
                <patternFill>
                  <bgColor theme="1"/>
                </patternFill>
              </fill>
            </x14:dxf>
          </x14:cfRule>
          <xm:sqref>QK20</xm:sqref>
        </x14:conditionalFormatting>
        <x14:conditionalFormatting xmlns:xm="http://schemas.microsoft.com/office/excel/2006/main">
          <x14:cfRule type="expression" priority="228" id="{ED53EBF7-881F-4C8B-B0DE-6E8C343A6D70}">
            <xm:f>OR(QN30=data!$P$4,QN30=data!$P$5,QN30=data!$P$7,QN30=data!$P$10,QN30=data!$P$13,QN30=data!$P$14)</xm:f>
            <x14:dxf>
              <fill>
                <patternFill>
                  <bgColor theme="1"/>
                </patternFill>
              </fill>
            </x14:dxf>
          </x14:cfRule>
          <xm:sqref>QL30</xm:sqref>
        </x14:conditionalFormatting>
        <x14:conditionalFormatting xmlns:xm="http://schemas.microsoft.com/office/excel/2006/main">
          <x14:cfRule type="expression" priority="229" id="{00E07DC1-D92E-495C-A64C-0DC132B74BF6}">
            <xm:f>OR(QN50=data!$P$4,QN50=data!$P$5,QN50=data!$P$6,QN50=data!$P$7,QN50=data!$P$8,#REF!=data!$P$9,QN50=data!$P$10,QN50=data!$P$13,QN50=data!$P$14,QN50=data!$P$15)</xm:f>
            <x14:dxf>
              <fill>
                <patternFill>
                  <bgColor theme="1"/>
                </patternFill>
              </fill>
            </x14:dxf>
          </x14:cfRule>
          <xm:sqref>QL50</xm:sqref>
        </x14:conditionalFormatting>
        <x14:conditionalFormatting xmlns:xm="http://schemas.microsoft.com/office/excel/2006/main">
          <x14:cfRule type="expression" priority="185" id="{AB604105-71F0-4128-83C5-33F423C453E8}">
            <xm:f>QM20=data!$F$6</xm:f>
            <x14:dxf>
              <fill>
                <patternFill>
                  <bgColor theme="1"/>
                </patternFill>
              </fill>
            </x14:dxf>
          </x14:cfRule>
          <xm:sqref>QG20:QG69</xm:sqref>
        </x14:conditionalFormatting>
        <x14:conditionalFormatting xmlns:xm="http://schemas.microsoft.com/office/excel/2006/main">
          <x14:cfRule type="expression" priority="184" id="{4ED7798F-12FE-4CE6-9BB4-E51441DBFDA2}">
            <xm:f>QM20=data!$F$6</xm:f>
            <x14:dxf>
              <fill>
                <patternFill>
                  <bgColor theme="1"/>
                </patternFill>
              </fill>
            </x14:dxf>
          </x14:cfRule>
          <xm:sqref>QH20:QH69</xm:sqref>
        </x14:conditionalFormatting>
        <x14:conditionalFormatting xmlns:xm="http://schemas.microsoft.com/office/excel/2006/main">
          <x14:cfRule type="expression" priority="187" id="{6F005BB3-9157-42C2-B5A0-A26B16C58734}">
            <xm:f>OR(QN29=data!$P$4,QN29=data!$P$5,QN29=data!$P$7,QN29=data!$P$10,QN29=data!$P$13,QN29=data!$P$14)</xm:f>
            <x14:dxf>
              <fill>
                <patternFill>
                  <bgColor theme="1"/>
                </patternFill>
              </fill>
            </x14:dxf>
          </x14:cfRule>
          <xm:sqref>QK30:QK49</xm:sqref>
        </x14:conditionalFormatting>
        <x14:conditionalFormatting xmlns:xm="http://schemas.microsoft.com/office/excel/2006/main">
          <x14:cfRule type="expression" priority="188" id="{55B71D86-7D7F-45D3-80CD-9583B8E4772D}">
            <xm:f>OR(QN29=data!$P$4,QN29=data!$P$5,QN29=data!$P$7,QN29=data!$P$10,QN29=data!$P$13,QN29=data!$P$14)</xm:f>
            <x14:dxf>
              <fill>
                <patternFill>
                  <bgColor theme="1"/>
                </patternFill>
              </fill>
            </x14:dxf>
          </x14:cfRule>
          <xm:sqref>QJ30:QJ49</xm:sqref>
        </x14:conditionalFormatting>
        <x14:conditionalFormatting xmlns:xm="http://schemas.microsoft.com/office/excel/2006/main">
          <x14:cfRule type="expression" priority="189" id="{DD7F37F3-B5BC-4355-B566-34A8A2AECA4B}">
            <xm:f>OR(QN29=data!$P$4,QN29=data!$P$5,QN29=data!$P$7,QN29=data!$P$10,QN29=data!$P$13,QN29=data!$P$14)</xm:f>
            <x14:dxf>
              <fill>
                <patternFill>
                  <bgColor theme="1"/>
                </patternFill>
              </fill>
            </x14:dxf>
          </x14:cfRule>
          <xm:sqref>QI30:QI49</xm:sqref>
        </x14:conditionalFormatting>
        <x14:conditionalFormatting xmlns:xm="http://schemas.microsoft.com/office/excel/2006/main">
          <x14:cfRule type="expression" priority="198" id="{158EF2BD-F7FA-4C61-822E-D066EAC10F75}">
            <xm:f>OR(QN49=data!$P$4,QN49=data!$P$5,QN49=data!$P$6,QN49=data!$P$7,QN49=data!$P$8,QN49=data!$P$9,QN49=data!$P$10,QN49=data!$P$13,QN49=data!$P$14,QN49=data!$P$15)</xm:f>
            <x14:dxf>
              <fill>
                <patternFill>
                  <bgColor theme="1"/>
                </patternFill>
              </fill>
            </x14:dxf>
          </x14:cfRule>
          <xm:sqref>QJ50:QJ69</xm:sqref>
        </x14:conditionalFormatting>
        <x14:conditionalFormatting xmlns:xm="http://schemas.microsoft.com/office/excel/2006/main">
          <x14:cfRule type="expression" priority="199" id="{47F992E8-C8AE-4EDC-93FE-478F7E683AC0}">
            <xm:f>OR(QN49=data!$P$4,QN49=data!$P$5,QN49=data!$P$6,QN49=data!$P$7,QN49=data!$P$8,QN49=data!$P$9,QN49=data!$P$10,QN49=data!$P$13,QN49=data!$P$14,QN49=data!$P$15)</xm:f>
            <x14:dxf>
              <fill>
                <patternFill>
                  <bgColor theme="1"/>
                </patternFill>
              </fill>
            </x14:dxf>
          </x14:cfRule>
          <xm:sqref>QI50:QI69</xm:sqref>
        </x14:conditionalFormatting>
        <x14:conditionalFormatting xmlns:xm="http://schemas.microsoft.com/office/excel/2006/main">
          <x14:cfRule type="expression" priority="206" id="{3BAE734B-468F-477D-BF94-50FE80AA0636}">
            <xm:f>QM49=data!$F$6</xm:f>
            <x14:dxf>
              <fill>
                <patternFill>
                  <bgColor theme="1"/>
                </patternFill>
              </fill>
            </x14:dxf>
          </x14:cfRule>
          <xm:sqref>QK50:QK69</xm:sqref>
        </x14:conditionalFormatting>
        <x14:conditionalFormatting xmlns:xm="http://schemas.microsoft.com/office/excel/2006/main">
          <x14:cfRule type="expression" priority="183" id="{6EDBA6F7-7A1B-432B-9DB9-1D0461A210A6}">
            <xm:f>QE10=data!$AS$5</xm:f>
            <x14:dxf>
              <fill>
                <patternFill>
                  <bgColor theme="1"/>
                </patternFill>
              </fill>
            </x14:dxf>
          </x14:cfRule>
          <xm:sqref>QG10:QG69</xm:sqref>
        </x14:conditionalFormatting>
        <x14:conditionalFormatting xmlns:xm="http://schemas.microsoft.com/office/excel/2006/main">
          <x14:cfRule type="expression" priority="182" id="{B5F5EC18-0DED-4577-A710-587925ACEBAC}">
            <xm:f>QE10=data!$AS$5</xm:f>
            <x14:dxf>
              <fill>
                <patternFill>
                  <bgColor theme="1"/>
                </patternFill>
              </fill>
            </x14:dxf>
          </x14:cfRule>
          <xm:sqref>QH10:QH69</xm:sqref>
        </x14:conditionalFormatting>
        <x14:conditionalFormatting xmlns:xm="http://schemas.microsoft.com/office/excel/2006/main">
          <x14:cfRule type="expression" priority="177" id="{6B078B60-4BE3-498C-A613-86563CD4ACA3}">
            <xm:f>QH10=data!$AR$4</xm:f>
            <x14:dxf>
              <fill>
                <patternFill>
                  <bgColor theme="1"/>
                </patternFill>
              </fill>
            </x14:dxf>
          </x14:cfRule>
          <x14:cfRule type="expression" priority="181" id="{BA935236-61CA-471C-9610-3F7FA29E89D2}">
            <xm:f>QE10=data!$AS$5</xm:f>
            <x14:dxf>
              <fill>
                <patternFill>
                  <bgColor theme="1"/>
                </patternFill>
              </fill>
            </x14:dxf>
          </x14:cfRule>
          <xm:sqref>QI10:QI69</xm:sqref>
        </x14:conditionalFormatting>
        <x14:conditionalFormatting xmlns:xm="http://schemas.microsoft.com/office/excel/2006/main">
          <x14:cfRule type="expression" priority="176" id="{8A19EF07-5556-4691-A8D8-D390CB640572}">
            <xm:f>QH10=data!$AR$5</xm:f>
            <x14:dxf>
              <fill>
                <patternFill>
                  <bgColor theme="1"/>
                </patternFill>
              </fill>
            </x14:dxf>
          </x14:cfRule>
          <x14:cfRule type="expression" priority="180" id="{F75875E4-CEEC-4DB9-9DDC-17EFD3181B14}">
            <xm:f>QE10=data!$AS$5</xm:f>
            <x14:dxf>
              <fill>
                <patternFill>
                  <bgColor theme="1"/>
                </patternFill>
              </fill>
            </x14:dxf>
          </x14:cfRule>
          <xm:sqref>QJ10:QJ69</xm:sqref>
        </x14:conditionalFormatting>
        <x14:conditionalFormatting xmlns:xm="http://schemas.microsoft.com/office/excel/2006/main">
          <x14:cfRule type="expression" priority="175" id="{9C50B7F3-3B1A-45D8-8BB4-F82F270A2FB3}">
            <xm:f>QH10=data!$AR$5</xm:f>
            <x14:dxf>
              <fill>
                <patternFill>
                  <bgColor theme="1"/>
                </patternFill>
              </fill>
            </x14:dxf>
          </x14:cfRule>
          <x14:cfRule type="expression" priority="179" id="{1F23A626-94C1-4C11-A6D2-184DB41AD8AE}">
            <xm:f>QE10=data!$AS$5</xm:f>
            <x14:dxf>
              <fill>
                <patternFill>
                  <bgColor theme="1"/>
                </patternFill>
              </fill>
            </x14:dxf>
          </x14:cfRule>
          <xm:sqref>QK10:QK69</xm:sqref>
        </x14:conditionalFormatting>
        <x14:conditionalFormatting xmlns:xm="http://schemas.microsoft.com/office/excel/2006/main">
          <x14:cfRule type="expression" priority="178" id="{EC0BF0A9-0B16-4B4A-85F2-BAD1768F7CE4}">
            <xm:f>QE10=data!$AS$4</xm:f>
            <x14:dxf>
              <fill>
                <patternFill>
                  <bgColor theme="1"/>
                </patternFill>
              </fill>
            </x14:dxf>
          </x14:cfRule>
          <xm:sqref>QL10:QL69</xm:sqref>
        </x14:conditionalFormatting>
        <x14:conditionalFormatting xmlns:xm="http://schemas.microsoft.com/office/excel/2006/main">
          <x14:cfRule type="expression" priority="174" id="{A17AA16A-03A5-438E-B3D4-1E461DFB0299}">
            <xm:f>OR(QE4=data!$F$5,QE4=data!$F$6)</xm:f>
            <x14:dxf>
              <fill>
                <patternFill>
                  <bgColor theme="1"/>
                </patternFill>
              </fill>
            </x14:dxf>
          </x14:cfRule>
          <xm:sqref>QC10:QC19</xm:sqref>
        </x14:conditionalFormatting>
        <x14:conditionalFormatting xmlns:xm="http://schemas.microsoft.com/office/excel/2006/main">
          <x14:cfRule type="expression" priority="173" id="{518CD163-ECFB-4F5B-AFF4-1BAF60DAEE32}">
            <xm:f>OR(QE4=data!$F$5,QE4=data!$F$6)</xm:f>
            <x14:dxf>
              <fill>
                <patternFill>
                  <bgColor theme="1"/>
                </patternFill>
              </fill>
            </x14:dxf>
          </x14:cfRule>
          <xm:sqref>QC20:QC29</xm:sqref>
        </x14:conditionalFormatting>
        <x14:conditionalFormatting xmlns:xm="http://schemas.microsoft.com/office/excel/2006/main">
          <x14:cfRule type="expression" priority="172" id="{4E8A3F0B-E3F8-4F46-B581-DDB377ECC9A4}">
            <xm:f>OR(QE4=data!$F$5,QE4=data!$F$6)</xm:f>
            <x14:dxf>
              <fill>
                <patternFill>
                  <bgColor theme="1"/>
                </patternFill>
              </fill>
            </x14:dxf>
          </x14:cfRule>
          <xm:sqref>QC30:QC39</xm:sqref>
        </x14:conditionalFormatting>
        <x14:conditionalFormatting xmlns:xm="http://schemas.microsoft.com/office/excel/2006/main">
          <x14:cfRule type="expression" priority="171" id="{4C1B4F04-D8BD-49A5-8BE3-D2C445310D7B}">
            <xm:f>OR(QE4=data!$F$5,QE4=data!$F$6)</xm:f>
            <x14:dxf>
              <fill>
                <patternFill>
                  <bgColor theme="1"/>
                </patternFill>
              </fill>
            </x14:dxf>
          </x14:cfRule>
          <xm:sqref>QC40:QC49</xm:sqref>
        </x14:conditionalFormatting>
        <x14:conditionalFormatting xmlns:xm="http://schemas.microsoft.com/office/excel/2006/main">
          <x14:cfRule type="expression" priority="170" id="{CD2E60E6-B9AE-4BCF-B560-9385923CE65C}">
            <xm:f>OR(QE4=data!$F$5,QE4=data!$F$6)</xm:f>
            <x14:dxf>
              <fill>
                <patternFill>
                  <bgColor theme="1"/>
                </patternFill>
              </fill>
            </x14:dxf>
          </x14:cfRule>
          <xm:sqref>QC50:QC59</xm:sqref>
        </x14:conditionalFormatting>
        <x14:conditionalFormatting xmlns:xm="http://schemas.microsoft.com/office/excel/2006/main">
          <x14:cfRule type="expression" priority="169" id="{FE37AF1A-9804-4F23-9520-B02DCBA4E122}">
            <xm:f>OR(QE4=data!$F$5,QE4=data!$F$6)</xm:f>
            <x14:dxf>
              <fill>
                <patternFill>
                  <bgColor theme="1"/>
                </patternFill>
              </fill>
            </x14:dxf>
          </x14:cfRule>
          <xm:sqref>QC60:QC69</xm:sqref>
        </x14:conditionalFormatting>
        <x14:conditionalFormatting xmlns:xm="http://schemas.microsoft.com/office/excel/2006/main">
          <x14:cfRule type="expression" priority="232" id="{A66E9B0A-AB5E-4B02-9709-714129CBB001}">
            <xm:f>OR(QN30=data!$P$4,QN30=data!$P$5,QN30=data!$P$7,QN30=data!$P$10,QN30=data!$P$13,QN30=data!$P$14)</xm:f>
            <x14:dxf>
              <fill>
                <patternFill>
                  <bgColor theme="1"/>
                </patternFill>
              </fill>
            </x14:dxf>
          </x14:cfRule>
          <x14:cfRule type="expression" priority="233" id="{1DB34B0A-AFFC-47F2-9107-361D4F5034DA}">
            <xm:f>QM30=data!$F$6</xm:f>
            <x14:dxf>
              <fill>
                <patternFill>
                  <bgColor theme="1"/>
                </patternFill>
              </fill>
            </x14:dxf>
          </x14:cfRule>
          <xm:sqref>QJ40 QJ30</xm:sqref>
        </x14:conditionalFormatting>
        <x14:conditionalFormatting xmlns:xm="http://schemas.microsoft.com/office/excel/2006/main">
          <x14:cfRule type="expression" priority="234" id="{E0FBDF47-34A5-4BF3-AFBA-2B6C3ED17FA1}">
            <xm:f>OR(QN30=data!$P$4,QN30=data!$P$5,QN30=data!$P$7,QN30=data!$P$10,QN30=data!$P$13,QN30=data!$P$14)</xm:f>
            <x14:dxf>
              <fill>
                <patternFill>
                  <bgColor theme="1"/>
                </patternFill>
              </fill>
            </x14:dxf>
          </x14:cfRule>
          <x14:cfRule type="expression" priority="235" id="{1378F92D-28A2-45D1-98E5-2CEBA3854366}">
            <xm:f>QM30=data!$F$6</xm:f>
            <x14:dxf>
              <fill>
                <patternFill>
                  <bgColor theme="1"/>
                </patternFill>
              </fill>
            </x14:dxf>
          </x14:cfRule>
          <xm:sqref>QK40 QK30</xm:sqref>
        </x14:conditionalFormatting>
        <x14:conditionalFormatting xmlns:xm="http://schemas.microsoft.com/office/excel/2006/main">
          <x14:cfRule type="expression" priority="236" id="{BF031FD9-88ED-4475-94C6-F0B24514F90F}">
            <xm:f>OR(QN50=data!$P$4,QN50=data!$P$5,QN50=data!$P$6,QN50=data!$P$7,QN50=data!$P$8,#REF!=data!$P$9,QN50=data!$P$10,QN50=data!$P$13,QN50=data!$P$14,QN50=data!$P$15)</xm:f>
            <x14:dxf>
              <fill>
                <patternFill>
                  <bgColor theme="1"/>
                </patternFill>
              </fill>
            </x14:dxf>
          </x14:cfRule>
          <x14:cfRule type="expression" priority="237" id="{4BACE1FD-8165-47D7-801D-50383A62CA9D}">
            <xm:f>QF50=data!$F$6</xm:f>
            <x14:dxf>
              <fill>
                <patternFill>
                  <bgColor theme="1"/>
                </patternFill>
              </fill>
            </x14:dxf>
          </x14:cfRule>
          <xm:sqref>QI60 QI50</xm:sqref>
        </x14:conditionalFormatting>
        <x14:conditionalFormatting xmlns:xm="http://schemas.microsoft.com/office/excel/2006/main">
          <x14:cfRule type="expression" priority="238" id="{9FC528E3-88C7-4CD0-B915-AC65B6B7C761}">
            <xm:f>OR(QN50=data!$P$4,QN50=data!$P$5,QN50=data!$P$6,QN50=data!$P$7,QN50=data!$P$8,QN50=data!$P$9,QN50=data!$P$10,QN50=data!$P$13,QN50=data!$P$14,QN50=data!$P$15)</xm:f>
            <x14:dxf>
              <fill>
                <patternFill>
                  <bgColor theme="1"/>
                </patternFill>
              </fill>
            </x14:dxf>
          </x14:cfRule>
          <x14:cfRule type="expression" priority="239" id="{8387183C-6DDA-4A9F-B39B-25D9D780AA51}">
            <xm:f>QF50=data!$F$6</xm:f>
            <x14:dxf>
              <fill>
                <patternFill>
                  <bgColor theme="1"/>
                </patternFill>
              </fill>
            </x14:dxf>
          </x14:cfRule>
          <xm:sqref>QJ60 QJ50</xm:sqref>
        </x14:conditionalFormatting>
        <x14:conditionalFormatting xmlns:xm="http://schemas.microsoft.com/office/excel/2006/main">
          <x14:cfRule type="expression" priority="240" id="{C960E00A-D1B2-4F02-862B-24CFA54D25E7}">
            <xm:f>OR(QN50=data!$P$4,QN50=data!$P$5,QN50=data!$P$6,QN50=data!$P$7,QN50=data!$P$8,QN50=data!$P$9,QN50=data!$P$10,QN50=data!$P$13,QN50=data!$P$14,QN50=data!$P$15)</xm:f>
            <x14:dxf>
              <fill>
                <patternFill>
                  <bgColor theme="1"/>
                </patternFill>
              </fill>
            </x14:dxf>
          </x14:cfRule>
          <x14:cfRule type="expression" priority="241" id="{10117CBA-9881-4D6A-83D7-25B648710F88}">
            <xm:f>QM50=data!$F$6</xm:f>
            <x14:dxf>
              <fill>
                <patternFill>
                  <bgColor theme="1"/>
                </patternFill>
              </fill>
            </x14:dxf>
          </x14:cfRule>
          <xm:sqref>QK60 QK50</xm:sqref>
        </x14:conditionalFormatting>
        <x14:conditionalFormatting xmlns:xm="http://schemas.microsoft.com/office/excel/2006/main">
          <x14:cfRule type="expression" priority="242" id="{E035E225-A990-4F48-B614-C93643626AF8}">
            <xm:f>OR(QN30=data!$P$4,QN30=data!$P$5,QN30=data!$P$7,QN30=data!$P$10,QN30=data!$P$13,QN30=data!$P$14)</xm:f>
            <x14:dxf>
              <fill>
                <patternFill>
                  <bgColor theme="1"/>
                </patternFill>
              </fill>
            </x14:dxf>
          </x14:cfRule>
          <x14:cfRule type="expression" priority="243" id="{E537F958-1A04-44DC-9037-8667E40A0B63}">
            <xm:f>QM30=data!$F$6</xm:f>
            <x14:dxf>
              <fill>
                <patternFill>
                  <bgColor theme="1"/>
                </patternFill>
              </fill>
            </x14:dxf>
          </x14:cfRule>
          <xm:sqref>QI40 QI30</xm:sqref>
        </x14:conditionalFormatting>
        <x14:conditionalFormatting xmlns:xm="http://schemas.microsoft.com/office/excel/2006/main">
          <x14:cfRule type="expression" priority="168" id="{8C4BF4CC-174B-40FF-8FE6-09B42C4E3476}">
            <xm:f>QM20=data!$F$6</xm:f>
            <x14:dxf>
              <fill>
                <patternFill>
                  <bgColor theme="1"/>
                </patternFill>
              </fill>
            </x14:dxf>
          </x14:cfRule>
          <xm:sqref>QB20 QB40 QB50 QB60</xm:sqref>
        </x14:conditionalFormatting>
        <x14:conditionalFormatting xmlns:xm="http://schemas.microsoft.com/office/excel/2006/main">
          <x14:cfRule type="expression" priority="167" id="{ACD31E84-D3E7-4FA2-847E-15402E3085E5}">
            <xm:f>OR(QN50=data!$P$4,QN50=data!$P$5,QN50=data!$P$6,QN50=data!$P$7,QN50=data!$P$8,QN50=data!$P$9,QN50=data!$P$10,QN50=data!$P$13,QN50=data!$P$14,QN50=data!$P$15)</xm:f>
            <x14:dxf>
              <fill>
                <patternFill>
                  <bgColor theme="1"/>
                </patternFill>
              </fill>
            </x14:dxf>
          </x14:cfRule>
          <xm:sqref>QB50 QB60</xm:sqref>
        </x14:conditionalFormatting>
        <x14:conditionalFormatting xmlns:xm="http://schemas.microsoft.com/office/excel/2006/main">
          <x14:cfRule type="expression" priority="166" id="{294BF2CF-DA29-4BBD-98AA-B87976862891}">
            <xm:f>OR(QN40=data!$P$4,QN40=data!$P$5,QN40=data!$P$7,QN40=data!$P$10,QN40=data!$P$13,QN40=data!$P$14)</xm:f>
            <x14:dxf>
              <fill>
                <patternFill>
                  <bgColor theme="1"/>
                </patternFill>
              </fill>
            </x14:dxf>
          </x14:cfRule>
          <xm:sqref>QB40</xm:sqref>
        </x14:conditionalFormatting>
        <x14:conditionalFormatting xmlns:xm="http://schemas.microsoft.com/office/excel/2006/main">
          <x14:cfRule type="expression" priority="165" id="{0707B1F1-C353-45D3-AEAC-281E45537776}">
            <xm:f>QM30=data!$F$6</xm:f>
            <x14:dxf>
              <fill>
                <patternFill>
                  <bgColor theme="1"/>
                </patternFill>
              </fill>
            </x14:dxf>
          </x14:cfRule>
          <xm:sqref>QB30</xm:sqref>
        </x14:conditionalFormatting>
        <x14:conditionalFormatting xmlns:xm="http://schemas.microsoft.com/office/excel/2006/main">
          <x14:cfRule type="expression" priority="164" id="{41C729A3-6137-4C95-AAC4-2268888520E9}">
            <xm:f>OR(QN30=data!$P$4,QN30=data!$P$5,QN30=data!$P$7,QN30=data!$P$10,QN30=data!$P$13,QN30=data!$P$14)</xm:f>
            <x14:dxf>
              <fill>
                <patternFill>
                  <bgColor theme="1"/>
                </patternFill>
              </fill>
            </x14:dxf>
          </x14:cfRule>
          <xm:sqref>QB30</xm:sqref>
        </x14:conditionalFormatting>
        <x14:conditionalFormatting xmlns:xm="http://schemas.microsoft.com/office/excel/2006/main">
          <x14:cfRule type="expression" priority="163" id="{68BA2A38-BB0D-4736-9724-19F252A4F359}">
            <xm:f>$IE$6=data!$Q$8</xm:f>
            <x14:dxf>
              <fill>
                <patternFill>
                  <bgColor theme="1"/>
                </patternFill>
              </fill>
            </x14:dxf>
          </x14:cfRule>
          <xm:sqref>QB30:QL69</xm:sqref>
        </x14:conditionalFormatting>
        <x14:conditionalFormatting xmlns:xm="http://schemas.microsoft.com/office/excel/2006/main">
          <x14:cfRule type="expression" priority="149" id="{42A3B7D0-A455-479B-A2CB-BC5AF3847975}">
            <xm:f>OR(RN40=data!$P$4,RN40=data!$P$5,RN40=data!$P$7,RN40=data!$P$10,RN40=data!$P$13,RN40=data!$P$14)</xm:f>
            <x14:dxf>
              <fill>
                <patternFill>
                  <bgColor theme="1"/>
                </patternFill>
              </fill>
            </x14:dxf>
          </x14:cfRule>
          <xm:sqref>RL40</xm:sqref>
        </x14:conditionalFormatting>
        <x14:conditionalFormatting xmlns:xm="http://schemas.microsoft.com/office/excel/2006/main">
          <x14:cfRule type="expression" priority="150" id="{6861B6A6-E8A7-490D-91C0-8F2993BCED38}">
            <xm:f>OR(RN60=data!$P$4,RN60=data!$P$5,RN60=data!$P$6,RN60=data!$P$7,RN60=data!$P$8,#REF!=data!$P$9,RN60=data!$P$10,RN60=data!$P$13,RN60=data!$P$14,RN60=data!$P$15)</xm:f>
            <x14:dxf>
              <fill>
                <patternFill>
                  <bgColor theme="1"/>
                </patternFill>
              </fill>
            </x14:dxf>
          </x14:cfRule>
          <xm:sqref>RL60</xm:sqref>
        </x14:conditionalFormatting>
        <x14:conditionalFormatting xmlns:xm="http://schemas.microsoft.com/office/excel/2006/main">
          <x14:cfRule type="expression" priority="143" id="{3B3137AB-9CB2-44D9-8846-5B637DA3C680}">
            <xm:f>RE4=data!$F$6</xm:f>
            <x14:dxf>
              <fill>
                <patternFill>
                  <bgColor theme="1"/>
                </patternFill>
              </fill>
            </x14:dxf>
          </x14:cfRule>
          <xm:sqref>RJ4</xm:sqref>
        </x14:conditionalFormatting>
        <x14:conditionalFormatting xmlns:xm="http://schemas.microsoft.com/office/excel/2006/main">
          <x14:cfRule type="expression" priority="142" id="{F43A31C5-3094-4112-AA10-9763FCFA5FCE}">
            <xm:f>OR(RE4=data!$F$4,RE4=data!$F$5)</xm:f>
            <x14:dxf>
              <fill>
                <patternFill>
                  <bgColor theme="1"/>
                </patternFill>
              </fill>
            </x14:dxf>
          </x14:cfRule>
          <xm:sqref>RE5:RH5</xm:sqref>
        </x14:conditionalFormatting>
        <x14:conditionalFormatting xmlns:xm="http://schemas.microsoft.com/office/excel/2006/main">
          <x14:cfRule type="expression" priority="141" id="{65BA251F-364A-4DB5-9D17-48EB2AFE90F1}">
            <xm:f>OR(RE4=data!$F$4,RE4=data!$F$5)</xm:f>
            <x14:dxf>
              <fill>
                <patternFill>
                  <bgColor theme="1"/>
                </patternFill>
              </fill>
            </x14:dxf>
          </x14:cfRule>
          <xm:sqref>RJ5</xm:sqref>
        </x14:conditionalFormatting>
        <x14:conditionalFormatting xmlns:xm="http://schemas.microsoft.com/office/excel/2006/main">
          <x14:cfRule type="expression" priority="140" id="{421BDF72-D3A6-47EB-8B81-7460684C06FC}">
            <xm:f>OR(RE4=data!$F$4,RE4=data!$F$6)</xm:f>
            <x14:dxf>
              <fill>
                <patternFill>
                  <bgColor theme="1"/>
                </patternFill>
              </fill>
            </x14:dxf>
          </x14:cfRule>
          <xm:sqref>RE6:RH6</xm:sqref>
        </x14:conditionalFormatting>
        <x14:conditionalFormatting xmlns:xm="http://schemas.microsoft.com/office/excel/2006/main">
          <x14:cfRule type="expression" priority="139" id="{0309D978-716A-4062-8E21-004E01DC0876}">
            <xm:f>OR(RE4=data!$F$4,RE4=data!$F$6)</xm:f>
            <x14:dxf>
              <fill>
                <patternFill>
                  <bgColor theme="1"/>
                </patternFill>
              </fill>
            </x14:dxf>
          </x14:cfRule>
          <xm:sqref>RJ6</xm:sqref>
        </x14:conditionalFormatting>
        <x14:conditionalFormatting xmlns:xm="http://schemas.microsoft.com/office/excel/2006/main">
          <x14:cfRule type="expression" priority="138" id="{92C9E026-7FA1-4117-9489-97601C0761F7}">
            <xm:f>RM20=data!$F$6</xm:f>
            <x14:dxf>
              <fill>
                <patternFill>
                  <bgColor theme="1"/>
                </patternFill>
              </fill>
            </x14:dxf>
          </x14:cfRule>
          <xm:sqref>RC20:RC69</xm:sqref>
        </x14:conditionalFormatting>
        <x14:conditionalFormatting xmlns:xm="http://schemas.microsoft.com/office/excel/2006/main">
          <x14:cfRule type="expression" priority="137" id="{DF9253B5-BDB9-4368-A098-03C2D839BE8B}">
            <xm:f>RM20=data!$F$6</xm:f>
            <x14:dxf>
              <fill>
                <patternFill>
                  <bgColor theme="1"/>
                </patternFill>
              </fill>
            </x14:dxf>
          </x14:cfRule>
          <xm:sqref>RD20:RD69</xm:sqref>
        </x14:conditionalFormatting>
        <x14:conditionalFormatting xmlns:xm="http://schemas.microsoft.com/office/excel/2006/main">
          <x14:cfRule type="expression" priority="136" id="{BC814966-2403-4587-A02F-E693FA5E1DA2}">
            <xm:f>RM20=data!$F$6</xm:f>
            <x14:dxf>
              <fill>
                <patternFill>
                  <bgColor theme="1"/>
                </patternFill>
              </fill>
            </x14:dxf>
          </x14:cfRule>
          <xm:sqref>RE20:RE69</xm:sqref>
        </x14:conditionalFormatting>
        <x14:conditionalFormatting xmlns:xm="http://schemas.microsoft.com/office/excel/2006/main">
          <x14:cfRule type="expression" priority="135" id="{A61F0118-A57D-4D94-998C-C33A5EF4AE84}">
            <xm:f>RM20=data!$F$6</xm:f>
            <x14:dxf>
              <fill>
                <patternFill>
                  <bgColor theme="1"/>
                </patternFill>
              </fill>
            </x14:dxf>
          </x14:cfRule>
          <xm:sqref>RF20:RF69</xm:sqref>
        </x14:conditionalFormatting>
        <x14:conditionalFormatting xmlns:xm="http://schemas.microsoft.com/office/excel/2006/main">
          <x14:cfRule type="expression" priority="134" id="{FF0FA1A7-A4DE-4FD0-B2E8-053FA0065D3B}">
            <xm:f>RM20=data!$F$6</xm:f>
            <x14:dxf>
              <fill>
                <patternFill>
                  <bgColor theme="1"/>
                </patternFill>
              </fill>
            </x14:dxf>
          </x14:cfRule>
          <xm:sqref>RI21:RI29</xm:sqref>
        </x14:conditionalFormatting>
        <x14:conditionalFormatting xmlns:xm="http://schemas.microsoft.com/office/excel/2006/main">
          <x14:cfRule type="expression" priority="133" id="{85263164-29A1-4D94-B488-04D5B58DF6B5}">
            <xm:f>RM20=data!$F$6</xm:f>
            <x14:dxf>
              <fill>
                <patternFill>
                  <bgColor theme="1"/>
                </patternFill>
              </fill>
            </x14:dxf>
          </x14:cfRule>
          <xm:sqref>RJ21:RJ29</xm:sqref>
        </x14:conditionalFormatting>
        <x14:conditionalFormatting xmlns:xm="http://schemas.microsoft.com/office/excel/2006/main">
          <x14:cfRule type="expression" priority="132" id="{D8541695-4278-40EA-8428-72A8CC4A46CF}">
            <xm:f>RM20=data!$F$6</xm:f>
            <x14:dxf>
              <fill>
                <patternFill>
                  <bgColor theme="1"/>
                </patternFill>
              </fill>
            </x14:dxf>
          </x14:cfRule>
          <xm:sqref>RK21:RK29</xm:sqref>
        </x14:conditionalFormatting>
        <x14:conditionalFormatting xmlns:xm="http://schemas.microsoft.com/office/excel/2006/main">
          <x14:cfRule type="expression" priority="131" id="{E67BF1C9-9331-470E-AB3D-5FF4F1B1E171}">
            <xm:f>RM20=data!$F$6</xm:f>
            <x14:dxf>
              <fill>
                <patternFill>
                  <bgColor theme="1"/>
                </patternFill>
              </fill>
            </x14:dxf>
          </x14:cfRule>
          <xm:sqref>RL20:RL69</xm:sqref>
        </x14:conditionalFormatting>
        <x14:conditionalFormatting xmlns:xm="http://schemas.microsoft.com/office/excel/2006/main">
          <x14:cfRule type="expression" priority="109" id="{69B4484F-C825-48F4-8565-1D894247E6CC}">
            <xm:f>OR(RN29=data!$P$4,RN29=data!$P$5,RN29=data!$P$7,RN29=data!$P$10,RN29=data!$P$13,RN29=data!$P$14)</xm:f>
            <x14:dxf>
              <fill>
                <patternFill>
                  <bgColor theme="1"/>
                </patternFill>
              </fill>
            </x14:dxf>
          </x14:cfRule>
          <xm:sqref>RH30:RH49</xm:sqref>
        </x14:conditionalFormatting>
        <x14:conditionalFormatting xmlns:xm="http://schemas.microsoft.com/office/excel/2006/main">
          <x14:cfRule type="expression" priority="130" id="{0455FBD3-43F2-435F-A1A8-2C858EA42616}">
            <xm:f>RM29=data!$F$6</xm:f>
            <x14:dxf>
              <fill>
                <patternFill>
                  <bgColor theme="1"/>
                </patternFill>
              </fill>
            </x14:dxf>
          </x14:cfRule>
          <xm:sqref>RI30:RI49</xm:sqref>
        </x14:conditionalFormatting>
        <x14:conditionalFormatting xmlns:xm="http://schemas.microsoft.com/office/excel/2006/main">
          <x14:cfRule type="expression" priority="129" id="{9E2A24D6-7D64-4744-B93F-3C19E6FADFB1}">
            <xm:f>RM30=data!$F$6</xm:f>
            <x14:dxf>
              <fill>
                <patternFill>
                  <bgColor theme="1"/>
                </patternFill>
              </fill>
            </x14:dxf>
          </x14:cfRule>
          <xm:sqref>RJ31:RJ39 RJ41:RJ49</xm:sqref>
        </x14:conditionalFormatting>
        <x14:conditionalFormatting xmlns:xm="http://schemas.microsoft.com/office/excel/2006/main">
          <x14:cfRule type="expression" priority="128" id="{1F123AD0-1A96-418A-921A-60B41E29C495}">
            <xm:f>RM29=data!$F$6</xm:f>
            <x14:dxf>
              <fill>
                <patternFill>
                  <bgColor theme="1"/>
                </patternFill>
              </fill>
            </x14:dxf>
          </x14:cfRule>
          <xm:sqref>RK30:RK49</xm:sqref>
        </x14:conditionalFormatting>
        <x14:conditionalFormatting xmlns:xm="http://schemas.microsoft.com/office/excel/2006/main">
          <x14:cfRule type="expression" priority="119" id="{BA572F37-A5C0-4620-A0D4-F50FD756A86E}">
            <xm:f>OR(RN49=data!$P$4,RN49=data!$P$5,RN49=data!$P$6,RN49=data!$P$7,RN49=data!$P$8,RN49=data!$P$9,RN49=data!$P$10,RN49=data!$P$13,RN49=data!$P$14,RN49=data!$P$15)</xm:f>
            <x14:dxf>
              <fill>
                <patternFill>
                  <bgColor theme="1"/>
                </patternFill>
              </fill>
            </x14:dxf>
          </x14:cfRule>
          <xm:sqref>RH50:RH69</xm:sqref>
        </x14:conditionalFormatting>
        <x14:conditionalFormatting xmlns:xm="http://schemas.microsoft.com/office/excel/2006/main">
          <x14:cfRule type="expression" priority="127" id="{B252D7E8-69AC-412C-BB1D-80E5BB737B9C}">
            <xm:f>RM49=data!$F$6</xm:f>
            <x14:dxf>
              <fill>
                <patternFill>
                  <bgColor theme="1"/>
                </patternFill>
              </fill>
            </x14:dxf>
          </x14:cfRule>
          <xm:sqref>RI50:RI69</xm:sqref>
        </x14:conditionalFormatting>
        <x14:conditionalFormatting xmlns:xm="http://schemas.microsoft.com/office/excel/2006/main">
          <x14:cfRule type="expression" priority="126" id="{E662BBC5-0B0F-4848-88F2-4F5BB35F3FF9}">
            <xm:f>RM49=data!$F$6</xm:f>
            <x14:dxf>
              <fill>
                <patternFill>
                  <bgColor theme="1"/>
                </patternFill>
              </fill>
            </x14:dxf>
          </x14:cfRule>
          <xm:sqref>RJ50:RJ69</xm:sqref>
        </x14:conditionalFormatting>
        <x14:conditionalFormatting xmlns:xm="http://schemas.microsoft.com/office/excel/2006/main">
          <x14:cfRule type="expression" priority="116" id="{47406344-4792-47D8-8748-BFFA730EB900}">
            <xm:f>OR(RN49=data!$P$4,RN49=data!$P$5,RN49=data!$P$6,RN49=data!$P$7,RN49=data!$P$8,RN49=data!$P$9,RN49=data!$P$10,RN49=data!$P$13,RN49=data!$P$14,RN49=data!$P$15)</xm:f>
            <x14:dxf>
              <fill>
                <patternFill>
                  <bgColor theme="1"/>
                </patternFill>
              </fill>
            </x14:dxf>
          </x14:cfRule>
          <xm:sqref>RK50:RK69</xm:sqref>
        </x14:conditionalFormatting>
        <x14:conditionalFormatting xmlns:xm="http://schemas.microsoft.com/office/excel/2006/main">
          <x14:cfRule type="expression" priority="124" id="{B4838C95-8758-4BAD-B911-FCFB4B165ADD}">
            <xm:f>OR(RN50=data!$P$4,RN50=data!$P$5,RN50=data!$P$6,RN50=data!$P$7,RN50=data!$P$8,RN50=data!$P$9,RN50=data!$P$10,RN50=data!$P$13,RN50=data!$P$14,RN50=data!$P$15)</xm:f>
            <x14:dxf>
              <fill>
                <patternFill>
                  <bgColor theme="1"/>
                </patternFill>
              </fill>
            </x14:dxf>
          </x14:cfRule>
          <xm:sqref>RC50:RC69</xm:sqref>
        </x14:conditionalFormatting>
        <x14:conditionalFormatting xmlns:xm="http://schemas.microsoft.com/office/excel/2006/main">
          <x14:cfRule type="expression" priority="123" id="{EA276C9B-B040-4661-9E2B-AE0F424CFAF1}">
            <xm:f>OR(RN50=data!$P$4,RN50=data!$P$5,RN50=data!$P$6,RN50=data!$P$7,RN50=data!$P$8,RN50=data!$P$9,RN50=data!$P$10,RN50=data!$P$13,RN50=data!$P$14,RN50=data!$P$15)</xm:f>
            <x14:dxf>
              <fill>
                <patternFill>
                  <bgColor theme="1"/>
                </patternFill>
              </fill>
            </x14:dxf>
          </x14:cfRule>
          <xm:sqref>RD50:RD69</xm:sqref>
        </x14:conditionalFormatting>
        <x14:conditionalFormatting xmlns:xm="http://schemas.microsoft.com/office/excel/2006/main">
          <x14:cfRule type="expression" priority="122" id="{DC12326B-6412-4FCD-8F5D-19943251ADD0}">
            <xm:f>OR(RN50=data!$P$4,RN50=data!$P$5,RN50=data!$P$6,RN50=data!$P$7,RN50=data!$P$8,RN50=data!$P$9,RN50=data!$P$10,RN50=data!$P$13,RN50=data!$P$14,RN50=data!$P$15)</xm:f>
            <x14:dxf>
              <fill>
                <patternFill>
                  <bgColor theme="1"/>
                </patternFill>
              </fill>
            </x14:dxf>
          </x14:cfRule>
          <xm:sqref>RE50:RE69</xm:sqref>
        </x14:conditionalFormatting>
        <x14:conditionalFormatting xmlns:xm="http://schemas.microsoft.com/office/excel/2006/main">
          <x14:cfRule type="expression" priority="121" id="{2C48DE66-FA6F-4AB3-8AE3-60AFFF5C0A40}">
            <xm:f>OR(RN50=data!$P$4,RN50=data!$P$5,RN50=data!$P$6,RN50=data!$P$7,RN50=data!$P$8,RN50=data!$P$9,RN50=data!$P$10,RN50=data!$P$13,RN50=data!$P$14,RN50=data!$P$15)</xm:f>
            <x14:dxf>
              <fill>
                <patternFill>
                  <bgColor theme="1"/>
                </patternFill>
              </fill>
            </x14:dxf>
          </x14:cfRule>
          <xm:sqref>RF50:RF69</xm:sqref>
        </x14:conditionalFormatting>
        <x14:conditionalFormatting xmlns:xm="http://schemas.microsoft.com/office/excel/2006/main">
          <x14:cfRule type="expression" priority="120" id="{5918B701-9901-4F80-965F-3E7AF0BD3950}">
            <xm:f>OR(RN50=data!$P$4,RN50=data!$P$5,RN50=data!$P$6,RN50=data!$P$7,RN50=data!$P$8,RN50=data!$P$9,RN50=data!$P$10,RN50=data!$P$13,RN50=data!$P$14,RN50=data!$P$15)</xm:f>
            <x14:dxf>
              <fill>
                <patternFill>
                  <bgColor theme="1"/>
                </patternFill>
              </fill>
            </x14:dxf>
          </x14:cfRule>
          <xm:sqref>RG50:RG69</xm:sqref>
        </x14:conditionalFormatting>
        <x14:conditionalFormatting xmlns:xm="http://schemas.microsoft.com/office/excel/2006/main">
          <x14:cfRule type="expression" priority="115" id="{BE36E09C-8ABC-47B2-AC26-B886824EF923}">
            <xm:f>OR(RN49=data!$P$4,RN49=data!$P$5,RN49=data!$P$6,RN49=data!$P$7,RN49=data!$P$8,RN49=data!$P$9,RN49=data!$P$10,RN49=data!$P$13,RN49=data!$P$14,RN49=data!$P$15)</xm:f>
            <x14:dxf>
              <fill>
                <patternFill>
                  <bgColor theme="1"/>
                </patternFill>
              </fill>
            </x14:dxf>
          </x14:cfRule>
          <xm:sqref>RL50:RL69</xm:sqref>
        </x14:conditionalFormatting>
        <x14:conditionalFormatting xmlns:xm="http://schemas.microsoft.com/office/excel/2006/main">
          <x14:cfRule type="expression" priority="114" id="{3B8D3234-411D-4A19-A6E8-E77A9C82DA44}">
            <xm:f>OR(RN30=data!$P$4,RN30=data!$P$5,RN30=data!$P$7,RN30=data!$P$10,RN30=data!$P$13,RN30=data!$P$14)</xm:f>
            <x14:dxf>
              <fill>
                <patternFill>
                  <bgColor theme="1"/>
                </patternFill>
              </fill>
            </x14:dxf>
          </x14:cfRule>
          <xm:sqref>RC30:RC49</xm:sqref>
        </x14:conditionalFormatting>
        <x14:conditionalFormatting xmlns:xm="http://schemas.microsoft.com/office/excel/2006/main">
          <x14:cfRule type="expression" priority="113" id="{5A338CD0-5BA3-404A-A064-4986EBFFA6D1}">
            <xm:f>OR(RN30=data!$P$4,RN30=data!$P$5,RN30=data!$P$7,RN30=data!$P$10,RN30=data!$P$13,RN30=data!$P$14)</xm:f>
            <x14:dxf>
              <fill>
                <patternFill>
                  <bgColor theme="1"/>
                </patternFill>
              </fill>
            </x14:dxf>
          </x14:cfRule>
          <xm:sqref>RD30:RD49</xm:sqref>
        </x14:conditionalFormatting>
        <x14:conditionalFormatting xmlns:xm="http://schemas.microsoft.com/office/excel/2006/main">
          <x14:cfRule type="expression" priority="112" id="{20107FE1-0389-4AFD-9EFB-01952CD6D42E}">
            <xm:f>OR(RN30=data!$P$4,RN30=data!$P$5,RN30=data!$P$7,RN30=data!$P$10,RN30=data!$P$13,RN30=data!$P$14)</xm:f>
            <x14:dxf>
              <fill>
                <patternFill>
                  <bgColor theme="1"/>
                </patternFill>
              </fill>
            </x14:dxf>
          </x14:cfRule>
          <xm:sqref>RE30:RE49</xm:sqref>
        </x14:conditionalFormatting>
        <x14:conditionalFormatting xmlns:xm="http://schemas.microsoft.com/office/excel/2006/main">
          <x14:cfRule type="expression" priority="111" id="{4A87753D-277F-4C39-8DB2-E9F91D8F0331}">
            <xm:f>OR(RN30=data!$P$4,RN30=data!$P$5,RN30=data!$P$7,RN30=data!$P$10,RN30=data!$P$13,RN30=data!$P$14)</xm:f>
            <x14:dxf>
              <fill>
                <patternFill>
                  <bgColor theme="1"/>
                </patternFill>
              </fill>
            </x14:dxf>
          </x14:cfRule>
          <xm:sqref>RF30:RF49</xm:sqref>
        </x14:conditionalFormatting>
        <x14:conditionalFormatting xmlns:xm="http://schemas.microsoft.com/office/excel/2006/main">
          <x14:cfRule type="expression" priority="110" id="{C9353BF8-9B8A-4A37-BC50-982EBA48BD23}">
            <xm:f>OR(RN30=data!$P$4,RN30=data!$P$5,RN30=data!$P$7,RN30=data!$P$10,RN30=data!$P$13,RN30=data!$P$14)</xm:f>
            <x14:dxf>
              <fill>
                <patternFill>
                  <bgColor theme="1"/>
                </patternFill>
              </fill>
            </x14:dxf>
          </x14:cfRule>
          <xm:sqref>RG30:RG49</xm:sqref>
        </x14:conditionalFormatting>
        <x14:conditionalFormatting xmlns:xm="http://schemas.microsoft.com/office/excel/2006/main">
          <x14:cfRule type="expression" priority="105" id="{B8EBF374-E30C-4496-AF18-EC5C25AB1EFB}">
            <xm:f>OR(RN29=data!$P$4,RN29=data!$P$5,RN29=data!$P$7,RN29=data!$P$10,RN29=data!$P$13,RN29=data!$P$14)</xm:f>
            <x14:dxf>
              <fill>
                <patternFill>
                  <bgColor theme="1"/>
                </patternFill>
              </fill>
            </x14:dxf>
          </x14:cfRule>
          <xm:sqref>RL30:RL49</xm:sqref>
        </x14:conditionalFormatting>
        <x14:conditionalFormatting xmlns:xm="http://schemas.microsoft.com/office/excel/2006/main">
          <x14:cfRule type="expression" priority="144" id="{4CA96DFE-B685-4E51-8D13-783513E92EF9}">
            <xm:f>RM20=data!$F$6</xm:f>
            <x14:dxf>
              <fill>
                <patternFill>
                  <bgColor theme="1"/>
                </patternFill>
              </fill>
            </x14:dxf>
          </x14:cfRule>
          <xm:sqref>RI20</xm:sqref>
        </x14:conditionalFormatting>
        <x14:conditionalFormatting xmlns:xm="http://schemas.microsoft.com/office/excel/2006/main">
          <x14:cfRule type="expression" priority="145" id="{012BA960-6FEB-44B8-A43B-9DEA4097628B}">
            <xm:f>RM20=data!$F$6</xm:f>
            <x14:dxf>
              <fill>
                <patternFill>
                  <bgColor theme="1"/>
                </patternFill>
              </fill>
            </x14:dxf>
          </x14:cfRule>
          <xm:sqref>RJ20</xm:sqref>
        </x14:conditionalFormatting>
        <x14:conditionalFormatting xmlns:xm="http://schemas.microsoft.com/office/excel/2006/main">
          <x14:cfRule type="expression" priority="146" id="{01B92F11-0F66-45D2-9941-45C7ED9633E0}">
            <xm:f>RM20=data!$F$6</xm:f>
            <x14:dxf>
              <fill>
                <patternFill>
                  <bgColor theme="1"/>
                </patternFill>
              </fill>
            </x14:dxf>
          </x14:cfRule>
          <xm:sqref>RK20</xm:sqref>
        </x14:conditionalFormatting>
        <x14:conditionalFormatting xmlns:xm="http://schemas.microsoft.com/office/excel/2006/main">
          <x14:cfRule type="expression" priority="147" id="{1F103E42-F5DA-4D19-80F1-EEAC0255BDDD}">
            <xm:f>OR(RN30=data!$P$4,RN30=data!$P$5,RN30=data!$P$7,RN30=data!$P$10,RN30=data!$P$13,RN30=data!$P$14)</xm:f>
            <x14:dxf>
              <fill>
                <patternFill>
                  <bgColor theme="1"/>
                </patternFill>
              </fill>
            </x14:dxf>
          </x14:cfRule>
          <xm:sqref>RL30</xm:sqref>
        </x14:conditionalFormatting>
        <x14:conditionalFormatting xmlns:xm="http://schemas.microsoft.com/office/excel/2006/main">
          <x14:cfRule type="expression" priority="148" id="{CD4A1DF1-374F-4719-BD32-5BC8489A47E7}">
            <xm:f>OR(RN50=data!$P$4,RN50=data!$P$5,RN50=data!$P$6,RN50=data!$P$7,RN50=data!$P$8,#REF!=data!$P$9,RN50=data!$P$10,RN50=data!$P$13,RN50=data!$P$14,RN50=data!$P$15)</xm:f>
            <x14:dxf>
              <fill>
                <patternFill>
                  <bgColor theme="1"/>
                </patternFill>
              </fill>
            </x14:dxf>
          </x14:cfRule>
          <xm:sqref>RL50</xm:sqref>
        </x14:conditionalFormatting>
        <x14:conditionalFormatting xmlns:xm="http://schemas.microsoft.com/office/excel/2006/main">
          <x14:cfRule type="expression" priority="104" id="{9FCBA02E-4398-4553-BA1A-CE54F734FD62}">
            <xm:f>RM20=data!$F$6</xm:f>
            <x14:dxf>
              <fill>
                <patternFill>
                  <bgColor theme="1"/>
                </patternFill>
              </fill>
            </x14:dxf>
          </x14:cfRule>
          <xm:sqref>RG20:RG69</xm:sqref>
        </x14:conditionalFormatting>
        <x14:conditionalFormatting xmlns:xm="http://schemas.microsoft.com/office/excel/2006/main">
          <x14:cfRule type="expression" priority="103" id="{6870DCE7-04B3-4D50-9875-9841565696FB}">
            <xm:f>RM20=data!$F$6</xm:f>
            <x14:dxf>
              <fill>
                <patternFill>
                  <bgColor theme="1"/>
                </patternFill>
              </fill>
            </x14:dxf>
          </x14:cfRule>
          <xm:sqref>RH20:RH69</xm:sqref>
        </x14:conditionalFormatting>
        <x14:conditionalFormatting xmlns:xm="http://schemas.microsoft.com/office/excel/2006/main">
          <x14:cfRule type="expression" priority="106" id="{5B7106B3-C1FF-45CF-B5F8-37D08BCCBFA6}">
            <xm:f>OR(RN29=data!$P$4,RN29=data!$P$5,RN29=data!$P$7,RN29=data!$P$10,RN29=data!$P$13,RN29=data!$P$14)</xm:f>
            <x14:dxf>
              <fill>
                <patternFill>
                  <bgColor theme="1"/>
                </patternFill>
              </fill>
            </x14:dxf>
          </x14:cfRule>
          <xm:sqref>RK30:RK49</xm:sqref>
        </x14:conditionalFormatting>
        <x14:conditionalFormatting xmlns:xm="http://schemas.microsoft.com/office/excel/2006/main">
          <x14:cfRule type="expression" priority="107" id="{D6FEB729-E2E9-459F-88BA-D2E4CA85DF49}">
            <xm:f>OR(RN29=data!$P$4,RN29=data!$P$5,RN29=data!$P$7,RN29=data!$P$10,RN29=data!$P$13,RN29=data!$P$14)</xm:f>
            <x14:dxf>
              <fill>
                <patternFill>
                  <bgColor theme="1"/>
                </patternFill>
              </fill>
            </x14:dxf>
          </x14:cfRule>
          <xm:sqref>RJ30:RJ49</xm:sqref>
        </x14:conditionalFormatting>
        <x14:conditionalFormatting xmlns:xm="http://schemas.microsoft.com/office/excel/2006/main">
          <x14:cfRule type="expression" priority="108" id="{B2384EF9-5DEB-4D18-BAF2-7667171A4DD4}">
            <xm:f>OR(RN29=data!$P$4,RN29=data!$P$5,RN29=data!$P$7,RN29=data!$P$10,RN29=data!$P$13,RN29=data!$P$14)</xm:f>
            <x14:dxf>
              <fill>
                <patternFill>
                  <bgColor theme="1"/>
                </patternFill>
              </fill>
            </x14:dxf>
          </x14:cfRule>
          <xm:sqref>RI30:RI49</xm:sqref>
        </x14:conditionalFormatting>
        <x14:conditionalFormatting xmlns:xm="http://schemas.microsoft.com/office/excel/2006/main">
          <x14:cfRule type="expression" priority="117" id="{24D7E897-8AA5-4C49-9448-1ABAFD80F10E}">
            <xm:f>OR(RN49=data!$P$4,RN49=data!$P$5,RN49=data!$P$6,RN49=data!$P$7,RN49=data!$P$8,RN49=data!$P$9,RN49=data!$P$10,RN49=data!$P$13,RN49=data!$P$14,RN49=data!$P$15)</xm:f>
            <x14:dxf>
              <fill>
                <patternFill>
                  <bgColor theme="1"/>
                </patternFill>
              </fill>
            </x14:dxf>
          </x14:cfRule>
          <xm:sqref>RJ50:RJ69</xm:sqref>
        </x14:conditionalFormatting>
        <x14:conditionalFormatting xmlns:xm="http://schemas.microsoft.com/office/excel/2006/main">
          <x14:cfRule type="expression" priority="118" id="{5ADD533F-02B9-425C-8994-9A42A97C3840}">
            <xm:f>OR(RN49=data!$P$4,RN49=data!$P$5,RN49=data!$P$6,RN49=data!$P$7,RN49=data!$P$8,RN49=data!$P$9,RN49=data!$P$10,RN49=data!$P$13,RN49=data!$P$14,RN49=data!$P$15)</xm:f>
            <x14:dxf>
              <fill>
                <patternFill>
                  <bgColor theme="1"/>
                </patternFill>
              </fill>
            </x14:dxf>
          </x14:cfRule>
          <xm:sqref>RI50:RI69</xm:sqref>
        </x14:conditionalFormatting>
        <x14:conditionalFormatting xmlns:xm="http://schemas.microsoft.com/office/excel/2006/main">
          <x14:cfRule type="expression" priority="125" id="{5BF0B0BE-9261-4B65-9A58-3A55B8DF1609}">
            <xm:f>RM49=data!$F$6</xm:f>
            <x14:dxf>
              <fill>
                <patternFill>
                  <bgColor theme="1"/>
                </patternFill>
              </fill>
            </x14:dxf>
          </x14:cfRule>
          <xm:sqref>RK50:RK69</xm:sqref>
        </x14:conditionalFormatting>
        <x14:conditionalFormatting xmlns:xm="http://schemas.microsoft.com/office/excel/2006/main">
          <x14:cfRule type="expression" priority="102" id="{C94D6FEF-3862-4C3C-A226-57F49EC0E2AC}">
            <xm:f>RE10=data!$AS$5</xm:f>
            <x14:dxf>
              <fill>
                <patternFill>
                  <bgColor theme="1"/>
                </patternFill>
              </fill>
            </x14:dxf>
          </x14:cfRule>
          <xm:sqref>RG10:RG69</xm:sqref>
        </x14:conditionalFormatting>
        <x14:conditionalFormatting xmlns:xm="http://schemas.microsoft.com/office/excel/2006/main">
          <x14:cfRule type="expression" priority="101" id="{B0CE9680-4A91-4405-BCFF-D0FED042CD5E}">
            <xm:f>RE10=data!$AS$5</xm:f>
            <x14:dxf>
              <fill>
                <patternFill>
                  <bgColor theme="1"/>
                </patternFill>
              </fill>
            </x14:dxf>
          </x14:cfRule>
          <xm:sqref>RH10:RH69</xm:sqref>
        </x14:conditionalFormatting>
        <x14:conditionalFormatting xmlns:xm="http://schemas.microsoft.com/office/excel/2006/main">
          <x14:cfRule type="expression" priority="96" id="{500D7F9D-D224-457B-9583-C7F677F59F3D}">
            <xm:f>RH10=data!$AR$4</xm:f>
            <x14:dxf>
              <fill>
                <patternFill>
                  <bgColor theme="1"/>
                </patternFill>
              </fill>
            </x14:dxf>
          </x14:cfRule>
          <x14:cfRule type="expression" priority="100" id="{0BDAEF92-E12A-4676-AA4B-A38F1FDA447D}">
            <xm:f>RE10=data!$AS$5</xm:f>
            <x14:dxf>
              <fill>
                <patternFill>
                  <bgColor theme="1"/>
                </patternFill>
              </fill>
            </x14:dxf>
          </x14:cfRule>
          <xm:sqref>RI10:RI69</xm:sqref>
        </x14:conditionalFormatting>
        <x14:conditionalFormatting xmlns:xm="http://schemas.microsoft.com/office/excel/2006/main">
          <x14:cfRule type="expression" priority="95" id="{FF0995E7-15CA-43E5-945A-84D9E71505FB}">
            <xm:f>RH10=data!$AR$5</xm:f>
            <x14:dxf>
              <fill>
                <patternFill>
                  <bgColor theme="1"/>
                </patternFill>
              </fill>
            </x14:dxf>
          </x14:cfRule>
          <x14:cfRule type="expression" priority="99" id="{86C2A5CD-5ED4-41A9-8179-4FD79E944384}">
            <xm:f>RE10=data!$AS$5</xm:f>
            <x14:dxf>
              <fill>
                <patternFill>
                  <bgColor theme="1"/>
                </patternFill>
              </fill>
            </x14:dxf>
          </x14:cfRule>
          <xm:sqref>RJ10:RJ69</xm:sqref>
        </x14:conditionalFormatting>
        <x14:conditionalFormatting xmlns:xm="http://schemas.microsoft.com/office/excel/2006/main">
          <x14:cfRule type="expression" priority="94" id="{AF39D3C1-FA57-48F5-8519-83BD6AFAECF9}">
            <xm:f>RH10=data!$AR$5</xm:f>
            <x14:dxf>
              <fill>
                <patternFill>
                  <bgColor theme="1"/>
                </patternFill>
              </fill>
            </x14:dxf>
          </x14:cfRule>
          <x14:cfRule type="expression" priority="98" id="{718D47B2-635E-4180-B93B-6D3A7C452328}">
            <xm:f>RE10=data!$AS$5</xm:f>
            <x14:dxf>
              <fill>
                <patternFill>
                  <bgColor theme="1"/>
                </patternFill>
              </fill>
            </x14:dxf>
          </x14:cfRule>
          <xm:sqref>RK10:RK69</xm:sqref>
        </x14:conditionalFormatting>
        <x14:conditionalFormatting xmlns:xm="http://schemas.microsoft.com/office/excel/2006/main">
          <x14:cfRule type="expression" priority="97" id="{CB52CA5C-2B31-4DF6-B11F-FED688FA0609}">
            <xm:f>RE10=data!$AS$4</xm:f>
            <x14:dxf>
              <fill>
                <patternFill>
                  <bgColor theme="1"/>
                </patternFill>
              </fill>
            </x14:dxf>
          </x14:cfRule>
          <xm:sqref>RL10:RL69</xm:sqref>
        </x14:conditionalFormatting>
        <x14:conditionalFormatting xmlns:xm="http://schemas.microsoft.com/office/excel/2006/main">
          <x14:cfRule type="expression" priority="93" id="{DE97054A-1769-4FFC-9AB4-DC73247B3719}">
            <xm:f>OR(RE4=data!$F$5,RE4=data!$F$6)</xm:f>
            <x14:dxf>
              <fill>
                <patternFill>
                  <bgColor theme="1"/>
                </patternFill>
              </fill>
            </x14:dxf>
          </x14:cfRule>
          <xm:sqref>RC10:RC19</xm:sqref>
        </x14:conditionalFormatting>
        <x14:conditionalFormatting xmlns:xm="http://schemas.microsoft.com/office/excel/2006/main">
          <x14:cfRule type="expression" priority="92" id="{DDA601D4-697D-4938-8FD8-BD3C843694F5}">
            <xm:f>OR(RE4=data!$F$5,RE4=data!$F$6)</xm:f>
            <x14:dxf>
              <fill>
                <patternFill>
                  <bgColor theme="1"/>
                </patternFill>
              </fill>
            </x14:dxf>
          </x14:cfRule>
          <xm:sqref>RC20:RC29</xm:sqref>
        </x14:conditionalFormatting>
        <x14:conditionalFormatting xmlns:xm="http://schemas.microsoft.com/office/excel/2006/main">
          <x14:cfRule type="expression" priority="91" id="{DAD13520-9340-413F-98FD-3D8F89BB7A45}">
            <xm:f>OR(RE4=data!$F$5,RE4=data!$F$6)</xm:f>
            <x14:dxf>
              <fill>
                <patternFill>
                  <bgColor theme="1"/>
                </patternFill>
              </fill>
            </x14:dxf>
          </x14:cfRule>
          <xm:sqref>RC30:RC39</xm:sqref>
        </x14:conditionalFormatting>
        <x14:conditionalFormatting xmlns:xm="http://schemas.microsoft.com/office/excel/2006/main">
          <x14:cfRule type="expression" priority="90" id="{8491B0AF-12AC-4AE1-AA05-FEDCBF5C5364}">
            <xm:f>OR(RE4=data!$F$5,RE4=data!$F$6)</xm:f>
            <x14:dxf>
              <fill>
                <patternFill>
                  <bgColor theme="1"/>
                </patternFill>
              </fill>
            </x14:dxf>
          </x14:cfRule>
          <xm:sqref>RC40:RC49</xm:sqref>
        </x14:conditionalFormatting>
        <x14:conditionalFormatting xmlns:xm="http://schemas.microsoft.com/office/excel/2006/main">
          <x14:cfRule type="expression" priority="89" id="{0AA8604E-7CC7-4EF1-A431-37BDF37FF674}">
            <xm:f>OR(RE4=data!$F$5,RE4=data!$F$6)</xm:f>
            <x14:dxf>
              <fill>
                <patternFill>
                  <bgColor theme="1"/>
                </patternFill>
              </fill>
            </x14:dxf>
          </x14:cfRule>
          <xm:sqref>RC50:RC59</xm:sqref>
        </x14:conditionalFormatting>
        <x14:conditionalFormatting xmlns:xm="http://schemas.microsoft.com/office/excel/2006/main">
          <x14:cfRule type="expression" priority="88" id="{27A3633F-7A7B-4CCD-95EA-42A8379351C1}">
            <xm:f>OR(RE4=data!$F$5,RE4=data!$F$6)</xm:f>
            <x14:dxf>
              <fill>
                <patternFill>
                  <bgColor theme="1"/>
                </patternFill>
              </fill>
            </x14:dxf>
          </x14:cfRule>
          <xm:sqref>RC60:RC69</xm:sqref>
        </x14:conditionalFormatting>
        <x14:conditionalFormatting xmlns:xm="http://schemas.microsoft.com/office/excel/2006/main">
          <x14:cfRule type="expression" priority="151" id="{00299290-35B3-4274-BBEB-05261B5A745D}">
            <xm:f>OR(RN30=data!$P$4,RN30=data!$P$5,RN30=data!$P$7,RN30=data!$P$10,RN30=data!$P$13,RN30=data!$P$14)</xm:f>
            <x14:dxf>
              <fill>
                <patternFill>
                  <bgColor theme="1"/>
                </patternFill>
              </fill>
            </x14:dxf>
          </x14:cfRule>
          <x14:cfRule type="expression" priority="152" id="{DAED9EB4-9DEE-485D-946B-5938B2F35BFD}">
            <xm:f>RM30=data!$F$6</xm:f>
            <x14:dxf>
              <fill>
                <patternFill>
                  <bgColor theme="1"/>
                </patternFill>
              </fill>
            </x14:dxf>
          </x14:cfRule>
          <xm:sqref>RJ40 RJ30</xm:sqref>
        </x14:conditionalFormatting>
        <x14:conditionalFormatting xmlns:xm="http://schemas.microsoft.com/office/excel/2006/main">
          <x14:cfRule type="expression" priority="153" id="{4A8BE0A5-FB41-4A37-AA78-5BB0588F52D5}">
            <xm:f>OR(RN30=data!$P$4,RN30=data!$P$5,RN30=data!$P$7,RN30=data!$P$10,RN30=data!$P$13,RN30=data!$P$14)</xm:f>
            <x14:dxf>
              <fill>
                <patternFill>
                  <bgColor theme="1"/>
                </patternFill>
              </fill>
            </x14:dxf>
          </x14:cfRule>
          <x14:cfRule type="expression" priority="154" id="{0A2B72BB-6A7C-468F-A07D-ACEA5C556523}">
            <xm:f>RM30=data!$F$6</xm:f>
            <x14:dxf>
              <fill>
                <patternFill>
                  <bgColor theme="1"/>
                </patternFill>
              </fill>
            </x14:dxf>
          </x14:cfRule>
          <xm:sqref>RK40 RK30</xm:sqref>
        </x14:conditionalFormatting>
        <x14:conditionalFormatting xmlns:xm="http://schemas.microsoft.com/office/excel/2006/main">
          <x14:cfRule type="expression" priority="155" id="{0A1AD44F-FB6F-414F-B18B-9CD7E1DE972D}">
            <xm:f>OR(RN50=data!$P$4,RN50=data!$P$5,RN50=data!$P$6,RN50=data!$P$7,RN50=data!$P$8,#REF!=data!$P$9,RN50=data!$P$10,RN50=data!$P$13,RN50=data!$P$14,RN50=data!$P$15)</xm:f>
            <x14:dxf>
              <fill>
                <patternFill>
                  <bgColor theme="1"/>
                </patternFill>
              </fill>
            </x14:dxf>
          </x14:cfRule>
          <x14:cfRule type="expression" priority="156" id="{DC87DB7E-AB3B-4EDA-8DF7-A87CBF43DA49}">
            <xm:f>RF50=data!$F$6</xm:f>
            <x14:dxf>
              <fill>
                <patternFill>
                  <bgColor theme="1"/>
                </patternFill>
              </fill>
            </x14:dxf>
          </x14:cfRule>
          <xm:sqref>RI60 RI50</xm:sqref>
        </x14:conditionalFormatting>
        <x14:conditionalFormatting xmlns:xm="http://schemas.microsoft.com/office/excel/2006/main">
          <x14:cfRule type="expression" priority="157" id="{A10B16A3-8586-4755-A332-6C096ABDFD2A}">
            <xm:f>OR(RN50=data!$P$4,RN50=data!$P$5,RN50=data!$P$6,RN50=data!$P$7,RN50=data!$P$8,RN50=data!$P$9,RN50=data!$P$10,RN50=data!$P$13,RN50=data!$P$14,RN50=data!$P$15)</xm:f>
            <x14:dxf>
              <fill>
                <patternFill>
                  <bgColor theme="1"/>
                </patternFill>
              </fill>
            </x14:dxf>
          </x14:cfRule>
          <x14:cfRule type="expression" priority="158" id="{7EBDB026-9DC1-4B04-809F-2176B0BCAFB6}">
            <xm:f>RF50=data!$F$6</xm:f>
            <x14:dxf>
              <fill>
                <patternFill>
                  <bgColor theme="1"/>
                </patternFill>
              </fill>
            </x14:dxf>
          </x14:cfRule>
          <xm:sqref>RJ60 RJ50</xm:sqref>
        </x14:conditionalFormatting>
        <x14:conditionalFormatting xmlns:xm="http://schemas.microsoft.com/office/excel/2006/main">
          <x14:cfRule type="expression" priority="159" id="{F1E2A6A8-5EAD-49A6-A2B4-3BFCD0B47719}">
            <xm:f>OR(RN50=data!$P$4,RN50=data!$P$5,RN50=data!$P$6,RN50=data!$P$7,RN50=data!$P$8,RN50=data!$P$9,RN50=data!$P$10,RN50=data!$P$13,RN50=data!$P$14,RN50=data!$P$15)</xm:f>
            <x14:dxf>
              <fill>
                <patternFill>
                  <bgColor theme="1"/>
                </patternFill>
              </fill>
            </x14:dxf>
          </x14:cfRule>
          <x14:cfRule type="expression" priority="160" id="{637365DE-5164-4564-8DF9-D411D552B9CF}">
            <xm:f>RM50=data!$F$6</xm:f>
            <x14:dxf>
              <fill>
                <patternFill>
                  <bgColor theme="1"/>
                </patternFill>
              </fill>
            </x14:dxf>
          </x14:cfRule>
          <xm:sqref>RK60 RK50</xm:sqref>
        </x14:conditionalFormatting>
        <x14:conditionalFormatting xmlns:xm="http://schemas.microsoft.com/office/excel/2006/main">
          <x14:cfRule type="expression" priority="161" id="{1207A6D2-8423-432E-8A67-18914A6963A8}">
            <xm:f>OR(RN30=data!$P$4,RN30=data!$P$5,RN30=data!$P$7,RN30=data!$P$10,RN30=data!$P$13,RN30=data!$P$14)</xm:f>
            <x14:dxf>
              <fill>
                <patternFill>
                  <bgColor theme="1"/>
                </patternFill>
              </fill>
            </x14:dxf>
          </x14:cfRule>
          <x14:cfRule type="expression" priority="162" id="{4951CCED-80B8-491C-8E98-337667C0A250}">
            <xm:f>RM30=data!$F$6</xm:f>
            <x14:dxf>
              <fill>
                <patternFill>
                  <bgColor theme="1"/>
                </patternFill>
              </fill>
            </x14:dxf>
          </x14:cfRule>
          <xm:sqref>RI40 RI30</xm:sqref>
        </x14:conditionalFormatting>
        <x14:conditionalFormatting xmlns:xm="http://schemas.microsoft.com/office/excel/2006/main">
          <x14:cfRule type="expression" priority="87" id="{9FEAA741-88B8-4D4D-9A62-7AF6889331FC}">
            <xm:f>RM20=data!$F$6</xm:f>
            <x14:dxf>
              <fill>
                <patternFill>
                  <bgColor theme="1"/>
                </patternFill>
              </fill>
            </x14:dxf>
          </x14:cfRule>
          <xm:sqref>RB20 RB40 RB50 RB60</xm:sqref>
        </x14:conditionalFormatting>
        <x14:conditionalFormatting xmlns:xm="http://schemas.microsoft.com/office/excel/2006/main">
          <x14:cfRule type="expression" priority="86" id="{DAABED67-7ECD-4C09-8A77-C37EDB3123F7}">
            <xm:f>OR(RN50=data!$P$4,RN50=data!$P$5,RN50=data!$P$6,RN50=data!$P$7,RN50=data!$P$8,RN50=data!$P$9,RN50=data!$P$10,RN50=data!$P$13,RN50=data!$P$14,RN50=data!$P$15)</xm:f>
            <x14:dxf>
              <fill>
                <patternFill>
                  <bgColor theme="1"/>
                </patternFill>
              </fill>
            </x14:dxf>
          </x14:cfRule>
          <xm:sqref>RB50 RB60</xm:sqref>
        </x14:conditionalFormatting>
        <x14:conditionalFormatting xmlns:xm="http://schemas.microsoft.com/office/excel/2006/main">
          <x14:cfRule type="expression" priority="85" id="{9797F5EB-8669-4FB8-8168-DEE19D91B54A}">
            <xm:f>OR(RN40=data!$P$4,RN40=data!$P$5,RN40=data!$P$7,RN40=data!$P$10,RN40=data!$P$13,RN40=data!$P$14)</xm:f>
            <x14:dxf>
              <fill>
                <patternFill>
                  <bgColor theme="1"/>
                </patternFill>
              </fill>
            </x14:dxf>
          </x14:cfRule>
          <xm:sqref>RB40</xm:sqref>
        </x14:conditionalFormatting>
        <x14:conditionalFormatting xmlns:xm="http://schemas.microsoft.com/office/excel/2006/main">
          <x14:cfRule type="expression" priority="84" id="{482886E7-DE9E-481C-AF63-FE3C130913DB}">
            <xm:f>RM30=data!$F$6</xm:f>
            <x14:dxf>
              <fill>
                <patternFill>
                  <bgColor theme="1"/>
                </patternFill>
              </fill>
            </x14:dxf>
          </x14:cfRule>
          <xm:sqref>RB30</xm:sqref>
        </x14:conditionalFormatting>
        <x14:conditionalFormatting xmlns:xm="http://schemas.microsoft.com/office/excel/2006/main">
          <x14:cfRule type="expression" priority="83" id="{54D0493A-9622-4609-BB96-A5AD518DD37F}">
            <xm:f>OR(RN30=data!$P$4,RN30=data!$P$5,RN30=data!$P$7,RN30=data!$P$10,RN30=data!$P$13,RN30=data!$P$14)</xm:f>
            <x14:dxf>
              <fill>
                <patternFill>
                  <bgColor theme="1"/>
                </patternFill>
              </fill>
            </x14:dxf>
          </x14:cfRule>
          <xm:sqref>RB30</xm:sqref>
        </x14:conditionalFormatting>
        <x14:conditionalFormatting xmlns:xm="http://schemas.microsoft.com/office/excel/2006/main">
          <x14:cfRule type="expression" priority="82" id="{C3B81CD4-A3D9-441E-BE4C-0513B246A259}">
            <xm:f>$IE$6=data!$Q$8</xm:f>
            <x14:dxf>
              <fill>
                <patternFill>
                  <bgColor theme="1"/>
                </patternFill>
              </fill>
            </x14:dxf>
          </x14:cfRule>
          <xm:sqref>RB30:RL69</xm:sqref>
        </x14:conditionalFormatting>
        <x14:conditionalFormatting xmlns:xm="http://schemas.microsoft.com/office/excel/2006/main">
          <x14:cfRule type="expression" priority="68" id="{8912809B-AE8E-48BE-8914-D48CC8AB4056}">
            <xm:f>OR(SN40=data!$P$4,SN40=data!$P$5,SN40=data!$P$7,SN40=data!$P$10,SN40=data!$P$13,SN40=data!$P$14)</xm:f>
            <x14:dxf>
              <fill>
                <patternFill>
                  <bgColor theme="1"/>
                </patternFill>
              </fill>
            </x14:dxf>
          </x14:cfRule>
          <xm:sqref>SL40</xm:sqref>
        </x14:conditionalFormatting>
        <x14:conditionalFormatting xmlns:xm="http://schemas.microsoft.com/office/excel/2006/main">
          <x14:cfRule type="expression" priority="69" id="{D27A5A76-C7AE-458F-A6AB-AF8B93A5F7E6}">
            <xm:f>OR(SN60=data!$P$4,SN60=data!$P$5,SN60=data!$P$6,SN60=data!$P$7,SN60=data!$P$8,#REF!=data!$P$9,SN60=data!$P$10,SN60=data!$P$13,SN60=data!$P$14,SN60=data!$P$15)</xm:f>
            <x14:dxf>
              <fill>
                <patternFill>
                  <bgColor theme="1"/>
                </patternFill>
              </fill>
            </x14:dxf>
          </x14:cfRule>
          <xm:sqref>SL60</xm:sqref>
        </x14:conditionalFormatting>
        <x14:conditionalFormatting xmlns:xm="http://schemas.microsoft.com/office/excel/2006/main">
          <x14:cfRule type="expression" priority="62" id="{DE1A8FDF-7FC1-4873-8BC2-C1B8EF95B4BD}">
            <xm:f>SE4=data!$F$6</xm:f>
            <x14:dxf>
              <fill>
                <patternFill>
                  <bgColor theme="1"/>
                </patternFill>
              </fill>
            </x14:dxf>
          </x14:cfRule>
          <xm:sqref>SJ4</xm:sqref>
        </x14:conditionalFormatting>
        <x14:conditionalFormatting xmlns:xm="http://schemas.microsoft.com/office/excel/2006/main">
          <x14:cfRule type="expression" priority="61" id="{B6C4487E-B60F-4664-B94A-B94F4A6BA72D}">
            <xm:f>OR(SE4=data!$F$4,SE4=data!$F$5)</xm:f>
            <x14:dxf>
              <fill>
                <patternFill>
                  <bgColor theme="1"/>
                </patternFill>
              </fill>
            </x14:dxf>
          </x14:cfRule>
          <xm:sqref>SE5:SH5</xm:sqref>
        </x14:conditionalFormatting>
        <x14:conditionalFormatting xmlns:xm="http://schemas.microsoft.com/office/excel/2006/main">
          <x14:cfRule type="expression" priority="60" id="{42764435-BF80-4B31-BFD2-C3CD4B427E9C}">
            <xm:f>OR(SE4=data!$F$4,SE4=data!$F$5)</xm:f>
            <x14:dxf>
              <fill>
                <patternFill>
                  <bgColor theme="1"/>
                </patternFill>
              </fill>
            </x14:dxf>
          </x14:cfRule>
          <xm:sqref>SJ5</xm:sqref>
        </x14:conditionalFormatting>
        <x14:conditionalFormatting xmlns:xm="http://schemas.microsoft.com/office/excel/2006/main">
          <x14:cfRule type="expression" priority="59" id="{4ABF9FBD-8F33-4DB9-9305-B340A02B5E47}">
            <xm:f>OR(SE4=data!$F$4,SE4=data!$F$6)</xm:f>
            <x14:dxf>
              <fill>
                <patternFill>
                  <bgColor theme="1"/>
                </patternFill>
              </fill>
            </x14:dxf>
          </x14:cfRule>
          <xm:sqref>SE6:SH6</xm:sqref>
        </x14:conditionalFormatting>
        <x14:conditionalFormatting xmlns:xm="http://schemas.microsoft.com/office/excel/2006/main">
          <x14:cfRule type="expression" priority="58" id="{D58253B7-7A00-4560-9F52-AF4372BB0215}">
            <xm:f>OR(SE4=data!$F$4,SE4=data!$F$6)</xm:f>
            <x14:dxf>
              <fill>
                <patternFill>
                  <bgColor theme="1"/>
                </patternFill>
              </fill>
            </x14:dxf>
          </x14:cfRule>
          <xm:sqref>SJ6</xm:sqref>
        </x14:conditionalFormatting>
        <x14:conditionalFormatting xmlns:xm="http://schemas.microsoft.com/office/excel/2006/main">
          <x14:cfRule type="expression" priority="57" id="{01415710-49E9-4EB9-A52A-344863F58A1B}">
            <xm:f>SM20=data!$F$6</xm:f>
            <x14:dxf>
              <fill>
                <patternFill>
                  <bgColor theme="1"/>
                </patternFill>
              </fill>
            </x14:dxf>
          </x14:cfRule>
          <xm:sqref>SC20:SC69</xm:sqref>
        </x14:conditionalFormatting>
        <x14:conditionalFormatting xmlns:xm="http://schemas.microsoft.com/office/excel/2006/main">
          <x14:cfRule type="expression" priority="56" id="{82977E32-1EA1-4C91-B843-8060A3D33C50}">
            <xm:f>SM20=data!$F$6</xm:f>
            <x14:dxf>
              <fill>
                <patternFill>
                  <bgColor theme="1"/>
                </patternFill>
              </fill>
            </x14:dxf>
          </x14:cfRule>
          <xm:sqref>SD20:SD69</xm:sqref>
        </x14:conditionalFormatting>
        <x14:conditionalFormatting xmlns:xm="http://schemas.microsoft.com/office/excel/2006/main">
          <x14:cfRule type="expression" priority="55" id="{387747AD-D027-4D00-95C2-1AF7E761007E}">
            <xm:f>SM20=data!$F$6</xm:f>
            <x14:dxf>
              <fill>
                <patternFill>
                  <bgColor theme="1"/>
                </patternFill>
              </fill>
            </x14:dxf>
          </x14:cfRule>
          <xm:sqref>SE20:SE69</xm:sqref>
        </x14:conditionalFormatting>
        <x14:conditionalFormatting xmlns:xm="http://schemas.microsoft.com/office/excel/2006/main">
          <x14:cfRule type="expression" priority="54" id="{C219D09B-EB9D-440B-B228-1698E18228FF}">
            <xm:f>SM20=data!$F$6</xm:f>
            <x14:dxf>
              <fill>
                <patternFill>
                  <bgColor theme="1"/>
                </patternFill>
              </fill>
            </x14:dxf>
          </x14:cfRule>
          <xm:sqref>SF20:SF69</xm:sqref>
        </x14:conditionalFormatting>
        <x14:conditionalFormatting xmlns:xm="http://schemas.microsoft.com/office/excel/2006/main">
          <x14:cfRule type="expression" priority="53" id="{5765439A-D5CB-44BE-BFD7-1E6D36AD392E}">
            <xm:f>SM20=data!$F$6</xm:f>
            <x14:dxf>
              <fill>
                <patternFill>
                  <bgColor theme="1"/>
                </patternFill>
              </fill>
            </x14:dxf>
          </x14:cfRule>
          <xm:sqref>SI21:SI29</xm:sqref>
        </x14:conditionalFormatting>
        <x14:conditionalFormatting xmlns:xm="http://schemas.microsoft.com/office/excel/2006/main">
          <x14:cfRule type="expression" priority="52" id="{754DE30C-8933-4237-AD3A-7B1E0554615E}">
            <xm:f>SM20=data!$F$6</xm:f>
            <x14:dxf>
              <fill>
                <patternFill>
                  <bgColor theme="1"/>
                </patternFill>
              </fill>
            </x14:dxf>
          </x14:cfRule>
          <xm:sqref>SJ21:SJ29</xm:sqref>
        </x14:conditionalFormatting>
        <x14:conditionalFormatting xmlns:xm="http://schemas.microsoft.com/office/excel/2006/main">
          <x14:cfRule type="expression" priority="51" id="{6B28AD7C-15D9-45F6-B419-6B72593D15D5}">
            <xm:f>SM20=data!$F$6</xm:f>
            <x14:dxf>
              <fill>
                <patternFill>
                  <bgColor theme="1"/>
                </patternFill>
              </fill>
            </x14:dxf>
          </x14:cfRule>
          <xm:sqref>SK21:SK29</xm:sqref>
        </x14:conditionalFormatting>
        <x14:conditionalFormatting xmlns:xm="http://schemas.microsoft.com/office/excel/2006/main">
          <x14:cfRule type="expression" priority="50" id="{721B8007-1DEF-42E1-B977-3B4B831433E1}">
            <xm:f>SM20=data!$F$6</xm:f>
            <x14:dxf>
              <fill>
                <patternFill>
                  <bgColor theme="1"/>
                </patternFill>
              </fill>
            </x14:dxf>
          </x14:cfRule>
          <xm:sqref>SL20:SL69</xm:sqref>
        </x14:conditionalFormatting>
        <x14:conditionalFormatting xmlns:xm="http://schemas.microsoft.com/office/excel/2006/main">
          <x14:cfRule type="expression" priority="28" id="{26B25968-F8FB-47B5-A3A4-3654E2B5B9ED}">
            <xm:f>OR(SN29=data!$P$4,SN29=data!$P$5,SN29=data!$P$7,SN29=data!$P$10,SN29=data!$P$13,SN29=data!$P$14)</xm:f>
            <x14:dxf>
              <fill>
                <patternFill>
                  <bgColor theme="1"/>
                </patternFill>
              </fill>
            </x14:dxf>
          </x14:cfRule>
          <xm:sqref>SH30:SH49</xm:sqref>
        </x14:conditionalFormatting>
        <x14:conditionalFormatting xmlns:xm="http://schemas.microsoft.com/office/excel/2006/main">
          <x14:cfRule type="expression" priority="49" id="{BBB6BE04-8C09-497F-96BA-B8D4F92DCBF5}">
            <xm:f>SM29=data!$F$6</xm:f>
            <x14:dxf>
              <fill>
                <patternFill>
                  <bgColor theme="1"/>
                </patternFill>
              </fill>
            </x14:dxf>
          </x14:cfRule>
          <xm:sqref>SI30:SI49</xm:sqref>
        </x14:conditionalFormatting>
        <x14:conditionalFormatting xmlns:xm="http://schemas.microsoft.com/office/excel/2006/main">
          <x14:cfRule type="expression" priority="48" id="{ECAE7BDA-DF8B-4E5F-935E-AAC3F4FF0FC5}">
            <xm:f>SM30=data!$F$6</xm:f>
            <x14:dxf>
              <fill>
                <patternFill>
                  <bgColor theme="1"/>
                </patternFill>
              </fill>
            </x14:dxf>
          </x14:cfRule>
          <xm:sqref>SJ31:SJ39 SJ41:SJ49</xm:sqref>
        </x14:conditionalFormatting>
        <x14:conditionalFormatting xmlns:xm="http://schemas.microsoft.com/office/excel/2006/main">
          <x14:cfRule type="expression" priority="47" id="{DA0FB9D2-126F-4FF7-B02A-4FA3ECBDA429}">
            <xm:f>SM29=data!$F$6</xm:f>
            <x14:dxf>
              <fill>
                <patternFill>
                  <bgColor theme="1"/>
                </patternFill>
              </fill>
            </x14:dxf>
          </x14:cfRule>
          <xm:sqref>SK30:SK49</xm:sqref>
        </x14:conditionalFormatting>
        <x14:conditionalFormatting xmlns:xm="http://schemas.microsoft.com/office/excel/2006/main">
          <x14:cfRule type="expression" priority="38" id="{263BB2EC-1ACA-408E-A9D7-A0DE3034EB96}">
            <xm:f>OR(SN49=data!$P$4,SN49=data!$P$5,SN49=data!$P$6,SN49=data!$P$7,SN49=data!$P$8,SN49=data!$P$9,SN49=data!$P$10,SN49=data!$P$13,SN49=data!$P$14,SN49=data!$P$15)</xm:f>
            <x14:dxf>
              <fill>
                <patternFill>
                  <bgColor theme="1"/>
                </patternFill>
              </fill>
            </x14:dxf>
          </x14:cfRule>
          <xm:sqref>SH50:SH69</xm:sqref>
        </x14:conditionalFormatting>
        <x14:conditionalFormatting xmlns:xm="http://schemas.microsoft.com/office/excel/2006/main">
          <x14:cfRule type="expression" priority="46" id="{3DC20BDA-7E73-4602-8254-5A540973C82A}">
            <xm:f>SM49=data!$F$6</xm:f>
            <x14:dxf>
              <fill>
                <patternFill>
                  <bgColor theme="1"/>
                </patternFill>
              </fill>
            </x14:dxf>
          </x14:cfRule>
          <xm:sqref>SI50:SI69</xm:sqref>
        </x14:conditionalFormatting>
        <x14:conditionalFormatting xmlns:xm="http://schemas.microsoft.com/office/excel/2006/main">
          <x14:cfRule type="expression" priority="45" id="{A94DD7E9-0E29-4D4C-8D83-43F7622C82DD}">
            <xm:f>SM49=data!$F$6</xm:f>
            <x14:dxf>
              <fill>
                <patternFill>
                  <bgColor theme="1"/>
                </patternFill>
              </fill>
            </x14:dxf>
          </x14:cfRule>
          <xm:sqref>SJ50:SJ69</xm:sqref>
        </x14:conditionalFormatting>
        <x14:conditionalFormatting xmlns:xm="http://schemas.microsoft.com/office/excel/2006/main">
          <x14:cfRule type="expression" priority="35" id="{91B9FFCB-FC24-495D-BF2D-3211DB8A7A13}">
            <xm:f>OR(SN49=data!$P$4,SN49=data!$P$5,SN49=data!$P$6,SN49=data!$P$7,SN49=data!$P$8,SN49=data!$P$9,SN49=data!$P$10,SN49=data!$P$13,SN49=data!$P$14,SN49=data!$P$15)</xm:f>
            <x14:dxf>
              <fill>
                <patternFill>
                  <bgColor theme="1"/>
                </patternFill>
              </fill>
            </x14:dxf>
          </x14:cfRule>
          <xm:sqref>SK50:SK69</xm:sqref>
        </x14:conditionalFormatting>
        <x14:conditionalFormatting xmlns:xm="http://schemas.microsoft.com/office/excel/2006/main">
          <x14:cfRule type="expression" priority="43" id="{4A5C831A-D108-4496-8AA5-B6F71C2A6503}">
            <xm:f>OR(SN50=data!$P$4,SN50=data!$P$5,SN50=data!$P$6,SN50=data!$P$7,SN50=data!$P$8,SN50=data!$P$9,SN50=data!$P$10,SN50=data!$P$13,SN50=data!$P$14,SN50=data!$P$15)</xm:f>
            <x14:dxf>
              <fill>
                <patternFill>
                  <bgColor theme="1"/>
                </patternFill>
              </fill>
            </x14:dxf>
          </x14:cfRule>
          <xm:sqref>SC50:SC69</xm:sqref>
        </x14:conditionalFormatting>
        <x14:conditionalFormatting xmlns:xm="http://schemas.microsoft.com/office/excel/2006/main">
          <x14:cfRule type="expression" priority="42" id="{6E327B03-1898-471B-B830-4AAAA4747277}">
            <xm:f>OR(SN50=data!$P$4,SN50=data!$P$5,SN50=data!$P$6,SN50=data!$P$7,SN50=data!$P$8,SN50=data!$P$9,SN50=data!$P$10,SN50=data!$P$13,SN50=data!$P$14,SN50=data!$P$15)</xm:f>
            <x14:dxf>
              <fill>
                <patternFill>
                  <bgColor theme="1"/>
                </patternFill>
              </fill>
            </x14:dxf>
          </x14:cfRule>
          <xm:sqref>SD50:SD69</xm:sqref>
        </x14:conditionalFormatting>
        <x14:conditionalFormatting xmlns:xm="http://schemas.microsoft.com/office/excel/2006/main">
          <x14:cfRule type="expression" priority="41" id="{E70D76FC-3141-4B72-972F-E4359F4FEF32}">
            <xm:f>OR(SN50=data!$P$4,SN50=data!$P$5,SN50=data!$P$6,SN50=data!$P$7,SN50=data!$P$8,SN50=data!$P$9,SN50=data!$P$10,SN50=data!$P$13,SN50=data!$P$14,SN50=data!$P$15)</xm:f>
            <x14:dxf>
              <fill>
                <patternFill>
                  <bgColor theme="1"/>
                </patternFill>
              </fill>
            </x14:dxf>
          </x14:cfRule>
          <xm:sqref>SE50:SE69</xm:sqref>
        </x14:conditionalFormatting>
        <x14:conditionalFormatting xmlns:xm="http://schemas.microsoft.com/office/excel/2006/main">
          <x14:cfRule type="expression" priority="40" id="{439061D0-1F3C-4218-A63F-7D913D77EE1B}">
            <xm:f>OR(SN50=data!$P$4,SN50=data!$P$5,SN50=data!$P$6,SN50=data!$P$7,SN50=data!$P$8,SN50=data!$P$9,SN50=data!$P$10,SN50=data!$P$13,SN50=data!$P$14,SN50=data!$P$15)</xm:f>
            <x14:dxf>
              <fill>
                <patternFill>
                  <bgColor theme="1"/>
                </patternFill>
              </fill>
            </x14:dxf>
          </x14:cfRule>
          <xm:sqref>SF50:SF69</xm:sqref>
        </x14:conditionalFormatting>
        <x14:conditionalFormatting xmlns:xm="http://schemas.microsoft.com/office/excel/2006/main">
          <x14:cfRule type="expression" priority="39" id="{0060B7E4-FBE0-48E9-AC20-7A37540DD7B9}">
            <xm:f>OR(SN50=data!$P$4,SN50=data!$P$5,SN50=data!$P$6,SN50=data!$P$7,SN50=data!$P$8,SN50=data!$P$9,SN50=data!$P$10,SN50=data!$P$13,SN50=data!$P$14,SN50=data!$P$15)</xm:f>
            <x14:dxf>
              <fill>
                <patternFill>
                  <bgColor theme="1"/>
                </patternFill>
              </fill>
            </x14:dxf>
          </x14:cfRule>
          <xm:sqref>SG50:SG69</xm:sqref>
        </x14:conditionalFormatting>
        <x14:conditionalFormatting xmlns:xm="http://schemas.microsoft.com/office/excel/2006/main">
          <x14:cfRule type="expression" priority="34" id="{B541DD78-200B-4F5E-8C38-EE36CE5F6ECC}">
            <xm:f>OR(SN49=data!$P$4,SN49=data!$P$5,SN49=data!$P$6,SN49=data!$P$7,SN49=data!$P$8,SN49=data!$P$9,SN49=data!$P$10,SN49=data!$P$13,SN49=data!$P$14,SN49=data!$P$15)</xm:f>
            <x14:dxf>
              <fill>
                <patternFill>
                  <bgColor theme="1"/>
                </patternFill>
              </fill>
            </x14:dxf>
          </x14:cfRule>
          <xm:sqref>SL50:SL69</xm:sqref>
        </x14:conditionalFormatting>
        <x14:conditionalFormatting xmlns:xm="http://schemas.microsoft.com/office/excel/2006/main">
          <x14:cfRule type="expression" priority="33" id="{506CE57E-820A-42D3-81F4-AF38E61BCA27}">
            <xm:f>OR(SN30=data!$P$4,SN30=data!$P$5,SN30=data!$P$7,SN30=data!$P$10,SN30=data!$P$13,SN30=data!$P$14)</xm:f>
            <x14:dxf>
              <fill>
                <patternFill>
                  <bgColor theme="1"/>
                </patternFill>
              </fill>
            </x14:dxf>
          </x14:cfRule>
          <xm:sqref>SC30:SC49</xm:sqref>
        </x14:conditionalFormatting>
        <x14:conditionalFormatting xmlns:xm="http://schemas.microsoft.com/office/excel/2006/main">
          <x14:cfRule type="expression" priority="32" id="{5F8FC231-84F8-4E9F-904B-88ECE84B9D02}">
            <xm:f>OR(SN30=data!$P$4,SN30=data!$P$5,SN30=data!$P$7,SN30=data!$P$10,SN30=data!$P$13,SN30=data!$P$14)</xm:f>
            <x14:dxf>
              <fill>
                <patternFill>
                  <bgColor theme="1"/>
                </patternFill>
              </fill>
            </x14:dxf>
          </x14:cfRule>
          <xm:sqref>SD30:SD49</xm:sqref>
        </x14:conditionalFormatting>
        <x14:conditionalFormatting xmlns:xm="http://schemas.microsoft.com/office/excel/2006/main">
          <x14:cfRule type="expression" priority="31" id="{45F3F3DA-4D18-45EA-9175-C1F934806DE3}">
            <xm:f>OR(SN30=data!$P$4,SN30=data!$P$5,SN30=data!$P$7,SN30=data!$P$10,SN30=data!$P$13,SN30=data!$P$14)</xm:f>
            <x14:dxf>
              <fill>
                <patternFill>
                  <bgColor theme="1"/>
                </patternFill>
              </fill>
            </x14:dxf>
          </x14:cfRule>
          <xm:sqref>SE30:SE49</xm:sqref>
        </x14:conditionalFormatting>
        <x14:conditionalFormatting xmlns:xm="http://schemas.microsoft.com/office/excel/2006/main">
          <x14:cfRule type="expression" priority="30" id="{644D2984-60B0-4D5E-8046-9BF73974E9CD}">
            <xm:f>OR(SN30=data!$P$4,SN30=data!$P$5,SN30=data!$P$7,SN30=data!$P$10,SN30=data!$P$13,SN30=data!$P$14)</xm:f>
            <x14:dxf>
              <fill>
                <patternFill>
                  <bgColor theme="1"/>
                </patternFill>
              </fill>
            </x14:dxf>
          </x14:cfRule>
          <xm:sqref>SF30:SF49</xm:sqref>
        </x14:conditionalFormatting>
        <x14:conditionalFormatting xmlns:xm="http://schemas.microsoft.com/office/excel/2006/main">
          <x14:cfRule type="expression" priority="29" id="{613C2AD9-5D20-4776-9C95-9EA5A4718845}">
            <xm:f>OR(SN30=data!$P$4,SN30=data!$P$5,SN30=data!$P$7,SN30=data!$P$10,SN30=data!$P$13,SN30=data!$P$14)</xm:f>
            <x14:dxf>
              <fill>
                <patternFill>
                  <bgColor theme="1"/>
                </patternFill>
              </fill>
            </x14:dxf>
          </x14:cfRule>
          <xm:sqref>SG30:SG49</xm:sqref>
        </x14:conditionalFormatting>
        <x14:conditionalFormatting xmlns:xm="http://schemas.microsoft.com/office/excel/2006/main">
          <x14:cfRule type="expression" priority="24" id="{D7AD97AE-EBDE-49EB-B551-00CAE5AE4708}">
            <xm:f>OR(SN29=data!$P$4,SN29=data!$P$5,SN29=data!$P$7,SN29=data!$P$10,SN29=data!$P$13,SN29=data!$P$14)</xm:f>
            <x14:dxf>
              <fill>
                <patternFill>
                  <bgColor theme="1"/>
                </patternFill>
              </fill>
            </x14:dxf>
          </x14:cfRule>
          <xm:sqref>SL30:SL49</xm:sqref>
        </x14:conditionalFormatting>
        <x14:conditionalFormatting xmlns:xm="http://schemas.microsoft.com/office/excel/2006/main">
          <x14:cfRule type="expression" priority="63" id="{AD7A8668-4205-480E-B992-04B03492CB82}">
            <xm:f>SM20=data!$F$6</xm:f>
            <x14:dxf>
              <fill>
                <patternFill>
                  <bgColor theme="1"/>
                </patternFill>
              </fill>
            </x14:dxf>
          </x14:cfRule>
          <xm:sqref>SI20</xm:sqref>
        </x14:conditionalFormatting>
        <x14:conditionalFormatting xmlns:xm="http://schemas.microsoft.com/office/excel/2006/main">
          <x14:cfRule type="expression" priority="64" id="{980E6AAB-4709-42F6-8F95-D53FCB2A8D8F}">
            <xm:f>SM20=data!$F$6</xm:f>
            <x14:dxf>
              <fill>
                <patternFill>
                  <bgColor theme="1"/>
                </patternFill>
              </fill>
            </x14:dxf>
          </x14:cfRule>
          <xm:sqref>SJ20</xm:sqref>
        </x14:conditionalFormatting>
        <x14:conditionalFormatting xmlns:xm="http://schemas.microsoft.com/office/excel/2006/main">
          <x14:cfRule type="expression" priority="65" id="{21187AE0-1713-4A34-8F50-62A9BB613EEF}">
            <xm:f>SM20=data!$F$6</xm:f>
            <x14:dxf>
              <fill>
                <patternFill>
                  <bgColor theme="1"/>
                </patternFill>
              </fill>
            </x14:dxf>
          </x14:cfRule>
          <xm:sqref>SK20</xm:sqref>
        </x14:conditionalFormatting>
        <x14:conditionalFormatting xmlns:xm="http://schemas.microsoft.com/office/excel/2006/main">
          <x14:cfRule type="expression" priority="66" id="{5A39BFEB-720F-4DBE-8E14-F75FBE49BDF7}">
            <xm:f>OR(SN30=data!$P$4,SN30=data!$P$5,SN30=data!$P$7,SN30=data!$P$10,SN30=data!$P$13,SN30=data!$P$14)</xm:f>
            <x14:dxf>
              <fill>
                <patternFill>
                  <bgColor theme="1"/>
                </patternFill>
              </fill>
            </x14:dxf>
          </x14:cfRule>
          <xm:sqref>SL30</xm:sqref>
        </x14:conditionalFormatting>
        <x14:conditionalFormatting xmlns:xm="http://schemas.microsoft.com/office/excel/2006/main">
          <x14:cfRule type="expression" priority="67" id="{7ACFC59F-FE82-4D83-9BB5-6EA45FD4DFA2}">
            <xm:f>OR(SN50=data!$P$4,SN50=data!$P$5,SN50=data!$P$6,SN50=data!$P$7,SN50=data!$P$8,#REF!=data!$P$9,SN50=data!$P$10,SN50=data!$P$13,SN50=data!$P$14,SN50=data!$P$15)</xm:f>
            <x14:dxf>
              <fill>
                <patternFill>
                  <bgColor theme="1"/>
                </patternFill>
              </fill>
            </x14:dxf>
          </x14:cfRule>
          <xm:sqref>SL50</xm:sqref>
        </x14:conditionalFormatting>
        <x14:conditionalFormatting xmlns:xm="http://schemas.microsoft.com/office/excel/2006/main">
          <x14:cfRule type="expression" priority="23" id="{4B674AC9-36B3-41F2-9AF9-5604D5C1F974}">
            <xm:f>SM20=data!$F$6</xm:f>
            <x14:dxf>
              <fill>
                <patternFill>
                  <bgColor theme="1"/>
                </patternFill>
              </fill>
            </x14:dxf>
          </x14:cfRule>
          <xm:sqref>SG20:SG69</xm:sqref>
        </x14:conditionalFormatting>
        <x14:conditionalFormatting xmlns:xm="http://schemas.microsoft.com/office/excel/2006/main">
          <x14:cfRule type="expression" priority="22" id="{B560B821-2446-4B51-B370-2BB89BE73B14}">
            <xm:f>SM20=data!$F$6</xm:f>
            <x14:dxf>
              <fill>
                <patternFill>
                  <bgColor theme="1"/>
                </patternFill>
              </fill>
            </x14:dxf>
          </x14:cfRule>
          <xm:sqref>SH20:SH69</xm:sqref>
        </x14:conditionalFormatting>
        <x14:conditionalFormatting xmlns:xm="http://schemas.microsoft.com/office/excel/2006/main">
          <x14:cfRule type="expression" priority="25" id="{7C040FE2-5913-43D4-8D57-4441F502EE19}">
            <xm:f>OR(SN29=data!$P$4,SN29=data!$P$5,SN29=data!$P$7,SN29=data!$P$10,SN29=data!$P$13,SN29=data!$P$14)</xm:f>
            <x14:dxf>
              <fill>
                <patternFill>
                  <bgColor theme="1"/>
                </patternFill>
              </fill>
            </x14:dxf>
          </x14:cfRule>
          <xm:sqref>SK30:SK49</xm:sqref>
        </x14:conditionalFormatting>
        <x14:conditionalFormatting xmlns:xm="http://schemas.microsoft.com/office/excel/2006/main">
          <x14:cfRule type="expression" priority="26" id="{5493EAE2-7C57-40A8-BEB3-3D06FF43FD41}">
            <xm:f>OR(SN29=data!$P$4,SN29=data!$P$5,SN29=data!$P$7,SN29=data!$P$10,SN29=data!$P$13,SN29=data!$P$14)</xm:f>
            <x14:dxf>
              <fill>
                <patternFill>
                  <bgColor theme="1"/>
                </patternFill>
              </fill>
            </x14:dxf>
          </x14:cfRule>
          <xm:sqref>SJ30:SJ49</xm:sqref>
        </x14:conditionalFormatting>
        <x14:conditionalFormatting xmlns:xm="http://schemas.microsoft.com/office/excel/2006/main">
          <x14:cfRule type="expression" priority="27" id="{55705CDE-A2E1-4F3E-81D3-3F30580824E4}">
            <xm:f>OR(SN29=data!$P$4,SN29=data!$P$5,SN29=data!$P$7,SN29=data!$P$10,SN29=data!$P$13,SN29=data!$P$14)</xm:f>
            <x14:dxf>
              <fill>
                <patternFill>
                  <bgColor theme="1"/>
                </patternFill>
              </fill>
            </x14:dxf>
          </x14:cfRule>
          <xm:sqref>SI30:SI49</xm:sqref>
        </x14:conditionalFormatting>
        <x14:conditionalFormatting xmlns:xm="http://schemas.microsoft.com/office/excel/2006/main">
          <x14:cfRule type="expression" priority="36" id="{BA73DD3E-2059-47E6-AEA9-FB1E53E22945}">
            <xm:f>OR(SN49=data!$P$4,SN49=data!$P$5,SN49=data!$P$6,SN49=data!$P$7,SN49=data!$P$8,SN49=data!$P$9,SN49=data!$P$10,SN49=data!$P$13,SN49=data!$P$14,SN49=data!$P$15)</xm:f>
            <x14:dxf>
              <fill>
                <patternFill>
                  <bgColor theme="1"/>
                </patternFill>
              </fill>
            </x14:dxf>
          </x14:cfRule>
          <xm:sqref>SJ50:SJ69</xm:sqref>
        </x14:conditionalFormatting>
        <x14:conditionalFormatting xmlns:xm="http://schemas.microsoft.com/office/excel/2006/main">
          <x14:cfRule type="expression" priority="37" id="{7683D647-D11E-41FD-A777-D43CBB451BF8}">
            <xm:f>OR(SN49=data!$P$4,SN49=data!$P$5,SN49=data!$P$6,SN49=data!$P$7,SN49=data!$P$8,SN49=data!$P$9,SN49=data!$P$10,SN49=data!$P$13,SN49=data!$P$14,SN49=data!$P$15)</xm:f>
            <x14:dxf>
              <fill>
                <patternFill>
                  <bgColor theme="1"/>
                </patternFill>
              </fill>
            </x14:dxf>
          </x14:cfRule>
          <xm:sqref>SI50:SI69</xm:sqref>
        </x14:conditionalFormatting>
        <x14:conditionalFormatting xmlns:xm="http://schemas.microsoft.com/office/excel/2006/main">
          <x14:cfRule type="expression" priority="44" id="{BA69E341-1E3D-4892-B9A8-2F6936CAE503}">
            <xm:f>SM49=data!$F$6</xm:f>
            <x14:dxf>
              <fill>
                <patternFill>
                  <bgColor theme="1"/>
                </patternFill>
              </fill>
            </x14:dxf>
          </x14:cfRule>
          <xm:sqref>SK50:SK69</xm:sqref>
        </x14:conditionalFormatting>
        <x14:conditionalFormatting xmlns:xm="http://schemas.microsoft.com/office/excel/2006/main">
          <x14:cfRule type="expression" priority="21" id="{168E654C-ABC3-4A1F-AF0A-DE95AC40D917}">
            <xm:f>SE10=data!$AS$5</xm:f>
            <x14:dxf>
              <fill>
                <patternFill>
                  <bgColor theme="1"/>
                </patternFill>
              </fill>
            </x14:dxf>
          </x14:cfRule>
          <xm:sqref>SG10:SG69</xm:sqref>
        </x14:conditionalFormatting>
        <x14:conditionalFormatting xmlns:xm="http://schemas.microsoft.com/office/excel/2006/main">
          <x14:cfRule type="expression" priority="20" id="{4BACC7E7-25AE-49C4-97A2-A98C46E02273}">
            <xm:f>SE10=data!$AS$5</xm:f>
            <x14:dxf>
              <fill>
                <patternFill>
                  <bgColor theme="1"/>
                </patternFill>
              </fill>
            </x14:dxf>
          </x14:cfRule>
          <xm:sqref>SH10:SH69</xm:sqref>
        </x14:conditionalFormatting>
        <x14:conditionalFormatting xmlns:xm="http://schemas.microsoft.com/office/excel/2006/main">
          <x14:cfRule type="expression" priority="15" id="{237A2224-0424-4DD7-8A89-BFB75D5AB9CD}">
            <xm:f>SH10=data!$AR$4</xm:f>
            <x14:dxf>
              <fill>
                <patternFill>
                  <bgColor theme="1"/>
                </patternFill>
              </fill>
            </x14:dxf>
          </x14:cfRule>
          <x14:cfRule type="expression" priority="19" id="{6DBA72E2-BDDC-4C70-9EA4-7EBEDB56CDC9}">
            <xm:f>SE10=data!$AS$5</xm:f>
            <x14:dxf>
              <fill>
                <patternFill>
                  <bgColor theme="1"/>
                </patternFill>
              </fill>
            </x14:dxf>
          </x14:cfRule>
          <xm:sqref>SI10:SI69</xm:sqref>
        </x14:conditionalFormatting>
        <x14:conditionalFormatting xmlns:xm="http://schemas.microsoft.com/office/excel/2006/main">
          <x14:cfRule type="expression" priority="14" id="{911F2611-027A-4E2C-BC50-45F29EF43DBD}">
            <xm:f>SH10=data!$AR$5</xm:f>
            <x14:dxf>
              <fill>
                <patternFill>
                  <bgColor theme="1"/>
                </patternFill>
              </fill>
            </x14:dxf>
          </x14:cfRule>
          <x14:cfRule type="expression" priority="18" id="{FBEBAE08-C6CF-41E4-82B8-29B3662D5787}">
            <xm:f>SE10=data!$AS$5</xm:f>
            <x14:dxf>
              <fill>
                <patternFill>
                  <bgColor theme="1"/>
                </patternFill>
              </fill>
            </x14:dxf>
          </x14:cfRule>
          <xm:sqref>SJ10:SJ69</xm:sqref>
        </x14:conditionalFormatting>
        <x14:conditionalFormatting xmlns:xm="http://schemas.microsoft.com/office/excel/2006/main">
          <x14:cfRule type="expression" priority="13" id="{75C04F98-62E7-4D4D-B42B-083777BA3B22}">
            <xm:f>SH10=data!$AR$5</xm:f>
            <x14:dxf>
              <fill>
                <patternFill>
                  <bgColor theme="1"/>
                </patternFill>
              </fill>
            </x14:dxf>
          </x14:cfRule>
          <x14:cfRule type="expression" priority="17" id="{23AEFFAE-DD4A-4B7E-A3A1-E49FA1E0BDC1}">
            <xm:f>SE10=data!$AS$5</xm:f>
            <x14:dxf>
              <fill>
                <patternFill>
                  <bgColor theme="1"/>
                </patternFill>
              </fill>
            </x14:dxf>
          </x14:cfRule>
          <xm:sqref>SK10:SK69</xm:sqref>
        </x14:conditionalFormatting>
        <x14:conditionalFormatting xmlns:xm="http://schemas.microsoft.com/office/excel/2006/main">
          <x14:cfRule type="expression" priority="16" id="{BCD1C6F7-C55E-4DBE-8123-AF36155A5D4A}">
            <xm:f>SE10=data!$AS$4</xm:f>
            <x14:dxf>
              <fill>
                <patternFill>
                  <bgColor theme="1"/>
                </patternFill>
              </fill>
            </x14:dxf>
          </x14:cfRule>
          <xm:sqref>SL10:SL69</xm:sqref>
        </x14:conditionalFormatting>
        <x14:conditionalFormatting xmlns:xm="http://schemas.microsoft.com/office/excel/2006/main">
          <x14:cfRule type="expression" priority="12" id="{F84711D3-BA02-4904-BEEA-8BA93CA85E24}">
            <xm:f>OR(SE4=data!$F$5,SE4=data!$F$6)</xm:f>
            <x14:dxf>
              <fill>
                <patternFill>
                  <bgColor theme="1"/>
                </patternFill>
              </fill>
            </x14:dxf>
          </x14:cfRule>
          <xm:sqref>SC10:SC19</xm:sqref>
        </x14:conditionalFormatting>
        <x14:conditionalFormatting xmlns:xm="http://schemas.microsoft.com/office/excel/2006/main">
          <x14:cfRule type="expression" priority="11" id="{E93D2354-F9DA-4741-BFB0-6C057630A9EB}">
            <xm:f>OR(SE4=data!$F$5,SE4=data!$F$6)</xm:f>
            <x14:dxf>
              <fill>
                <patternFill>
                  <bgColor theme="1"/>
                </patternFill>
              </fill>
            </x14:dxf>
          </x14:cfRule>
          <xm:sqref>SC20:SC29</xm:sqref>
        </x14:conditionalFormatting>
        <x14:conditionalFormatting xmlns:xm="http://schemas.microsoft.com/office/excel/2006/main">
          <x14:cfRule type="expression" priority="10" id="{10176AAB-BED9-403B-A898-324D66B817AF}">
            <xm:f>OR(SE4=data!$F$5,SE4=data!$F$6)</xm:f>
            <x14:dxf>
              <fill>
                <patternFill>
                  <bgColor theme="1"/>
                </patternFill>
              </fill>
            </x14:dxf>
          </x14:cfRule>
          <xm:sqref>SC30:SC39</xm:sqref>
        </x14:conditionalFormatting>
        <x14:conditionalFormatting xmlns:xm="http://schemas.microsoft.com/office/excel/2006/main">
          <x14:cfRule type="expression" priority="9" id="{B12AE138-E08D-4785-B819-FF46DCE8A50F}">
            <xm:f>OR(SE4=data!$F$5,SE4=data!$F$6)</xm:f>
            <x14:dxf>
              <fill>
                <patternFill>
                  <bgColor theme="1"/>
                </patternFill>
              </fill>
            </x14:dxf>
          </x14:cfRule>
          <xm:sqref>SC40:SC49</xm:sqref>
        </x14:conditionalFormatting>
        <x14:conditionalFormatting xmlns:xm="http://schemas.microsoft.com/office/excel/2006/main">
          <x14:cfRule type="expression" priority="8" id="{DF620BB9-634C-4E7A-800D-E664619B9D60}">
            <xm:f>OR(SE4=data!$F$5,SE4=data!$F$6)</xm:f>
            <x14:dxf>
              <fill>
                <patternFill>
                  <bgColor theme="1"/>
                </patternFill>
              </fill>
            </x14:dxf>
          </x14:cfRule>
          <xm:sqref>SC50:SC59</xm:sqref>
        </x14:conditionalFormatting>
        <x14:conditionalFormatting xmlns:xm="http://schemas.microsoft.com/office/excel/2006/main">
          <x14:cfRule type="expression" priority="7" id="{F2D4E0D3-EE54-4D21-AEBA-BD6A5ED6E8CE}">
            <xm:f>OR(SE4=data!$F$5,SE4=data!$F$6)</xm:f>
            <x14:dxf>
              <fill>
                <patternFill>
                  <bgColor theme="1"/>
                </patternFill>
              </fill>
            </x14:dxf>
          </x14:cfRule>
          <xm:sqref>SC60:SC69</xm:sqref>
        </x14:conditionalFormatting>
        <x14:conditionalFormatting xmlns:xm="http://schemas.microsoft.com/office/excel/2006/main">
          <x14:cfRule type="expression" priority="70" id="{8980D63C-E424-4DE1-AFD9-B0CEE2E1E621}">
            <xm:f>OR(SN30=data!$P$4,SN30=data!$P$5,SN30=data!$P$7,SN30=data!$P$10,SN30=data!$P$13,SN30=data!$P$14)</xm:f>
            <x14:dxf>
              <fill>
                <patternFill>
                  <bgColor theme="1"/>
                </patternFill>
              </fill>
            </x14:dxf>
          </x14:cfRule>
          <x14:cfRule type="expression" priority="71" id="{7F72ACDA-DDCE-4E6F-9252-EB3BFC6007E9}">
            <xm:f>SM30=data!$F$6</xm:f>
            <x14:dxf>
              <fill>
                <patternFill>
                  <bgColor theme="1"/>
                </patternFill>
              </fill>
            </x14:dxf>
          </x14:cfRule>
          <xm:sqref>SJ40 SJ30</xm:sqref>
        </x14:conditionalFormatting>
        <x14:conditionalFormatting xmlns:xm="http://schemas.microsoft.com/office/excel/2006/main">
          <x14:cfRule type="expression" priority="72" id="{AEA6CA97-F8CF-48FB-A16C-7FAD2305C8A1}">
            <xm:f>OR(SN30=data!$P$4,SN30=data!$P$5,SN30=data!$P$7,SN30=data!$P$10,SN30=data!$P$13,SN30=data!$P$14)</xm:f>
            <x14:dxf>
              <fill>
                <patternFill>
                  <bgColor theme="1"/>
                </patternFill>
              </fill>
            </x14:dxf>
          </x14:cfRule>
          <x14:cfRule type="expression" priority="73" id="{BE686DC2-F575-428F-B0D1-62AD9F0AC699}">
            <xm:f>SM30=data!$F$6</xm:f>
            <x14:dxf>
              <fill>
                <patternFill>
                  <bgColor theme="1"/>
                </patternFill>
              </fill>
            </x14:dxf>
          </x14:cfRule>
          <xm:sqref>SK40 SK30</xm:sqref>
        </x14:conditionalFormatting>
        <x14:conditionalFormatting xmlns:xm="http://schemas.microsoft.com/office/excel/2006/main">
          <x14:cfRule type="expression" priority="74" id="{6FD62F4A-F792-41CA-B883-EFBFE799E206}">
            <xm:f>OR(SN50=data!$P$4,SN50=data!$P$5,SN50=data!$P$6,SN50=data!$P$7,SN50=data!$P$8,#REF!=data!$P$9,SN50=data!$P$10,SN50=data!$P$13,SN50=data!$P$14,SN50=data!$P$15)</xm:f>
            <x14:dxf>
              <fill>
                <patternFill>
                  <bgColor theme="1"/>
                </patternFill>
              </fill>
            </x14:dxf>
          </x14:cfRule>
          <x14:cfRule type="expression" priority="75" id="{F8D319B8-5F16-4B44-9FDD-EABB9361FF65}">
            <xm:f>SF50=data!$F$6</xm:f>
            <x14:dxf>
              <fill>
                <patternFill>
                  <bgColor theme="1"/>
                </patternFill>
              </fill>
            </x14:dxf>
          </x14:cfRule>
          <xm:sqref>SI60 SI50</xm:sqref>
        </x14:conditionalFormatting>
        <x14:conditionalFormatting xmlns:xm="http://schemas.microsoft.com/office/excel/2006/main">
          <x14:cfRule type="expression" priority="76" id="{9562CCA7-D1AC-4EED-B78F-6900E9657E14}">
            <xm:f>OR(SN50=data!$P$4,SN50=data!$P$5,SN50=data!$P$6,SN50=data!$P$7,SN50=data!$P$8,SN50=data!$P$9,SN50=data!$P$10,SN50=data!$P$13,SN50=data!$P$14,SN50=data!$P$15)</xm:f>
            <x14:dxf>
              <fill>
                <patternFill>
                  <bgColor theme="1"/>
                </patternFill>
              </fill>
            </x14:dxf>
          </x14:cfRule>
          <x14:cfRule type="expression" priority="77" id="{56A738F4-D9EE-4287-B276-BD54847B24F1}">
            <xm:f>SF50=data!$F$6</xm:f>
            <x14:dxf>
              <fill>
                <patternFill>
                  <bgColor theme="1"/>
                </patternFill>
              </fill>
            </x14:dxf>
          </x14:cfRule>
          <xm:sqref>SJ60 SJ50</xm:sqref>
        </x14:conditionalFormatting>
        <x14:conditionalFormatting xmlns:xm="http://schemas.microsoft.com/office/excel/2006/main">
          <x14:cfRule type="expression" priority="78" id="{F27D05B2-9EB8-4F02-9D29-D39591921C08}">
            <xm:f>OR(SN50=data!$P$4,SN50=data!$P$5,SN50=data!$P$6,SN50=data!$P$7,SN50=data!$P$8,SN50=data!$P$9,SN50=data!$P$10,SN50=data!$P$13,SN50=data!$P$14,SN50=data!$P$15)</xm:f>
            <x14:dxf>
              <fill>
                <patternFill>
                  <bgColor theme="1"/>
                </patternFill>
              </fill>
            </x14:dxf>
          </x14:cfRule>
          <x14:cfRule type="expression" priority="79" id="{BE64DD09-915F-425E-B71C-3516E0C0D615}">
            <xm:f>SM50=data!$F$6</xm:f>
            <x14:dxf>
              <fill>
                <patternFill>
                  <bgColor theme="1"/>
                </patternFill>
              </fill>
            </x14:dxf>
          </x14:cfRule>
          <xm:sqref>SK60 SK50</xm:sqref>
        </x14:conditionalFormatting>
        <x14:conditionalFormatting xmlns:xm="http://schemas.microsoft.com/office/excel/2006/main">
          <x14:cfRule type="expression" priority="80" id="{77E50DA4-F0CE-433B-8578-E1181DF56881}">
            <xm:f>OR(SN30=data!$P$4,SN30=data!$P$5,SN30=data!$P$7,SN30=data!$P$10,SN30=data!$P$13,SN30=data!$P$14)</xm:f>
            <x14:dxf>
              <fill>
                <patternFill>
                  <bgColor theme="1"/>
                </patternFill>
              </fill>
            </x14:dxf>
          </x14:cfRule>
          <x14:cfRule type="expression" priority="81" id="{81AF7B42-BD27-439C-80B5-AE6717EE8DF7}">
            <xm:f>SM30=data!$F$6</xm:f>
            <x14:dxf>
              <fill>
                <patternFill>
                  <bgColor theme="1"/>
                </patternFill>
              </fill>
            </x14:dxf>
          </x14:cfRule>
          <xm:sqref>SI40 SI30</xm:sqref>
        </x14:conditionalFormatting>
        <x14:conditionalFormatting xmlns:xm="http://schemas.microsoft.com/office/excel/2006/main">
          <x14:cfRule type="expression" priority="6" id="{AC6C54CC-0EC6-4F06-BD09-26AC05DC9CE6}">
            <xm:f>SM20=data!$F$6</xm:f>
            <x14:dxf>
              <fill>
                <patternFill>
                  <bgColor theme="1"/>
                </patternFill>
              </fill>
            </x14:dxf>
          </x14:cfRule>
          <xm:sqref>SB20 SB40 SB50 SB60</xm:sqref>
        </x14:conditionalFormatting>
        <x14:conditionalFormatting xmlns:xm="http://schemas.microsoft.com/office/excel/2006/main">
          <x14:cfRule type="expression" priority="5" id="{8313627B-1E7D-401F-A5B6-2E2FE8C7A3D1}">
            <xm:f>OR(SN50=data!$P$4,SN50=data!$P$5,SN50=data!$P$6,SN50=data!$P$7,SN50=data!$P$8,SN50=data!$P$9,SN50=data!$P$10,SN50=data!$P$13,SN50=data!$P$14,SN50=data!$P$15)</xm:f>
            <x14:dxf>
              <fill>
                <patternFill>
                  <bgColor theme="1"/>
                </patternFill>
              </fill>
            </x14:dxf>
          </x14:cfRule>
          <xm:sqref>SB50 SB60</xm:sqref>
        </x14:conditionalFormatting>
        <x14:conditionalFormatting xmlns:xm="http://schemas.microsoft.com/office/excel/2006/main">
          <x14:cfRule type="expression" priority="4" id="{ACF9F95A-B01F-46B9-A32A-AEC9EF724A91}">
            <xm:f>OR(SN40=data!$P$4,SN40=data!$P$5,SN40=data!$P$7,SN40=data!$P$10,SN40=data!$P$13,SN40=data!$P$14)</xm:f>
            <x14:dxf>
              <fill>
                <patternFill>
                  <bgColor theme="1"/>
                </patternFill>
              </fill>
            </x14:dxf>
          </x14:cfRule>
          <xm:sqref>SB40</xm:sqref>
        </x14:conditionalFormatting>
        <x14:conditionalFormatting xmlns:xm="http://schemas.microsoft.com/office/excel/2006/main">
          <x14:cfRule type="expression" priority="3" id="{3F2C2931-C910-4651-8EDA-D883133DE09A}">
            <xm:f>SM30=data!$F$6</xm:f>
            <x14:dxf>
              <fill>
                <patternFill>
                  <bgColor theme="1"/>
                </patternFill>
              </fill>
            </x14:dxf>
          </x14:cfRule>
          <xm:sqref>SB30</xm:sqref>
        </x14:conditionalFormatting>
        <x14:conditionalFormatting xmlns:xm="http://schemas.microsoft.com/office/excel/2006/main">
          <x14:cfRule type="expression" priority="2" id="{15E637A7-D590-48E7-B8E0-9D754072F7CF}">
            <xm:f>OR(SN30=data!$P$4,SN30=data!$P$5,SN30=data!$P$7,SN30=data!$P$10,SN30=data!$P$13,SN30=data!$P$14)</xm:f>
            <x14:dxf>
              <fill>
                <patternFill>
                  <bgColor theme="1"/>
                </patternFill>
              </fill>
            </x14:dxf>
          </x14:cfRule>
          <xm:sqref>SB30</xm:sqref>
        </x14:conditionalFormatting>
        <x14:conditionalFormatting xmlns:xm="http://schemas.microsoft.com/office/excel/2006/main">
          <x14:cfRule type="expression" priority="1" id="{0E661C48-93AE-49EC-9697-BED7CFF6406D}">
            <xm:f>$IE$6=data!$Q$8</xm:f>
            <x14:dxf>
              <fill>
                <patternFill>
                  <bgColor theme="1"/>
                </patternFill>
              </fill>
            </x14:dxf>
          </x14:cfRule>
          <xm:sqref>SB30:SL69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O395"/>
  <sheetViews>
    <sheetView showRowColHeaders="0" zoomScaleNormal="100" workbookViewId="0">
      <selection activeCell="B1" sqref="B1"/>
    </sheetView>
  </sheetViews>
  <sheetFormatPr defaultRowHeight="14.25" x14ac:dyDescent="0.15"/>
  <cols>
    <col min="1" max="1" width="1.25" style="1" customWidth="1"/>
    <col min="2" max="2" width="7.75" style="1" bestFit="1" customWidth="1"/>
    <col min="3" max="3" width="9.875" style="1" customWidth="1"/>
    <col min="4" max="4" width="9.625" style="1" customWidth="1"/>
    <col min="5" max="5" width="7" style="1" customWidth="1"/>
    <col min="6" max="6" width="24.125" style="1" customWidth="1"/>
    <col min="7" max="7" width="11.625" style="1" bestFit="1" customWidth="1"/>
    <col min="8" max="8" width="20.75" style="1" bestFit="1" customWidth="1"/>
    <col min="9" max="9" width="15.25" style="1" bestFit="1" customWidth="1"/>
    <col min="10" max="10" width="6.625" style="1" hidden="1" customWidth="1"/>
    <col min="11" max="11" width="9.875" style="1" hidden="1" customWidth="1"/>
    <col min="12" max="12" width="3" style="1" hidden="1" customWidth="1"/>
    <col min="13" max="13" width="6.625" style="1" hidden="1" customWidth="1"/>
    <col min="14" max="14" width="6.75" style="1" hidden="1" customWidth="1"/>
    <col min="15" max="15" width="11.625" style="1" hidden="1" customWidth="1"/>
    <col min="16" max="16384" width="9" style="1"/>
  </cols>
  <sheetData>
    <row r="1" spans="2:15" ht="15" thickBot="1" x14ac:dyDescent="0.2">
      <c r="B1" s="149" t="s">
        <v>124</v>
      </c>
      <c r="C1" s="150" t="s">
        <v>498</v>
      </c>
      <c r="H1" s="34"/>
      <c r="I1" s="34" t="s">
        <v>360</v>
      </c>
    </row>
    <row r="2" spans="2:15" ht="15" thickBot="1" x14ac:dyDescent="0.2">
      <c r="B2" s="630" t="s">
        <v>153</v>
      </c>
      <c r="C2" s="631"/>
      <c r="D2" s="631"/>
      <c r="E2" s="631"/>
      <c r="F2" s="631"/>
      <c r="G2" s="631"/>
      <c r="H2" s="631"/>
      <c r="I2" s="632"/>
    </row>
    <row r="3" spans="2:15" ht="28.5" x14ac:dyDescent="0.15">
      <c r="B3" s="633" t="s">
        <v>139</v>
      </c>
      <c r="C3" s="636" t="s">
        <v>123</v>
      </c>
      <c r="D3" s="636" t="s">
        <v>125</v>
      </c>
      <c r="E3" s="638" t="s">
        <v>357</v>
      </c>
      <c r="F3" s="639"/>
      <c r="G3" s="639"/>
      <c r="H3" s="639"/>
      <c r="I3" s="30" t="s">
        <v>358</v>
      </c>
    </row>
    <row r="4" spans="2:15" ht="14.25" customHeight="1" x14ac:dyDescent="0.15">
      <c r="B4" s="634"/>
      <c r="C4" s="637"/>
      <c r="D4" s="637"/>
      <c r="E4" s="640" t="s">
        <v>126</v>
      </c>
      <c r="F4" s="642" t="s">
        <v>10</v>
      </c>
      <c r="G4" s="27" t="s">
        <v>127</v>
      </c>
      <c r="H4" s="644" t="s">
        <v>155</v>
      </c>
      <c r="I4" s="32" t="s">
        <v>359</v>
      </c>
    </row>
    <row r="5" spans="2:15" ht="15" thickBot="1" x14ac:dyDescent="0.2">
      <c r="B5" s="635"/>
      <c r="C5" s="23" t="s">
        <v>2</v>
      </c>
      <c r="D5" s="26" t="s">
        <v>25</v>
      </c>
      <c r="E5" s="641"/>
      <c r="F5" s="643"/>
      <c r="G5" s="26" t="s">
        <v>129</v>
      </c>
      <c r="H5" s="645"/>
      <c r="I5" s="24" t="s">
        <v>2</v>
      </c>
      <c r="J5" s="92" t="s">
        <v>151</v>
      </c>
      <c r="K5" s="92" t="s">
        <v>152</v>
      </c>
      <c r="L5" s="61"/>
      <c r="M5" s="61" t="s">
        <v>384</v>
      </c>
      <c r="N5" s="61"/>
      <c r="O5" s="61" t="s">
        <v>497</v>
      </c>
    </row>
    <row r="6" spans="2:15" ht="26.25" customHeight="1" x14ac:dyDescent="0.15">
      <c r="B6" s="31" t="s">
        <v>140</v>
      </c>
      <c r="C6" s="35"/>
      <c r="D6" s="36"/>
      <c r="E6" s="37"/>
      <c r="F6" s="38"/>
      <c r="G6" s="39"/>
      <c r="H6" s="40"/>
      <c r="I6" s="41"/>
      <c r="J6" s="92">
        <f ca="1" xml:space="preserve">
IF(AND(E6=data!$AR$5,F6=data!$AT$87),data!$AU$87,
IF(AND(E6=data!$AR$5,F6=data!$AT$88),data!$AU$88,
IF(E6=data!$AR$4,D6/G6,
IF(E6=data!$AR$5,D6/OFFSET(data!$AT$3,MATCH(F6,data!$AT$4:$AT$88,0),1),0))))</f>
        <v>0</v>
      </c>
      <c r="K6" s="92">
        <f>MIN(IF(I6=data!$AV$4,0.18,0.09),D6*9)</f>
        <v>0</v>
      </c>
      <c r="L6" s="61">
        <f>IF(C6=data!$AS$5,K6,
IF(C6=data!$AS$4,J6,0))</f>
        <v>0</v>
      </c>
      <c r="M6" s="61">
        <f t="shared" ref="M6:M15" si="0">IF(ISNUMBER(L6),L6,0)</f>
        <v>0</v>
      </c>
      <c r="N6" s="61" t="e">
        <f ca="1">OFFSET(data!$K$3,MATCH(N14,data!$K$4:$K$10,0),1)</f>
        <v>#N/A</v>
      </c>
      <c r="O6" s="61" t="str">
        <f>IF(SUM(M6:M15)=0,"",1/SUM(M6:M15,N6,N7))</f>
        <v/>
      </c>
    </row>
    <row r="7" spans="2:15" ht="26.25" customHeight="1" x14ac:dyDescent="0.15">
      <c r="B7" s="20" t="s">
        <v>141</v>
      </c>
      <c r="C7" s="42"/>
      <c r="D7" s="43"/>
      <c r="E7" s="44"/>
      <c r="F7" s="45"/>
      <c r="G7" s="46"/>
      <c r="H7" s="17"/>
      <c r="I7" s="47"/>
      <c r="J7" s="92">
        <f ca="1" xml:space="preserve">
IF(AND(E7=data!$AR$5,F7=data!$AT$87),data!$AU$87,
IF(AND(E7=data!$AR$5,F7=data!$AT$88),data!$AU$88,
IF(E7=data!$AR$4,D7/G7,
IF(E7=data!$AR$5,D7/OFFSET(data!$AT$3,MATCH(F7,data!$AT$4:$AT$88,0),1),0))))</f>
        <v>0</v>
      </c>
      <c r="K7" s="92">
        <f>MIN(IF(I7=data!$AV$4,0.18,0.09),D7*9)</f>
        <v>0</v>
      </c>
      <c r="L7" s="61">
        <f>IF(C7=data!$AS$5,K7,
IF(C7=data!$AS$4,J7,0))</f>
        <v>0</v>
      </c>
      <c r="M7" s="61">
        <f t="shared" si="0"/>
        <v>0</v>
      </c>
      <c r="N7" s="61" t="e">
        <f ca="1">OFFSET(data!$K$3,MATCH(N14,data!$K$4:$K$10,0),1+MATCH(N15,data!$M$11:$N$11,0))</f>
        <v>#N/A</v>
      </c>
      <c r="O7" s="61"/>
    </row>
    <row r="8" spans="2:15" ht="26.25" customHeight="1" x14ac:dyDescent="0.15">
      <c r="B8" s="20" t="s">
        <v>142</v>
      </c>
      <c r="C8" s="42"/>
      <c r="D8" s="43"/>
      <c r="E8" s="44"/>
      <c r="F8" s="45"/>
      <c r="G8" s="46"/>
      <c r="H8" s="17"/>
      <c r="I8" s="48"/>
      <c r="J8" s="92">
        <f ca="1" xml:space="preserve">
IF(AND(E8=data!$AR$5,F8=data!$AT$87),data!$AU$87,
IF(AND(E8=data!$AR$5,F8=data!$AT$88),data!$AU$88,
IF(E8=data!$AR$4,D8/G8,
IF(E8=data!$AR$5,D8/OFFSET(data!$AT$3,MATCH(F8,data!$AT$4:$AT$88,0),1),0))))</f>
        <v>0</v>
      </c>
      <c r="K8" s="92">
        <f>MIN(IF(I8=data!$AV$4,0.18,0.09),D8*9)</f>
        <v>0</v>
      </c>
      <c r="L8" s="61">
        <f>IF(C8=data!$AS$5,K8,
IF(C8=data!$AS$4,J8,0))</f>
        <v>0</v>
      </c>
      <c r="M8" s="61">
        <f>IF(ISNUMBER(L8),L8,0)</f>
        <v>0</v>
      </c>
      <c r="N8" s="61"/>
      <c r="O8" s="61"/>
    </row>
    <row r="9" spans="2:15" ht="26.25" customHeight="1" x14ac:dyDescent="0.15">
      <c r="B9" s="20" t="s">
        <v>143</v>
      </c>
      <c r="C9" s="42"/>
      <c r="D9" s="43"/>
      <c r="E9" s="44"/>
      <c r="F9" s="45"/>
      <c r="G9" s="46"/>
      <c r="H9" s="17"/>
      <c r="I9" s="48"/>
      <c r="J9" s="92">
        <f ca="1" xml:space="preserve">
IF(AND(E9=data!$AR$5,F9=data!$AT$87),data!$AU$87,
IF(AND(E9=data!$AR$5,F9=data!$AT$88),data!$AU$88,
IF(E9=data!$AR$4,D9/G9,
IF(E9=data!$AR$5,D9/OFFSET(data!$AT$3,MATCH(F9,data!$AT$4:$AT$88,0),1),0))))</f>
        <v>0</v>
      </c>
      <c r="K9" s="92">
        <f>MIN(IF(I9=data!$AV$4,0.18,0.09),D9*9)</f>
        <v>0</v>
      </c>
      <c r="L9" s="61">
        <f>IF(C9=data!$AS$5,K9,
IF(C9=data!$AS$4,J9,0))</f>
        <v>0</v>
      </c>
      <c r="M9" s="61">
        <f t="shared" si="0"/>
        <v>0</v>
      </c>
      <c r="N9" s="61"/>
      <c r="O9" s="61"/>
    </row>
    <row r="10" spans="2:15" ht="26.25" customHeight="1" x14ac:dyDescent="0.15">
      <c r="B10" s="20" t="s">
        <v>144</v>
      </c>
      <c r="C10" s="42"/>
      <c r="D10" s="43"/>
      <c r="E10" s="44"/>
      <c r="F10" s="45"/>
      <c r="G10" s="46"/>
      <c r="H10" s="17"/>
      <c r="I10" s="48"/>
      <c r="J10" s="92">
        <f ca="1" xml:space="preserve">
IF(AND(E10=data!$AR$5,F10=data!$AT$87),data!$AU$87,
IF(AND(E10=data!$AR$5,F10=data!$AT$88),data!$AU$88,
IF(E10=data!$AR$4,D10/G10,
IF(E10=data!$AR$5,D10/OFFSET(data!$AT$3,MATCH(F10,data!$AT$4:$AT$88,0),1),0))))</f>
        <v>0</v>
      </c>
      <c r="K10" s="92">
        <f>MIN(IF(I10=data!$AV$4,0.18,0.09),D10*9)</f>
        <v>0</v>
      </c>
      <c r="L10" s="61">
        <f>IF(C10=data!$AS$5,K10,
IF(C10=data!$AS$4,J10,0))</f>
        <v>0</v>
      </c>
      <c r="M10" s="61">
        <f t="shared" si="0"/>
        <v>0</v>
      </c>
      <c r="N10" s="61"/>
      <c r="O10" s="61"/>
    </row>
    <row r="11" spans="2:15" ht="26.25" customHeight="1" x14ac:dyDescent="0.15">
      <c r="B11" s="20" t="s">
        <v>145</v>
      </c>
      <c r="C11" s="42"/>
      <c r="D11" s="43"/>
      <c r="E11" s="44"/>
      <c r="F11" s="45"/>
      <c r="G11" s="46"/>
      <c r="H11" s="17"/>
      <c r="I11" s="48"/>
      <c r="J11" s="92">
        <f ca="1" xml:space="preserve">
IF(AND(E11=data!$AR$5,F11=data!$AT$87),data!$AU$87,
IF(AND(E11=data!$AR$5,F11=data!$AT$88),data!$AU$88,
IF(E11=data!$AR$4,D11/G11,
IF(E11=data!$AR$5,D11/OFFSET(data!$AT$3,MATCH(F11,data!$AT$4:$AT$88,0),1),0))))</f>
        <v>0</v>
      </c>
      <c r="K11" s="92">
        <f>MIN(IF(I11=data!$AV$4,0.18,0.09),D11*9)</f>
        <v>0</v>
      </c>
      <c r="L11" s="61">
        <f>IF(C11=data!$AS$5,K11,
IF(C11=data!$AS$4,J11,0))</f>
        <v>0</v>
      </c>
      <c r="M11" s="61">
        <f t="shared" si="0"/>
        <v>0</v>
      </c>
      <c r="N11" s="61"/>
      <c r="O11" s="61"/>
    </row>
    <row r="12" spans="2:15" ht="26.25" customHeight="1" x14ac:dyDescent="0.15">
      <c r="B12" s="20" t="s">
        <v>146</v>
      </c>
      <c r="C12" s="42"/>
      <c r="D12" s="43"/>
      <c r="E12" s="44"/>
      <c r="F12" s="45"/>
      <c r="G12" s="46"/>
      <c r="H12" s="17"/>
      <c r="I12" s="48"/>
      <c r="J12" s="92">
        <f ca="1" xml:space="preserve">
IF(AND(E12=data!$AR$5,F12=data!$AT$87),data!$AU$87,
IF(AND(E12=data!$AR$5,F12=data!$AT$88),data!$AU$88,
IF(E12=data!$AR$4,D12/G12,
IF(E12=data!$AR$5,D12/OFFSET(data!$AT$3,MATCH(F12,data!$AT$4:$AT$88,0),1),0))))</f>
        <v>0</v>
      </c>
      <c r="K12" s="92">
        <f>MIN(IF(I12=data!$AV$4,0.18,0.09),D12*9)</f>
        <v>0</v>
      </c>
      <c r="L12" s="61">
        <f>IF(C12=data!$AS$5,K12,
IF(C12=data!$AS$4,J12,0))</f>
        <v>0</v>
      </c>
      <c r="M12" s="61">
        <f t="shared" si="0"/>
        <v>0</v>
      </c>
      <c r="N12" s="61"/>
      <c r="O12" s="61"/>
    </row>
    <row r="13" spans="2:15" ht="26.25" customHeight="1" x14ac:dyDescent="0.15">
      <c r="B13" s="20" t="s">
        <v>147</v>
      </c>
      <c r="C13" s="42"/>
      <c r="D13" s="43"/>
      <c r="E13" s="44"/>
      <c r="F13" s="45"/>
      <c r="G13" s="46"/>
      <c r="H13" s="17"/>
      <c r="I13" s="48"/>
      <c r="J13" s="92">
        <f ca="1" xml:space="preserve">
IF(AND(E13=data!$AR$5,F13=data!$AT$87),data!$AU$87,
IF(AND(E13=data!$AR$5,F13=data!$AT$88),data!$AU$88,
IF(E13=data!$AR$4,D13/G13,
IF(E13=data!$AR$5,D13/OFFSET(data!$AT$3,MATCH(F13,data!$AT$4:$AT$88,0),1),0))))</f>
        <v>0</v>
      </c>
      <c r="K13" s="92">
        <f>MIN(IF(I13=data!$AV$4,0.18,0.09),D13*9)</f>
        <v>0</v>
      </c>
      <c r="L13" s="61">
        <f>IF(C13=data!$AS$5,K13,
IF(C13=data!$AS$4,J13,0))</f>
        <v>0</v>
      </c>
      <c r="M13" s="61">
        <f t="shared" si="0"/>
        <v>0</v>
      </c>
      <c r="N13" s="61"/>
      <c r="O13" s="61"/>
    </row>
    <row r="14" spans="2:15" ht="26.25" customHeight="1" x14ac:dyDescent="0.15">
      <c r="B14" s="20" t="s">
        <v>148</v>
      </c>
      <c r="C14" s="42"/>
      <c r="D14" s="43"/>
      <c r="E14" s="44"/>
      <c r="F14" s="45"/>
      <c r="G14" s="46"/>
      <c r="H14" s="17"/>
      <c r="I14" s="48"/>
      <c r="J14" s="92">
        <f ca="1" xml:space="preserve">
IF(AND(E14=data!$AR$5,F14=data!$AT$87),data!$AU$87,
IF(AND(E14=data!$AR$5,F14=data!$AT$88),data!$AU$88,
IF(E14=data!$AR$4,D14/G14,
IF(E14=data!$AR$5,D14/OFFSET(data!$AT$3,MATCH(F14,data!$AT$4:$AT$88,0),1),0))))</f>
        <v>0</v>
      </c>
      <c r="K14" s="92">
        <f>MIN(IF(I14=data!$AV$4,0.18,0.09),D14*9)</f>
        <v>0</v>
      </c>
      <c r="L14" s="61">
        <f>IF(C14=data!$AS$5,K14,
IF(C14=data!$AS$4,J14,0))</f>
        <v>0</v>
      </c>
      <c r="M14" s="61">
        <f t="shared" si="0"/>
        <v>0</v>
      </c>
      <c r="N14" s="61" t="e">
        <f ca="1">OFFSET('②壁等-RC造'!$B$8,MATCH(C1,'②壁等-RC造'!H$9:H$48,0),2)</f>
        <v>#N/A</v>
      </c>
      <c r="O14" s="61"/>
    </row>
    <row r="15" spans="2:15" ht="26.25" customHeight="1" thickBot="1" x14ac:dyDescent="0.2">
      <c r="B15" s="21" t="s">
        <v>149</v>
      </c>
      <c r="C15" s="49"/>
      <c r="D15" s="50"/>
      <c r="E15" s="51"/>
      <c r="F15" s="52"/>
      <c r="G15" s="53"/>
      <c r="H15" s="18"/>
      <c r="I15" s="54"/>
      <c r="J15" s="92">
        <f ca="1" xml:space="preserve">
IF(AND(E15=data!$AR$5,F15=data!$AT$87),data!$AU$87,
IF(AND(E15=data!$AR$5,F15=data!$AT$88),data!$AU$88,
IF(E15=data!$AR$4,D15/G15,
IF(E15=data!$AR$5,D15/OFFSET(data!$AT$3,MATCH(F15,data!$AT$4:$AT$88,0),1),0))))</f>
        <v>0</v>
      </c>
      <c r="K15" s="92">
        <f>MIN(IF(I15=data!$AV$4,0.18,0.09),D15*9)</f>
        <v>0</v>
      </c>
      <c r="L15" s="61">
        <f>IF(C15=data!$AS$5,K15,
IF(C15=data!$AS$4,J15,0))</f>
        <v>0</v>
      </c>
      <c r="M15" s="61">
        <f t="shared" si="0"/>
        <v>0</v>
      </c>
      <c r="N15" s="61" t="e">
        <f ca="1">OFFSET('②壁等-RC造'!$B$8,MATCH(C1,'②壁等-RC造'!H$9:H$48,0),4)</f>
        <v>#N/A</v>
      </c>
      <c r="O15" s="61"/>
    </row>
    <row r="16" spans="2:15" x14ac:dyDescent="0.15">
      <c r="J16" s="92"/>
      <c r="K16" s="92"/>
      <c r="L16" s="61"/>
      <c r="M16" s="61"/>
      <c r="N16" s="61"/>
      <c r="O16" s="61"/>
    </row>
    <row r="17" spans="2:15" hidden="1" x14ac:dyDescent="0.15">
      <c r="J17" s="92"/>
      <c r="K17" s="92"/>
      <c r="L17" s="61"/>
      <c r="M17" s="61"/>
      <c r="N17" s="61"/>
      <c r="O17" s="61"/>
    </row>
    <row r="18" spans="2:15" hidden="1" x14ac:dyDescent="0.15">
      <c r="J18" s="92"/>
      <c r="K18" s="92"/>
      <c r="L18" s="61"/>
      <c r="M18" s="61"/>
      <c r="N18" s="61"/>
      <c r="O18" s="61"/>
    </row>
    <row r="19" spans="2:15" hidden="1" x14ac:dyDescent="0.15">
      <c r="J19" s="92"/>
      <c r="K19" s="92"/>
      <c r="L19" s="61"/>
      <c r="M19" s="61"/>
      <c r="N19" s="61"/>
      <c r="O19" s="61"/>
    </row>
    <row r="20" spans="2:15" hidden="1" x14ac:dyDescent="0.15">
      <c r="J20" s="92"/>
      <c r="K20" s="92"/>
      <c r="L20" s="61"/>
      <c r="M20" s="61"/>
      <c r="N20" s="61"/>
      <c r="O20" s="61"/>
    </row>
    <row r="21" spans="2:15" ht="15" thickBot="1" x14ac:dyDescent="0.2">
      <c r="B21" s="149" t="s">
        <v>124</v>
      </c>
      <c r="C21" s="150" t="s">
        <v>500</v>
      </c>
      <c r="I21" s="34" t="s">
        <v>360</v>
      </c>
    </row>
    <row r="22" spans="2:15" ht="15" thickBot="1" x14ac:dyDescent="0.2">
      <c r="B22" s="630" t="s">
        <v>153</v>
      </c>
      <c r="C22" s="631"/>
      <c r="D22" s="631"/>
      <c r="E22" s="631"/>
      <c r="F22" s="631"/>
      <c r="G22" s="631"/>
      <c r="H22" s="631"/>
      <c r="I22" s="632"/>
    </row>
    <row r="23" spans="2:15" ht="28.5" x14ac:dyDescent="0.15">
      <c r="B23" s="633" t="s">
        <v>139</v>
      </c>
      <c r="C23" s="636" t="s">
        <v>123</v>
      </c>
      <c r="D23" s="636" t="s">
        <v>125</v>
      </c>
      <c r="E23" s="638" t="s">
        <v>357</v>
      </c>
      <c r="F23" s="639"/>
      <c r="G23" s="639"/>
      <c r="H23" s="639"/>
      <c r="I23" s="30" t="s">
        <v>358</v>
      </c>
    </row>
    <row r="24" spans="2:15" ht="14.25" customHeight="1" x14ac:dyDescent="0.15">
      <c r="B24" s="634"/>
      <c r="C24" s="637"/>
      <c r="D24" s="637"/>
      <c r="E24" s="640" t="s">
        <v>126</v>
      </c>
      <c r="F24" s="642" t="s">
        <v>10</v>
      </c>
      <c r="G24" s="27" t="s">
        <v>127</v>
      </c>
      <c r="H24" s="644" t="s">
        <v>155</v>
      </c>
      <c r="I24" s="32" t="s">
        <v>359</v>
      </c>
    </row>
    <row r="25" spans="2:15" ht="15" thickBot="1" x14ac:dyDescent="0.2">
      <c r="B25" s="635"/>
      <c r="C25" s="23" t="s">
        <v>2</v>
      </c>
      <c r="D25" s="26" t="s">
        <v>25</v>
      </c>
      <c r="E25" s="641"/>
      <c r="F25" s="643"/>
      <c r="G25" s="26" t="s">
        <v>129</v>
      </c>
      <c r="H25" s="645"/>
      <c r="I25" s="24" t="s">
        <v>2</v>
      </c>
      <c r="J25" s="92" t="s">
        <v>151</v>
      </c>
      <c r="K25" s="92" t="s">
        <v>152</v>
      </c>
      <c r="L25" s="61"/>
      <c r="M25" s="61" t="s">
        <v>384</v>
      </c>
      <c r="N25" s="61"/>
      <c r="O25" s="61" t="s">
        <v>497</v>
      </c>
    </row>
    <row r="26" spans="2:15" ht="26.25" customHeight="1" x14ac:dyDescent="0.15">
      <c r="B26" s="31" t="s">
        <v>140</v>
      </c>
      <c r="C26" s="35"/>
      <c r="D26" s="36"/>
      <c r="E26" s="37"/>
      <c r="F26" s="38"/>
      <c r="G26" s="39"/>
      <c r="H26" s="40"/>
      <c r="I26" s="41"/>
      <c r="J26" s="92">
        <f ca="1" xml:space="preserve">
IF(AND(E26=data!$AR$5,F26=data!$AT$87),data!$AU$87,
IF(AND(E26=data!$AR$5,F26=data!$AT$88),data!$AU$88,
IF(E26=data!$AR$4,D26/G26,
IF(E26=data!$AR$5,D26/OFFSET(data!$AT$3,MATCH(F26,data!$AT$4:$AT$88,0),1),0))))</f>
        <v>0</v>
      </c>
      <c r="K26" s="92">
        <f>MIN(IF(I26=data!$AV$4,0.18,0.09),D26*9)</f>
        <v>0</v>
      </c>
      <c r="L26" s="61">
        <f>IF(C26=data!$AS$5,K26,
IF(C26=data!$AS$4,J26,0))</f>
        <v>0</v>
      </c>
      <c r="M26" s="61">
        <f t="shared" ref="M26:M27" si="1">IF(ISNUMBER(L26),L26,0)</f>
        <v>0</v>
      </c>
      <c r="N26" s="61" t="e">
        <f ca="1">OFFSET(data!$K$3,MATCH(N34,data!$K$4:$K$10,0),1)</f>
        <v>#N/A</v>
      </c>
      <c r="O26" s="61" t="str">
        <f>IF(SUM(M26:M35)=0,"",1/SUM(M26:M35,N26,N27))</f>
        <v/>
      </c>
    </row>
    <row r="27" spans="2:15" ht="26.25" customHeight="1" x14ac:dyDescent="0.15">
      <c r="B27" s="20" t="s">
        <v>141</v>
      </c>
      <c r="C27" s="42"/>
      <c r="D27" s="43"/>
      <c r="E27" s="44"/>
      <c r="F27" s="45"/>
      <c r="G27" s="46"/>
      <c r="H27" s="17"/>
      <c r="I27" s="47"/>
      <c r="J27" s="92">
        <f ca="1" xml:space="preserve">
IF(AND(E27=data!$AR$5,F27=data!$AT$87),data!$AU$87,
IF(AND(E27=data!$AR$5,F27=data!$AT$88),data!$AU$88,
IF(E27=data!$AR$4,D27/G27,
IF(E27=data!$AR$5,D27/OFFSET(data!$AT$3,MATCH(F27,data!$AT$4:$AT$88,0),1),0))))</f>
        <v>0</v>
      </c>
      <c r="K27" s="92">
        <f>MIN(IF(I27=data!$AV$4,0.18,0.09),D27*9)</f>
        <v>0</v>
      </c>
      <c r="L27" s="61">
        <f>IF(C27=data!$AS$5,K27,
IF(C27=data!$AS$4,J27,0))</f>
        <v>0</v>
      </c>
      <c r="M27" s="61">
        <f t="shared" si="1"/>
        <v>0</v>
      </c>
      <c r="N27" s="61" t="e">
        <f ca="1">OFFSET(data!$K$3,MATCH(N34,data!$K$4:$K$10,0),1+MATCH(N35,data!$M$11:$N$11,0))</f>
        <v>#N/A</v>
      </c>
      <c r="O27" s="61"/>
    </row>
    <row r="28" spans="2:15" ht="26.25" customHeight="1" x14ac:dyDescent="0.15">
      <c r="B28" s="20" t="s">
        <v>142</v>
      </c>
      <c r="C28" s="42"/>
      <c r="D28" s="43"/>
      <c r="E28" s="44"/>
      <c r="F28" s="45"/>
      <c r="G28" s="46"/>
      <c r="H28" s="17"/>
      <c r="I28" s="48"/>
      <c r="J28" s="92">
        <f ca="1" xml:space="preserve">
IF(AND(E28=data!$AR$5,F28=data!$AT$87),data!$AU$87,
IF(AND(E28=data!$AR$5,F28=data!$AT$88),data!$AU$88,
IF(E28=data!$AR$4,D28/G28,
IF(E28=data!$AR$5,D28/OFFSET(data!$AT$3,MATCH(F28,data!$AT$4:$AT$88,0),1),0))))</f>
        <v>0</v>
      </c>
      <c r="K28" s="92">
        <f>MIN(IF(I28=data!$AV$4,0.18,0.09),D28*9)</f>
        <v>0</v>
      </c>
      <c r="L28" s="61">
        <f>IF(C28=data!$AS$5,K28,
IF(C28=data!$AS$4,J28,0))</f>
        <v>0</v>
      </c>
      <c r="M28" s="61">
        <f>IF(ISNUMBER(L28),L28,0)</f>
        <v>0</v>
      </c>
      <c r="N28" s="61"/>
      <c r="O28" s="61"/>
    </row>
    <row r="29" spans="2:15" ht="26.25" customHeight="1" x14ac:dyDescent="0.15">
      <c r="B29" s="20" t="s">
        <v>143</v>
      </c>
      <c r="C29" s="42"/>
      <c r="D29" s="43"/>
      <c r="E29" s="44"/>
      <c r="F29" s="45"/>
      <c r="G29" s="46"/>
      <c r="H29" s="17"/>
      <c r="I29" s="48"/>
      <c r="J29" s="92">
        <f ca="1" xml:space="preserve">
IF(AND(E29=data!$AR$5,F29=data!$AT$87),data!$AU$87,
IF(AND(E29=data!$AR$5,F29=data!$AT$88),data!$AU$88,
IF(E29=data!$AR$4,D29/G29,
IF(E29=data!$AR$5,D29/OFFSET(data!$AT$3,MATCH(F29,data!$AT$4:$AT$88,0),1),0))))</f>
        <v>0</v>
      </c>
      <c r="K29" s="92">
        <f>MIN(IF(I29=data!$AV$4,0.18,0.09),D29*9)</f>
        <v>0</v>
      </c>
      <c r="L29" s="61">
        <f>IF(C29=data!$AS$5,K29,
IF(C29=data!$AS$4,J29,0))</f>
        <v>0</v>
      </c>
      <c r="M29" s="61">
        <f t="shared" ref="M29:M35" si="2">IF(ISNUMBER(L29),L29,0)</f>
        <v>0</v>
      </c>
      <c r="N29" s="61"/>
      <c r="O29" s="61"/>
    </row>
    <row r="30" spans="2:15" ht="26.25" customHeight="1" x14ac:dyDescent="0.15">
      <c r="B30" s="20" t="s">
        <v>144</v>
      </c>
      <c r="C30" s="42"/>
      <c r="D30" s="43"/>
      <c r="E30" s="44"/>
      <c r="F30" s="45"/>
      <c r="G30" s="46"/>
      <c r="H30" s="17"/>
      <c r="I30" s="48"/>
      <c r="J30" s="92">
        <f ca="1" xml:space="preserve">
IF(AND(E30=data!$AR$5,F30=data!$AT$87),data!$AU$87,
IF(AND(E30=data!$AR$5,F30=data!$AT$88),data!$AU$88,
IF(E30=data!$AR$4,D30/G30,
IF(E30=data!$AR$5,D30/OFFSET(data!$AT$3,MATCH(F30,data!$AT$4:$AT$88,0),1),0))))</f>
        <v>0</v>
      </c>
      <c r="K30" s="92">
        <f>MIN(IF(I30=data!$AV$4,0.18,0.09),D30*9)</f>
        <v>0</v>
      </c>
      <c r="L30" s="61">
        <f>IF(C30=data!$AS$5,K30,
IF(C30=data!$AS$4,J30,0))</f>
        <v>0</v>
      </c>
      <c r="M30" s="61">
        <f t="shared" si="2"/>
        <v>0</v>
      </c>
      <c r="N30" s="61"/>
      <c r="O30" s="61"/>
    </row>
    <row r="31" spans="2:15" ht="26.25" customHeight="1" x14ac:dyDescent="0.15">
      <c r="B31" s="20" t="s">
        <v>145</v>
      </c>
      <c r="C31" s="42"/>
      <c r="D31" s="43"/>
      <c r="E31" s="44"/>
      <c r="F31" s="45"/>
      <c r="G31" s="46"/>
      <c r="H31" s="17"/>
      <c r="I31" s="48"/>
      <c r="J31" s="92">
        <f ca="1" xml:space="preserve">
IF(AND(E31=data!$AR$5,F31=data!$AT$87),data!$AU$87,
IF(AND(E31=data!$AR$5,F31=data!$AT$88),data!$AU$88,
IF(E31=data!$AR$4,D31/G31,
IF(E31=data!$AR$5,D31/OFFSET(data!$AT$3,MATCH(F31,data!$AT$4:$AT$88,0),1),0))))</f>
        <v>0</v>
      </c>
      <c r="K31" s="92">
        <f>MIN(IF(I31=data!$AV$4,0.18,0.09),D31*9)</f>
        <v>0</v>
      </c>
      <c r="L31" s="61">
        <f>IF(C31=data!$AS$5,K31,
IF(C31=data!$AS$4,J31,0))</f>
        <v>0</v>
      </c>
      <c r="M31" s="61">
        <f t="shared" si="2"/>
        <v>0</v>
      </c>
      <c r="N31" s="61"/>
      <c r="O31" s="61"/>
    </row>
    <row r="32" spans="2:15" ht="26.25" customHeight="1" x14ac:dyDescent="0.15">
      <c r="B32" s="20" t="s">
        <v>146</v>
      </c>
      <c r="C32" s="42"/>
      <c r="D32" s="43"/>
      <c r="E32" s="44"/>
      <c r="F32" s="45"/>
      <c r="G32" s="46"/>
      <c r="H32" s="17"/>
      <c r="I32" s="48"/>
      <c r="J32" s="92">
        <f ca="1" xml:space="preserve">
IF(AND(E32=data!$AR$5,F32=data!$AT$87),data!$AU$87,
IF(AND(E32=data!$AR$5,F32=data!$AT$88),data!$AU$88,
IF(E32=data!$AR$4,D32/G32,
IF(E32=data!$AR$5,D32/OFFSET(data!$AT$3,MATCH(F32,data!$AT$4:$AT$88,0),1),0))))</f>
        <v>0</v>
      </c>
      <c r="K32" s="92">
        <f>MIN(IF(I32=data!$AV$4,0.18,0.09),D32*9)</f>
        <v>0</v>
      </c>
      <c r="L32" s="61">
        <f>IF(C32=data!$AS$5,K32,
IF(C32=data!$AS$4,J32,0))</f>
        <v>0</v>
      </c>
      <c r="M32" s="61">
        <f t="shared" si="2"/>
        <v>0</v>
      </c>
      <c r="N32" s="61"/>
      <c r="O32" s="61"/>
    </row>
    <row r="33" spans="2:15" ht="26.25" customHeight="1" x14ac:dyDescent="0.15">
      <c r="B33" s="20" t="s">
        <v>147</v>
      </c>
      <c r="C33" s="42"/>
      <c r="D33" s="43"/>
      <c r="E33" s="44"/>
      <c r="F33" s="45"/>
      <c r="G33" s="46"/>
      <c r="H33" s="17"/>
      <c r="I33" s="48"/>
      <c r="J33" s="92">
        <f ca="1" xml:space="preserve">
IF(AND(E33=data!$AR$5,F33=data!$AT$87),data!$AU$87,
IF(AND(E33=data!$AR$5,F33=data!$AT$88),data!$AU$88,
IF(E33=data!$AR$4,D33/G33,
IF(E33=data!$AR$5,D33/OFFSET(data!$AT$3,MATCH(F33,data!$AT$4:$AT$88,0),1),0))))</f>
        <v>0</v>
      </c>
      <c r="K33" s="92">
        <f>MIN(IF(I33=data!$AV$4,0.18,0.09),D33*9)</f>
        <v>0</v>
      </c>
      <c r="L33" s="61">
        <f>IF(C33=data!$AS$5,K33,
IF(C33=data!$AS$4,J33,0))</f>
        <v>0</v>
      </c>
      <c r="M33" s="61">
        <f t="shared" si="2"/>
        <v>0</v>
      </c>
      <c r="N33" s="61"/>
      <c r="O33" s="61"/>
    </row>
    <row r="34" spans="2:15" ht="26.25" customHeight="1" x14ac:dyDescent="0.15">
      <c r="B34" s="20" t="s">
        <v>148</v>
      </c>
      <c r="C34" s="42"/>
      <c r="D34" s="43"/>
      <c r="E34" s="44"/>
      <c r="F34" s="45"/>
      <c r="G34" s="46"/>
      <c r="H34" s="17"/>
      <c r="I34" s="48"/>
      <c r="J34" s="92">
        <f ca="1" xml:space="preserve">
IF(AND(E34=data!$AR$5,F34=data!$AT$87),data!$AU$87,
IF(AND(E34=data!$AR$5,F34=data!$AT$88),data!$AU$88,
IF(E34=data!$AR$4,D34/G34,
IF(E34=data!$AR$5,D34/OFFSET(data!$AT$3,MATCH(F34,data!$AT$4:$AT$88,0),1),0))))</f>
        <v>0</v>
      </c>
      <c r="K34" s="92">
        <f>MIN(IF(I34=data!$AV$4,0.18,0.09),D34*9)</f>
        <v>0</v>
      </c>
      <c r="L34" s="61">
        <f>IF(C34=data!$AS$5,K34,
IF(C34=data!$AS$4,J34,0))</f>
        <v>0</v>
      </c>
      <c r="M34" s="61">
        <f t="shared" si="2"/>
        <v>0</v>
      </c>
      <c r="N34" s="61" t="e">
        <f ca="1">OFFSET('②壁等-RC造'!$B$8,MATCH(C21,'②壁等-RC造'!H$9:H$48,0),2)</f>
        <v>#N/A</v>
      </c>
      <c r="O34" s="61"/>
    </row>
    <row r="35" spans="2:15" ht="26.25" customHeight="1" thickBot="1" x14ac:dyDescent="0.2">
      <c r="B35" s="21" t="s">
        <v>149</v>
      </c>
      <c r="C35" s="49"/>
      <c r="D35" s="50"/>
      <c r="E35" s="51"/>
      <c r="F35" s="52"/>
      <c r="G35" s="53"/>
      <c r="H35" s="18"/>
      <c r="I35" s="54"/>
      <c r="J35" s="92">
        <f ca="1" xml:space="preserve">
IF(AND(E35=data!$AR$5,F35=data!$AT$87),data!$AU$87,
IF(AND(E35=data!$AR$5,F35=data!$AT$88),data!$AU$88,
IF(E35=data!$AR$4,D35/G35,
IF(E35=data!$AR$5,D35/OFFSET(data!$AT$3,MATCH(F35,data!$AT$4:$AT$88,0),1),0))))</f>
        <v>0</v>
      </c>
      <c r="K35" s="92">
        <f>MIN(IF(I35=data!$AV$4,0.18,0.09),D35*9)</f>
        <v>0</v>
      </c>
      <c r="L35" s="61">
        <f>IF(C35=data!$AS$5,K35,
IF(C35=data!$AS$4,J35,0))</f>
        <v>0</v>
      </c>
      <c r="M35" s="61">
        <f t="shared" si="2"/>
        <v>0</v>
      </c>
      <c r="N35" s="61" t="e">
        <f ca="1">OFFSET('②壁等-RC造'!$B$8,MATCH(C21,'②壁等-RC造'!H$9:H$48,0),4)</f>
        <v>#N/A</v>
      </c>
      <c r="O35" s="61"/>
    </row>
    <row r="37" spans="2:15" hidden="1" x14ac:dyDescent="0.15"/>
    <row r="38" spans="2:15" hidden="1" x14ac:dyDescent="0.15"/>
    <row r="39" spans="2:15" hidden="1" x14ac:dyDescent="0.15"/>
    <row r="40" spans="2:15" hidden="1" x14ac:dyDescent="0.15"/>
    <row r="41" spans="2:15" ht="15" thickBot="1" x14ac:dyDescent="0.2">
      <c r="B41" s="149" t="s">
        <v>124</v>
      </c>
      <c r="C41" s="150" t="s">
        <v>501</v>
      </c>
      <c r="I41" s="34" t="s">
        <v>360</v>
      </c>
    </row>
    <row r="42" spans="2:15" ht="15" thickBot="1" x14ac:dyDescent="0.2">
      <c r="B42" s="630" t="s">
        <v>153</v>
      </c>
      <c r="C42" s="631"/>
      <c r="D42" s="631"/>
      <c r="E42" s="631"/>
      <c r="F42" s="631"/>
      <c r="G42" s="631"/>
      <c r="H42" s="631"/>
      <c r="I42" s="632"/>
    </row>
    <row r="43" spans="2:15" ht="28.5" x14ac:dyDescent="0.15">
      <c r="B43" s="633" t="s">
        <v>139</v>
      </c>
      <c r="C43" s="636" t="s">
        <v>123</v>
      </c>
      <c r="D43" s="636" t="s">
        <v>125</v>
      </c>
      <c r="E43" s="638" t="s">
        <v>357</v>
      </c>
      <c r="F43" s="639"/>
      <c r="G43" s="639"/>
      <c r="H43" s="639"/>
      <c r="I43" s="30" t="s">
        <v>358</v>
      </c>
    </row>
    <row r="44" spans="2:15" ht="14.25" customHeight="1" x14ac:dyDescent="0.15">
      <c r="B44" s="634"/>
      <c r="C44" s="637"/>
      <c r="D44" s="637"/>
      <c r="E44" s="640" t="s">
        <v>126</v>
      </c>
      <c r="F44" s="642" t="s">
        <v>10</v>
      </c>
      <c r="G44" s="27" t="s">
        <v>127</v>
      </c>
      <c r="H44" s="644" t="s">
        <v>155</v>
      </c>
      <c r="I44" s="32" t="s">
        <v>359</v>
      </c>
    </row>
    <row r="45" spans="2:15" ht="15" thickBot="1" x14ac:dyDescent="0.2">
      <c r="B45" s="635"/>
      <c r="C45" s="23" t="s">
        <v>2</v>
      </c>
      <c r="D45" s="26" t="s">
        <v>25</v>
      </c>
      <c r="E45" s="641"/>
      <c r="F45" s="643"/>
      <c r="G45" s="26" t="s">
        <v>129</v>
      </c>
      <c r="H45" s="645"/>
      <c r="I45" s="24" t="s">
        <v>2</v>
      </c>
      <c r="J45" s="92" t="s">
        <v>151</v>
      </c>
      <c r="K45" s="92" t="s">
        <v>152</v>
      </c>
      <c r="L45" s="61"/>
      <c r="M45" s="61" t="s">
        <v>384</v>
      </c>
      <c r="N45" s="61"/>
      <c r="O45" s="61" t="s">
        <v>497</v>
      </c>
    </row>
    <row r="46" spans="2:15" ht="26.25" customHeight="1" x14ac:dyDescent="0.15">
      <c r="B46" s="31" t="s">
        <v>140</v>
      </c>
      <c r="C46" s="35"/>
      <c r="D46" s="36"/>
      <c r="E46" s="37"/>
      <c r="F46" s="38"/>
      <c r="G46" s="39"/>
      <c r="H46" s="40"/>
      <c r="I46" s="41"/>
      <c r="J46" s="92">
        <f ca="1" xml:space="preserve">
IF(AND(E46=data!$AR$5,F46=data!$AT$87),data!$AU$87,
IF(AND(E46=data!$AR$5,F46=data!$AT$88),data!$AU$88,
IF(E46=data!$AR$4,D46/G46,
IF(E46=data!$AR$5,D46/OFFSET(data!$AT$3,MATCH(F46,data!$AT$4:$AT$88,0),1),0))))</f>
        <v>0</v>
      </c>
      <c r="K46" s="92">
        <f>MIN(IF(I46=data!$AV$4,0.18,0.09),D46*9)</f>
        <v>0</v>
      </c>
      <c r="L46" s="61">
        <f>IF(C46=data!$AS$5,K46,
IF(C46=data!$AS$4,J46,0))</f>
        <v>0</v>
      </c>
      <c r="M46" s="61">
        <f t="shared" ref="M46:M47" si="3">IF(ISNUMBER(L46),L46,0)</f>
        <v>0</v>
      </c>
      <c r="N46" s="61" t="e">
        <f ca="1">OFFSET(data!$K$3,MATCH(N54,data!$K$4:$K$10,0),1)</f>
        <v>#N/A</v>
      </c>
      <c r="O46" s="61" t="str">
        <f>IF(SUM(M46:M55)=0,"",1/SUM(M46:M55,N46,N47))</f>
        <v/>
      </c>
    </row>
    <row r="47" spans="2:15" ht="26.25" customHeight="1" x14ac:dyDescent="0.15">
      <c r="B47" s="20" t="s">
        <v>141</v>
      </c>
      <c r="C47" s="42"/>
      <c r="D47" s="43"/>
      <c r="E47" s="44"/>
      <c r="F47" s="45"/>
      <c r="G47" s="46"/>
      <c r="H47" s="17"/>
      <c r="I47" s="47"/>
      <c r="J47" s="92">
        <f ca="1" xml:space="preserve">
IF(AND(E47=data!$AR$5,F47=data!$AT$87),data!$AU$87,
IF(AND(E47=data!$AR$5,F47=data!$AT$88),data!$AU$88,
IF(E47=data!$AR$4,D47/G47,
IF(E47=data!$AR$5,D47/OFFSET(data!$AT$3,MATCH(F47,data!$AT$4:$AT$88,0),1),0))))</f>
        <v>0</v>
      </c>
      <c r="K47" s="92">
        <f>MIN(IF(I47=data!$AV$4,0.18,0.09),D47*9)</f>
        <v>0</v>
      </c>
      <c r="L47" s="61">
        <f>IF(C47=data!$AS$5,K47,
IF(C47=data!$AS$4,J47,0))</f>
        <v>0</v>
      </c>
      <c r="M47" s="61">
        <f t="shared" si="3"/>
        <v>0</v>
      </c>
      <c r="N47" s="61" t="e">
        <f ca="1">OFFSET(data!$K$3,MATCH(N54,data!$K$4:$K$10,0),1+MATCH(N55,data!$M$11:$N$11,0))</f>
        <v>#N/A</v>
      </c>
      <c r="O47" s="61"/>
    </row>
    <row r="48" spans="2:15" ht="26.25" customHeight="1" x14ac:dyDescent="0.15">
      <c r="B48" s="20" t="s">
        <v>142</v>
      </c>
      <c r="C48" s="42"/>
      <c r="D48" s="43"/>
      <c r="E48" s="44"/>
      <c r="F48" s="45"/>
      <c r="G48" s="46"/>
      <c r="H48" s="17"/>
      <c r="I48" s="48"/>
      <c r="J48" s="92">
        <f ca="1" xml:space="preserve">
IF(AND(E48=data!$AR$5,F48=data!$AT$87),data!$AU$87,
IF(AND(E48=data!$AR$5,F48=data!$AT$88),data!$AU$88,
IF(E48=data!$AR$4,D48/G48,
IF(E48=data!$AR$5,D48/OFFSET(data!$AT$3,MATCH(F48,data!$AT$4:$AT$88,0),1),0))))</f>
        <v>0</v>
      </c>
      <c r="K48" s="92">
        <f>MIN(IF(I48=data!$AV$4,0.18,0.09),D48*9)</f>
        <v>0</v>
      </c>
      <c r="L48" s="61">
        <f>IF(C48=data!$AS$5,K48,
IF(C48=data!$AS$4,J48,0))</f>
        <v>0</v>
      </c>
      <c r="M48" s="61">
        <f>IF(ISNUMBER(L48),L48,0)</f>
        <v>0</v>
      </c>
      <c r="N48" s="61"/>
      <c r="O48" s="61"/>
    </row>
    <row r="49" spans="2:15" ht="26.25" customHeight="1" x14ac:dyDescent="0.15">
      <c r="B49" s="20" t="s">
        <v>143</v>
      </c>
      <c r="C49" s="42"/>
      <c r="D49" s="43"/>
      <c r="E49" s="44"/>
      <c r="F49" s="45"/>
      <c r="G49" s="46"/>
      <c r="H49" s="17"/>
      <c r="I49" s="48"/>
      <c r="J49" s="92">
        <f ca="1" xml:space="preserve">
IF(AND(E49=data!$AR$5,F49=data!$AT$87),data!$AU$87,
IF(AND(E49=data!$AR$5,F49=data!$AT$88),data!$AU$88,
IF(E49=data!$AR$4,D49/G49,
IF(E49=data!$AR$5,D49/OFFSET(data!$AT$3,MATCH(F49,data!$AT$4:$AT$88,0),1),0))))</f>
        <v>0</v>
      </c>
      <c r="K49" s="92">
        <f>MIN(IF(I49=data!$AV$4,0.18,0.09),D49*9)</f>
        <v>0</v>
      </c>
      <c r="L49" s="61">
        <f>IF(C49=data!$AS$5,K49,
IF(C49=data!$AS$4,J49,0))</f>
        <v>0</v>
      </c>
      <c r="M49" s="61">
        <f t="shared" ref="M49:M55" si="4">IF(ISNUMBER(L49),L49,0)</f>
        <v>0</v>
      </c>
      <c r="N49" s="61"/>
      <c r="O49" s="61"/>
    </row>
    <row r="50" spans="2:15" ht="26.25" customHeight="1" x14ac:dyDescent="0.15">
      <c r="B50" s="20" t="s">
        <v>144</v>
      </c>
      <c r="C50" s="42"/>
      <c r="D50" s="43"/>
      <c r="E50" s="44"/>
      <c r="F50" s="45"/>
      <c r="G50" s="46"/>
      <c r="H50" s="17"/>
      <c r="I50" s="48"/>
      <c r="J50" s="92">
        <f ca="1" xml:space="preserve">
IF(AND(E50=data!$AR$5,F50=data!$AT$87),data!$AU$87,
IF(AND(E50=data!$AR$5,F50=data!$AT$88),data!$AU$88,
IF(E50=data!$AR$4,D50/G50,
IF(E50=data!$AR$5,D50/OFFSET(data!$AT$3,MATCH(F50,data!$AT$4:$AT$88,0),1),0))))</f>
        <v>0</v>
      </c>
      <c r="K50" s="92">
        <f>MIN(IF(I50=data!$AV$4,0.18,0.09),D50*9)</f>
        <v>0</v>
      </c>
      <c r="L50" s="61">
        <f>IF(C50=data!$AS$5,K50,
IF(C50=data!$AS$4,J50,0))</f>
        <v>0</v>
      </c>
      <c r="M50" s="61">
        <f t="shared" si="4"/>
        <v>0</v>
      </c>
      <c r="N50" s="61"/>
      <c r="O50" s="61"/>
    </row>
    <row r="51" spans="2:15" ht="26.25" customHeight="1" x14ac:dyDescent="0.15">
      <c r="B51" s="20" t="s">
        <v>145</v>
      </c>
      <c r="C51" s="42"/>
      <c r="D51" s="43"/>
      <c r="E51" s="44"/>
      <c r="F51" s="45"/>
      <c r="G51" s="46"/>
      <c r="H51" s="17"/>
      <c r="I51" s="48"/>
      <c r="J51" s="92">
        <f ca="1" xml:space="preserve">
IF(AND(E51=data!$AR$5,F51=data!$AT$87),data!$AU$87,
IF(AND(E51=data!$AR$5,F51=data!$AT$88),data!$AU$88,
IF(E51=data!$AR$4,D51/G51,
IF(E51=data!$AR$5,D51/OFFSET(data!$AT$3,MATCH(F51,data!$AT$4:$AT$88,0),1),0))))</f>
        <v>0</v>
      </c>
      <c r="K51" s="92">
        <f>MIN(IF(I51=data!$AV$4,0.18,0.09),D51*9)</f>
        <v>0</v>
      </c>
      <c r="L51" s="61">
        <f>IF(C51=data!$AS$5,K51,
IF(C51=data!$AS$4,J51,0))</f>
        <v>0</v>
      </c>
      <c r="M51" s="61">
        <f t="shared" si="4"/>
        <v>0</v>
      </c>
      <c r="N51" s="61"/>
      <c r="O51" s="61"/>
    </row>
    <row r="52" spans="2:15" ht="26.25" customHeight="1" x14ac:dyDescent="0.15">
      <c r="B52" s="20" t="s">
        <v>146</v>
      </c>
      <c r="C52" s="42"/>
      <c r="D52" s="43"/>
      <c r="E52" s="44"/>
      <c r="F52" s="45"/>
      <c r="G52" s="46"/>
      <c r="H52" s="17"/>
      <c r="I52" s="48"/>
      <c r="J52" s="92">
        <f ca="1" xml:space="preserve">
IF(AND(E52=data!$AR$5,F52=data!$AT$87),data!$AU$87,
IF(AND(E52=data!$AR$5,F52=data!$AT$88),data!$AU$88,
IF(E52=data!$AR$4,D52/G52,
IF(E52=data!$AR$5,D52/OFFSET(data!$AT$3,MATCH(F52,data!$AT$4:$AT$88,0),1),0))))</f>
        <v>0</v>
      </c>
      <c r="K52" s="92">
        <f>MIN(IF(I52=data!$AV$4,0.18,0.09),D52*9)</f>
        <v>0</v>
      </c>
      <c r="L52" s="61">
        <f>IF(C52=data!$AS$5,K52,
IF(C52=data!$AS$4,J52,0))</f>
        <v>0</v>
      </c>
      <c r="M52" s="61">
        <f t="shared" si="4"/>
        <v>0</v>
      </c>
      <c r="N52" s="61"/>
      <c r="O52" s="61"/>
    </row>
    <row r="53" spans="2:15" ht="26.25" customHeight="1" x14ac:dyDescent="0.15">
      <c r="B53" s="20" t="s">
        <v>147</v>
      </c>
      <c r="C53" s="42"/>
      <c r="D53" s="43"/>
      <c r="E53" s="44"/>
      <c r="F53" s="45"/>
      <c r="G53" s="46"/>
      <c r="H53" s="17"/>
      <c r="I53" s="48"/>
      <c r="J53" s="92">
        <f ca="1" xml:space="preserve">
IF(AND(E53=data!$AR$5,F53=data!$AT$87),data!$AU$87,
IF(AND(E53=data!$AR$5,F53=data!$AT$88),data!$AU$88,
IF(E53=data!$AR$4,D53/G53,
IF(E53=data!$AR$5,D53/OFFSET(data!$AT$3,MATCH(F53,data!$AT$4:$AT$88,0),1),0))))</f>
        <v>0</v>
      </c>
      <c r="K53" s="92">
        <f>MIN(IF(I53=data!$AV$4,0.18,0.09),D53*9)</f>
        <v>0</v>
      </c>
      <c r="L53" s="61">
        <f>IF(C53=data!$AS$5,K53,
IF(C53=data!$AS$4,J53,0))</f>
        <v>0</v>
      </c>
      <c r="M53" s="61">
        <f t="shared" si="4"/>
        <v>0</v>
      </c>
      <c r="N53" s="61"/>
      <c r="O53" s="61"/>
    </row>
    <row r="54" spans="2:15" ht="26.25" customHeight="1" x14ac:dyDescent="0.15">
      <c r="B54" s="20" t="s">
        <v>148</v>
      </c>
      <c r="C54" s="42"/>
      <c r="D54" s="43"/>
      <c r="E54" s="44"/>
      <c r="F54" s="45"/>
      <c r="G54" s="46"/>
      <c r="H54" s="17"/>
      <c r="I54" s="48"/>
      <c r="J54" s="92">
        <f ca="1" xml:space="preserve">
IF(AND(E54=data!$AR$5,F54=data!$AT$87),data!$AU$87,
IF(AND(E54=data!$AR$5,F54=data!$AT$88),data!$AU$88,
IF(E54=data!$AR$4,D54/G54,
IF(E54=data!$AR$5,D54/OFFSET(data!$AT$3,MATCH(F54,data!$AT$4:$AT$88,0),1),0))))</f>
        <v>0</v>
      </c>
      <c r="K54" s="92">
        <f>MIN(IF(I54=data!$AV$4,0.18,0.09),D54*9)</f>
        <v>0</v>
      </c>
      <c r="L54" s="61">
        <f>IF(C54=data!$AS$5,K54,
IF(C54=data!$AS$4,J54,0))</f>
        <v>0</v>
      </c>
      <c r="M54" s="61">
        <f t="shared" si="4"/>
        <v>0</v>
      </c>
      <c r="N54" s="61" t="e">
        <f ca="1">OFFSET('②壁等-RC造'!$B$8,MATCH(C41,'②壁等-RC造'!H$9:H$48,0),2)</f>
        <v>#N/A</v>
      </c>
      <c r="O54" s="61"/>
    </row>
    <row r="55" spans="2:15" ht="26.25" customHeight="1" thickBot="1" x14ac:dyDescent="0.2">
      <c r="B55" s="21" t="s">
        <v>149</v>
      </c>
      <c r="C55" s="49"/>
      <c r="D55" s="50"/>
      <c r="E55" s="51"/>
      <c r="F55" s="52"/>
      <c r="G55" s="53"/>
      <c r="H55" s="18"/>
      <c r="I55" s="54"/>
      <c r="J55" s="92">
        <f ca="1" xml:space="preserve">
IF(AND(E55=data!$AR$5,F55=data!$AT$87),data!$AU$87,
IF(AND(E55=data!$AR$5,F55=data!$AT$88),data!$AU$88,
IF(E55=data!$AR$4,D55/G55,
IF(E55=data!$AR$5,D55/OFFSET(data!$AT$3,MATCH(F55,data!$AT$4:$AT$88,0),1),0))))</f>
        <v>0</v>
      </c>
      <c r="K55" s="92">
        <f>MIN(IF(I55=data!$AV$4,0.18,0.09),D55*9)</f>
        <v>0</v>
      </c>
      <c r="L55" s="61">
        <f>IF(C55=data!$AS$5,K55,
IF(C55=data!$AS$4,J55,0))</f>
        <v>0</v>
      </c>
      <c r="M55" s="61">
        <f t="shared" si="4"/>
        <v>0</v>
      </c>
      <c r="N55" s="61" t="e">
        <f ca="1">OFFSET('②壁等-RC造'!$B$8,MATCH(C41,'②壁等-RC造'!H$9:H$48,0),4)</f>
        <v>#N/A</v>
      </c>
      <c r="O55" s="61"/>
    </row>
    <row r="57" spans="2:15" hidden="1" x14ac:dyDescent="0.15"/>
    <row r="58" spans="2:15" hidden="1" x14ac:dyDescent="0.15"/>
    <row r="59" spans="2:15" hidden="1" x14ac:dyDescent="0.15"/>
    <row r="60" spans="2:15" hidden="1" x14ac:dyDescent="0.15"/>
    <row r="61" spans="2:15" ht="15" thickBot="1" x14ac:dyDescent="0.2">
      <c r="B61" s="149" t="s">
        <v>124</v>
      </c>
      <c r="C61" s="150" t="s">
        <v>502</v>
      </c>
      <c r="I61" s="34" t="s">
        <v>360</v>
      </c>
    </row>
    <row r="62" spans="2:15" ht="15" thickBot="1" x14ac:dyDescent="0.2">
      <c r="B62" s="630" t="s">
        <v>153</v>
      </c>
      <c r="C62" s="631"/>
      <c r="D62" s="631"/>
      <c r="E62" s="631"/>
      <c r="F62" s="631"/>
      <c r="G62" s="631"/>
      <c r="H62" s="631"/>
      <c r="I62" s="632"/>
    </row>
    <row r="63" spans="2:15" ht="28.5" x14ac:dyDescent="0.15">
      <c r="B63" s="633" t="s">
        <v>139</v>
      </c>
      <c r="C63" s="636" t="s">
        <v>123</v>
      </c>
      <c r="D63" s="636" t="s">
        <v>125</v>
      </c>
      <c r="E63" s="638" t="s">
        <v>357</v>
      </c>
      <c r="F63" s="639"/>
      <c r="G63" s="639"/>
      <c r="H63" s="639"/>
      <c r="I63" s="30" t="s">
        <v>358</v>
      </c>
    </row>
    <row r="64" spans="2:15" ht="14.25" customHeight="1" x14ac:dyDescent="0.15">
      <c r="B64" s="634"/>
      <c r="C64" s="637"/>
      <c r="D64" s="637"/>
      <c r="E64" s="640" t="s">
        <v>126</v>
      </c>
      <c r="F64" s="642" t="s">
        <v>10</v>
      </c>
      <c r="G64" s="27" t="s">
        <v>127</v>
      </c>
      <c r="H64" s="644" t="s">
        <v>155</v>
      </c>
      <c r="I64" s="32" t="s">
        <v>359</v>
      </c>
    </row>
    <row r="65" spans="2:15" ht="15" thickBot="1" x14ac:dyDescent="0.2">
      <c r="B65" s="635"/>
      <c r="C65" s="23" t="s">
        <v>2</v>
      </c>
      <c r="D65" s="26" t="s">
        <v>25</v>
      </c>
      <c r="E65" s="641"/>
      <c r="F65" s="643"/>
      <c r="G65" s="26" t="s">
        <v>129</v>
      </c>
      <c r="H65" s="645"/>
      <c r="I65" s="24" t="s">
        <v>2</v>
      </c>
      <c r="J65" s="92" t="s">
        <v>151</v>
      </c>
      <c r="K65" s="92" t="s">
        <v>152</v>
      </c>
      <c r="L65" s="61"/>
      <c r="M65" s="61" t="s">
        <v>384</v>
      </c>
      <c r="N65" s="61"/>
      <c r="O65" s="61" t="s">
        <v>497</v>
      </c>
    </row>
    <row r="66" spans="2:15" ht="26.25" customHeight="1" x14ac:dyDescent="0.15">
      <c r="B66" s="31" t="s">
        <v>140</v>
      </c>
      <c r="C66" s="35"/>
      <c r="D66" s="36"/>
      <c r="E66" s="37"/>
      <c r="F66" s="38"/>
      <c r="G66" s="39"/>
      <c r="H66" s="40"/>
      <c r="I66" s="41"/>
      <c r="J66" s="92">
        <f ca="1" xml:space="preserve">
IF(AND(E66=data!$AR$5,F66=data!$AT$87),data!$AU$87,
IF(AND(E66=data!$AR$5,F66=data!$AT$88),data!$AU$88,
IF(E66=data!$AR$4,D66/G66,
IF(E66=data!$AR$5,D66/OFFSET(data!$AT$3,MATCH(F66,data!$AT$4:$AT$88,0),1),0))))</f>
        <v>0</v>
      </c>
      <c r="K66" s="92">
        <f>MIN(IF(I66=data!$AV$4,0.18,0.09),D66*9)</f>
        <v>0</v>
      </c>
      <c r="L66" s="61">
        <f>IF(C66=data!$AS$5,K66,
IF(C66=data!$AS$4,J66,0))</f>
        <v>0</v>
      </c>
      <c r="M66" s="61">
        <f t="shared" ref="M66:M67" si="5">IF(ISNUMBER(L66),L66,0)</f>
        <v>0</v>
      </c>
      <c r="N66" s="61" t="e">
        <f ca="1">OFFSET(data!$K$3,MATCH(N74,data!$K$4:$K$10,0),1)</f>
        <v>#N/A</v>
      </c>
      <c r="O66" s="61" t="str">
        <f>IF(SUM(M66:M75)=0,"",1/SUM(M66:M75,N66,N67))</f>
        <v/>
      </c>
    </row>
    <row r="67" spans="2:15" ht="26.25" customHeight="1" x14ac:dyDescent="0.15">
      <c r="B67" s="20" t="s">
        <v>141</v>
      </c>
      <c r="C67" s="42"/>
      <c r="D67" s="43"/>
      <c r="E67" s="44"/>
      <c r="F67" s="45"/>
      <c r="G67" s="46"/>
      <c r="H67" s="17"/>
      <c r="I67" s="47"/>
      <c r="J67" s="92">
        <f ca="1" xml:space="preserve">
IF(AND(E67=data!$AR$5,F67=data!$AT$87),data!$AU$87,
IF(AND(E67=data!$AR$5,F67=data!$AT$88),data!$AU$88,
IF(E67=data!$AR$4,D67/G67,
IF(E67=data!$AR$5,D67/OFFSET(data!$AT$3,MATCH(F67,data!$AT$4:$AT$88,0),1),0))))</f>
        <v>0</v>
      </c>
      <c r="K67" s="92">
        <f>MIN(IF(I67=data!$AV$4,0.18,0.09),D67*9)</f>
        <v>0</v>
      </c>
      <c r="L67" s="61">
        <f>IF(C67=data!$AS$5,K67,
IF(C67=data!$AS$4,J67,0))</f>
        <v>0</v>
      </c>
      <c r="M67" s="61">
        <f t="shared" si="5"/>
        <v>0</v>
      </c>
      <c r="N67" s="61" t="e">
        <f ca="1">OFFSET(data!$K$3,MATCH(N74,data!$K$4:$K$10,0),1+MATCH(N75,data!$M$11:$N$11,0))</f>
        <v>#N/A</v>
      </c>
      <c r="O67" s="61"/>
    </row>
    <row r="68" spans="2:15" ht="26.25" customHeight="1" x14ac:dyDescent="0.15">
      <c r="B68" s="20" t="s">
        <v>142</v>
      </c>
      <c r="C68" s="42"/>
      <c r="D68" s="43"/>
      <c r="E68" s="44"/>
      <c r="F68" s="45"/>
      <c r="G68" s="46"/>
      <c r="H68" s="17"/>
      <c r="I68" s="48"/>
      <c r="J68" s="92">
        <f ca="1" xml:space="preserve">
IF(AND(E68=data!$AR$5,F68=data!$AT$87),data!$AU$87,
IF(AND(E68=data!$AR$5,F68=data!$AT$88),data!$AU$88,
IF(E68=data!$AR$4,D68/G68,
IF(E68=data!$AR$5,D68/OFFSET(data!$AT$3,MATCH(F68,data!$AT$4:$AT$88,0),1),0))))</f>
        <v>0</v>
      </c>
      <c r="K68" s="92">
        <f>MIN(IF(I68=data!$AV$4,0.18,0.09),D68*9)</f>
        <v>0</v>
      </c>
      <c r="L68" s="61">
        <f>IF(C68=data!$AS$5,K68,
IF(C68=data!$AS$4,J68,0))</f>
        <v>0</v>
      </c>
      <c r="M68" s="61">
        <f>IF(ISNUMBER(L68),L68,0)</f>
        <v>0</v>
      </c>
      <c r="N68" s="61"/>
      <c r="O68" s="61"/>
    </row>
    <row r="69" spans="2:15" ht="26.25" customHeight="1" x14ac:dyDescent="0.15">
      <c r="B69" s="20" t="s">
        <v>143</v>
      </c>
      <c r="C69" s="42"/>
      <c r="D69" s="43"/>
      <c r="E69" s="44"/>
      <c r="F69" s="45"/>
      <c r="G69" s="46"/>
      <c r="H69" s="17"/>
      <c r="I69" s="48"/>
      <c r="J69" s="92">
        <f ca="1" xml:space="preserve">
IF(AND(E69=data!$AR$5,F69=data!$AT$87),data!$AU$87,
IF(AND(E69=data!$AR$5,F69=data!$AT$88),data!$AU$88,
IF(E69=data!$AR$4,D69/G69,
IF(E69=data!$AR$5,D69/OFFSET(data!$AT$3,MATCH(F69,data!$AT$4:$AT$88,0),1),0))))</f>
        <v>0</v>
      </c>
      <c r="K69" s="92">
        <f>MIN(IF(I69=data!$AV$4,0.18,0.09),D69*9)</f>
        <v>0</v>
      </c>
      <c r="L69" s="61">
        <f>IF(C69=data!$AS$5,K69,
IF(C69=data!$AS$4,J69,0))</f>
        <v>0</v>
      </c>
      <c r="M69" s="61">
        <f t="shared" ref="M69:M75" si="6">IF(ISNUMBER(L69),L69,0)</f>
        <v>0</v>
      </c>
      <c r="N69" s="61"/>
      <c r="O69" s="61"/>
    </row>
    <row r="70" spans="2:15" ht="26.25" customHeight="1" x14ac:dyDescent="0.15">
      <c r="B70" s="20" t="s">
        <v>144</v>
      </c>
      <c r="C70" s="42"/>
      <c r="D70" s="43"/>
      <c r="E70" s="44"/>
      <c r="F70" s="45"/>
      <c r="G70" s="46"/>
      <c r="H70" s="17"/>
      <c r="I70" s="48"/>
      <c r="J70" s="92">
        <f ca="1" xml:space="preserve">
IF(AND(E70=data!$AR$5,F70=data!$AT$87),data!$AU$87,
IF(AND(E70=data!$AR$5,F70=data!$AT$88),data!$AU$88,
IF(E70=data!$AR$4,D70/G70,
IF(E70=data!$AR$5,D70/OFFSET(data!$AT$3,MATCH(F70,data!$AT$4:$AT$88,0),1),0))))</f>
        <v>0</v>
      </c>
      <c r="K70" s="92">
        <f>MIN(IF(I70=data!$AV$4,0.18,0.09),D70*9)</f>
        <v>0</v>
      </c>
      <c r="L70" s="61">
        <f>IF(C70=data!$AS$5,K70,
IF(C70=data!$AS$4,J70,0))</f>
        <v>0</v>
      </c>
      <c r="M70" s="61">
        <f t="shared" si="6"/>
        <v>0</v>
      </c>
      <c r="N70" s="61"/>
      <c r="O70" s="61"/>
    </row>
    <row r="71" spans="2:15" ht="26.25" customHeight="1" x14ac:dyDescent="0.15">
      <c r="B71" s="20" t="s">
        <v>145</v>
      </c>
      <c r="C71" s="42"/>
      <c r="D71" s="43"/>
      <c r="E71" s="44"/>
      <c r="F71" s="45"/>
      <c r="G71" s="46"/>
      <c r="H71" s="17"/>
      <c r="I71" s="48"/>
      <c r="J71" s="92">
        <f ca="1" xml:space="preserve">
IF(AND(E71=data!$AR$5,F71=data!$AT$87),data!$AU$87,
IF(AND(E71=data!$AR$5,F71=data!$AT$88),data!$AU$88,
IF(E71=data!$AR$4,D71/G71,
IF(E71=data!$AR$5,D71/OFFSET(data!$AT$3,MATCH(F71,data!$AT$4:$AT$88,0),1),0))))</f>
        <v>0</v>
      </c>
      <c r="K71" s="92">
        <f>MIN(IF(I71=data!$AV$4,0.18,0.09),D71*9)</f>
        <v>0</v>
      </c>
      <c r="L71" s="61">
        <f>IF(C71=data!$AS$5,K71,
IF(C71=data!$AS$4,J71,0))</f>
        <v>0</v>
      </c>
      <c r="M71" s="61">
        <f t="shared" si="6"/>
        <v>0</v>
      </c>
      <c r="N71" s="61"/>
      <c r="O71" s="61"/>
    </row>
    <row r="72" spans="2:15" ht="26.25" customHeight="1" x14ac:dyDescent="0.15">
      <c r="B72" s="20" t="s">
        <v>146</v>
      </c>
      <c r="C72" s="42"/>
      <c r="D72" s="43"/>
      <c r="E72" s="44"/>
      <c r="F72" s="45"/>
      <c r="G72" s="46"/>
      <c r="H72" s="17"/>
      <c r="I72" s="48"/>
      <c r="J72" s="92">
        <f ca="1" xml:space="preserve">
IF(AND(E72=data!$AR$5,F72=data!$AT$87),data!$AU$87,
IF(AND(E72=data!$AR$5,F72=data!$AT$88),data!$AU$88,
IF(E72=data!$AR$4,D72/G72,
IF(E72=data!$AR$5,D72/OFFSET(data!$AT$3,MATCH(F72,data!$AT$4:$AT$88,0),1),0))))</f>
        <v>0</v>
      </c>
      <c r="K72" s="92">
        <f>MIN(IF(I72=data!$AV$4,0.18,0.09),D72*9)</f>
        <v>0</v>
      </c>
      <c r="L72" s="61">
        <f>IF(C72=data!$AS$5,K72,
IF(C72=data!$AS$4,J72,0))</f>
        <v>0</v>
      </c>
      <c r="M72" s="61">
        <f t="shared" si="6"/>
        <v>0</v>
      </c>
      <c r="N72" s="61"/>
      <c r="O72" s="61"/>
    </row>
    <row r="73" spans="2:15" ht="26.25" customHeight="1" x14ac:dyDescent="0.15">
      <c r="B73" s="20" t="s">
        <v>147</v>
      </c>
      <c r="C73" s="42"/>
      <c r="D73" s="43"/>
      <c r="E73" s="44"/>
      <c r="F73" s="45"/>
      <c r="G73" s="46"/>
      <c r="H73" s="17"/>
      <c r="I73" s="48"/>
      <c r="J73" s="92">
        <f ca="1" xml:space="preserve">
IF(AND(E73=data!$AR$5,F73=data!$AT$87),data!$AU$87,
IF(AND(E73=data!$AR$5,F73=data!$AT$88),data!$AU$88,
IF(E73=data!$AR$4,D73/G73,
IF(E73=data!$AR$5,D73/OFFSET(data!$AT$3,MATCH(F73,data!$AT$4:$AT$88,0),1),0))))</f>
        <v>0</v>
      </c>
      <c r="K73" s="92">
        <f>MIN(IF(I73=data!$AV$4,0.18,0.09),D73*9)</f>
        <v>0</v>
      </c>
      <c r="L73" s="61">
        <f>IF(C73=data!$AS$5,K73,
IF(C73=data!$AS$4,J73,0))</f>
        <v>0</v>
      </c>
      <c r="M73" s="61">
        <f t="shared" si="6"/>
        <v>0</v>
      </c>
      <c r="N73" s="61"/>
      <c r="O73" s="61"/>
    </row>
    <row r="74" spans="2:15" ht="26.25" customHeight="1" x14ac:dyDescent="0.15">
      <c r="B74" s="20" t="s">
        <v>148</v>
      </c>
      <c r="C74" s="42"/>
      <c r="D74" s="43"/>
      <c r="E74" s="44"/>
      <c r="F74" s="45"/>
      <c r="G74" s="46"/>
      <c r="H74" s="17"/>
      <c r="I74" s="48"/>
      <c r="J74" s="92">
        <f ca="1" xml:space="preserve">
IF(AND(E74=data!$AR$5,F74=data!$AT$87),data!$AU$87,
IF(AND(E74=data!$AR$5,F74=data!$AT$88),data!$AU$88,
IF(E74=data!$AR$4,D74/G74,
IF(E74=data!$AR$5,D74/OFFSET(data!$AT$3,MATCH(F74,data!$AT$4:$AT$88,0),1),0))))</f>
        <v>0</v>
      </c>
      <c r="K74" s="92">
        <f>MIN(IF(I74=data!$AV$4,0.18,0.09),D74*9)</f>
        <v>0</v>
      </c>
      <c r="L74" s="61">
        <f>IF(C74=data!$AS$5,K74,
IF(C74=data!$AS$4,J74,0))</f>
        <v>0</v>
      </c>
      <c r="M74" s="61">
        <f t="shared" si="6"/>
        <v>0</v>
      </c>
      <c r="N74" s="61" t="e">
        <f ca="1">OFFSET('②壁等-RC造'!$B$8,MATCH(C61,'②壁等-RC造'!H$9:H$48,0),2)</f>
        <v>#N/A</v>
      </c>
      <c r="O74" s="61"/>
    </row>
    <row r="75" spans="2:15" ht="26.25" customHeight="1" thickBot="1" x14ac:dyDescent="0.2">
      <c r="B75" s="21" t="s">
        <v>149</v>
      </c>
      <c r="C75" s="49"/>
      <c r="D75" s="50"/>
      <c r="E75" s="51"/>
      <c r="F75" s="52"/>
      <c r="G75" s="53"/>
      <c r="H75" s="18"/>
      <c r="I75" s="54"/>
      <c r="J75" s="92">
        <f ca="1" xml:space="preserve">
IF(AND(E75=data!$AR$5,F75=data!$AT$87),data!$AU$87,
IF(AND(E75=data!$AR$5,F75=data!$AT$88),data!$AU$88,
IF(E75=data!$AR$4,D75/G75,
IF(E75=data!$AR$5,D75/OFFSET(data!$AT$3,MATCH(F75,data!$AT$4:$AT$88,0),1),0))))</f>
        <v>0</v>
      </c>
      <c r="K75" s="92">
        <f>MIN(IF(I75=data!$AV$4,0.18,0.09),D75*9)</f>
        <v>0</v>
      </c>
      <c r="L75" s="61">
        <f>IF(C75=data!$AS$5,K75,
IF(C75=data!$AS$4,J75,0))</f>
        <v>0</v>
      </c>
      <c r="M75" s="61">
        <f t="shared" si="6"/>
        <v>0</v>
      </c>
      <c r="N75" s="61" t="e">
        <f ca="1">OFFSET('②壁等-RC造'!$B$8,MATCH(C61,'②壁等-RC造'!H$9:H$48,0),4)</f>
        <v>#N/A</v>
      </c>
      <c r="O75" s="61"/>
    </row>
    <row r="77" spans="2:15" hidden="1" x14ac:dyDescent="0.15"/>
    <row r="78" spans="2:15" hidden="1" x14ac:dyDescent="0.15"/>
    <row r="79" spans="2:15" hidden="1" x14ac:dyDescent="0.15"/>
    <row r="80" spans="2:15" hidden="1" x14ac:dyDescent="0.15"/>
    <row r="81" spans="2:15" ht="15" thickBot="1" x14ac:dyDescent="0.2">
      <c r="B81" s="149" t="s">
        <v>124</v>
      </c>
      <c r="C81" s="150" t="s">
        <v>499</v>
      </c>
      <c r="I81" s="34" t="s">
        <v>360</v>
      </c>
    </row>
    <row r="82" spans="2:15" ht="15" thickBot="1" x14ac:dyDescent="0.2">
      <c r="B82" s="630" t="s">
        <v>153</v>
      </c>
      <c r="C82" s="631"/>
      <c r="D82" s="631"/>
      <c r="E82" s="631"/>
      <c r="F82" s="631"/>
      <c r="G82" s="631"/>
      <c r="H82" s="631"/>
      <c r="I82" s="632"/>
    </row>
    <row r="83" spans="2:15" ht="28.5" x14ac:dyDescent="0.15">
      <c r="B83" s="633" t="s">
        <v>139</v>
      </c>
      <c r="C83" s="636" t="s">
        <v>123</v>
      </c>
      <c r="D83" s="636" t="s">
        <v>125</v>
      </c>
      <c r="E83" s="638" t="s">
        <v>357</v>
      </c>
      <c r="F83" s="639"/>
      <c r="G83" s="639"/>
      <c r="H83" s="639"/>
      <c r="I83" s="30" t="s">
        <v>358</v>
      </c>
    </row>
    <row r="84" spans="2:15" ht="14.25" customHeight="1" x14ac:dyDescent="0.15">
      <c r="B84" s="634"/>
      <c r="C84" s="637"/>
      <c r="D84" s="637"/>
      <c r="E84" s="640" t="s">
        <v>126</v>
      </c>
      <c r="F84" s="642" t="s">
        <v>10</v>
      </c>
      <c r="G84" s="27" t="s">
        <v>127</v>
      </c>
      <c r="H84" s="644" t="s">
        <v>155</v>
      </c>
      <c r="I84" s="32" t="s">
        <v>359</v>
      </c>
    </row>
    <row r="85" spans="2:15" ht="15" thickBot="1" x14ac:dyDescent="0.2">
      <c r="B85" s="635"/>
      <c r="C85" s="23" t="s">
        <v>2</v>
      </c>
      <c r="D85" s="26" t="s">
        <v>25</v>
      </c>
      <c r="E85" s="641"/>
      <c r="F85" s="643"/>
      <c r="G85" s="26" t="s">
        <v>129</v>
      </c>
      <c r="H85" s="645"/>
      <c r="I85" s="24" t="s">
        <v>2</v>
      </c>
      <c r="J85" s="92" t="s">
        <v>151</v>
      </c>
      <c r="K85" s="92" t="s">
        <v>152</v>
      </c>
      <c r="L85" s="61"/>
      <c r="M85" s="61" t="s">
        <v>384</v>
      </c>
      <c r="N85" s="61"/>
      <c r="O85" s="61" t="s">
        <v>497</v>
      </c>
    </row>
    <row r="86" spans="2:15" ht="26.25" customHeight="1" x14ac:dyDescent="0.15">
      <c r="B86" s="31" t="s">
        <v>140</v>
      </c>
      <c r="C86" s="35"/>
      <c r="D86" s="36"/>
      <c r="E86" s="37"/>
      <c r="F86" s="38"/>
      <c r="G86" s="39"/>
      <c r="H86" s="40"/>
      <c r="I86" s="41"/>
      <c r="J86" s="92">
        <f ca="1" xml:space="preserve">
IF(AND(E86=data!$AR$5,F86=data!$AT$87),data!$AU$87,
IF(AND(E86=data!$AR$5,F86=data!$AT$88),data!$AU$88,
IF(E86=data!$AR$4,D86/G86,
IF(E86=data!$AR$5,D86/OFFSET(data!$AT$3,MATCH(F86,data!$AT$4:$AT$88,0),1),0))))</f>
        <v>0</v>
      </c>
      <c r="K86" s="92">
        <f>MIN(IF(I86=data!$AV$4,0.18,0.09),D86*9)</f>
        <v>0</v>
      </c>
      <c r="L86" s="61">
        <f>IF(C86=data!$AS$5,K86,
IF(C86=data!$AS$4,J86,0))</f>
        <v>0</v>
      </c>
      <c r="M86" s="61">
        <f t="shared" ref="M86:M87" si="7">IF(ISNUMBER(L86),L86,0)</f>
        <v>0</v>
      </c>
      <c r="N86" s="61" t="e">
        <f ca="1">OFFSET(data!$K$3,MATCH(N94,data!$K$4:$K$10,0),1)</f>
        <v>#N/A</v>
      </c>
      <c r="O86" s="61" t="str">
        <f>IF(SUM(M86:M95)=0,"",1/SUM(M86:M95,N86,N87))</f>
        <v/>
      </c>
    </row>
    <row r="87" spans="2:15" ht="26.25" customHeight="1" x14ac:dyDescent="0.15">
      <c r="B87" s="20" t="s">
        <v>141</v>
      </c>
      <c r="C87" s="42"/>
      <c r="D87" s="43"/>
      <c r="E87" s="44"/>
      <c r="F87" s="45"/>
      <c r="G87" s="46"/>
      <c r="H87" s="17"/>
      <c r="I87" s="47"/>
      <c r="J87" s="92">
        <f ca="1" xml:space="preserve">
IF(AND(E87=data!$AR$5,F87=data!$AT$87),data!$AU$87,
IF(AND(E87=data!$AR$5,F87=data!$AT$88),data!$AU$88,
IF(E87=data!$AR$4,D87/G87,
IF(E87=data!$AR$5,D87/OFFSET(data!$AT$3,MATCH(F87,data!$AT$4:$AT$88,0),1),0))))</f>
        <v>0</v>
      </c>
      <c r="K87" s="92">
        <f>MIN(IF(I87=data!$AV$4,0.18,0.09),D87*9)</f>
        <v>0</v>
      </c>
      <c r="L87" s="61">
        <f>IF(C87=data!$AS$5,K87,
IF(C87=data!$AS$4,J87,0))</f>
        <v>0</v>
      </c>
      <c r="M87" s="61">
        <f t="shared" si="7"/>
        <v>0</v>
      </c>
      <c r="N87" s="61" t="e">
        <f ca="1">OFFSET(data!$K$3,MATCH(N94,data!$K$4:$K$10,0),1+MATCH(N95,data!$M$11:$N$11,0))</f>
        <v>#N/A</v>
      </c>
      <c r="O87" s="61"/>
    </row>
    <row r="88" spans="2:15" ht="26.25" customHeight="1" x14ac:dyDescent="0.15">
      <c r="B88" s="20" t="s">
        <v>142</v>
      </c>
      <c r="C88" s="42"/>
      <c r="D88" s="43"/>
      <c r="E88" s="44"/>
      <c r="F88" s="45"/>
      <c r="G88" s="46"/>
      <c r="H88" s="17"/>
      <c r="I88" s="48"/>
      <c r="J88" s="92">
        <f ca="1" xml:space="preserve">
IF(AND(E88=data!$AR$5,F88=data!$AT$87),data!$AU$87,
IF(AND(E88=data!$AR$5,F88=data!$AT$88),data!$AU$88,
IF(E88=data!$AR$4,D88/G88,
IF(E88=data!$AR$5,D88/OFFSET(data!$AT$3,MATCH(F88,data!$AT$4:$AT$88,0),1),0))))</f>
        <v>0</v>
      </c>
      <c r="K88" s="92">
        <f>MIN(IF(I88=data!$AV$4,0.18,0.09),D88*9)</f>
        <v>0</v>
      </c>
      <c r="L88" s="61">
        <f>IF(C88=data!$AS$5,K88,
IF(C88=data!$AS$4,J88,0))</f>
        <v>0</v>
      </c>
      <c r="M88" s="61">
        <f>IF(ISNUMBER(L88),L88,0)</f>
        <v>0</v>
      </c>
      <c r="N88" s="61"/>
      <c r="O88" s="61"/>
    </row>
    <row r="89" spans="2:15" ht="26.25" customHeight="1" x14ac:dyDescent="0.15">
      <c r="B89" s="20" t="s">
        <v>143</v>
      </c>
      <c r="C89" s="42"/>
      <c r="D89" s="43"/>
      <c r="E89" s="44"/>
      <c r="F89" s="45"/>
      <c r="G89" s="46"/>
      <c r="H89" s="17"/>
      <c r="I89" s="48"/>
      <c r="J89" s="92">
        <f ca="1" xml:space="preserve">
IF(AND(E89=data!$AR$5,F89=data!$AT$87),data!$AU$87,
IF(AND(E89=data!$AR$5,F89=data!$AT$88),data!$AU$88,
IF(E89=data!$AR$4,D89/G89,
IF(E89=data!$AR$5,D89/OFFSET(data!$AT$3,MATCH(F89,data!$AT$4:$AT$88,0),1),0))))</f>
        <v>0</v>
      </c>
      <c r="K89" s="92">
        <f>MIN(IF(I89=data!$AV$4,0.18,0.09),D89*9)</f>
        <v>0</v>
      </c>
      <c r="L89" s="61">
        <f>IF(C89=data!$AS$5,K89,
IF(C89=data!$AS$4,J89,0))</f>
        <v>0</v>
      </c>
      <c r="M89" s="61">
        <f t="shared" ref="M89:M95" si="8">IF(ISNUMBER(L89),L89,0)</f>
        <v>0</v>
      </c>
      <c r="N89" s="61"/>
      <c r="O89" s="61"/>
    </row>
    <row r="90" spans="2:15" ht="26.25" customHeight="1" x14ac:dyDescent="0.15">
      <c r="B90" s="20" t="s">
        <v>144</v>
      </c>
      <c r="C90" s="42"/>
      <c r="D90" s="43"/>
      <c r="E90" s="44"/>
      <c r="F90" s="45"/>
      <c r="G90" s="46"/>
      <c r="H90" s="17"/>
      <c r="I90" s="48"/>
      <c r="J90" s="92">
        <f ca="1" xml:space="preserve">
IF(AND(E90=data!$AR$5,F90=data!$AT$87),data!$AU$87,
IF(AND(E90=data!$AR$5,F90=data!$AT$88),data!$AU$88,
IF(E90=data!$AR$4,D90/G90,
IF(E90=data!$AR$5,D90/OFFSET(data!$AT$3,MATCH(F90,data!$AT$4:$AT$88,0),1),0))))</f>
        <v>0</v>
      </c>
      <c r="K90" s="92">
        <f>MIN(IF(I90=data!$AV$4,0.18,0.09),D90*9)</f>
        <v>0</v>
      </c>
      <c r="L90" s="61">
        <f>IF(C90=data!$AS$5,K90,
IF(C90=data!$AS$4,J90,0))</f>
        <v>0</v>
      </c>
      <c r="M90" s="61">
        <f t="shared" si="8"/>
        <v>0</v>
      </c>
      <c r="N90" s="61"/>
      <c r="O90" s="61"/>
    </row>
    <row r="91" spans="2:15" ht="26.25" customHeight="1" x14ac:dyDescent="0.15">
      <c r="B91" s="20" t="s">
        <v>145</v>
      </c>
      <c r="C91" s="42"/>
      <c r="D91" s="43"/>
      <c r="E91" s="44"/>
      <c r="F91" s="45"/>
      <c r="G91" s="46"/>
      <c r="H91" s="17"/>
      <c r="I91" s="48"/>
      <c r="J91" s="92">
        <f ca="1" xml:space="preserve">
IF(AND(E91=data!$AR$5,F91=data!$AT$87),data!$AU$87,
IF(AND(E91=data!$AR$5,F91=data!$AT$88),data!$AU$88,
IF(E91=data!$AR$4,D91/G91,
IF(E91=data!$AR$5,D91/OFFSET(data!$AT$3,MATCH(F91,data!$AT$4:$AT$88,0),1),0))))</f>
        <v>0</v>
      </c>
      <c r="K91" s="92">
        <f>MIN(IF(I91=data!$AV$4,0.18,0.09),D91*9)</f>
        <v>0</v>
      </c>
      <c r="L91" s="61">
        <f>IF(C91=data!$AS$5,K91,
IF(C91=data!$AS$4,J91,0))</f>
        <v>0</v>
      </c>
      <c r="M91" s="61">
        <f t="shared" si="8"/>
        <v>0</v>
      </c>
      <c r="N91" s="61"/>
      <c r="O91" s="61"/>
    </row>
    <row r="92" spans="2:15" ht="26.25" customHeight="1" x14ac:dyDescent="0.15">
      <c r="B92" s="20" t="s">
        <v>146</v>
      </c>
      <c r="C92" s="42"/>
      <c r="D92" s="43"/>
      <c r="E92" s="44"/>
      <c r="F92" s="45"/>
      <c r="G92" s="46"/>
      <c r="H92" s="17"/>
      <c r="I92" s="48"/>
      <c r="J92" s="92">
        <f ca="1" xml:space="preserve">
IF(AND(E92=data!$AR$5,F92=data!$AT$87),data!$AU$87,
IF(AND(E92=data!$AR$5,F92=data!$AT$88),data!$AU$88,
IF(E92=data!$AR$4,D92/G92,
IF(E92=data!$AR$5,D92/OFFSET(data!$AT$3,MATCH(F92,data!$AT$4:$AT$88,0),1),0))))</f>
        <v>0</v>
      </c>
      <c r="K92" s="92">
        <f>MIN(IF(I92=data!$AV$4,0.18,0.09),D92*9)</f>
        <v>0</v>
      </c>
      <c r="L92" s="61">
        <f>IF(C92=data!$AS$5,K92,
IF(C92=data!$AS$4,J92,0))</f>
        <v>0</v>
      </c>
      <c r="M92" s="61">
        <f t="shared" si="8"/>
        <v>0</v>
      </c>
      <c r="N92" s="61"/>
      <c r="O92" s="61"/>
    </row>
    <row r="93" spans="2:15" ht="26.25" customHeight="1" x14ac:dyDescent="0.15">
      <c r="B93" s="20" t="s">
        <v>147</v>
      </c>
      <c r="C93" s="42"/>
      <c r="D93" s="43"/>
      <c r="E93" s="44"/>
      <c r="F93" s="45"/>
      <c r="G93" s="46"/>
      <c r="H93" s="17"/>
      <c r="I93" s="48"/>
      <c r="J93" s="92">
        <f ca="1" xml:space="preserve">
IF(AND(E93=data!$AR$5,F93=data!$AT$87),data!$AU$87,
IF(AND(E93=data!$AR$5,F93=data!$AT$88),data!$AU$88,
IF(E93=data!$AR$4,D93/G93,
IF(E93=data!$AR$5,D93/OFFSET(data!$AT$3,MATCH(F93,data!$AT$4:$AT$88,0),1),0))))</f>
        <v>0</v>
      </c>
      <c r="K93" s="92">
        <f>MIN(IF(I93=data!$AV$4,0.18,0.09),D93*9)</f>
        <v>0</v>
      </c>
      <c r="L93" s="61">
        <f>IF(C93=data!$AS$5,K93,
IF(C93=data!$AS$4,J93,0))</f>
        <v>0</v>
      </c>
      <c r="M93" s="61">
        <f t="shared" si="8"/>
        <v>0</v>
      </c>
      <c r="N93" s="61"/>
      <c r="O93" s="61"/>
    </row>
    <row r="94" spans="2:15" ht="26.25" customHeight="1" x14ac:dyDescent="0.15">
      <c r="B94" s="20" t="s">
        <v>148</v>
      </c>
      <c r="C94" s="42"/>
      <c r="D94" s="43"/>
      <c r="E94" s="44"/>
      <c r="F94" s="45"/>
      <c r="G94" s="46"/>
      <c r="H94" s="17"/>
      <c r="I94" s="48"/>
      <c r="J94" s="92">
        <f ca="1" xml:space="preserve">
IF(AND(E94=data!$AR$5,F94=data!$AT$87),data!$AU$87,
IF(AND(E94=data!$AR$5,F94=data!$AT$88),data!$AU$88,
IF(E94=data!$AR$4,D94/G94,
IF(E94=data!$AR$5,D94/OFFSET(data!$AT$3,MATCH(F94,data!$AT$4:$AT$88,0),1),0))))</f>
        <v>0</v>
      </c>
      <c r="K94" s="92">
        <f>MIN(IF(I94=data!$AV$4,0.18,0.09),D94*9)</f>
        <v>0</v>
      </c>
      <c r="L94" s="61">
        <f>IF(C94=data!$AS$5,K94,
IF(C94=data!$AS$4,J94,0))</f>
        <v>0</v>
      </c>
      <c r="M94" s="61">
        <f t="shared" si="8"/>
        <v>0</v>
      </c>
      <c r="N94" s="61" t="e">
        <f ca="1">OFFSET('②壁等-RC造'!$B$8,MATCH(C81,'②壁等-RC造'!H$9:H$48,0),2)</f>
        <v>#N/A</v>
      </c>
      <c r="O94" s="61"/>
    </row>
    <row r="95" spans="2:15" ht="26.25" customHeight="1" thickBot="1" x14ac:dyDescent="0.2">
      <c r="B95" s="21" t="s">
        <v>149</v>
      </c>
      <c r="C95" s="49"/>
      <c r="D95" s="50"/>
      <c r="E95" s="51"/>
      <c r="F95" s="52"/>
      <c r="G95" s="53"/>
      <c r="H95" s="18"/>
      <c r="I95" s="54"/>
      <c r="J95" s="92">
        <f ca="1" xml:space="preserve">
IF(AND(E95=data!$AR$5,F95=data!$AT$87),data!$AU$87,
IF(AND(E95=data!$AR$5,F95=data!$AT$88),data!$AU$88,
IF(E95=data!$AR$4,D95/G95,
IF(E95=data!$AR$5,D95/OFFSET(data!$AT$3,MATCH(F95,data!$AT$4:$AT$88,0),1),0))))</f>
        <v>0</v>
      </c>
      <c r="K95" s="92">
        <f>MIN(IF(I95=data!$AV$4,0.18,0.09),D95*9)</f>
        <v>0</v>
      </c>
      <c r="L95" s="61">
        <f>IF(C95=data!$AS$5,K95,
IF(C95=data!$AS$4,J95,0))</f>
        <v>0</v>
      </c>
      <c r="M95" s="61">
        <f t="shared" si="8"/>
        <v>0</v>
      </c>
      <c r="N95" s="61" t="e">
        <f ca="1">OFFSET('②壁等-RC造'!$B$8,MATCH(C81,'②壁等-RC造'!H$9:H$48,0),4)</f>
        <v>#N/A</v>
      </c>
      <c r="O95" s="61"/>
    </row>
    <row r="97" spans="2:15" hidden="1" x14ac:dyDescent="0.15"/>
    <row r="98" spans="2:15" hidden="1" x14ac:dyDescent="0.15"/>
    <row r="99" spans="2:15" hidden="1" x14ac:dyDescent="0.15"/>
    <row r="100" spans="2:15" hidden="1" x14ac:dyDescent="0.15"/>
    <row r="101" spans="2:15" ht="15" thickBot="1" x14ac:dyDescent="0.2">
      <c r="B101" s="151" t="s">
        <v>124</v>
      </c>
      <c r="C101" s="152" t="s">
        <v>523</v>
      </c>
      <c r="I101" s="34" t="s">
        <v>360</v>
      </c>
    </row>
    <row r="102" spans="2:15" ht="15" thickBot="1" x14ac:dyDescent="0.2">
      <c r="B102" s="630" t="s">
        <v>153</v>
      </c>
      <c r="C102" s="631"/>
      <c r="D102" s="631"/>
      <c r="E102" s="631"/>
      <c r="F102" s="631"/>
      <c r="G102" s="631"/>
      <c r="H102" s="631"/>
      <c r="I102" s="632"/>
    </row>
    <row r="103" spans="2:15" ht="28.5" x14ac:dyDescent="0.15">
      <c r="B103" s="633" t="s">
        <v>139</v>
      </c>
      <c r="C103" s="636" t="s">
        <v>123</v>
      </c>
      <c r="D103" s="636" t="s">
        <v>125</v>
      </c>
      <c r="E103" s="638" t="s">
        <v>357</v>
      </c>
      <c r="F103" s="639"/>
      <c r="G103" s="639"/>
      <c r="H103" s="639"/>
      <c r="I103" s="30" t="s">
        <v>358</v>
      </c>
    </row>
    <row r="104" spans="2:15" ht="14.25" customHeight="1" x14ac:dyDescent="0.15">
      <c r="B104" s="634"/>
      <c r="C104" s="637"/>
      <c r="D104" s="637"/>
      <c r="E104" s="640" t="s">
        <v>126</v>
      </c>
      <c r="F104" s="642" t="s">
        <v>10</v>
      </c>
      <c r="G104" s="101" t="s">
        <v>127</v>
      </c>
      <c r="H104" s="644" t="s">
        <v>155</v>
      </c>
      <c r="I104" s="32" t="s">
        <v>359</v>
      </c>
    </row>
    <row r="105" spans="2:15" ht="15" thickBot="1" x14ac:dyDescent="0.2">
      <c r="B105" s="635"/>
      <c r="C105" s="23" t="s">
        <v>2</v>
      </c>
      <c r="D105" s="26" t="s">
        <v>25</v>
      </c>
      <c r="E105" s="641"/>
      <c r="F105" s="643"/>
      <c r="G105" s="26" t="s">
        <v>129</v>
      </c>
      <c r="H105" s="645"/>
      <c r="I105" s="24" t="s">
        <v>2</v>
      </c>
      <c r="J105" s="92" t="s">
        <v>151</v>
      </c>
      <c r="K105" s="92" t="s">
        <v>152</v>
      </c>
      <c r="L105" s="61"/>
      <c r="M105" s="61" t="s">
        <v>384</v>
      </c>
      <c r="N105" s="61"/>
      <c r="O105" s="61" t="s">
        <v>497</v>
      </c>
    </row>
    <row r="106" spans="2:15" ht="26.25" customHeight="1" x14ac:dyDescent="0.15">
      <c r="B106" s="31" t="s">
        <v>140</v>
      </c>
      <c r="C106" s="35"/>
      <c r="D106" s="36"/>
      <c r="E106" s="37"/>
      <c r="F106" s="38"/>
      <c r="G106" s="39"/>
      <c r="H106" s="40"/>
      <c r="I106" s="41"/>
      <c r="J106" s="92">
        <f ca="1" xml:space="preserve">
IF(AND(E106=data!$AR$5,F106=data!$AT$87),data!$AU$87,
IF(AND(E106=data!$AR$5,F106=data!$AT$88),data!$AU$88,
IF(E106=data!$AR$4,D106/G106,
IF(E106=data!$AR$5,D106/OFFSET(data!$AT$3,MATCH(F106,data!$AT$4:$AT$88,0),1),0))))</f>
        <v>0</v>
      </c>
      <c r="K106" s="92">
        <f>MIN(IF(I106=data!$AV$4,0.18,0.09),D106*9)</f>
        <v>0</v>
      </c>
      <c r="L106" s="61">
        <f>IF(C106=data!$AS$5,K106,
IF(C106=data!$AS$4,J106,0))</f>
        <v>0</v>
      </c>
      <c r="M106" s="61">
        <f t="shared" ref="M106:M107" si="9">IF(ISNUMBER(L106),L106,0)</f>
        <v>0</v>
      </c>
      <c r="N106" s="61" t="e">
        <f ca="1">OFFSET(data!$K$3,MATCH(N114,data!$K$4:$K$10,0),1)</f>
        <v>#N/A</v>
      </c>
      <c r="O106" s="61" t="str">
        <f>IF(SUM(M106:M115)=0,"",1/SUM(M106:M115,N106,N107))</f>
        <v/>
      </c>
    </row>
    <row r="107" spans="2:15" ht="26.25" customHeight="1" x14ac:dyDescent="0.15">
      <c r="B107" s="20" t="s">
        <v>141</v>
      </c>
      <c r="C107" s="42"/>
      <c r="D107" s="43"/>
      <c r="E107" s="44"/>
      <c r="F107" s="45"/>
      <c r="G107" s="46"/>
      <c r="H107" s="17"/>
      <c r="I107" s="47"/>
      <c r="J107" s="92">
        <f ca="1" xml:space="preserve">
IF(AND(E107=data!$AR$5,F107=data!$AT$87),data!$AU$87,
IF(AND(E107=data!$AR$5,F107=data!$AT$88),data!$AU$88,
IF(E107=data!$AR$4,D107/G107,
IF(E107=data!$AR$5,D107/OFFSET(data!$AT$3,MATCH(F107,data!$AT$4:$AT$88,0),1),0))))</f>
        <v>0</v>
      </c>
      <c r="K107" s="92">
        <f>MIN(IF(I107=data!$AV$4,0.18,0.09),D107*9)</f>
        <v>0</v>
      </c>
      <c r="L107" s="61">
        <f>IF(C107=data!$AS$5,K107,
IF(C107=data!$AS$4,J107,0))</f>
        <v>0</v>
      </c>
      <c r="M107" s="61">
        <f t="shared" si="9"/>
        <v>0</v>
      </c>
      <c r="N107" s="61" t="e">
        <f ca="1">OFFSET(data!$K$3,MATCH(N114,data!$K$4:$K$10,0),1+MATCH(N115,data!$M$11:$N$11,0))</f>
        <v>#N/A</v>
      </c>
      <c r="O107" s="61"/>
    </row>
    <row r="108" spans="2:15" ht="26.25" customHeight="1" x14ac:dyDescent="0.15">
      <c r="B108" s="20" t="s">
        <v>142</v>
      </c>
      <c r="C108" s="42"/>
      <c r="D108" s="43"/>
      <c r="E108" s="44"/>
      <c r="F108" s="45"/>
      <c r="G108" s="46"/>
      <c r="H108" s="17"/>
      <c r="I108" s="48"/>
      <c r="J108" s="92">
        <f ca="1" xml:space="preserve">
IF(AND(E108=data!$AR$5,F108=data!$AT$87),data!$AU$87,
IF(AND(E108=data!$AR$5,F108=data!$AT$88),data!$AU$88,
IF(E108=data!$AR$4,D108/G108,
IF(E108=data!$AR$5,D108/OFFSET(data!$AT$3,MATCH(F108,data!$AT$4:$AT$88,0),1),0))))</f>
        <v>0</v>
      </c>
      <c r="K108" s="92">
        <f>MIN(IF(I108=data!$AV$4,0.18,0.09),D108*9)</f>
        <v>0</v>
      </c>
      <c r="L108" s="61">
        <f>IF(C108=data!$AS$5,K108,
IF(C108=data!$AS$4,J108,0))</f>
        <v>0</v>
      </c>
      <c r="M108" s="61">
        <f>IF(ISNUMBER(L108),L108,0)</f>
        <v>0</v>
      </c>
      <c r="N108" s="61"/>
      <c r="O108" s="61"/>
    </row>
    <row r="109" spans="2:15" ht="26.25" customHeight="1" x14ac:dyDescent="0.15">
      <c r="B109" s="20" t="s">
        <v>143</v>
      </c>
      <c r="C109" s="42"/>
      <c r="D109" s="43"/>
      <c r="E109" s="44"/>
      <c r="F109" s="45"/>
      <c r="G109" s="46"/>
      <c r="H109" s="17"/>
      <c r="I109" s="48"/>
      <c r="J109" s="92">
        <f ca="1" xml:space="preserve">
IF(AND(E109=data!$AR$5,F109=data!$AT$87),data!$AU$87,
IF(AND(E109=data!$AR$5,F109=data!$AT$88),data!$AU$88,
IF(E109=data!$AR$4,D109/G109,
IF(E109=data!$AR$5,D109/OFFSET(data!$AT$3,MATCH(F109,data!$AT$4:$AT$88,0),1),0))))</f>
        <v>0</v>
      </c>
      <c r="K109" s="92">
        <f>MIN(IF(I109=data!$AV$4,0.18,0.09),D109*9)</f>
        <v>0</v>
      </c>
      <c r="L109" s="61">
        <f>IF(C109=data!$AS$5,K109,
IF(C109=data!$AS$4,J109,0))</f>
        <v>0</v>
      </c>
      <c r="M109" s="61">
        <f t="shared" ref="M109:M115" si="10">IF(ISNUMBER(L109),L109,0)</f>
        <v>0</v>
      </c>
      <c r="N109" s="61"/>
      <c r="O109" s="61"/>
    </row>
    <row r="110" spans="2:15" ht="26.25" customHeight="1" x14ac:dyDescent="0.15">
      <c r="B110" s="20" t="s">
        <v>144</v>
      </c>
      <c r="C110" s="42"/>
      <c r="D110" s="43"/>
      <c r="E110" s="44"/>
      <c r="F110" s="45"/>
      <c r="G110" s="46"/>
      <c r="H110" s="17"/>
      <c r="I110" s="48"/>
      <c r="J110" s="92">
        <f ca="1" xml:space="preserve">
IF(AND(E110=data!$AR$5,F110=data!$AT$87),data!$AU$87,
IF(AND(E110=data!$AR$5,F110=data!$AT$88),data!$AU$88,
IF(E110=data!$AR$4,D110/G110,
IF(E110=data!$AR$5,D110/OFFSET(data!$AT$3,MATCH(F110,data!$AT$4:$AT$88,0),1),0))))</f>
        <v>0</v>
      </c>
      <c r="K110" s="92">
        <f>MIN(IF(I110=data!$AV$4,0.18,0.09),D110*9)</f>
        <v>0</v>
      </c>
      <c r="L110" s="61">
        <f>IF(C110=data!$AS$5,K110,
IF(C110=data!$AS$4,J110,0))</f>
        <v>0</v>
      </c>
      <c r="M110" s="61">
        <f t="shared" si="10"/>
        <v>0</v>
      </c>
      <c r="N110" s="61"/>
      <c r="O110" s="61"/>
    </row>
    <row r="111" spans="2:15" ht="26.25" customHeight="1" x14ac:dyDescent="0.15">
      <c r="B111" s="20" t="s">
        <v>145</v>
      </c>
      <c r="C111" s="42"/>
      <c r="D111" s="43"/>
      <c r="E111" s="44"/>
      <c r="F111" s="45"/>
      <c r="G111" s="46"/>
      <c r="H111" s="17"/>
      <c r="I111" s="48"/>
      <c r="J111" s="92">
        <f ca="1" xml:space="preserve">
IF(AND(E111=data!$AR$5,F111=data!$AT$87),data!$AU$87,
IF(AND(E111=data!$AR$5,F111=data!$AT$88),data!$AU$88,
IF(E111=data!$AR$4,D111/G111,
IF(E111=data!$AR$5,D111/OFFSET(data!$AT$3,MATCH(F111,data!$AT$4:$AT$88,0),1),0))))</f>
        <v>0</v>
      </c>
      <c r="K111" s="92">
        <f>MIN(IF(I111=data!$AV$4,0.18,0.09),D111*9)</f>
        <v>0</v>
      </c>
      <c r="L111" s="61">
        <f>IF(C111=data!$AS$5,K111,
IF(C111=data!$AS$4,J111,0))</f>
        <v>0</v>
      </c>
      <c r="M111" s="61">
        <f t="shared" si="10"/>
        <v>0</v>
      </c>
      <c r="N111" s="61"/>
      <c r="O111" s="61"/>
    </row>
    <row r="112" spans="2:15" ht="26.25" customHeight="1" x14ac:dyDescent="0.15">
      <c r="B112" s="20" t="s">
        <v>146</v>
      </c>
      <c r="C112" s="42"/>
      <c r="D112" s="43"/>
      <c r="E112" s="44"/>
      <c r="F112" s="45"/>
      <c r="G112" s="46"/>
      <c r="H112" s="17"/>
      <c r="I112" s="48"/>
      <c r="J112" s="92">
        <f ca="1" xml:space="preserve">
IF(AND(E112=data!$AR$5,F112=data!$AT$87),data!$AU$87,
IF(AND(E112=data!$AR$5,F112=data!$AT$88),data!$AU$88,
IF(E112=data!$AR$4,D112/G112,
IF(E112=data!$AR$5,D112/OFFSET(data!$AT$3,MATCH(F112,data!$AT$4:$AT$88,0),1),0))))</f>
        <v>0</v>
      </c>
      <c r="K112" s="92">
        <f>MIN(IF(I112=data!$AV$4,0.18,0.09),D112*9)</f>
        <v>0</v>
      </c>
      <c r="L112" s="61">
        <f>IF(C112=data!$AS$5,K112,
IF(C112=data!$AS$4,J112,0))</f>
        <v>0</v>
      </c>
      <c r="M112" s="61">
        <f t="shared" si="10"/>
        <v>0</v>
      </c>
      <c r="N112" s="61"/>
      <c r="O112" s="61"/>
    </row>
    <row r="113" spans="2:15" ht="26.25" customHeight="1" x14ac:dyDescent="0.15">
      <c r="B113" s="20" t="s">
        <v>147</v>
      </c>
      <c r="C113" s="42"/>
      <c r="D113" s="43"/>
      <c r="E113" s="44"/>
      <c r="F113" s="45"/>
      <c r="G113" s="46"/>
      <c r="H113" s="17"/>
      <c r="I113" s="48"/>
      <c r="J113" s="92">
        <f ca="1" xml:space="preserve">
IF(AND(E113=data!$AR$5,F113=data!$AT$87),data!$AU$87,
IF(AND(E113=data!$AR$5,F113=data!$AT$88),data!$AU$88,
IF(E113=data!$AR$4,D113/G113,
IF(E113=data!$AR$5,D113/OFFSET(data!$AT$3,MATCH(F113,data!$AT$4:$AT$88,0),1),0))))</f>
        <v>0</v>
      </c>
      <c r="K113" s="92">
        <f>MIN(IF(I113=data!$AV$4,0.18,0.09),D113*9)</f>
        <v>0</v>
      </c>
      <c r="L113" s="61">
        <f>IF(C113=data!$AS$5,K113,
IF(C113=data!$AS$4,J113,0))</f>
        <v>0</v>
      </c>
      <c r="M113" s="61">
        <f t="shared" si="10"/>
        <v>0</v>
      </c>
      <c r="N113" s="61"/>
      <c r="O113" s="61"/>
    </row>
    <row r="114" spans="2:15" ht="26.25" customHeight="1" x14ac:dyDescent="0.15">
      <c r="B114" s="20" t="s">
        <v>148</v>
      </c>
      <c r="C114" s="42"/>
      <c r="D114" s="43"/>
      <c r="E114" s="44"/>
      <c r="F114" s="45"/>
      <c r="G114" s="46"/>
      <c r="H114" s="17"/>
      <c r="I114" s="48"/>
      <c r="J114" s="92">
        <f ca="1" xml:space="preserve">
IF(AND(E114=data!$AR$5,F114=data!$AT$87),data!$AU$87,
IF(AND(E114=data!$AR$5,F114=data!$AT$88),data!$AU$88,
IF(E114=data!$AR$4,D114/G114,
IF(E114=data!$AR$5,D114/OFFSET(data!$AT$3,MATCH(F114,data!$AT$4:$AT$88,0),1),0))))</f>
        <v>0</v>
      </c>
      <c r="K114" s="92">
        <f>MIN(IF(I114=data!$AV$4,0.18,0.09),D114*9)</f>
        <v>0</v>
      </c>
      <c r="L114" s="61">
        <f>IF(C114=data!$AS$5,K114,
IF(C114=data!$AS$4,J114,0))</f>
        <v>0</v>
      </c>
      <c r="M114" s="61">
        <f t="shared" si="10"/>
        <v>0</v>
      </c>
      <c r="N114" s="61" t="e">
        <f ca="1">OFFSET('②壁等-RC造'!$B$8,MATCH(C101,'②壁等-RC造'!H$9:H$48,0),2)</f>
        <v>#N/A</v>
      </c>
      <c r="O114" s="61"/>
    </row>
    <row r="115" spans="2:15" ht="26.25" customHeight="1" thickBot="1" x14ac:dyDescent="0.2">
      <c r="B115" s="21" t="s">
        <v>149</v>
      </c>
      <c r="C115" s="49"/>
      <c r="D115" s="50"/>
      <c r="E115" s="51"/>
      <c r="F115" s="52"/>
      <c r="G115" s="53"/>
      <c r="H115" s="18"/>
      <c r="I115" s="54"/>
      <c r="J115" s="92">
        <f ca="1" xml:space="preserve">
IF(AND(E115=data!$AR$5,F115=data!$AT$87),data!$AU$87,
IF(AND(E115=data!$AR$5,F115=data!$AT$88),data!$AU$88,
IF(E115=data!$AR$4,D115/G115,
IF(E115=data!$AR$5,D115/OFFSET(data!$AT$3,MATCH(F115,data!$AT$4:$AT$88,0),1),0))))</f>
        <v>0</v>
      </c>
      <c r="K115" s="92">
        <f>MIN(IF(I115=data!$AV$4,0.18,0.09),D115*9)</f>
        <v>0</v>
      </c>
      <c r="L115" s="61">
        <f>IF(C115=data!$AS$5,K115,
IF(C115=data!$AS$4,J115,0))</f>
        <v>0</v>
      </c>
      <c r="M115" s="61">
        <f t="shared" si="10"/>
        <v>0</v>
      </c>
      <c r="N115" s="61" t="e">
        <f ca="1">OFFSET('②壁等-RC造'!$B$8,MATCH(C101,'②壁等-RC造'!H$9:H$48,0),4)</f>
        <v>#N/A</v>
      </c>
      <c r="O115" s="61"/>
    </row>
    <row r="117" spans="2:15" hidden="1" x14ac:dyDescent="0.15"/>
    <row r="118" spans="2:15" hidden="1" x14ac:dyDescent="0.15"/>
    <row r="119" spans="2:15" hidden="1" x14ac:dyDescent="0.15"/>
    <row r="120" spans="2:15" hidden="1" x14ac:dyDescent="0.15"/>
    <row r="121" spans="2:15" ht="15" thickBot="1" x14ac:dyDescent="0.2">
      <c r="B121" s="151" t="s">
        <v>124</v>
      </c>
      <c r="C121" s="152" t="s">
        <v>524</v>
      </c>
      <c r="I121" s="34" t="s">
        <v>360</v>
      </c>
    </row>
    <row r="122" spans="2:15" ht="15" thickBot="1" x14ac:dyDescent="0.2">
      <c r="B122" s="630" t="s">
        <v>153</v>
      </c>
      <c r="C122" s="631"/>
      <c r="D122" s="631"/>
      <c r="E122" s="631"/>
      <c r="F122" s="631"/>
      <c r="G122" s="631"/>
      <c r="H122" s="631"/>
      <c r="I122" s="632"/>
    </row>
    <row r="123" spans="2:15" ht="28.5" x14ac:dyDescent="0.15">
      <c r="B123" s="633" t="s">
        <v>139</v>
      </c>
      <c r="C123" s="636" t="s">
        <v>123</v>
      </c>
      <c r="D123" s="636" t="s">
        <v>125</v>
      </c>
      <c r="E123" s="638" t="s">
        <v>357</v>
      </c>
      <c r="F123" s="639"/>
      <c r="G123" s="639"/>
      <c r="H123" s="639"/>
      <c r="I123" s="30" t="s">
        <v>358</v>
      </c>
    </row>
    <row r="124" spans="2:15" ht="14.25" customHeight="1" x14ac:dyDescent="0.15">
      <c r="B124" s="634"/>
      <c r="C124" s="637"/>
      <c r="D124" s="637"/>
      <c r="E124" s="640" t="s">
        <v>126</v>
      </c>
      <c r="F124" s="642" t="s">
        <v>10</v>
      </c>
      <c r="G124" s="101" t="s">
        <v>127</v>
      </c>
      <c r="H124" s="644" t="s">
        <v>155</v>
      </c>
      <c r="I124" s="32" t="s">
        <v>359</v>
      </c>
    </row>
    <row r="125" spans="2:15" ht="15" thickBot="1" x14ac:dyDescent="0.2">
      <c r="B125" s="635"/>
      <c r="C125" s="23" t="s">
        <v>2</v>
      </c>
      <c r="D125" s="26" t="s">
        <v>25</v>
      </c>
      <c r="E125" s="641"/>
      <c r="F125" s="643"/>
      <c r="G125" s="26" t="s">
        <v>129</v>
      </c>
      <c r="H125" s="645"/>
      <c r="I125" s="24" t="s">
        <v>2</v>
      </c>
      <c r="J125" s="92" t="s">
        <v>151</v>
      </c>
      <c r="K125" s="92" t="s">
        <v>152</v>
      </c>
      <c r="L125" s="61"/>
      <c r="M125" s="61" t="s">
        <v>384</v>
      </c>
      <c r="N125" s="61"/>
      <c r="O125" s="61" t="s">
        <v>497</v>
      </c>
    </row>
    <row r="126" spans="2:15" ht="26.25" customHeight="1" x14ac:dyDescent="0.15">
      <c r="B126" s="31" t="s">
        <v>140</v>
      </c>
      <c r="C126" s="35"/>
      <c r="D126" s="36"/>
      <c r="E126" s="37"/>
      <c r="F126" s="38"/>
      <c r="G126" s="39"/>
      <c r="H126" s="40"/>
      <c r="I126" s="41"/>
      <c r="J126" s="92">
        <f ca="1" xml:space="preserve">
IF(AND(E126=data!$AR$5,F126=data!$AT$87),data!$AU$87,
IF(AND(E126=data!$AR$5,F126=data!$AT$88),data!$AU$88,
IF(E126=data!$AR$4,D126/G126,
IF(E126=data!$AR$5,D126/OFFSET(data!$AT$3,MATCH(F126,data!$AT$4:$AT$88,0),1),0))))</f>
        <v>0</v>
      </c>
      <c r="K126" s="92">
        <f>MIN(IF(I126=data!$AV$4,0.18,0.09),D126*9)</f>
        <v>0</v>
      </c>
      <c r="L126" s="61">
        <f>IF(C126=data!$AS$5,K126,
IF(C126=data!$AS$4,J126,0))</f>
        <v>0</v>
      </c>
      <c r="M126" s="61">
        <f t="shared" ref="M126:M127" si="11">IF(ISNUMBER(L126),L126,0)</f>
        <v>0</v>
      </c>
      <c r="N126" s="61" t="e">
        <f ca="1">OFFSET(data!$K$3,MATCH(N134,data!$K$4:$K$10,0),1)</f>
        <v>#N/A</v>
      </c>
      <c r="O126" s="61" t="str">
        <f>IF(SUM(M126:M135)=0,"",1/SUM(M126:M135,N126,N127))</f>
        <v/>
      </c>
    </row>
    <row r="127" spans="2:15" ht="26.25" customHeight="1" x14ac:dyDescent="0.15">
      <c r="B127" s="20" t="s">
        <v>141</v>
      </c>
      <c r="C127" s="42"/>
      <c r="D127" s="43"/>
      <c r="E127" s="44"/>
      <c r="F127" s="45"/>
      <c r="G127" s="46"/>
      <c r="H127" s="17"/>
      <c r="I127" s="47"/>
      <c r="J127" s="92">
        <f ca="1" xml:space="preserve">
IF(AND(E127=data!$AR$5,F127=data!$AT$87),data!$AU$87,
IF(AND(E127=data!$AR$5,F127=data!$AT$88),data!$AU$88,
IF(E127=data!$AR$4,D127/G127,
IF(E127=data!$AR$5,D127/OFFSET(data!$AT$3,MATCH(F127,data!$AT$4:$AT$88,0),1),0))))</f>
        <v>0</v>
      </c>
      <c r="K127" s="92">
        <f>MIN(IF(I127=data!$AV$4,0.18,0.09),D127*9)</f>
        <v>0</v>
      </c>
      <c r="L127" s="61">
        <f>IF(C127=data!$AS$5,K127,
IF(C127=data!$AS$4,J127,0))</f>
        <v>0</v>
      </c>
      <c r="M127" s="61">
        <f t="shared" si="11"/>
        <v>0</v>
      </c>
      <c r="N127" s="61" t="e">
        <f ca="1">OFFSET(data!$K$3,MATCH(N134,data!$K$4:$K$10,0),1+MATCH(N135,data!$M$11:$N$11,0))</f>
        <v>#N/A</v>
      </c>
      <c r="O127" s="61"/>
    </row>
    <row r="128" spans="2:15" ht="26.25" customHeight="1" x14ac:dyDescent="0.15">
      <c r="B128" s="20" t="s">
        <v>142</v>
      </c>
      <c r="C128" s="42"/>
      <c r="D128" s="43"/>
      <c r="E128" s="44"/>
      <c r="F128" s="45"/>
      <c r="G128" s="46"/>
      <c r="H128" s="17"/>
      <c r="I128" s="48"/>
      <c r="J128" s="92">
        <f ca="1" xml:space="preserve">
IF(AND(E128=data!$AR$5,F128=data!$AT$87),data!$AU$87,
IF(AND(E128=data!$AR$5,F128=data!$AT$88),data!$AU$88,
IF(E128=data!$AR$4,D128/G128,
IF(E128=data!$AR$5,D128/OFFSET(data!$AT$3,MATCH(F128,data!$AT$4:$AT$88,0),1),0))))</f>
        <v>0</v>
      </c>
      <c r="K128" s="92">
        <f>MIN(IF(I128=data!$AV$4,0.18,0.09),D128*9)</f>
        <v>0</v>
      </c>
      <c r="L128" s="61">
        <f>IF(C128=data!$AS$5,K128,
IF(C128=data!$AS$4,J128,0))</f>
        <v>0</v>
      </c>
      <c r="M128" s="61">
        <f>IF(ISNUMBER(L128),L128,0)</f>
        <v>0</v>
      </c>
      <c r="N128" s="61"/>
      <c r="O128" s="61"/>
    </row>
    <row r="129" spans="2:15" ht="26.25" customHeight="1" x14ac:dyDescent="0.15">
      <c r="B129" s="20" t="s">
        <v>143</v>
      </c>
      <c r="C129" s="42"/>
      <c r="D129" s="43"/>
      <c r="E129" s="44"/>
      <c r="F129" s="45"/>
      <c r="G129" s="46"/>
      <c r="H129" s="17"/>
      <c r="I129" s="48"/>
      <c r="J129" s="92">
        <f ca="1" xml:space="preserve">
IF(AND(E129=data!$AR$5,F129=data!$AT$87),data!$AU$87,
IF(AND(E129=data!$AR$5,F129=data!$AT$88),data!$AU$88,
IF(E129=data!$AR$4,D129/G129,
IF(E129=data!$AR$5,D129/OFFSET(data!$AT$3,MATCH(F129,data!$AT$4:$AT$88,0),1),0))))</f>
        <v>0</v>
      </c>
      <c r="K129" s="92">
        <f>MIN(IF(I129=data!$AV$4,0.18,0.09),D129*9)</f>
        <v>0</v>
      </c>
      <c r="L129" s="61">
        <f>IF(C129=data!$AS$5,K129,
IF(C129=data!$AS$4,J129,0))</f>
        <v>0</v>
      </c>
      <c r="M129" s="61">
        <f t="shared" ref="M129:M135" si="12">IF(ISNUMBER(L129),L129,0)</f>
        <v>0</v>
      </c>
      <c r="N129" s="61"/>
      <c r="O129" s="61"/>
    </row>
    <row r="130" spans="2:15" ht="26.25" customHeight="1" x14ac:dyDescent="0.15">
      <c r="B130" s="20" t="s">
        <v>144</v>
      </c>
      <c r="C130" s="42"/>
      <c r="D130" s="43"/>
      <c r="E130" s="44"/>
      <c r="F130" s="45"/>
      <c r="G130" s="46"/>
      <c r="H130" s="17"/>
      <c r="I130" s="48"/>
      <c r="J130" s="92">
        <f ca="1" xml:space="preserve">
IF(AND(E130=data!$AR$5,F130=data!$AT$87),data!$AU$87,
IF(AND(E130=data!$AR$5,F130=data!$AT$88),data!$AU$88,
IF(E130=data!$AR$4,D130/G130,
IF(E130=data!$AR$5,D130/OFFSET(data!$AT$3,MATCH(F130,data!$AT$4:$AT$88,0),1),0))))</f>
        <v>0</v>
      </c>
      <c r="K130" s="92">
        <f>MIN(IF(I130=data!$AV$4,0.18,0.09),D130*9)</f>
        <v>0</v>
      </c>
      <c r="L130" s="61">
        <f>IF(C130=data!$AS$5,K130,
IF(C130=data!$AS$4,J130,0))</f>
        <v>0</v>
      </c>
      <c r="M130" s="61">
        <f t="shared" si="12"/>
        <v>0</v>
      </c>
      <c r="N130" s="61"/>
      <c r="O130" s="61"/>
    </row>
    <row r="131" spans="2:15" ht="26.25" customHeight="1" x14ac:dyDescent="0.15">
      <c r="B131" s="20" t="s">
        <v>145</v>
      </c>
      <c r="C131" s="42"/>
      <c r="D131" s="43"/>
      <c r="E131" s="44"/>
      <c r="F131" s="45"/>
      <c r="G131" s="46"/>
      <c r="H131" s="17"/>
      <c r="I131" s="48"/>
      <c r="J131" s="92">
        <f ca="1" xml:space="preserve">
IF(AND(E131=data!$AR$5,F131=data!$AT$87),data!$AU$87,
IF(AND(E131=data!$AR$5,F131=data!$AT$88),data!$AU$88,
IF(E131=data!$AR$4,D131/G131,
IF(E131=data!$AR$5,D131/OFFSET(data!$AT$3,MATCH(F131,data!$AT$4:$AT$88,0),1),0))))</f>
        <v>0</v>
      </c>
      <c r="K131" s="92">
        <f>MIN(IF(I131=data!$AV$4,0.18,0.09),D131*9)</f>
        <v>0</v>
      </c>
      <c r="L131" s="61">
        <f>IF(C131=data!$AS$5,K131,
IF(C131=data!$AS$4,J131,0))</f>
        <v>0</v>
      </c>
      <c r="M131" s="61">
        <f t="shared" si="12"/>
        <v>0</v>
      </c>
      <c r="N131" s="61"/>
      <c r="O131" s="61"/>
    </row>
    <row r="132" spans="2:15" ht="26.25" customHeight="1" x14ac:dyDescent="0.15">
      <c r="B132" s="20" t="s">
        <v>146</v>
      </c>
      <c r="C132" s="42"/>
      <c r="D132" s="43"/>
      <c r="E132" s="44"/>
      <c r="F132" s="45"/>
      <c r="G132" s="46"/>
      <c r="H132" s="17"/>
      <c r="I132" s="48"/>
      <c r="J132" s="92">
        <f ca="1" xml:space="preserve">
IF(AND(E132=data!$AR$5,F132=data!$AT$87),data!$AU$87,
IF(AND(E132=data!$AR$5,F132=data!$AT$88),data!$AU$88,
IF(E132=data!$AR$4,D132/G132,
IF(E132=data!$AR$5,D132/OFFSET(data!$AT$3,MATCH(F132,data!$AT$4:$AT$88,0),1),0))))</f>
        <v>0</v>
      </c>
      <c r="K132" s="92">
        <f>MIN(IF(I132=data!$AV$4,0.18,0.09),D132*9)</f>
        <v>0</v>
      </c>
      <c r="L132" s="61">
        <f>IF(C132=data!$AS$5,K132,
IF(C132=data!$AS$4,J132,0))</f>
        <v>0</v>
      </c>
      <c r="M132" s="61">
        <f t="shared" si="12"/>
        <v>0</v>
      </c>
      <c r="N132" s="61"/>
      <c r="O132" s="61"/>
    </row>
    <row r="133" spans="2:15" ht="26.25" customHeight="1" x14ac:dyDescent="0.15">
      <c r="B133" s="20" t="s">
        <v>147</v>
      </c>
      <c r="C133" s="42"/>
      <c r="D133" s="43"/>
      <c r="E133" s="44"/>
      <c r="F133" s="45"/>
      <c r="G133" s="46"/>
      <c r="H133" s="17"/>
      <c r="I133" s="48"/>
      <c r="J133" s="92">
        <f ca="1" xml:space="preserve">
IF(AND(E133=data!$AR$5,F133=data!$AT$87),data!$AU$87,
IF(AND(E133=data!$AR$5,F133=data!$AT$88),data!$AU$88,
IF(E133=data!$AR$4,D133/G133,
IF(E133=data!$AR$5,D133/OFFSET(data!$AT$3,MATCH(F133,data!$AT$4:$AT$88,0),1),0))))</f>
        <v>0</v>
      </c>
      <c r="K133" s="92">
        <f>MIN(IF(I133=data!$AV$4,0.18,0.09),D133*9)</f>
        <v>0</v>
      </c>
      <c r="L133" s="61">
        <f>IF(C133=data!$AS$5,K133,
IF(C133=data!$AS$4,J133,0))</f>
        <v>0</v>
      </c>
      <c r="M133" s="61">
        <f t="shared" si="12"/>
        <v>0</v>
      </c>
      <c r="N133" s="61"/>
      <c r="O133" s="61"/>
    </row>
    <row r="134" spans="2:15" ht="26.25" customHeight="1" x14ac:dyDescent="0.15">
      <c r="B134" s="20" t="s">
        <v>148</v>
      </c>
      <c r="C134" s="42"/>
      <c r="D134" s="43"/>
      <c r="E134" s="44"/>
      <c r="F134" s="45"/>
      <c r="G134" s="46"/>
      <c r="H134" s="17"/>
      <c r="I134" s="48"/>
      <c r="J134" s="92">
        <f ca="1" xml:space="preserve">
IF(AND(E134=data!$AR$5,F134=data!$AT$87),data!$AU$87,
IF(AND(E134=data!$AR$5,F134=data!$AT$88),data!$AU$88,
IF(E134=data!$AR$4,D134/G134,
IF(E134=data!$AR$5,D134/OFFSET(data!$AT$3,MATCH(F134,data!$AT$4:$AT$88,0),1),0))))</f>
        <v>0</v>
      </c>
      <c r="K134" s="92">
        <f>MIN(IF(I134=data!$AV$4,0.18,0.09),D134*9)</f>
        <v>0</v>
      </c>
      <c r="L134" s="61">
        <f>IF(C134=data!$AS$5,K134,
IF(C134=data!$AS$4,J134,0))</f>
        <v>0</v>
      </c>
      <c r="M134" s="61">
        <f t="shared" si="12"/>
        <v>0</v>
      </c>
      <c r="N134" s="61" t="e">
        <f ca="1">OFFSET('②壁等-RC造'!$B$8,MATCH(C121,'②壁等-RC造'!H$9:H$48,0),2)</f>
        <v>#N/A</v>
      </c>
      <c r="O134" s="61"/>
    </row>
    <row r="135" spans="2:15" ht="26.25" customHeight="1" thickBot="1" x14ac:dyDescent="0.2">
      <c r="B135" s="21" t="s">
        <v>149</v>
      </c>
      <c r="C135" s="49"/>
      <c r="D135" s="50"/>
      <c r="E135" s="51"/>
      <c r="F135" s="52"/>
      <c r="G135" s="53"/>
      <c r="H135" s="18"/>
      <c r="I135" s="54"/>
      <c r="J135" s="92">
        <f ca="1" xml:space="preserve">
IF(AND(E135=data!$AR$5,F135=data!$AT$87),data!$AU$87,
IF(AND(E135=data!$AR$5,F135=data!$AT$88),data!$AU$88,
IF(E135=data!$AR$4,D135/G135,
IF(E135=data!$AR$5,D135/OFFSET(data!$AT$3,MATCH(F135,data!$AT$4:$AT$88,0),1),0))))</f>
        <v>0</v>
      </c>
      <c r="K135" s="92">
        <f>MIN(IF(I135=data!$AV$4,0.18,0.09),D135*9)</f>
        <v>0</v>
      </c>
      <c r="L135" s="61">
        <f>IF(C135=data!$AS$5,K135,
IF(C135=data!$AS$4,J135,0))</f>
        <v>0</v>
      </c>
      <c r="M135" s="61">
        <f t="shared" si="12"/>
        <v>0</v>
      </c>
      <c r="N135" s="61" t="e">
        <f ca="1">OFFSET('②壁等-RC造'!$B$8,MATCH(C121,'②壁等-RC造'!H$9:H$48,0),4)</f>
        <v>#N/A</v>
      </c>
      <c r="O135" s="61"/>
    </row>
    <row r="137" spans="2:15" hidden="1" x14ac:dyDescent="0.15"/>
    <row r="138" spans="2:15" hidden="1" x14ac:dyDescent="0.15"/>
    <row r="139" spans="2:15" hidden="1" x14ac:dyDescent="0.15"/>
    <row r="140" spans="2:15" hidden="1" x14ac:dyDescent="0.15"/>
    <row r="141" spans="2:15" ht="15" thickBot="1" x14ac:dyDescent="0.2">
      <c r="B141" s="151" t="s">
        <v>124</v>
      </c>
      <c r="C141" s="152" t="s">
        <v>525</v>
      </c>
      <c r="I141" s="34" t="s">
        <v>360</v>
      </c>
    </row>
    <row r="142" spans="2:15" ht="15" thickBot="1" x14ac:dyDescent="0.2">
      <c r="B142" s="630" t="s">
        <v>153</v>
      </c>
      <c r="C142" s="631"/>
      <c r="D142" s="631"/>
      <c r="E142" s="631"/>
      <c r="F142" s="631"/>
      <c r="G142" s="631"/>
      <c r="H142" s="631"/>
      <c r="I142" s="632"/>
    </row>
    <row r="143" spans="2:15" ht="28.5" x14ac:dyDescent="0.15">
      <c r="B143" s="633" t="s">
        <v>139</v>
      </c>
      <c r="C143" s="636" t="s">
        <v>123</v>
      </c>
      <c r="D143" s="636" t="s">
        <v>125</v>
      </c>
      <c r="E143" s="638" t="s">
        <v>357</v>
      </c>
      <c r="F143" s="639"/>
      <c r="G143" s="639"/>
      <c r="H143" s="639"/>
      <c r="I143" s="30" t="s">
        <v>358</v>
      </c>
    </row>
    <row r="144" spans="2:15" ht="14.25" customHeight="1" x14ac:dyDescent="0.15">
      <c r="B144" s="634"/>
      <c r="C144" s="637"/>
      <c r="D144" s="637"/>
      <c r="E144" s="640" t="s">
        <v>126</v>
      </c>
      <c r="F144" s="642" t="s">
        <v>10</v>
      </c>
      <c r="G144" s="101" t="s">
        <v>127</v>
      </c>
      <c r="H144" s="644" t="s">
        <v>155</v>
      </c>
      <c r="I144" s="32" t="s">
        <v>359</v>
      </c>
    </row>
    <row r="145" spans="2:15" ht="15" thickBot="1" x14ac:dyDescent="0.2">
      <c r="B145" s="635"/>
      <c r="C145" s="23" t="s">
        <v>2</v>
      </c>
      <c r="D145" s="26" t="s">
        <v>25</v>
      </c>
      <c r="E145" s="641"/>
      <c r="F145" s="643"/>
      <c r="G145" s="26" t="s">
        <v>129</v>
      </c>
      <c r="H145" s="645"/>
      <c r="I145" s="24" t="s">
        <v>2</v>
      </c>
      <c r="J145" s="92" t="s">
        <v>151</v>
      </c>
      <c r="K145" s="92" t="s">
        <v>152</v>
      </c>
      <c r="L145" s="61"/>
      <c r="M145" s="61" t="s">
        <v>384</v>
      </c>
      <c r="N145" s="61"/>
      <c r="O145" s="61" t="s">
        <v>497</v>
      </c>
    </row>
    <row r="146" spans="2:15" ht="26.25" customHeight="1" x14ac:dyDescent="0.15">
      <c r="B146" s="31" t="s">
        <v>140</v>
      </c>
      <c r="C146" s="35"/>
      <c r="D146" s="36"/>
      <c r="E146" s="37"/>
      <c r="F146" s="38"/>
      <c r="G146" s="39"/>
      <c r="H146" s="40"/>
      <c r="I146" s="41"/>
      <c r="J146" s="92">
        <f ca="1" xml:space="preserve">
IF(AND(E146=data!$AR$5,F146=data!$AT$87),data!$AU$87,
IF(AND(E146=data!$AR$5,F146=data!$AT$88),data!$AU$88,
IF(E146=data!$AR$4,D146/G146,
IF(E146=data!$AR$5,D146/OFFSET(data!$AT$3,MATCH(F146,data!$AT$4:$AT$88,0),1),0))))</f>
        <v>0</v>
      </c>
      <c r="K146" s="92">
        <f>MIN(IF(I146=data!$AV$4,0.18,0.09),D146*9)</f>
        <v>0</v>
      </c>
      <c r="L146" s="61">
        <f>IF(C146=data!$AS$5,K146,
IF(C146=data!$AS$4,J146,0))</f>
        <v>0</v>
      </c>
      <c r="M146" s="61">
        <f t="shared" ref="M146:M147" si="13">IF(ISNUMBER(L146),L146,0)</f>
        <v>0</v>
      </c>
      <c r="N146" s="61" t="e">
        <f ca="1">OFFSET(data!$K$3,MATCH(N154,data!$K$4:$K$10,0),1)</f>
        <v>#N/A</v>
      </c>
      <c r="O146" s="61" t="str">
        <f>IF(SUM(M146:M155)=0,"",1/SUM(M146:M155,N146,N147))</f>
        <v/>
      </c>
    </row>
    <row r="147" spans="2:15" ht="26.25" customHeight="1" x14ac:dyDescent="0.15">
      <c r="B147" s="20" t="s">
        <v>141</v>
      </c>
      <c r="C147" s="42"/>
      <c r="D147" s="43"/>
      <c r="E147" s="44"/>
      <c r="F147" s="45"/>
      <c r="G147" s="46"/>
      <c r="H147" s="17"/>
      <c r="I147" s="47"/>
      <c r="J147" s="92">
        <f ca="1" xml:space="preserve">
IF(AND(E147=data!$AR$5,F147=data!$AT$87),data!$AU$87,
IF(AND(E147=data!$AR$5,F147=data!$AT$88),data!$AU$88,
IF(E147=data!$AR$4,D147/G147,
IF(E147=data!$AR$5,D147/OFFSET(data!$AT$3,MATCH(F147,data!$AT$4:$AT$88,0),1),0))))</f>
        <v>0</v>
      </c>
      <c r="K147" s="92">
        <f>MIN(IF(I147=data!$AV$4,0.18,0.09),D147*9)</f>
        <v>0</v>
      </c>
      <c r="L147" s="61">
        <f>IF(C147=data!$AS$5,K147,
IF(C147=data!$AS$4,J147,0))</f>
        <v>0</v>
      </c>
      <c r="M147" s="61">
        <f t="shared" si="13"/>
        <v>0</v>
      </c>
      <c r="N147" s="61" t="e">
        <f ca="1">OFFSET(data!$K$3,MATCH(N154,data!$K$4:$K$10,0),1+MATCH(N155,data!$M$11:$N$11,0))</f>
        <v>#N/A</v>
      </c>
      <c r="O147" s="61"/>
    </row>
    <row r="148" spans="2:15" ht="26.25" customHeight="1" x14ac:dyDescent="0.15">
      <c r="B148" s="20" t="s">
        <v>142</v>
      </c>
      <c r="C148" s="42"/>
      <c r="D148" s="43"/>
      <c r="E148" s="44"/>
      <c r="F148" s="45"/>
      <c r="G148" s="46"/>
      <c r="H148" s="17"/>
      <c r="I148" s="48"/>
      <c r="J148" s="92">
        <f ca="1" xml:space="preserve">
IF(AND(E148=data!$AR$5,F148=data!$AT$87),data!$AU$87,
IF(AND(E148=data!$AR$5,F148=data!$AT$88),data!$AU$88,
IF(E148=data!$AR$4,D148/G148,
IF(E148=data!$AR$5,D148/OFFSET(data!$AT$3,MATCH(F148,data!$AT$4:$AT$88,0),1),0))))</f>
        <v>0</v>
      </c>
      <c r="K148" s="92">
        <f>MIN(IF(I148=data!$AV$4,0.18,0.09),D148*9)</f>
        <v>0</v>
      </c>
      <c r="L148" s="61">
        <f>IF(C148=data!$AS$5,K148,
IF(C148=data!$AS$4,J148,0))</f>
        <v>0</v>
      </c>
      <c r="M148" s="61">
        <f>IF(ISNUMBER(L148),L148,0)</f>
        <v>0</v>
      </c>
      <c r="N148" s="61"/>
      <c r="O148" s="61"/>
    </row>
    <row r="149" spans="2:15" ht="26.25" customHeight="1" x14ac:dyDescent="0.15">
      <c r="B149" s="20" t="s">
        <v>143</v>
      </c>
      <c r="C149" s="42"/>
      <c r="D149" s="43"/>
      <c r="E149" s="44"/>
      <c r="F149" s="45"/>
      <c r="G149" s="46"/>
      <c r="H149" s="17"/>
      <c r="I149" s="48"/>
      <c r="J149" s="92">
        <f ca="1" xml:space="preserve">
IF(AND(E149=data!$AR$5,F149=data!$AT$87),data!$AU$87,
IF(AND(E149=data!$AR$5,F149=data!$AT$88),data!$AU$88,
IF(E149=data!$AR$4,D149/G149,
IF(E149=data!$AR$5,D149/OFFSET(data!$AT$3,MATCH(F149,data!$AT$4:$AT$88,0),1),0))))</f>
        <v>0</v>
      </c>
      <c r="K149" s="92">
        <f>MIN(IF(I149=data!$AV$4,0.18,0.09),D149*9)</f>
        <v>0</v>
      </c>
      <c r="L149" s="61">
        <f>IF(C149=data!$AS$5,K149,
IF(C149=data!$AS$4,J149,0))</f>
        <v>0</v>
      </c>
      <c r="M149" s="61">
        <f t="shared" ref="M149:M155" si="14">IF(ISNUMBER(L149),L149,0)</f>
        <v>0</v>
      </c>
      <c r="N149" s="61"/>
      <c r="O149" s="61"/>
    </row>
    <row r="150" spans="2:15" ht="26.25" customHeight="1" x14ac:dyDescent="0.15">
      <c r="B150" s="20" t="s">
        <v>144</v>
      </c>
      <c r="C150" s="42"/>
      <c r="D150" s="43"/>
      <c r="E150" s="44"/>
      <c r="F150" s="45"/>
      <c r="G150" s="46"/>
      <c r="H150" s="17"/>
      <c r="I150" s="48"/>
      <c r="J150" s="92">
        <f ca="1" xml:space="preserve">
IF(AND(E150=data!$AR$5,F150=data!$AT$87),data!$AU$87,
IF(AND(E150=data!$AR$5,F150=data!$AT$88),data!$AU$88,
IF(E150=data!$AR$4,D150/G150,
IF(E150=data!$AR$5,D150/OFFSET(data!$AT$3,MATCH(F150,data!$AT$4:$AT$88,0),1),0))))</f>
        <v>0</v>
      </c>
      <c r="K150" s="92">
        <f>MIN(IF(I150=data!$AV$4,0.18,0.09),D150*9)</f>
        <v>0</v>
      </c>
      <c r="L150" s="61">
        <f>IF(C150=data!$AS$5,K150,
IF(C150=data!$AS$4,J150,0))</f>
        <v>0</v>
      </c>
      <c r="M150" s="61">
        <f t="shared" si="14"/>
        <v>0</v>
      </c>
      <c r="N150" s="61"/>
      <c r="O150" s="61"/>
    </row>
    <row r="151" spans="2:15" ht="26.25" customHeight="1" x14ac:dyDescent="0.15">
      <c r="B151" s="20" t="s">
        <v>145</v>
      </c>
      <c r="C151" s="42"/>
      <c r="D151" s="43"/>
      <c r="E151" s="44"/>
      <c r="F151" s="45"/>
      <c r="G151" s="46"/>
      <c r="H151" s="17"/>
      <c r="I151" s="48"/>
      <c r="J151" s="92">
        <f ca="1" xml:space="preserve">
IF(AND(E151=data!$AR$5,F151=data!$AT$87),data!$AU$87,
IF(AND(E151=data!$AR$5,F151=data!$AT$88),data!$AU$88,
IF(E151=data!$AR$4,D151/G151,
IF(E151=data!$AR$5,D151/OFFSET(data!$AT$3,MATCH(F151,data!$AT$4:$AT$88,0),1),0))))</f>
        <v>0</v>
      </c>
      <c r="K151" s="92">
        <f>MIN(IF(I151=data!$AV$4,0.18,0.09),D151*9)</f>
        <v>0</v>
      </c>
      <c r="L151" s="61">
        <f>IF(C151=data!$AS$5,K151,
IF(C151=data!$AS$4,J151,0))</f>
        <v>0</v>
      </c>
      <c r="M151" s="61">
        <f t="shared" si="14"/>
        <v>0</v>
      </c>
      <c r="N151" s="61"/>
      <c r="O151" s="61"/>
    </row>
    <row r="152" spans="2:15" ht="26.25" customHeight="1" x14ac:dyDescent="0.15">
      <c r="B152" s="20" t="s">
        <v>146</v>
      </c>
      <c r="C152" s="42"/>
      <c r="D152" s="43"/>
      <c r="E152" s="44"/>
      <c r="F152" s="45"/>
      <c r="G152" s="46"/>
      <c r="H152" s="17"/>
      <c r="I152" s="48"/>
      <c r="J152" s="92">
        <f ca="1" xml:space="preserve">
IF(AND(E152=data!$AR$5,F152=data!$AT$87),data!$AU$87,
IF(AND(E152=data!$AR$5,F152=data!$AT$88),data!$AU$88,
IF(E152=data!$AR$4,D152/G152,
IF(E152=data!$AR$5,D152/OFFSET(data!$AT$3,MATCH(F152,data!$AT$4:$AT$88,0),1),0))))</f>
        <v>0</v>
      </c>
      <c r="K152" s="92">
        <f>MIN(IF(I152=data!$AV$4,0.18,0.09),D152*9)</f>
        <v>0</v>
      </c>
      <c r="L152" s="61">
        <f>IF(C152=data!$AS$5,K152,
IF(C152=data!$AS$4,J152,0))</f>
        <v>0</v>
      </c>
      <c r="M152" s="61">
        <f t="shared" si="14"/>
        <v>0</v>
      </c>
      <c r="N152" s="61"/>
      <c r="O152" s="61"/>
    </row>
    <row r="153" spans="2:15" ht="26.25" customHeight="1" x14ac:dyDescent="0.15">
      <c r="B153" s="20" t="s">
        <v>147</v>
      </c>
      <c r="C153" s="42"/>
      <c r="D153" s="43"/>
      <c r="E153" s="44"/>
      <c r="F153" s="45"/>
      <c r="G153" s="46"/>
      <c r="H153" s="17"/>
      <c r="I153" s="48"/>
      <c r="J153" s="92">
        <f ca="1" xml:space="preserve">
IF(AND(E153=data!$AR$5,F153=data!$AT$87),data!$AU$87,
IF(AND(E153=data!$AR$5,F153=data!$AT$88),data!$AU$88,
IF(E153=data!$AR$4,D153/G153,
IF(E153=data!$AR$5,D153/OFFSET(data!$AT$3,MATCH(F153,data!$AT$4:$AT$88,0),1),0))))</f>
        <v>0</v>
      </c>
      <c r="K153" s="92">
        <f>MIN(IF(I153=data!$AV$4,0.18,0.09),D153*9)</f>
        <v>0</v>
      </c>
      <c r="L153" s="61">
        <f>IF(C153=data!$AS$5,K153,
IF(C153=data!$AS$4,J153,0))</f>
        <v>0</v>
      </c>
      <c r="M153" s="61">
        <f t="shared" si="14"/>
        <v>0</v>
      </c>
      <c r="N153" s="61"/>
      <c r="O153" s="61"/>
    </row>
    <row r="154" spans="2:15" ht="26.25" customHeight="1" x14ac:dyDescent="0.15">
      <c r="B154" s="20" t="s">
        <v>148</v>
      </c>
      <c r="C154" s="42"/>
      <c r="D154" s="43"/>
      <c r="E154" s="44"/>
      <c r="F154" s="45"/>
      <c r="G154" s="46"/>
      <c r="H154" s="17"/>
      <c r="I154" s="48"/>
      <c r="J154" s="92">
        <f ca="1" xml:space="preserve">
IF(AND(E154=data!$AR$5,F154=data!$AT$87),data!$AU$87,
IF(AND(E154=data!$AR$5,F154=data!$AT$88),data!$AU$88,
IF(E154=data!$AR$4,D154/G154,
IF(E154=data!$AR$5,D154/OFFSET(data!$AT$3,MATCH(F154,data!$AT$4:$AT$88,0),1),0))))</f>
        <v>0</v>
      </c>
      <c r="K154" s="92">
        <f>MIN(IF(I154=data!$AV$4,0.18,0.09),D154*9)</f>
        <v>0</v>
      </c>
      <c r="L154" s="61">
        <f>IF(C154=data!$AS$5,K154,
IF(C154=data!$AS$4,J154,0))</f>
        <v>0</v>
      </c>
      <c r="M154" s="61">
        <f t="shared" si="14"/>
        <v>0</v>
      </c>
      <c r="N154" s="61" t="e">
        <f ca="1">OFFSET('②壁等-RC造'!$B$8,MATCH(C141,'②壁等-RC造'!H$9:H$48,0),2)</f>
        <v>#N/A</v>
      </c>
      <c r="O154" s="61"/>
    </row>
    <row r="155" spans="2:15" ht="26.25" customHeight="1" thickBot="1" x14ac:dyDescent="0.2">
      <c r="B155" s="21" t="s">
        <v>149</v>
      </c>
      <c r="C155" s="49"/>
      <c r="D155" s="50"/>
      <c r="E155" s="51"/>
      <c r="F155" s="52"/>
      <c r="G155" s="53"/>
      <c r="H155" s="18"/>
      <c r="I155" s="54"/>
      <c r="J155" s="92">
        <f ca="1" xml:space="preserve">
IF(AND(E155=data!$AR$5,F155=data!$AT$87),data!$AU$87,
IF(AND(E155=data!$AR$5,F155=data!$AT$88),data!$AU$88,
IF(E155=data!$AR$4,D155/G155,
IF(E155=data!$AR$5,D155/OFFSET(data!$AT$3,MATCH(F155,data!$AT$4:$AT$88,0),1),0))))</f>
        <v>0</v>
      </c>
      <c r="K155" s="92">
        <f>MIN(IF(I155=data!$AV$4,0.18,0.09),D155*9)</f>
        <v>0</v>
      </c>
      <c r="L155" s="61">
        <f>IF(C155=data!$AS$5,K155,
IF(C155=data!$AS$4,J155,0))</f>
        <v>0</v>
      </c>
      <c r="M155" s="61">
        <f t="shared" si="14"/>
        <v>0</v>
      </c>
      <c r="N155" s="61" t="e">
        <f ca="1">OFFSET('②壁等-RC造'!$B$8,MATCH(C141,'②壁等-RC造'!H$9:H$48,0),4)</f>
        <v>#N/A</v>
      </c>
      <c r="O155" s="61"/>
    </row>
    <row r="157" spans="2:15" hidden="1" x14ac:dyDescent="0.15"/>
    <row r="158" spans="2:15" hidden="1" x14ac:dyDescent="0.15"/>
    <row r="159" spans="2:15" hidden="1" x14ac:dyDescent="0.15"/>
    <row r="160" spans="2:15" hidden="1" x14ac:dyDescent="0.15"/>
    <row r="161" spans="2:15" ht="15" thickBot="1" x14ac:dyDescent="0.2">
      <c r="B161" s="151" t="s">
        <v>124</v>
      </c>
      <c r="C161" s="152" t="s">
        <v>526</v>
      </c>
      <c r="I161" s="34" t="s">
        <v>360</v>
      </c>
    </row>
    <row r="162" spans="2:15" ht="15" thickBot="1" x14ac:dyDescent="0.2">
      <c r="B162" s="630" t="s">
        <v>153</v>
      </c>
      <c r="C162" s="631"/>
      <c r="D162" s="631"/>
      <c r="E162" s="631"/>
      <c r="F162" s="631"/>
      <c r="G162" s="631"/>
      <c r="H162" s="631"/>
      <c r="I162" s="632"/>
    </row>
    <row r="163" spans="2:15" ht="28.5" x14ac:dyDescent="0.15">
      <c r="B163" s="633" t="s">
        <v>139</v>
      </c>
      <c r="C163" s="636" t="s">
        <v>123</v>
      </c>
      <c r="D163" s="636" t="s">
        <v>125</v>
      </c>
      <c r="E163" s="638" t="s">
        <v>357</v>
      </c>
      <c r="F163" s="639"/>
      <c r="G163" s="639"/>
      <c r="H163" s="639"/>
      <c r="I163" s="30" t="s">
        <v>358</v>
      </c>
    </row>
    <row r="164" spans="2:15" ht="14.25" customHeight="1" x14ac:dyDescent="0.15">
      <c r="B164" s="634"/>
      <c r="C164" s="637"/>
      <c r="D164" s="637"/>
      <c r="E164" s="640" t="s">
        <v>126</v>
      </c>
      <c r="F164" s="642" t="s">
        <v>10</v>
      </c>
      <c r="G164" s="101" t="s">
        <v>127</v>
      </c>
      <c r="H164" s="644" t="s">
        <v>155</v>
      </c>
      <c r="I164" s="32" t="s">
        <v>359</v>
      </c>
    </row>
    <row r="165" spans="2:15" ht="15" thickBot="1" x14ac:dyDescent="0.2">
      <c r="B165" s="635"/>
      <c r="C165" s="23" t="s">
        <v>2</v>
      </c>
      <c r="D165" s="26" t="s">
        <v>25</v>
      </c>
      <c r="E165" s="641"/>
      <c r="F165" s="643"/>
      <c r="G165" s="26" t="s">
        <v>129</v>
      </c>
      <c r="H165" s="645"/>
      <c r="I165" s="24" t="s">
        <v>2</v>
      </c>
      <c r="J165" s="92" t="s">
        <v>151</v>
      </c>
      <c r="K165" s="92" t="s">
        <v>152</v>
      </c>
      <c r="L165" s="61"/>
      <c r="M165" s="61" t="s">
        <v>384</v>
      </c>
      <c r="N165" s="61"/>
      <c r="O165" s="61" t="s">
        <v>497</v>
      </c>
    </row>
    <row r="166" spans="2:15" ht="26.25" customHeight="1" x14ac:dyDescent="0.15">
      <c r="B166" s="31" t="s">
        <v>140</v>
      </c>
      <c r="C166" s="35"/>
      <c r="D166" s="36"/>
      <c r="E166" s="37"/>
      <c r="F166" s="38"/>
      <c r="G166" s="39"/>
      <c r="H166" s="40"/>
      <c r="I166" s="41"/>
      <c r="J166" s="92">
        <f ca="1" xml:space="preserve">
IF(AND(E166=data!$AR$5,F166=data!$AT$87),data!$AU$87,
IF(AND(E166=data!$AR$5,F166=data!$AT$88),data!$AU$88,
IF(E166=data!$AR$4,D166/G166,
IF(E166=data!$AR$5,D166/OFFSET(data!$AT$3,MATCH(F166,data!$AT$4:$AT$88,0),1),0))))</f>
        <v>0</v>
      </c>
      <c r="K166" s="92">
        <f>MIN(IF(I166=data!$AV$4,0.18,0.09),D166*9)</f>
        <v>0</v>
      </c>
      <c r="L166" s="61">
        <f>IF(C166=data!$AS$5,K166,
IF(C166=data!$AS$4,J166,0))</f>
        <v>0</v>
      </c>
      <c r="M166" s="61">
        <f t="shared" ref="M166:M167" si="15">IF(ISNUMBER(L166),L166,0)</f>
        <v>0</v>
      </c>
      <c r="N166" s="61" t="e">
        <f ca="1">OFFSET(data!$K$3,MATCH(N174,data!$K$4:$K$10,0),1)</f>
        <v>#N/A</v>
      </c>
      <c r="O166" s="61" t="str">
        <f>IF(SUM(M166:M175)=0,"",1/SUM(M166:M175,N166,N167))</f>
        <v/>
      </c>
    </row>
    <row r="167" spans="2:15" ht="26.25" customHeight="1" x14ac:dyDescent="0.15">
      <c r="B167" s="20" t="s">
        <v>141</v>
      </c>
      <c r="C167" s="42"/>
      <c r="D167" s="43"/>
      <c r="E167" s="44"/>
      <c r="F167" s="45"/>
      <c r="G167" s="46"/>
      <c r="H167" s="17"/>
      <c r="I167" s="47"/>
      <c r="J167" s="92">
        <f ca="1" xml:space="preserve">
IF(AND(E167=data!$AR$5,F167=data!$AT$87),data!$AU$87,
IF(AND(E167=data!$AR$5,F167=data!$AT$88),data!$AU$88,
IF(E167=data!$AR$4,D167/G167,
IF(E167=data!$AR$5,D167/OFFSET(data!$AT$3,MATCH(F167,data!$AT$4:$AT$88,0),1),0))))</f>
        <v>0</v>
      </c>
      <c r="K167" s="92">
        <f>MIN(IF(I167=data!$AV$4,0.18,0.09),D167*9)</f>
        <v>0</v>
      </c>
      <c r="L167" s="61">
        <f>IF(C167=data!$AS$5,K167,
IF(C167=data!$AS$4,J167,0))</f>
        <v>0</v>
      </c>
      <c r="M167" s="61">
        <f t="shared" si="15"/>
        <v>0</v>
      </c>
      <c r="N167" s="61" t="e">
        <f ca="1">OFFSET(data!$K$3,MATCH(N174,data!$K$4:$K$10,0),1+MATCH(N175,data!$M$11:$N$11,0))</f>
        <v>#N/A</v>
      </c>
      <c r="O167" s="61"/>
    </row>
    <row r="168" spans="2:15" ht="26.25" customHeight="1" x14ac:dyDescent="0.15">
      <c r="B168" s="20" t="s">
        <v>142</v>
      </c>
      <c r="C168" s="42"/>
      <c r="D168" s="43"/>
      <c r="E168" s="44"/>
      <c r="F168" s="45"/>
      <c r="G168" s="46"/>
      <c r="H168" s="17"/>
      <c r="I168" s="48"/>
      <c r="J168" s="92">
        <f ca="1" xml:space="preserve">
IF(AND(E168=data!$AR$5,F168=data!$AT$87),data!$AU$87,
IF(AND(E168=data!$AR$5,F168=data!$AT$88),data!$AU$88,
IF(E168=data!$AR$4,D168/G168,
IF(E168=data!$AR$5,D168/OFFSET(data!$AT$3,MATCH(F168,data!$AT$4:$AT$88,0),1),0))))</f>
        <v>0</v>
      </c>
      <c r="K168" s="92">
        <f>MIN(IF(I168=data!$AV$4,0.18,0.09),D168*9)</f>
        <v>0</v>
      </c>
      <c r="L168" s="61">
        <f>IF(C168=data!$AS$5,K168,
IF(C168=data!$AS$4,J168,0))</f>
        <v>0</v>
      </c>
      <c r="M168" s="61">
        <f>IF(ISNUMBER(L168),L168,0)</f>
        <v>0</v>
      </c>
      <c r="N168" s="61"/>
      <c r="O168" s="61"/>
    </row>
    <row r="169" spans="2:15" ht="26.25" customHeight="1" x14ac:dyDescent="0.15">
      <c r="B169" s="20" t="s">
        <v>143</v>
      </c>
      <c r="C169" s="42"/>
      <c r="D169" s="43"/>
      <c r="E169" s="44"/>
      <c r="F169" s="45"/>
      <c r="G169" s="46"/>
      <c r="H169" s="17"/>
      <c r="I169" s="48"/>
      <c r="J169" s="92">
        <f ca="1" xml:space="preserve">
IF(AND(E169=data!$AR$5,F169=data!$AT$87),data!$AU$87,
IF(AND(E169=data!$AR$5,F169=data!$AT$88),data!$AU$88,
IF(E169=data!$AR$4,D169/G169,
IF(E169=data!$AR$5,D169/OFFSET(data!$AT$3,MATCH(F169,data!$AT$4:$AT$88,0),1),0))))</f>
        <v>0</v>
      </c>
      <c r="K169" s="92">
        <f>MIN(IF(I169=data!$AV$4,0.18,0.09),D169*9)</f>
        <v>0</v>
      </c>
      <c r="L169" s="61">
        <f>IF(C169=data!$AS$5,K169,
IF(C169=data!$AS$4,J169,0))</f>
        <v>0</v>
      </c>
      <c r="M169" s="61">
        <f t="shared" ref="M169:M175" si="16">IF(ISNUMBER(L169),L169,0)</f>
        <v>0</v>
      </c>
      <c r="N169" s="61"/>
      <c r="O169" s="61"/>
    </row>
    <row r="170" spans="2:15" ht="26.25" customHeight="1" x14ac:dyDescent="0.15">
      <c r="B170" s="20" t="s">
        <v>144</v>
      </c>
      <c r="C170" s="42"/>
      <c r="D170" s="43"/>
      <c r="E170" s="44"/>
      <c r="F170" s="45"/>
      <c r="G170" s="46"/>
      <c r="H170" s="17"/>
      <c r="I170" s="48"/>
      <c r="J170" s="92">
        <f ca="1" xml:space="preserve">
IF(AND(E170=data!$AR$5,F170=data!$AT$87),data!$AU$87,
IF(AND(E170=data!$AR$5,F170=data!$AT$88),data!$AU$88,
IF(E170=data!$AR$4,D170/G170,
IF(E170=data!$AR$5,D170/OFFSET(data!$AT$3,MATCH(F170,data!$AT$4:$AT$88,0),1),0))))</f>
        <v>0</v>
      </c>
      <c r="K170" s="92">
        <f>MIN(IF(I170=data!$AV$4,0.18,0.09),D170*9)</f>
        <v>0</v>
      </c>
      <c r="L170" s="61">
        <f>IF(C170=data!$AS$5,K170,
IF(C170=data!$AS$4,J170,0))</f>
        <v>0</v>
      </c>
      <c r="M170" s="61">
        <f t="shared" si="16"/>
        <v>0</v>
      </c>
      <c r="N170" s="61"/>
      <c r="O170" s="61"/>
    </row>
    <row r="171" spans="2:15" ht="26.25" customHeight="1" x14ac:dyDescent="0.15">
      <c r="B171" s="20" t="s">
        <v>145</v>
      </c>
      <c r="C171" s="42"/>
      <c r="D171" s="43"/>
      <c r="E171" s="44"/>
      <c r="F171" s="45"/>
      <c r="G171" s="46"/>
      <c r="H171" s="17"/>
      <c r="I171" s="48"/>
      <c r="J171" s="92">
        <f ca="1" xml:space="preserve">
IF(AND(E171=data!$AR$5,F171=data!$AT$87),data!$AU$87,
IF(AND(E171=data!$AR$5,F171=data!$AT$88),data!$AU$88,
IF(E171=data!$AR$4,D171/G171,
IF(E171=data!$AR$5,D171/OFFSET(data!$AT$3,MATCH(F171,data!$AT$4:$AT$88,0),1),0))))</f>
        <v>0</v>
      </c>
      <c r="K171" s="92">
        <f>MIN(IF(I171=data!$AV$4,0.18,0.09),D171*9)</f>
        <v>0</v>
      </c>
      <c r="L171" s="61">
        <f>IF(C171=data!$AS$5,K171,
IF(C171=data!$AS$4,J171,0))</f>
        <v>0</v>
      </c>
      <c r="M171" s="61">
        <f t="shared" si="16"/>
        <v>0</v>
      </c>
      <c r="N171" s="61"/>
      <c r="O171" s="61"/>
    </row>
    <row r="172" spans="2:15" ht="26.25" customHeight="1" x14ac:dyDescent="0.15">
      <c r="B172" s="20" t="s">
        <v>146</v>
      </c>
      <c r="C172" s="42"/>
      <c r="D172" s="43"/>
      <c r="E172" s="44"/>
      <c r="F172" s="45"/>
      <c r="G172" s="46"/>
      <c r="H172" s="17"/>
      <c r="I172" s="48"/>
      <c r="J172" s="92">
        <f ca="1" xml:space="preserve">
IF(AND(E172=data!$AR$5,F172=data!$AT$87),data!$AU$87,
IF(AND(E172=data!$AR$5,F172=data!$AT$88),data!$AU$88,
IF(E172=data!$AR$4,D172/G172,
IF(E172=data!$AR$5,D172/OFFSET(data!$AT$3,MATCH(F172,data!$AT$4:$AT$88,0),1),0))))</f>
        <v>0</v>
      </c>
      <c r="K172" s="92">
        <f>MIN(IF(I172=data!$AV$4,0.18,0.09),D172*9)</f>
        <v>0</v>
      </c>
      <c r="L172" s="61">
        <f>IF(C172=data!$AS$5,K172,
IF(C172=data!$AS$4,J172,0))</f>
        <v>0</v>
      </c>
      <c r="M172" s="61">
        <f t="shared" si="16"/>
        <v>0</v>
      </c>
      <c r="N172" s="61"/>
      <c r="O172" s="61"/>
    </row>
    <row r="173" spans="2:15" ht="26.25" customHeight="1" x14ac:dyDescent="0.15">
      <c r="B173" s="20" t="s">
        <v>147</v>
      </c>
      <c r="C173" s="42"/>
      <c r="D173" s="43"/>
      <c r="E173" s="44"/>
      <c r="F173" s="45"/>
      <c r="G173" s="46"/>
      <c r="H173" s="17"/>
      <c r="I173" s="48"/>
      <c r="J173" s="92">
        <f ca="1" xml:space="preserve">
IF(AND(E173=data!$AR$5,F173=data!$AT$87),data!$AU$87,
IF(AND(E173=data!$AR$5,F173=data!$AT$88),data!$AU$88,
IF(E173=data!$AR$4,D173/G173,
IF(E173=data!$AR$5,D173/OFFSET(data!$AT$3,MATCH(F173,data!$AT$4:$AT$88,0),1),0))))</f>
        <v>0</v>
      </c>
      <c r="K173" s="92">
        <f>MIN(IF(I173=data!$AV$4,0.18,0.09),D173*9)</f>
        <v>0</v>
      </c>
      <c r="L173" s="61">
        <f>IF(C173=data!$AS$5,K173,
IF(C173=data!$AS$4,J173,0))</f>
        <v>0</v>
      </c>
      <c r="M173" s="61">
        <f t="shared" si="16"/>
        <v>0</v>
      </c>
      <c r="N173" s="61"/>
      <c r="O173" s="61"/>
    </row>
    <row r="174" spans="2:15" ht="26.25" customHeight="1" x14ac:dyDescent="0.15">
      <c r="B174" s="20" t="s">
        <v>148</v>
      </c>
      <c r="C174" s="42"/>
      <c r="D174" s="43"/>
      <c r="E174" s="44"/>
      <c r="F174" s="45"/>
      <c r="G174" s="46"/>
      <c r="H174" s="17"/>
      <c r="I174" s="48"/>
      <c r="J174" s="92">
        <f ca="1" xml:space="preserve">
IF(AND(E174=data!$AR$5,F174=data!$AT$87),data!$AU$87,
IF(AND(E174=data!$AR$5,F174=data!$AT$88),data!$AU$88,
IF(E174=data!$AR$4,D174/G174,
IF(E174=data!$AR$5,D174/OFFSET(data!$AT$3,MATCH(F174,data!$AT$4:$AT$88,0),1),0))))</f>
        <v>0</v>
      </c>
      <c r="K174" s="92">
        <f>MIN(IF(I174=data!$AV$4,0.18,0.09),D174*9)</f>
        <v>0</v>
      </c>
      <c r="L174" s="61">
        <f>IF(C174=data!$AS$5,K174,
IF(C174=data!$AS$4,J174,0))</f>
        <v>0</v>
      </c>
      <c r="M174" s="61">
        <f t="shared" si="16"/>
        <v>0</v>
      </c>
      <c r="N174" s="61" t="e">
        <f ca="1">OFFSET('②壁等-RC造'!$B$8,MATCH(C161,'②壁等-RC造'!H$9:H$48,0),2)</f>
        <v>#N/A</v>
      </c>
      <c r="O174" s="61"/>
    </row>
    <row r="175" spans="2:15" ht="26.25" customHeight="1" thickBot="1" x14ac:dyDescent="0.2">
      <c r="B175" s="21" t="s">
        <v>149</v>
      </c>
      <c r="C175" s="49"/>
      <c r="D175" s="50"/>
      <c r="E175" s="51"/>
      <c r="F175" s="52"/>
      <c r="G175" s="53"/>
      <c r="H175" s="18"/>
      <c r="I175" s="54"/>
      <c r="J175" s="92">
        <f ca="1" xml:space="preserve">
IF(AND(E175=data!$AR$5,F175=data!$AT$87),data!$AU$87,
IF(AND(E175=data!$AR$5,F175=data!$AT$88),data!$AU$88,
IF(E175=data!$AR$4,D175/G175,
IF(E175=data!$AR$5,D175/OFFSET(data!$AT$3,MATCH(F175,data!$AT$4:$AT$88,0),1),0))))</f>
        <v>0</v>
      </c>
      <c r="K175" s="92">
        <f>MIN(IF(I175=data!$AV$4,0.18,0.09),D175*9)</f>
        <v>0</v>
      </c>
      <c r="L175" s="61">
        <f>IF(C175=data!$AS$5,K175,
IF(C175=data!$AS$4,J175,0))</f>
        <v>0</v>
      </c>
      <c r="M175" s="61">
        <f t="shared" si="16"/>
        <v>0</v>
      </c>
      <c r="N175" s="61" t="e">
        <f ca="1">OFFSET('②壁等-RC造'!$B$8,MATCH(C161,'②壁等-RC造'!H$9:H$48,0),4)</f>
        <v>#N/A</v>
      </c>
      <c r="O175" s="61"/>
    </row>
    <row r="177" spans="2:15" hidden="1" x14ac:dyDescent="0.15"/>
    <row r="178" spans="2:15" hidden="1" x14ac:dyDescent="0.15"/>
    <row r="179" spans="2:15" hidden="1" x14ac:dyDescent="0.15"/>
    <row r="180" spans="2:15" hidden="1" x14ac:dyDescent="0.15"/>
    <row r="181" spans="2:15" ht="15" thickBot="1" x14ac:dyDescent="0.2">
      <c r="B181" s="151" t="s">
        <v>124</v>
      </c>
      <c r="C181" s="152" t="s">
        <v>527</v>
      </c>
      <c r="I181" s="34" t="s">
        <v>360</v>
      </c>
    </row>
    <row r="182" spans="2:15" ht="15" thickBot="1" x14ac:dyDescent="0.2">
      <c r="B182" s="630" t="s">
        <v>153</v>
      </c>
      <c r="C182" s="631"/>
      <c r="D182" s="631"/>
      <c r="E182" s="631"/>
      <c r="F182" s="631"/>
      <c r="G182" s="631"/>
      <c r="H182" s="631"/>
      <c r="I182" s="632"/>
    </row>
    <row r="183" spans="2:15" ht="28.5" x14ac:dyDescent="0.15">
      <c r="B183" s="633" t="s">
        <v>139</v>
      </c>
      <c r="C183" s="636" t="s">
        <v>123</v>
      </c>
      <c r="D183" s="636" t="s">
        <v>125</v>
      </c>
      <c r="E183" s="638" t="s">
        <v>357</v>
      </c>
      <c r="F183" s="639"/>
      <c r="G183" s="639"/>
      <c r="H183" s="639"/>
      <c r="I183" s="30" t="s">
        <v>358</v>
      </c>
    </row>
    <row r="184" spans="2:15" ht="14.25" customHeight="1" x14ac:dyDescent="0.15">
      <c r="B184" s="634"/>
      <c r="C184" s="637"/>
      <c r="D184" s="637"/>
      <c r="E184" s="640" t="s">
        <v>126</v>
      </c>
      <c r="F184" s="642" t="s">
        <v>10</v>
      </c>
      <c r="G184" s="101" t="s">
        <v>127</v>
      </c>
      <c r="H184" s="644" t="s">
        <v>155</v>
      </c>
      <c r="I184" s="32" t="s">
        <v>359</v>
      </c>
    </row>
    <row r="185" spans="2:15" ht="15" thickBot="1" x14ac:dyDescent="0.2">
      <c r="B185" s="635"/>
      <c r="C185" s="23" t="s">
        <v>2</v>
      </c>
      <c r="D185" s="26" t="s">
        <v>25</v>
      </c>
      <c r="E185" s="641"/>
      <c r="F185" s="643"/>
      <c r="G185" s="26" t="s">
        <v>129</v>
      </c>
      <c r="H185" s="645"/>
      <c r="I185" s="24" t="s">
        <v>2</v>
      </c>
      <c r="J185" s="92" t="s">
        <v>151</v>
      </c>
      <c r="K185" s="92" t="s">
        <v>152</v>
      </c>
      <c r="L185" s="61"/>
      <c r="M185" s="61" t="s">
        <v>384</v>
      </c>
      <c r="N185" s="61"/>
      <c r="O185" s="61" t="s">
        <v>497</v>
      </c>
    </row>
    <row r="186" spans="2:15" ht="26.25" customHeight="1" x14ac:dyDescent="0.15">
      <c r="B186" s="31" t="s">
        <v>140</v>
      </c>
      <c r="C186" s="35"/>
      <c r="D186" s="36"/>
      <c r="E186" s="37"/>
      <c r="F186" s="38"/>
      <c r="G186" s="39"/>
      <c r="H186" s="40"/>
      <c r="I186" s="41"/>
      <c r="J186" s="92">
        <f ca="1" xml:space="preserve">
IF(AND(E186=data!$AR$5,F186=data!$AT$87),data!$AU$87,
IF(AND(E186=data!$AR$5,F186=data!$AT$88),data!$AU$88,
IF(E186=data!$AR$4,D186/G186,
IF(E186=data!$AR$5,D186/OFFSET(data!$AT$3,MATCH(F186,data!$AT$4:$AT$88,0),1),0))))</f>
        <v>0</v>
      </c>
      <c r="K186" s="92">
        <f>MIN(IF(I186=data!$AV$4,0.18,0.09),D186*9)</f>
        <v>0</v>
      </c>
      <c r="L186" s="61">
        <f>IF(C186=data!$AS$5,K186,
IF(C186=data!$AS$4,J186,0))</f>
        <v>0</v>
      </c>
      <c r="M186" s="61">
        <f t="shared" ref="M186:M187" si="17">IF(ISNUMBER(L186),L186,0)</f>
        <v>0</v>
      </c>
      <c r="N186" s="61" t="e">
        <f ca="1">OFFSET(data!$K$3,MATCH(N194,data!$K$4:$K$10,0),1)</f>
        <v>#N/A</v>
      </c>
      <c r="O186" s="61" t="str">
        <f>IF(SUM(M186:M195)=0,"",1/SUM(M186:M195,N186,N187))</f>
        <v/>
      </c>
    </row>
    <row r="187" spans="2:15" ht="26.25" customHeight="1" x14ac:dyDescent="0.15">
      <c r="B187" s="20" t="s">
        <v>141</v>
      </c>
      <c r="C187" s="42"/>
      <c r="D187" s="43"/>
      <c r="E187" s="44"/>
      <c r="F187" s="45"/>
      <c r="G187" s="46"/>
      <c r="H187" s="17"/>
      <c r="I187" s="47"/>
      <c r="J187" s="92">
        <f ca="1" xml:space="preserve">
IF(AND(E187=data!$AR$5,F187=data!$AT$87),data!$AU$87,
IF(AND(E187=data!$AR$5,F187=data!$AT$88),data!$AU$88,
IF(E187=data!$AR$4,D187/G187,
IF(E187=data!$AR$5,D187/OFFSET(data!$AT$3,MATCH(F187,data!$AT$4:$AT$88,0),1),0))))</f>
        <v>0</v>
      </c>
      <c r="K187" s="92">
        <f>MIN(IF(I187=data!$AV$4,0.18,0.09),D187*9)</f>
        <v>0</v>
      </c>
      <c r="L187" s="61">
        <f>IF(C187=data!$AS$5,K187,
IF(C187=data!$AS$4,J187,0))</f>
        <v>0</v>
      </c>
      <c r="M187" s="61">
        <f t="shared" si="17"/>
        <v>0</v>
      </c>
      <c r="N187" s="61" t="e">
        <f ca="1">OFFSET(data!$K$3,MATCH(N194,data!$K$4:$K$10,0),1+MATCH(N195,data!$M$11:$N$11,0))</f>
        <v>#N/A</v>
      </c>
      <c r="O187" s="61"/>
    </row>
    <row r="188" spans="2:15" ht="26.25" customHeight="1" x14ac:dyDescent="0.15">
      <c r="B188" s="20" t="s">
        <v>142</v>
      </c>
      <c r="C188" s="42"/>
      <c r="D188" s="43"/>
      <c r="E188" s="44"/>
      <c r="F188" s="45"/>
      <c r="G188" s="46"/>
      <c r="H188" s="17"/>
      <c r="I188" s="48"/>
      <c r="J188" s="92">
        <f ca="1" xml:space="preserve">
IF(AND(E188=data!$AR$5,F188=data!$AT$87),data!$AU$87,
IF(AND(E188=data!$AR$5,F188=data!$AT$88),data!$AU$88,
IF(E188=data!$AR$4,D188/G188,
IF(E188=data!$AR$5,D188/OFFSET(data!$AT$3,MATCH(F188,data!$AT$4:$AT$88,0),1),0))))</f>
        <v>0</v>
      </c>
      <c r="K188" s="92">
        <f>MIN(IF(I188=data!$AV$4,0.18,0.09),D188*9)</f>
        <v>0</v>
      </c>
      <c r="L188" s="61">
        <f>IF(C188=data!$AS$5,K188,
IF(C188=data!$AS$4,J188,0))</f>
        <v>0</v>
      </c>
      <c r="M188" s="61">
        <f>IF(ISNUMBER(L188),L188,0)</f>
        <v>0</v>
      </c>
      <c r="N188" s="61"/>
      <c r="O188" s="61"/>
    </row>
    <row r="189" spans="2:15" ht="26.25" customHeight="1" x14ac:dyDescent="0.15">
      <c r="B189" s="20" t="s">
        <v>143</v>
      </c>
      <c r="C189" s="42"/>
      <c r="D189" s="43"/>
      <c r="E189" s="44"/>
      <c r="F189" s="45"/>
      <c r="G189" s="46"/>
      <c r="H189" s="17"/>
      <c r="I189" s="48"/>
      <c r="J189" s="92">
        <f ca="1" xml:space="preserve">
IF(AND(E189=data!$AR$5,F189=data!$AT$87),data!$AU$87,
IF(AND(E189=data!$AR$5,F189=data!$AT$88),data!$AU$88,
IF(E189=data!$AR$4,D189/G189,
IF(E189=data!$AR$5,D189/OFFSET(data!$AT$3,MATCH(F189,data!$AT$4:$AT$88,0),1),0))))</f>
        <v>0</v>
      </c>
      <c r="K189" s="92">
        <f>MIN(IF(I189=data!$AV$4,0.18,0.09),D189*9)</f>
        <v>0</v>
      </c>
      <c r="L189" s="61">
        <f>IF(C189=data!$AS$5,K189,
IF(C189=data!$AS$4,J189,0))</f>
        <v>0</v>
      </c>
      <c r="M189" s="61">
        <f t="shared" ref="M189:M195" si="18">IF(ISNUMBER(L189),L189,0)</f>
        <v>0</v>
      </c>
      <c r="N189" s="61"/>
      <c r="O189" s="61"/>
    </row>
    <row r="190" spans="2:15" ht="26.25" customHeight="1" x14ac:dyDescent="0.15">
      <c r="B190" s="20" t="s">
        <v>144</v>
      </c>
      <c r="C190" s="42"/>
      <c r="D190" s="43"/>
      <c r="E190" s="44"/>
      <c r="F190" s="45"/>
      <c r="G190" s="46"/>
      <c r="H190" s="17"/>
      <c r="I190" s="48"/>
      <c r="J190" s="92">
        <f ca="1" xml:space="preserve">
IF(AND(E190=data!$AR$5,F190=data!$AT$87),data!$AU$87,
IF(AND(E190=data!$AR$5,F190=data!$AT$88),data!$AU$88,
IF(E190=data!$AR$4,D190/G190,
IF(E190=data!$AR$5,D190/OFFSET(data!$AT$3,MATCH(F190,data!$AT$4:$AT$88,0),1),0))))</f>
        <v>0</v>
      </c>
      <c r="K190" s="92">
        <f>MIN(IF(I190=data!$AV$4,0.18,0.09),D190*9)</f>
        <v>0</v>
      </c>
      <c r="L190" s="61">
        <f>IF(C190=data!$AS$5,K190,
IF(C190=data!$AS$4,J190,0))</f>
        <v>0</v>
      </c>
      <c r="M190" s="61">
        <f t="shared" si="18"/>
        <v>0</v>
      </c>
      <c r="N190" s="61"/>
      <c r="O190" s="61"/>
    </row>
    <row r="191" spans="2:15" ht="26.25" customHeight="1" x14ac:dyDescent="0.15">
      <c r="B191" s="20" t="s">
        <v>145</v>
      </c>
      <c r="C191" s="42"/>
      <c r="D191" s="43"/>
      <c r="E191" s="44"/>
      <c r="F191" s="45"/>
      <c r="G191" s="46"/>
      <c r="H191" s="17"/>
      <c r="I191" s="48"/>
      <c r="J191" s="92">
        <f ca="1" xml:space="preserve">
IF(AND(E191=data!$AR$5,F191=data!$AT$87),data!$AU$87,
IF(AND(E191=data!$AR$5,F191=data!$AT$88),data!$AU$88,
IF(E191=data!$AR$4,D191/G191,
IF(E191=data!$AR$5,D191/OFFSET(data!$AT$3,MATCH(F191,data!$AT$4:$AT$88,0),1),0))))</f>
        <v>0</v>
      </c>
      <c r="K191" s="92">
        <f>MIN(IF(I191=data!$AV$4,0.18,0.09),D191*9)</f>
        <v>0</v>
      </c>
      <c r="L191" s="61">
        <f>IF(C191=data!$AS$5,K191,
IF(C191=data!$AS$4,J191,0))</f>
        <v>0</v>
      </c>
      <c r="M191" s="61">
        <f t="shared" si="18"/>
        <v>0</v>
      </c>
      <c r="N191" s="61"/>
      <c r="O191" s="61"/>
    </row>
    <row r="192" spans="2:15" ht="26.25" customHeight="1" x14ac:dyDescent="0.15">
      <c r="B192" s="20" t="s">
        <v>146</v>
      </c>
      <c r="C192" s="42"/>
      <c r="D192" s="43"/>
      <c r="E192" s="44"/>
      <c r="F192" s="45"/>
      <c r="G192" s="46"/>
      <c r="H192" s="17"/>
      <c r="I192" s="48"/>
      <c r="J192" s="92">
        <f ca="1" xml:space="preserve">
IF(AND(E192=data!$AR$5,F192=data!$AT$87),data!$AU$87,
IF(AND(E192=data!$AR$5,F192=data!$AT$88),data!$AU$88,
IF(E192=data!$AR$4,D192/G192,
IF(E192=data!$AR$5,D192/OFFSET(data!$AT$3,MATCH(F192,data!$AT$4:$AT$88,0),1),0))))</f>
        <v>0</v>
      </c>
      <c r="K192" s="92">
        <f>MIN(IF(I192=data!$AV$4,0.18,0.09),D192*9)</f>
        <v>0</v>
      </c>
      <c r="L192" s="61">
        <f>IF(C192=data!$AS$5,K192,
IF(C192=data!$AS$4,J192,0))</f>
        <v>0</v>
      </c>
      <c r="M192" s="61">
        <f t="shared" si="18"/>
        <v>0</v>
      </c>
      <c r="N192" s="61"/>
      <c r="O192" s="61"/>
    </row>
    <row r="193" spans="2:15" ht="26.25" customHeight="1" x14ac:dyDescent="0.15">
      <c r="B193" s="20" t="s">
        <v>147</v>
      </c>
      <c r="C193" s="42"/>
      <c r="D193" s="43"/>
      <c r="E193" s="44"/>
      <c r="F193" s="45"/>
      <c r="G193" s="46"/>
      <c r="H193" s="17"/>
      <c r="I193" s="48"/>
      <c r="J193" s="92">
        <f ca="1" xml:space="preserve">
IF(AND(E193=data!$AR$5,F193=data!$AT$87),data!$AU$87,
IF(AND(E193=data!$AR$5,F193=data!$AT$88),data!$AU$88,
IF(E193=data!$AR$4,D193/G193,
IF(E193=data!$AR$5,D193/OFFSET(data!$AT$3,MATCH(F193,data!$AT$4:$AT$88,0),1),0))))</f>
        <v>0</v>
      </c>
      <c r="K193" s="92">
        <f>MIN(IF(I193=data!$AV$4,0.18,0.09),D193*9)</f>
        <v>0</v>
      </c>
      <c r="L193" s="61">
        <f>IF(C193=data!$AS$5,K193,
IF(C193=data!$AS$4,J193,0))</f>
        <v>0</v>
      </c>
      <c r="M193" s="61">
        <f t="shared" si="18"/>
        <v>0</v>
      </c>
      <c r="N193" s="61"/>
      <c r="O193" s="61"/>
    </row>
    <row r="194" spans="2:15" ht="26.25" customHeight="1" x14ac:dyDescent="0.15">
      <c r="B194" s="20" t="s">
        <v>148</v>
      </c>
      <c r="C194" s="42"/>
      <c r="D194" s="43"/>
      <c r="E194" s="44"/>
      <c r="F194" s="45"/>
      <c r="G194" s="46"/>
      <c r="H194" s="17"/>
      <c r="I194" s="48"/>
      <c r="J194" s="92">
        <f ca="1" xml:space="preserve">
IF(AND(E194=data!$AR$5,F194=data!$AT$87),data!$AU$87,
IF(AND(E194=data!$AR$5,F194=data!$AT$88),data!$AU$88,
IF(E194=data!$AR$4,D194/G194,
IF(E194=data!$AR$5,D194/OFFSET(data!$AT$3,MATCH(F194,data!$AT$4:$AT$88,0),1),0))))</f>
        <v>0</v>
      </c>
      <c r="K194" s="92">
        <f>MIN(IF(I194=data!$AV$4,0.18,0.09),D194*9)</f>
        <v>0</v>
      </c>
      <c r="L194" s="61">
        <f>IF(C194=data!$AS$5,K194,
IF(C194=data!$AS$4,J194,0))</f>
        <v>0</v>
      </c>
      <c r="M194" s="61">
        <f t="shared" si="18"/>
        <v>0</v>
      </c>
      <c r="N194" s="61" t="e">
        <f ca="1">OFFSET('②壁等-RC造'!$B$8,MATCH(C181,'②壁等-RC造'!H$9:H$48,0),2)</f>
        <v>#N/A</v>
      </c>
      <c r="O194" s="61"/>
    </row>
    <row r="195" spans="2:15" ht="26.25" customHeight="1" thickBot="1" x14ac:dyDescent="0.2">
      <c r="B195" s="21" t="s">
        <v>149</v>
      </c>
      <c r="C195" s="49"/>
      <c r="D195" s="50"/>
      <c r="E195" s="51"/>
      <c r="F195" s="52"/>
      <c r="G195" s="53"/>
      <c r="H195" s="18"/>
      <c r="I195" s="54"/>
      <c r="J195" s="92">
        <f ca="1" xml:space="preserve">
IF(AND(E195=data!$AR$5,F195=data!$AT$87),data!$AU$87,
IF(AND(E195=data!$AR$5,F195=data!$AT$88),data!$AU$88,
IF(E195=data!$AR$4,D195/G195,
IF(E195=data!$AR$5,D195/OFFSET(data!$AT$3,MATCH(F195,data!$AT$4:$AT$88,0),1),0))))</f>
        <v>0</v>
      </c>
      <c r="K195" s="92">
        <f>MIN(IF(I195=data!$AV$4,0.18,0.09),D195*9)</f>
        <v>0</v>
      </c>
      <c r="L195" s="61">
        <f>IF(C195=data!$AS$5,K195,
IF(C195=data!$AS$4,J195,0))</f>
        <v>0</v>
      </c>
      <c r="M195" s="61">
        <f t="shared" si="18"/>
        <v>0</v>
      </c>
      <c r="N195" s="61" t="e">
        <f ca="1">OFFSET('②壁等-RC造'!$B$8,MATCH(C181,'②壁等-RC造'!H$9:H$48,0),4)</f>
        <v>#N/A</v>
      </c>
      <c r="O195" s="61"/>
    </row>
    <row r="197" spans="2:15" hidden="1" x14ac:dyDescent="0.15"/>
    <row r="198" spans="2:15" hidden="1" x14ac:dyDescent="0.15"/>
    <row r="199" spans="2:15" hidden="1" x14ac:dyDescent="0.15"/>
    <row r="200" spans="2:15" hidden="1" x14ac:dyDescent="0.15"/>
    <row r="201" spans="2:15" ht="15" thickBot="1" x14ac:dyDescent="0.2">
      <c r="B201" s="151" t="s">
        <v>124</v>
      </c>
      <c r="C201" s="152" t="s">
        <v>666</v>
      </c>
      <c r="I201" s="34" t="s">
        <v>360</v>
      </c>
    </row>
    <row r="202" spans="2:15" ht="15" thickBot="1" x14ac:dyDescent="0.2">
      <c r="B202" s="630" t="s">
        <v>153</v>
      </c>
      <c r="C202" s="631"/>
      <c r="D202" s="631"/>
      <c r="E202" s="631"/>
      <c r="F202" s="631"/>
      <c r="G202" s="631"/>
      <c r="H202" s="631"/>
      <c r="I202" s="632"/>
    </row>
    <row r="203" spans="2:15" ht="28.5" x14ac:dyDescent="0.15">
      <c r="B203" s="633" t="s">
        <v>139</v>
      </c>
      <c r="C203" s="636" t="s">
        <v>123</v>
      </c>
      <c r="D203" s="636" t="s">
        <v>125</v>
      </c>
      <c r="E203" s="638" t="s">
        <v>357</v>
      </c>
      <c r="F203" s="639"/>
      <c r="G203" s="639"/>
      <c r="H203" s="639"/>
      <c r="I203" s="30" t="s">
        <v>358</v>
      </c>
    </row>
    <row r="204" spans="2:15" ht="14.25" customHeight="1" x14ac:dyDescent="0.15">
      <c r="B204" s="634"/>
      <c r="C204" s="637"/>
      <c r="D204" s="637"/>
      <c r="E204" s="640" t="s">
        <v>126</v>
      </c>
      <c r="F204" s="642" t="s">
        <v>10</v>
      </c>
      <c r="G204" s="101" t="s">
        <v>127</v>
      </c>
      <c r="H204" s="644" t="s">
        <v>155</v>
      </c>
      <c r="I204" s="32" t="s">
        <v>359</v>
      </c>
    </row>
    <row r="205" spans="2:15" ht="15" thickBot="1" x14ac:dyDescent="0.2">
      <c r="B205" s="635"/>
      <c r="C205" s="23" t="s">
        <v>2</v>
      </c>
      <c r="D205" s="26" t="s">
        <v>25</v>
      </c>
      <c r="E205" s="641"/>
      <c r="F205" s="643"/>
      <c r="G205" s="26" t="s">
        <v>129</v>
      </c>
      <c r="H205" s="645"/>
      <c r="I205" s="24" t="s">
        <v>2</v>
      </c>
      <c r="J205" s="92" t="s">
        <v>151</v>
      </c>
      <c r="K205" s="92" t="s">
        <v>152</v>
      </c>
      <c r="L205" s="61"/>
      <c r="M205" s="61" t="s">
        <v>384</v>
      </c>
      <c r="N205" s="61"/>
      <c r="O205" s="61" t="s">
        <v>497</v>
      </c>
    </row>
    <row r="206" spans="2:15" ht="26.25" customHeight="1" x14ac:dyDescent="0.15">
      <c r="B206" s="31" t="s">
        <v>140</v>
      </c>
      <c r="C206" s="35"/>
      <c r="D206" s="36"/>
      <c r="E206" s="37"/>
      <c r="F206" s="38"/>
      <c r="G206" s="39"/>
      <c r="H206" s="40"/>
      <c r="I206" s="41"/>
      <c r="J206" s="92">
        <f ca="1" xml:space="preserve">
IF(AND(E206=data!$AR$5,F206=data!$AT$87),data!$AU$87,
IF(AND(E206=data!$AR$5,F206=data!$AT$88),data!$AU$88,
IF(E206=data!$AR$4,D206/G206,
IF(E206=data!$AR$5,D206/OFFSET(data!$AT$3,MATCH(F206,data!$AT$4:$AT$88,0),1),0))))</f>
        <v>0</v>
      </c>
      <c r="K206" s="92">
        <f>MIN(IF(I206=data!$AV$4,0.18,0.09),D206*9)</f>
        <v>0</v>
      </c>
      <c r="L206" s="61">
        <f>IF(C206=data!$AS$5,K206,
IF(C206=data!$AS$4,J206,0))</f>
        <v>0</v>
      </c>
      <c r="M206" s="61">
        <f t="shared" ref="M206:M207" si="19">IF(ISNUMBER(L206),L206,0)</f>
        <v>0</v>
      </c>
      <c r="N206" s="61" t="e">
        <f ca="1">OFFSET(data!$K$3,MATCH(N214,data!$K$4:$K$10,0),1)</f>
        <v>#N/A</v>
      </c>
      <c r="O206" s="61" t="str">
        <f>IF(SUM(M206:M215)=0,"",1/SUM(M206:M215,N206,N207))</f>
        <v/>
      </c>
    </row>
    <row r="207" spans="2:15" ht="26.25" customHeight="1" x14ac:dyDescent="0.15">
      <c r="B207" s="20" t="s">
        <v>141</v>
      </c>
      <c r="C207" s="42"/>
      <c r="D207" s="43"/>
      <c r="E207" s="44"/>
      <c r="F207" s="45"/>
      <c r="G207" s="46"/>
      <c r="H207" s="17"/>
      <c r="I207" s="47"/>
      <c r="J207" s="92">
        <f ca="1" xml:space="preserve">
IF(AND(E207=data!$AR$5,F207=data!$AT$87),data!$AU$87,
IF(AND(E207=data!$AR$5,F207=data!$AT$88),data!$AU$88,
IF(E207=data!$AR$4,D207/G207,
IF(E207=data!$AR$5,D207/OFFSET(data!$AT$3,MATCH(F207,data!$AT$4:$AT$88,0),1),0))))</f>
        <v>0</v>
      </c>
      <c r="K207" s="92">
        <f>MIN(IF(I207=data!$AV$4,0.18,0.09),D207*9)</f>
        <v>0</v>
      </c>
      <c r="L207" s="61">
        <f>IF(C207=data!$AS$5,K207,
IF(C207=data!$AS$4,J207,0))</f>
        <v>0</v>
      </c>
      <c r="M207" s="61">
        <f t="shared" si="19"/>
        <v>0</v>
      </c>
      <c r="N207" s="61" t="e">
        <f ca="1">OFFSET(data!$K$3,MATCH(N214,data!$K$4:$K$10,0),1+MATCH(N215,data!$M$11:$N$11,0))</f>
        <v>#N/A</v>
      </c>
      <c r="O207" s="61"/>
    </row>
    <row r="208" spans="2:15" ht="26.25" customHeight="1" x14ac:dyDescent="0.15">
      <c r="B208" s="20" t="s">
        <v>142</v>
      </c>
      <c r="C208" s="42"/>
      <c r="D208" s="43"/>
      <c r="E208" s="44"/>
      <c r="F208" s="45"/>
      <c r="G208" s="46"/>
      <c r="H208" s="17"/>
      <c r="I208" s="48"/>
      <c r="J208" s="92">
        <f ca="1" xml:space="preserve">
IF(AND(E208=data!$AR$5,F208=data!$AT$87),data!$AU$87,
IF(AND(E208=data!$AR$5,F208=data!$AT$88),data!$AU$88,
IF(E208=data!$AR$4,D208/G208,
IF(E208=data!$AR$5,D208/OFFSET(data!$AT$3,MATCH(F208,data!$AT$4:$AT$88,0),1),0))))</f>
        <v>0</v>
      </c>
      <c r="K208" s="92">
        <f>MIN(IF(I208=data!$AV$4,0.18,0.09),D208*9)</f>
        <v>0</v>
      </c>
      <c r="L208" s="61">
        <f>IF(C208=data!$AS$5,K208,
IF(C208=data!$AS$4,J208,0))</f>
        <v>0</v>
      </c>
      <c r="M208" s="61">
        <f>IF(ISNUMBER(L208),L208,0)</f>
        <v>0</v>
      </c>
      <c r="N208" s="61"/>
      <c r="O208" s="61"/>
    </row>
    <row r="209" spans="2:15" ht="26.25" customHeight="1" x14ac:dyDescent="0.15">
      <c r="B209" s="20" t="s">
        <v>143</v>
      </c>
      <c r="C209" s="42"/>
      <c r="D209" s="43"/>
      <c r="E209" s="44"/>
      <c r="F209" s="45"/>
      <c r="G209" s="46"/>
      <c r="H209" s="17"/>
      <c r="I209" s="48"/>
      <c r="J209" s="92">
        <f ca="1" xml:space="preserve">
IF(AND(E209=data!$AR$5,F209=data!$AT$87),data!$AU$87,
IF(AND(E209=data!$AR$5,F209=data!$AT$88),data!$AU$88,
IF(E209=data!$AR$4,D209/G209,
IF(E209=data!$AR$5,D209/OFFSET(data!$AT$3,MATCH(F209,data!$AT$4:$AT$88,0),1),0))))</f>
        <v>0</v>
      </c>
      <c r="K209" s="92">
        <f>MIN(IF(I209=data!$AV$4,0.18,0.09),D209*9)</f>
        <v>0</v>
      </c>
      <c r="L209" s="61">
        <f>IF(C209=data!$AS$5,K209,
IF(C209=data!$AS$4,J209,0))</f>
        <v>0</v>
      </c>
      <c r="M209" s="61">
        <f t="shared" ref="M209:M215" si="20">IF(ISNUMBER(L209),L209,0)</f>
        <v>0</v>
      </c>
      <c r="N209" s="61"/>
      <c r="O209" s="61"/>
    </row>
    <row r="210" spans="2:15" ht="26.25" customHeight="1" x14ac:dyDescent="0.15">
      <c r="B210" s="20" t="s">
        <v>144</v>
      </c>
      <c r="C210" s="42"/>
      <c r="D210" s="43"/>
      <c r="E210" s="44"/>
      <c r="F210" s="45"/>
      <c r="G210" s="46"/>
      <c r="H210" s="17"/>
      <c r="I210" s="48"/>
      <c r="J210" s="92">
        <f ca="1" xml:space="preserve">
IF(AND(E210=data!$AR$5,F210=data!$AT$87),data!$AU$87,
IF(AND(E210=data!$AR$5,F210=data!$AT$88),data!$AU$88,
IF(E210=data!$AR$4,D210/G210,
IF(E210=data!$AR$5,D210/OFFSET(data!$AT$3,MATCH(F210,data!$AT$4:$AT$88,0),1),0))))</f>
        <v>0</v>
      </c>
      <c r="K210" s="92">
        <f>MIN(IF(I210=data!$AV$4,0.18,0.09),D210*9)</f>
        <v>0</v>
      </c>
      <c r="L210" s="61">
        <f>IF(C210=data!$AS$5,K210,
IF(C210=data!$AS$4,J210,0))</f>
        <v>0</v>
      </c>
      <c r="M210" s="61">
        <f t="shared" si="20"/>
        <v>0</v>
      </c>
      <c r="N210" s="61"/>
      <c r="O210" s="61"/>
    </row>
    <row r="211" spans="2:15" ht="26.25" customHeight="1" x14ac:dyDescent="0.15">
      <c r="B211" s="20" t="s">
        <v>145</v>
      </c>
      <c r="C211" s="42"/>
      <c r="D211" s="43"/>
      <c r="E211" s="44"/>
      <c r="F211" s="45"/>
      <c r="G211" s="46"/>
      <c r="H211" s="17"/>
      <c r="I211" s="48"/>
      <c r="J211" s="92">
        <f ca="1" xml:space="preserve">
IF(AND(E211=data!$AR$5,F211=data!$AT$87),data!$AU$87,
IF(AND(E211=data!$AR$5,F211=data!$AT$88),data!$AU$88,
IF(E211=data!$AR$4,D211/G211,
IF(E211=data!$AR$5,D211/OFFSET(data!$AT$3,MATCH(F211,data!$AT$4:$AT$88,0),1),0))))</f>
        <v>0</v>
      </c>
      <c r="K211" s="92">
        <f>MIN(IF(I211=data!$AV$4,0.18,0.09),D211*9)</f>
        <v>0</v>
      </c>
      <c r="L211" s="61">
        <f>IF(C211=data!$AS$5,K211,
IF(C211=data!$AS$4,J211,0))</f>
        <v>0</v>
      </c>
      <c r="M211" s="61">
        <f t="shared" si="20"/>
        <v>0</v>
      </c>
      <c r="N211" s="61"/>
      <c r="O211" s="61"/>
    </row>
    <row r="212" spans="2:15" ht="26.25" customHeight="1" x14ac:dyDescent="0.15">
      <c r="B212" s="20" t="s">
        <v>146</v>
      </c>
      <c r="C212" s="42"/>
      <c r="D212" s="43"/>
      <c r="E212" s="44"/>
      <c r="F212" s="45"/>
      <c r="G212" s="46"/>
      <c r="H212" s="17"/>
      <c r="I212" s="48"/>
      <c r="J212" s="92">
        <f ca="1" xml:space="preserve">
IF(AND(E212=data!$AR$5,F212=data!$AT$87),data!$AU$87,
IF(AND(E212=data!$AR$5,F212=data!$AT$88),data!$AU$88,
IF(E212=data!$AR$4,D212/G212,
IF(E212=data!$AR$5,D212/OFFSET(data!$AT$3,MATCH(F212,data!$AT$4:$AT$88,0),1),0))))</f>
        <v>0</v>
      </c>
      <c r="K212" s="92">
        <f>MIN(IF(I212=data!$AV$4,0.18,0.09),D212*9)</f>
        <v>0</v>
      </c>
      <c r="L212" s="61">
        <f>IF(C212=data!$AS$5,K212,
IF(C212=data!$AS$4,J212,0))</f>
        <v>0</v>
      </c>
      <c r="M212" s="61">
        <f t="shared" si="20"/>
        <v>0</v>
      </c>
      <c r="N212" s="61"/>
      <c r="O212" s="61"/>
    </row>
    <row r="213" spans="2:15" ht="26.25" customHeight="1" x14ac:dyDescent="0.15">
      <c r="B213" s="20" t="s">
        <v>147</v>
      </c>
      <c r="C213" s="42"/>
      <c r="D213" s="43"/>
      <c r="E213" s="44"/>
      <c r="F213" s="45"/>
      <c r="G213" s="46"/>
      <c r="H213" s="17"/>
      <c r="I213" s="48"/>
      <c r="J213" s="92">
        <f ca="1" xml:space="preserve">
IF(AND(E213=data!$AR$5,F213=data!$AT$87),data!$AU$87,
IF(AND(E213=data!$AR$5,F213=data!$AT$88),data!$AU$88,
IF(E213=data!$AR$4,D213/G213,
IF(E213=data!$AR$5,D213/OFFSET(data!$AT$3,MATCH(F213,data!$AT$4:$AT$88,0),1),0))))</f>
        <v>0</v>
      </c>
      <c r="K213" s="92">
        <f>MIN(IF(I213=data!$AV$4,0.18,0.09),D213*9)</f>
        <v>0</v>
      </c>
      <c r="L213" s="61">
        <f>IF(C213=data!$AS$5,K213,
IF(C213=data!$AS$4,J213,0))</f>
        <v>0</v>
      </c>
      <c r="M213" s="61">
        <f t="shared" si="20"/>
        <v>0</v>
      </c>
      <c r="N213" s="61"/>
      <c r="O213" s="61"/>
    </row>
    <row r="214" spans="2:15" ht="26.25" customHeight="1" x14ac:dyDescent="0.15">
      <c r="B214" s="20" t="s">
        <v>148</v>
      </c>
      <c r="C214" s="42"/>
      <c r="D214" s="43"/>
      <c r="E214" s="44"/>
      <c r="F214" s="45"/>
      <c r="G214" s="46"/>
      <c r="H214" s="17"/>
      <c r="I214" s="48"/>
      <c r="J214" s="92">
        <f ca="1" xml:space="preserve">
IF(AND(E214=data!$AR$5,F214=data!$AT$87),data!$AU$87,
IF(AND(E214=data!$AR$5,F214=data!$AT$88),data!$AU$88,
IF(E214=data!$AR$4,D214/G214,
IF(E214=data!$AR$5,D214/OFFSET(data!$AT$3,MATCH(F214,data!$AT$4:$AT$88,0),1),0))))</f>
        <v>0</v>
      </c>
      <c r="K214" s="92">
        <f>MIN(IF(I214=data!$AV$4,0.18,0.09),D214*9)</f>
        <v>0</v>
      </c>
      <c r="L214" s="61">
        <f>IF(C214=data!$AS$5,K214,
IF(C214=data!$AS$4,J214,0))</f>
        <v>0</v>
      </c>
      <c r="M214" s="61">
        <f t="shared" si="20"/>
        <v>0</v>
      </c>
      <c r="N214" s="61" t="e">
        <f ca="1">OFFSET('②壁等-RC造'!$B$8,MATCH(C201,'②壁等-RC造'!H$9:H$48,0),2)</f>
        <v>#N/A</v>
      </c>
      <c r="O214" s="61"/>
    </row>
    <row r="215" spans="2:15" ht="26.25" customHeight="1" thickBot="1" x14ac:dyDescent="0.2">
      <c r="B215" s="21" t="s">
        <v>149</v>
      </c>
      <c r="C215" s="49"/>
      <c r="D215" s="50"/>
      <c r="E215" s="51"/>
      <c r="F215" s="52"/>
      <c r="G215" s="53"/>
      <c r="H215" s="18"/>
      <c r="I215" s="54"/>
      <c r="J215" s="92">
        <f ca="1" xml:space="preserve">
IF(AND(E215=data!$AR$5,F215=data!$AT$87),data!$AU$87,
IF(AND(E215=data!$AR$5,F215=data!$AT$88),data!$AU$88,
IF(E215=data!$AR$4,D215/G215,
IF(E215=data!$AR$5,D215/OFFSET(data!$AT$3,MATCH(F215,data!$AT$4:$AT$88,0),1),0))))</f>
        <v>0</v>
      </c>
      <c r="K215" s="92">
        <f>MIN(IF(I215=data!$AV$4,0.18,0.09),D215*9)</f>
        <v>0</v>
      </c>
      <c r="L215" s="61">
        <f>IF(C215=data!$AS$5,K215,
IF(C215=data!$AS$4,J215,0))</f>
        <v>0</v>
      </c>
      <c r="M215" s="61">
        <f t="shared" si="20"/>
        <v>0</v>
      </c>
      <c r="N215" s="61" t="e">
        <f ca="1">OFFSET('②壁等-RC造'!$B$8,MATCH(C201,'②壁等-RC造'!H$9:H$48,0),4)</f>
        <v>#N/A</v>
      </c>
      <c r="O215" s="61"/>
    </row>
    <row r="217" spans="2:15" hidden="1" x14ac:dyDescent="0.15"/>
    <row r="218" spans="2:15" hidden="1" x14ac:dyDescent="0.15"/>
    <row r="219" spans="2:15" hidden="1" x14ac:dyDescent="0.15"/>
    <row r="220" spans="2:15" hidden="1" x14ac:dyDescent="0.15"/>
    <row r="221" spans="2:15" ht="15" thickBot="1" x14ac:dyDescent="0.2">
      <c r="B221" s="151" t="s">
        <v>124</v>
      </c>
      <c r="C221" s="152" t="s">
        <v>667</v>
      </c>
      <c r="I221" s="34" t="s">
        <v>360</v>
      </c>
    </row>
    <row r="222" spans="2:15" ht="15" thickBot="1" x14ac:dyDescent="0.2">
      <c r="B222" s="630" t="s">
        <v>153</v>
      </c>
      <c r="C222" s="631"/>
      <c r="D222" s="631"/>
      <c r="E222" s="631"/>
      <c r="F222" s="631"/>
      <c r="G222" s="631"/>
      <c r="H222" s="631"/>
      <c r="I222" s="632"/>
    </row>
    <row r="223" spans="2:15" ht="28.5" x14ac:dyDescent="0.15">
      <c r="B223" s="633" t="s">
        <v>139</v>
      </c>
      <c r="C223" s="636" t="s">
        <v>123</v>
      </c>
      <c r="D223" s="636" t="s">
        <v>125</v>
      </c>
      <c r="E223" s="638" t="s">
        <v>357</v>
      </c>
      <c r="F223" s="639"/>
      <c r="G223" s="639"/>
      <c r="H223" s="639"/>
      <c r="I223" s="30" t="s">
        <v>358</v>
      </c>
    </row>
    <row r="224" spans="2:15" ht="14.25" customHeight="1" x14ac:dyDescent="0.15">
      <c r="B224" s="634"/>
      <c r="C224" s="637"/>
      <c r="D224" s="637"/>
      <c r="E224" s="640" t="s">
        <v>126</v>
      </c>
      <c r="F224" s="642" t="s">
        <v>10</v>
      </c>
      <c r="G224" s="101" t="s">
        <v>127</v>
      </c>
      <c r="H224" s="644" t="s">
        <v>155</v>
      </c>
      <c r="I224" s="32" t="s">
        <v>359</v>
      </c>
    </row>
    <row r="225" spans="2:15" ht="15" thickBot="1" x14ac:dyDescent="0.2">
      <c r="B225" s="635"/>
      <c r="C225" s="23" t="s">
        <v>2</v>
      </c>
      <c r="D225" s="26" t="s">
        <v>25</v>
      </c>
      <c r="E225" s="641"/>
      <c r="F225" s="643"/>
      <c r="G225" s="26" t="s">
        <v>129</v>
      </c>
      <c r="H225" s="645"/>
      <c r="I225" s="24" t="s">
        <v>2</v>
      </c>
      <c r="J225" s="92" t="s">
        <v>151</v>
      </c>
      <c r="K225" s="92" t="s">
        <v>152</v>
      </c>
      <c r="L225" s="61"/>
      <c r="M225" s="61" t="s">
        <v>384</v>
      </c>
      <c r="N225" s="61"/>
      <c r="O225" s="61" t="s">
        <v>497</v>
      </c>
    </row>
    <row r="226" spans="2:15" ht="26.25" customHeight="1" x14ac:dyDescent="0.15">
      <c r="B226" s="31" t="s">
        <v>140</v>
      </c>
      <c r="C226" s="35"/>
      <c r="D226" s="36"/>
      <c r="E226" s="37"/>
      <c r="F226" s="38"/>
      <c r="G226" s="39"/>
      <c r="H226" s="40"/>
      <c r="I226" s="41"/>
      <c r="J226" s="92">
        <f ca="1" xml:space="preserve">
IF(AND(E226=data!$AR$5,F226=data!$AT$87),data!$AU$87,
IF(AND(E226=data!$AR$5,F226=data!$AT$88),data!$AU$88,
IF(E226=data!$AR$4,D226/G226,
IF(E226=data!$AR$5,D226/OFFSET(data!$AT$3,MATCH(F226,data!$AT$4:$AT$88,0),1),0))))</f>
        <v>0</v>
      </c>
      <c r="K226" s="92">
        <f>MIN(IF(I226=data!$AV$4,0.18,0.09),D226*9)</f>
        <v>0</v>
      </c>
      <c r="L226" s="61">
        <f>IF(C226=data!$AS$5,K226,
IF(C226=data!$AS$4,J226,0))</f>
        <v>0</v>
      </c>
      <c r="M226" s="61">
        <f t="shared" ref="M226:M227" si="21">IF(ISNUMBER(L226),L226,0)</f>
        <v>0</v>
      </c>
      <c r="N226" s="61" t="e">
        <f ca="1">OFFSET(data!$K$3,MATCH(N234,data!$K$4:$K$10,0),1)</f>
        <v>#N/A</v>
      </c>
      <c r="O226" s="61" t="str">
        <f>IF(SUM(M226:M235)=0,"",1/SUM(M226:M235,N226,N227))</f>
        <v/>
      </c>
    </row>
    <row r="227" spans="2:15" ht="26.25" customHeight="1" x14ac:dyDescent="0.15">
      <c r="B227" s="20" t="s">
        <v>141</v>
      </c>
      <c r="C227" s="42"/>
      <c r="D227" s="43"/>
      <c r="E227" s="44"/>
      <c r="F227" s="45"/>
      <c r="G227" s="46"/>
      <c r="H227" s="17"/>
      <c r="I227" s="47"/>
      <c r="J227" s="92">
        <f ca="1" xml:space="preserve">
IF(AND(E227=data!$AR$5,F227=data!$AT$87),data!$AU$87,
IF(AND(E227=data!$AR$5,F227=data!$AT$88),data!$AU$88,
IF(E227=data!$AR$4,D227/G227,
IF(E227=data!$AR$5,D227/OFFSET(data!$AT$3,MATCH(F227,data!$AT$4:$AT$88,0),1),0))))</f>
        <v>0</v>
      </c>
      <c r="K227" s="92">
        <f>MIN(IF(I227=data!$AV$4,0.18,0.09),D227*9)</f>
        <v>0</v>
      </c>
      <c r="L227" s="61">
        <f>IF(C227=data!$AS$5,K227,
IF(C227=data!$AS$4,J227,0))</f>
        <v>0</v>
      </c>
      <c r="M227" s="61">
        <f t="shared" si="21"/>
        <v>0</v>
      </c>
      <c r="N227" s="61" t="e">
        <f ca="1">OFFSET(data!$K$3,MATCH(N234,data!$K$4:$K$10,0),1+MATCH(N235,data!$M$11:$N$11,0))</f>
        <v>#N/A</v>
      </c>
      <c r="O227" s="61"/>
    </row>
    <row r="228" spans="2:15" ht="26.25" customHeight="1" x14ac:dyDescent="0.15">
      <c r="B228" s="20" t="s">
        <v>142</v>
      </c>
      <c r="C228" s="42"/>
      <c r="D228" s="43"/>
      <c r="E228" s="44"/>
      <c r="F228" s="45"/>
      <c r="G228" s="46"/>
      <c r="H228" s="17"/>
      <c r="I228" s="48"/>
      <c r="J228" s="92">
        <f ca="1" xml:space="preserve">
IF(AND(E228=data!$AR$5,F228=data!$AT$87),data!$AU$87,
IF(AND(E228=data!$AR$5,F228=data!$AT$88),data!$AU$88,
IF(E228=data!$AR$4,D228/G228,
IF(E228=data!$AR$5,D228/OFFSET(data!$AT$3,MATCH(F228,data!$AT$4:$AT$88,0),1),0))))</f>
        <v>0</v>
      </c>
      <c r="K228" s="92">
        <f>MIN(IF(I228=data!$AV$4,0.18,0.09),D228*9)</f>
        <v>0</v>
      </c>
      <c r="L228" s="61">
        <f>IF(C228=data!$AS$5,K228,
IF(C228=data!$AS$4,J228,0))</f>
        <v>0</v>
      </c>
      <c r="M228" s="61">
        <f>IF(ISNUMBER(L228),L228,0)</f>
        <v>0</v>
      </c>
      <c r="N228" s="61"/>
      <c r="O228" s="61"/>
    </row>
    <row r="229" spans="2:15" ht="26.25" customHeight="1" x14ac:dyDescent="0.15">
      <c r="B229" s="20" t="s">
        <v>143</v>
      </c>
      <c r="C229" s="42"/>
      <c r="D229" s="43"/>
      <c r="E229" s="44"/>
      <c r="F229" s="45"/>
      <c r="G229" s="46"/>
      <c r="H229" s="17"/>
      <c r="I229" s="48"/>
      <c r="J229" s="92">
        <f ca="1" xml:space="preserve">
IF(AND(E229=data!$AR$5,F229=data!$AT$87),data!$AU$87,
IF(AND(E229=data!$AR$5,F229=data!$AT$88),data!$AU$88,
IF(E229=data!$AR$4,D229/G229,
IF(E229=data!$AR$5,D229/OFFSET(data!$AT$3,MATCH(F229,data!$AT$4:$AT$88,0),1),0))))</f>
        <v>0</v>
      </c>
      <c r="K229" s="92">
        <f>MIN(IF(I229=data!$AV$4,0.18,0.09),D229*9)</f>
        <v>0</v>
      </c>
      <c r="L229" s="61">
        <f>IF(C229=data!$AS$5,K229,
IF(C229=data!$AS$4,J229,0))</f>
        <v>0</v>
      </c>
      <c r="M229" s="61">
        <f t="shared" ref="M229:M235" si="22">IF(ISNUMBER(L229),L229,0)</f>
        <v>0</v>
      </c>
      <c r="N229" s="61"/>
      <c r="O229" s="61"/>
    </row>
    <row r="230" spans="2:15" ht="26.25" customHeight="1" x14ac:dyDescent="0.15">
      <c r="B230" s="20" t="s">
        <v>144</v>
      </c>
      <c r="C230" s="42"/>
      <c r="D230" s="43"/>
      <c r="E230" s="44"/>
      <c r="F230" s="45"/>
      <c r="G230" s="46"/>
      <c r="H230" s="17"/>
      <c r="I230" s="48"/>
      <c r="J230" s="92">
        <f ca="1" xml:space="preserve">
IF(AND(E230=data!$AR$5,F230=data!$AT$87),data!$AU$87,
IF(AND(E230=data!$AR$5,F230=data!$AT$88),data!$AU$88,
IF(E230=data!$AR$4,D230/G230,
IF(E230=data!$AR$5,D230/OFFSET(data!$AT$3,MATCH(F230,data!$AT$4:$AT$88,0),1),0))))</f>
        <v>0</v>
      </c>
      <c r="K230" s="92">
        <f>MIN(IF(I230=data!$AV$4,0.18,0.09),D230*9)</f>
        <v>0</v>
      </c>
      <c r="L230" s="61">
        <f>IF(C230=data!$AS$5,K230,
IF(C230=data!$AS$4,J230,0))</f>
        <v>0</v>
      </c>
      <c r="M230" s="61">
        <f t="shared" si="22"/>
        <v>0</v>
      </c>
      <c r="N230" s="61"/>
      <c r="O230" s="61"/>
    </row>
    <row r="231" spans="2:15" ht="26.25" customHeight="1" x14ac:dyDescent="0.15">
      <c r="B231" s="20" t="s">
        <v>145</v>
      </c>
      <c r="C231" s="42"/>
      <c r="D231" s="43"/>
      <c r="E231" s="44"/>
      <c r="F231" s="45"/>
      <c r="G231" s="46"/>
      <c r="H231" s="17"/>
      <c r="I231" s="48"/>
      <c r="J231" s="92">
        <f ca="1" xml:space="preserve">
IF(AND(E231=data!$AR$5,F231=data!$AT$87),data!$AU$87,
IF(AND(E231=data!$AR$5,F231=data!$AT$88),data!$AU$88,
IF(E231=data!$AR$4,D231/G231,
IF(E231=data!$AR$5,D231/OFFSET(data!$AT$3,MATCH(F231,data!$AT$4:$AT$88,0),1),0))))</f>
        <v>0</v>
      </c>
      <c r="K231" s="92">
        <f>MIN(IF(I231=data!$AV$4,0.18,0.09),D231*9)</f>
        <v>0</v>
      </c>
      <c r="L231" s="61">
        <f>IF(C231=data!$AS$5,K231,
IF(C231=data!$AS$4,J231,0))</f>
        <v>0</v>
      </c>
      <c r="M231" s="61">
        <f t="shared" si="22"/>
        <v>0</v>
      </c>
      <c r="N231" s="61"/>
      <c r="O231" s="61"/>
    </row>
    <row r="232" spans="2:15" ht="26.25" customHeight="1" x14ac:dyDescent="0.15">
      <c r="B232" s="20" t="s">
        <v>146</v>
      </c>
      <c r="C232" s="42"/>
      <c r="D232" s="43"/>
      <c r="E232" s="44"/>
      <c r="F232" s="45"/>
      <c r="G232" s="46"/>
      <c r="H232" s="17"/>
      <c r="I232" s="48"/>
      <c r="J232" s="92">
        <f ca="1" xml:space="preserve">
IF(AND(E232=data!$AR$5,F232=data!$AT$87),data!$AU$87,
IF(AND(E232=data!$AR$5,F232=data!$AT$88),data!$AU$88,
IF(E232=data!$AR$4,D232/G232,
IF(E232=data!$AR$5,D232/OFFSET(data!$AT$3,MATCH(F232,data!$AT$4:$AT$88,0),1),0))))</f>
        <v>0</v>
      </c>
      <c r="K232" s="92">
        <f>MIN(IF(I232=data!$AV$4,0.18,0.09),D232*9)</f>
        <v>0</v>
      </c>
      <c r="L232" s="61">
        <f>IF(C232=data!$AS$5,K232,
IF(C232=data!$AS$4,J232,0))</f>
        <v>0</v>
      </c>
      <c r="M232" s="61">
        <f t="shared" si="22"/>
        <v>0</v>
      </c>
      <c r="N232" s="61"/>
      <c r="O232" s="61"/>
    </row>
    <row r="233" spans="2:15" ht="26.25" customHeight="1" x14ac:dyDescent="0.15">
      <c r="B233" s="20" t="s">
        <v>147</v>
      </c>
      <c r="C233" s="42"/>
      <c r="D233" s="43"/>
      <c r="E233" s="44"/>
      <c r="F233" s="45"/>
      <c r="G233" s="46"/>
      <c r="H233" s="17"/>
      <c r="I233" s="48"/>
      <c r="J233" s="92">
        <f ca="1" xml:space="preserve">
IF(AND(E233=data!$AR$5,F233=data!$AT$87),data!$AU$87,
IF(AND(E233=data!$AR$5,F233=data!$AT$88),data!$AU$88,
IF(E233=data!$AR$4,D233/G233,
IF(E233=data!$AR$5,D233/OFFSET(data!$AT$3,MATCH(F233,data!$AT$4:$AT$88,0),1),0))))</f>
        <v>0</v>
      </c>
      <c r="K233" s="92">
        <f>MIN(IF(I233=data!$AV$4,0.18,0.09),D233*9)</f>
        <v>0</v>
      </c>
      <c r="L233" s="61">
        <f>IF(C233=data!$AS$5,K233,
IF(C233=data!$AS$4,J233,0))</f>
        <v>0</v>
      </c>
      <c r="M233" s="61">
        <f t="shared" si="22"/>
        <v>0</v>
      </c>
      <c r="N233" s="61"/>
      <c r="O233" s="61"/>
    </row>
    <row r="234" spans="2:15" ht="26.25" customHeight="1" x14ac:dyDescent="0.15">
      <c r="B234" s="20" t="s">
        <v>148</v>
      </c>
      <c r="C234" s="42"/>
      <c r="D234" s="43"/>
      <c r="E234" s="44"/>
      <c r="F234" s="45"/>
      <c r="G234" s="46"/>
      <c r="H234" s="17"/>
      <c r="I234" s="48"/>
      <c r="J234" s="92">
        <f ca="1" xml:space="preserve">
IF(AND(E234=data!$AR$5,F234=data!$AT$87),data!$AU$87,
IF(AND(E234=data!$AR$5,F234=data!$AT$88),data!$AU$88,
IF(E234=data!$AR$4,D234/G234,
IF(E234=data!$AR$5,D234/OFFSET(data!$AT$3,MATCH(F234,data!$AT$4:$AT$88,0),1),0))))</f>
        <v>0</v>
      </c>
      <c r="K234" s="92">
        <f>MIN(IF(I234=data!$AV$4,0.18,0.09),D234*9)</f>
        <v>0</v>
      </c>
      <c r="L234" s="61">
        <f>IF(C234=data!$AS$5,K234,
IF(C234=data!$AS$4,J234,0))</f>
        <v>0</v>
      </c>
      <c r="M234" s="61">
        <f t="shared" si="22"/>
        <v>0</v>
      </c>
      <c r="N234" s="61" t="e">
        <f ca="1">OFFSET('②壁等-RC造'!$B$8,MATCH(C221,'②壁等-RC造'!H$9:H$48,0),2)</f>
        <v>#N/A</v>
      </c>
      <c r="O234" s="61"/>
    </row>
    <row r="235" spans="2:15" ht="26.25" customHeight="1" thickBot="1" x14ac:dyDescent="0.2">
      <c r="B235" s="21" t="s">
        <v>149</v>
      </c>
      <c r="C235" s="49"/>
      <c r="D235" s="50"/>
      <c r="E235" s="51"/>
      <c r="F235" s="52"/>
      <c r="G235" s="53"/>
      <c r="H235" s="18"/>
      <c r="I235" s="54"/>
      <c r="J235" s="92">
        <f ca="1" xml:space="preserve">
IF(AND(E235=data!$AR$5,F235=data!$AT$87),data!$AU$87,
IF(AND(E235=data!$AR$5,F235=data!$AT$88),data!$AU$88,
IF(E235=data!$AR$4,D235/G235,
IF(E235=data!$AR$5,D235/OFFSET(data!$AT$3,MATCH(F235,data!$AT$4:$AT$88,0),1),0))))</f>
        <v>0</v>
      </c>
      <c r="K235" s="92">
        <f>MIN(IF(I235=data!$AV$4,0.18,0.09),D235*9)</f>
        <v>0</v>
      </c>
      <c r="L235" s="61">
        <f>IF(C235=data!$AS$5,K235,
IF(C235=data!$AS$4,J235,0))</f>
        <v>0</v>
      </c>
      <c r="M235" s="61">
        <f t="shared" si="22"/>
        <v>0</v>
      </c>
      <c r="N235" s="61" t="e">
        <f ca="1">OFFSET('②壁等-RC造'!$B$8,MATCH(C221,'②壁等-RC造'!H$9:H$48,0),4)</f>
        <v>#N/A</v>
      </c>
      <c r="O235" s="61"/>
    </row>
    <row r="237" spans="2:15" hidden="1" x14ac:dyDescent="0.15"/>
    <row r="238" spans="2:15" hidden="1" x14ac:dyDescent="0.15"/>
    <row r="239" spans="2:15" hidden="1" x14ac:dyDescent="0.15"/>
    <row r="240" spans="2:15" hidden="1" x14ac:dyDescent="0.15"/>
    <row r="241" spans="2:15" ht="15" thickBot="1" x14ac:dyDescent="0.2">
      <c r="B241" s="151" t="s">
        <v>124</v>
      </c>
      <c r="C241" s="152" t="s">
        <v>668</v>
      </c>
      <c r="I241" s="34" t="s">
        <v>360</v>
      </c>
    </row>
    <row r="242" spans="2:15" ht="15" thickBot="1" x14ac:dyDescent="0.2">
      <c r="B242" s="630" t="s">
        <v>153</v>
      </c>
      <c r="C242" s="631"/>
      <c r="D242" s="631"/>
      <c r="E242" s="631"/>
      <c r="F242" s="631"/>
      <c r="G242" s="631"/>
      <c r="H242" s="631"/>
      <c r="I242" s="632"/>
    </row>
    <row r="243" spans="2:15" ht="28.5" x14ac:dyDescent="0.15">
      <c r="B243" s="633" t="s">
        <v>139</v>
      </c>
      <c r="C243" s="636" t="s">
        <v>123</v>
      </c>
      <c r="D243" s="636" t="s">
        <v>125</v>
      </c>
      <c r="E243" s="638" t="s">
        <v>357</v>
      </c>
      <c r="F243" s="639"/>
      <c r="G243" s="639"/>
      <c r="H243" s="639"/>
      <c r="I243" s="30" t="s">
        <v>358</v>
      </c>
    </row>
    <row r="244" spans="2:15" ht="14.25" customHeight="1" x14ac:dyDescent="0.15">
      <c r="B244" s="634"/>
      <c r="C244" s="637"/>
      <c r="D244" s="637"/>
      <c r="E244" s="640" t="s">
        <v>126</v>
      </c>
      <c r="F244" s="642" t="s">
        <v>10</v>
      </c>
      <c r="G244" s="101" t="s">
        <v>127</v>
      </c>
      <c r="H244" s="644" t="s">
        <v>155</v>
      </c>
      <c r="I244" s="32" t="s">
        <v>359</v>
      </c>
    </row>
    <row r="245" spans="2:15" ht="15" thickBot="1" x14ac:dyDescent="0.2">
      <c r="B245" s="635"/>
      <c r="C245" s="23" t="s">
        <v>2</v>
      </c>
      <c r="D245" s="26" t="s">
        <v>25</v>
      </c>
      <c r="E245" s="641"/>
      <c r="F245" s="643"/>
      <c r="G245" s="26" t="s">
        <v>129</v>
      </c>
      <c r="H245" s="645"/>
      <c r="I245" s="24" t="s">
        <v>2</v>
      </c>
      <c r="J245" s="92" t="s">
        <v>151</v>
      </c>
      <c r="K245" s="92" t="s">
        <v>152</v>
      </c>
      <c r="L245" s="61"/>
      <c r="M245" s="61" t="s">
        <v>384</v>
      </c>
      <c r="N245" s="61"/>
      <c r="O245" s="61" t="s">
        <v>497</v>
      </c>
    </row>
    <row r="246" spans="2:15" ht="26.25" customHeight="1" x14ac:dyDescent="0.15">
      <c r="B246" s="31" t="s">
        <v>140</v>
      </c>
      <c r="C246" s="35"/>
      <c r="D246" s="36"/>
      <c r="E246" s="37"/>
      <c r="F246" s="38"/>
      <c r="G246" s="39"/>
      <c r="H246" s="40"/>
      <c r="I246" s="41"/>
      <c r="J246" s="92">
        <f ca="1" xml:space="preserve">
IF(AND(E246=data!$AR$5,F246=data!$AT$87),data!$AU$87,
IF(AND(E246=data!$AR$5,F246=data!$AT$88),data!$AU$88,
IF(E246=data!$AR$4,D246/G246,
IF(E246=data!$AR$5,D246/OFFSET(data!$AT$3,MATCH(F246,data!$AT$4:$AT$88,0),1),0))))</f>
        <v>0</v>
      </c>
      <c r="K246" s="92">
        <f>MIN(IF(I246=data!$AV$4,0.18,0.09),D246*9)</f>
        <v>0</v>
      </c>
      <c r="L246" s="61">
        <f>IF(C246=data!$AS$5,K246,
IF(C246=data!$AS$4,J246,0))</f>
        <v>0</v>
      </c>
      <c r="M246" s="61">
        <f t="shared" ref="M246:M247" si="23">IF(ISNUMBER(L246),L246,0)</f>
        <v>0</v>
      </c>
      <c r="N246" s="61" t="e">
        <f ca="1">OFFSET(data!$K$3,MATCH(N254,data!$K$4:$K$10,0),1)</f>
        <v>#N/A</v>
      </c>
      <c r="O246" s="61" t="str">
        <f>IF(SUM(M246:M255)=0,"",1/SUM(M246:M255,N246,N247))</f>
        <v/>
      </c>
    </row>
    <row r="247" spans="2:15" ht="26.25" customHeight="1" x14ac:dyDescent="0.15">
      <c r="B247" s="20" t="s">
        <v>141</v>
      </c>
      <c r="C247" s="42"/>
      <c r="D247" s="43"/>
      <c r="E247" s="44"/>
      <c r="F247" s="45"/>
      <c r="G247" s="46"/>
      <c r="H247" s="17"/>
      <c r="I247" s="47"/>
      <c r="J247" s="92">
        <f ca="1" xml:space="preserve">
IF(AND(E247=data!$AR$5,F247=data!$AT$87),data!$AU$87,
IF(AND(E247=data!$AR$5,F247=data!$AT$88),data!$AU$88,
IF(E247=data!$AR$4,D247/G247,
IF(E247=data!$AR$5,D247/OFFSET(data!$AT$3,MATCH(F247,data!$AT$4:$AT$88,0),1),0))))</f>
        <v>0</v>
      </c>
      <c r="K247" s="92">
        <f>MIN(IF(I247=data!$AV$4,0.18,0.09),D247*9)</f>
        <v>0</v>
      </c>
      <c r="L247" s="61">
        <f>IF(C247=data!$AS$5,K247,
IF(C247=data!$AS$4,J247,0))</f>
        <v>0</v>
      </c>
      <c r="M247" s="61">
        <f t="shared" si="23"/>
        <v>0</v>
      </c>
      <c r="N247" s="61" t="e">
        <f ca="1">OFFSET(data!$K$3,MATCH(N254,data!$K$4:$K$10,0),1+MATCH(N255,data!$M$11:$N$11,0))</f>
        <v>#N/A</v>
      </c>
      <c r="O247" s="61"/>
    </row>
    <row r="248" spans="2:15" ht="26.25" customHeight="1" x14ac:dyDescent="0.15">
      <c r="B248" s="20" t="s">
        <v>142</v>
      </c>
      <c r="C248" s="42"/>
      <c r="D248" s="43"/>
      <c r="E248" s="44"/>
      <c r="F248" s="45"/>
      <c r="G248" s="46"/>
      <c r="H248" s="17"/>
      <c r="I248" s="48"/>
      <c r="J248" s="92">
        <f ca="1" xml:space="preserve">
IF(AND(E248=data!$AR$5,F248=data!$AT$87),data!$AU$87,
IF(AND(E248=data!$AR$5,F248=data!$AT$88),data!$AU$88,
IF(E248=data!$AR$4,D248/G248,
IF(E248=data!$AR$5,D248/OFFSET(data!$AT$3,MATCH(F248,data!$AT$4:$AT$88,0),1),0))))</f>
        <v>0</v>
      </c>
      <c r="K248" s="92">
        <f>MIN(IF(I248=data!$AV$4,0.18,0.09),D248*9)</f>
        <v>0</v>
      </c>
      <c r="L248" s="61">
        <f>IF(C248=data!$AS$5,K248,
IF(C248=data!$AS$4,J248,0))</f>
        <v>0</v>
      </c>
      <c r="M248" s="61">
        <f>IF(ISNUMBER(L248),L248,0)</f>
        <v>0</v>
      </c>
      <c r="N248" s="61"/>
      <c r="O248" s="61"/>
    </row>
    <row r="249" spans="2:15" ht="26.25" customHeight="1" x14ac:dyDescent="0.15">
      <c r="B249" s="20" t="s">
        <v>143</v>
      </c>
      <c r="C249" s="42"/>
      <c r="D249" s="43"/>
      <c r="E249" s="44"/>
      <c r="F249" s="45"/>
      <c r="G249" s="46"/>
      <c r="H249" s="17"/>
      <c r="I249" s="48"/>
      <c r="J249" s="92">
        <f ca="1" xml:space="preserve">
IF(AND(E249=data!$AR$5,F249=data!$AT$87),data!$AU$87,
IF(AND(E249=data!$AR$5,F249=data!$AT$88),data!$AU$88,
IF(E249=data!$AR$4,D249/G249,
IF(E249=data!$AR$5,D249/OFFSET(data!$AT$3,MATCH(F249,data!$AT$4:$AT$88,0),1),0))))</f>
        <v>0</v>
      </c>
      <c r="K249" s="92">
        <f>MIN(IF(I249=data!$AV$4,0.18,0.09),D249*9)</f>
        <v>0</v>
      </c>
      <c r="L249" s="61">
        <f>IF(C249=data!$AS$5,K249,
IF(C249=data!$AS$4,J249,0))</f>
        <v>0</v>
      </c>
      <c r="M249" s="61">
        <f t="shared" ref="M249:M255" si="24">IF(ISNUMBER(L249),L249,0)</f>
        <v>0</v>
      </c>
      <c r="N249" s="61"/>
      <c r="O249" s="61"/>
    </row>
    <row r="250" spans="2:15" ht="26.25" customHeight="1" x14ac:dyDescent="0.15">
      <c r="B250" s="20" t="s">
        <v>144</v>
      </c>
      <c r="C250" s="42"/>
      <c r="D250" s="43"/>
      <c r="E250" s="44"/>
      <c r="F250" s="45"/>
      <c r="G250" s="46"/>
      <c r="H250" s="17"/>
      <c r="I250" s="48"/>
      <c r="J250" s="92">
        <f ca="1" xml:space="preserve">
IF(AND(E250=data!$AR$5,F250=data!$AT$87),data!$AU$87,
IF(AND(E250=data!$AR$5,F250=data!$AT$88),data!$AU$88,
IF(E250=data!$AR$4,D250/G250,
IF(E250=data!$AR$5,D250/OFFSET(data!$AT$3,MATCH(F250,data!$AT$4:$AT$88,0),1),0))))</f>
        <v>0</v>
      </c>
      <c r="K250" s="92">
        <f>MIN(IF(I250=data!$AV$4,0.18,0.09),D250*9)</f>
        <v>0</v>
      </c>
      <c r="L250" s="61">
        <f>IF(C250=data!$AS$5,K250,
IF(C250=data!$AS$4,J250,0))</f>
        <v>0</v>
      </c>
      <c r="M250" s="61">
        <f t="shared" si="24"/>
        <v>0</v>
      </c>
      <c r="N250" s="61"/>
      <c r="O250" s="61"/>
    </row>
    <row r="251" spans="2:15" ht="26.25" customHeight="1" x14ac:dyDescent="0.15">
      <c r="B251" s="20" t="s">
        <v>145</v>
      </c>
      <c r="C251" s="42"/>
      <c r="D251" s="43"/>
      <c r="E251" s="44"/>
      <c r="F251" s="45"/>
      <c r="G251" s="46"/>
      <c r="H251" s="17"/>
      <c r="I251" s="48"/>
      <c r="J251" s="92">
        <f ca="1" xml:space="preserve">
IF(AND(E251=data!$AR$5,F251=data!$AT$87),data!$AU$87,
IF(AND(E251=data!$AR$5,F251=data!$AT$88),data!$AU$88,
IF(E251=data!$AR$4,D251/G251,
IF(E251=data!$AR$5,D251/OFFSET(data!$AT$3,MATCH(F251,data!$AT$4:$AT$88,0),1),0))))</f>
        <v>0</v>
      </c>
      <c r="K251" s="92">
        <f>MIN(IF(I251=data!$AV$4,0.18,0.09),D251*9)</f>
        <v>0</v>
      </c>
      <c r="L251" s="61">
        <f>IF(C251=data!$AS$5,K251,
IF(C251=data!$AS$4,J251,0))</f>
        <v>0</v>
      </c>
      <c r="M251" s="61">
        <f t="shared" si="24"/>
        <v>0</v>
      </c>
      <c r="N251" s="61"/>
      <c r="O251" s="61"/>
    </row>
    <row r="252" spans="2:15" ht="26.25" customHeight="1" x14ac:dyDescent="0.15">
      <c r="B252" s="20" t="s">
        <v>146</v>
      </c>
      <c r="C252" s="42"/>
      <c r="D252" s="43"/>
      <c r="E252" s="44"/>
      <c r="F252" s="45"/>
      <c r="G252" s="46"/>
      <c r="H252" s="17"/>
      <c r="I252" s="48"/>
      <c r="J252" s="92">
        <f ca="1" xml:space="preserve">
IF(AND(E252=data!$AR$5,F252=data!$AT$87),data!$AU$87,
IF(AND(E252=data!$AR$5,F252=data!$AT$88),data!$AU$88,
IF(E252=data!$AR$4,D252/G252,
IF(E252=data!$AR$5,D252/OFFSET(data!$AT$3,MATCH(F252,data!$AT$4:$AT$88,0),1),0))))</f>
        <v>0</v>
      </c>
      <c r="K252" s="92">
        <f>MIN(IF(I252=data!$AV$4,0.18,0.09),D252*9)</f>
        <v>0</v>
      </c>
      <c r="L252" s="61">
        <f>IF(C252=data!$AS$5,K252,
IF(C252=data!$AS$4,J252,0))</f>
        <v>0</v>
      </c>
      <c r="M252" s="61">
        <f t="shared" si="24"/>
        <v>0</v>
      </c>
      <c r="N252" s="61"/>
      <c r="O252" s="61"/>
    </row>
    <row r="253" spans="2:15" ht="26.25" customHeight="1" x14ac:dyDescent="0.15">
      <c r="B253" s="20" t="s">
        <v>147</v>
      </c>
      <c r="C253" s="42"/>
      <c r="D253" s="43"/>
      <c r="E253" s="44"/>
      <c r="F253" s="45"/>
      <c r="G253" s="46"/>
      <c r="H253" s="17"/>
      <c r="I253" s="48"/>
      <c r="J253" s="92">
        <f ca="1" xml:space="preserve">
IF(AND(E253=data!$AR$5,F253=data!$AT$87),data!$AU$87,
IF(AND(E253=data!$AR$5,F253=data!$AT$88),data!$AU$88,
IF(E253=data!$AR$4,D253/G253,
IF(E253=data!$AR$5,D253/OFFSET(data!$AT$3,MATCH(F253,data!$AT$4:$AT$88,0),1),0))))</f>
        <v>0</v>
      </c>
      <c r="K253" s="92">
        <f>MIN(IF(I253=data!$AV$4,0.18,0.09),D253*9)</f>
        <v>0</v>
      </c>
      <c r="L253" s="61">
        <f>IF(C253=data!$AS$5,K253,
IF(C253=data!$AS$4,J253,0))</f>
        <v>0</v>
      </c>
      <c r="M253" s="61">
        <f t="shared" si="24"/>
        <v>0</v>
      </c>
      <c r="N253" s="61"/>
      <c r="O253" s="61"/>
    </row>
    <row r="254" spans="2:15" ht="26.25" customHeight="1" x14ac:dyDescent="0.15">
      <c r="B254" s="20" t="s">
        <v>148</v>
      </c>
      <c r="C254" s="42"/>
      <c r="D254" s="43"/>
      <c r="E254" s="44"/>
      <c r="F254" s="45"/>
      <c r="G254" s="46"/>
      <c r="H254" s="17"/>
      <c r="I254" s="48"/>
      <c r="J254" s="92">
        <f ca="1" xml:space="preserve">
IF(AND(E254=data!$AR$5,F254=data!$AT$87),data!$AU$87,
IF(AND(E254=data!$AR$5,F254=data!$AT$88),data!$AU$88,
IF(E254=data!$AR$4,D254/G254,
IF(E254=data!$AR$5,D254/OFFSET(data!$AT$3,MATCH(F254,data!$AT$4:$AT$88,0),1),0))))</f>
        <v>0</v>
      </c>
      <c r="K254" s="92">
        <f>MIN(IF(I254=data!$AV$4,0.18,0.09),D254*9)</f>
        <v>0</v>
      </c>
      <c r="L254" s="61">
        <f>IF(C254=data!$AS$5,K254,
IF(C254=data!$AS$4,J254,0))</f>
        <v>0</v>
      </c>
      <c r="M254" s="61">
        <f t="shared" si="24"/>
        <v>0</v>
      </c>
      <c r="N254" s="61" t="e">
        <f ca="1">OFFSET('②壁等-RC造'!$B$8,MATCH(C241,'②壁等-RC造'!H$9:H$48,0),2)</f>
        <v>#N/A</v>
      </c>
      <c r="O254" s="61"/>
    </row>
    <row r="255" spans="2:15" ht="26.25" customHeight="1" thickBot="1" x14ac:dyDescent="0.2">
      <c r="B255" s="21" t="s">
        <v>149</v>
      </c>
      <c r="C255" s="49"/>
      <c r="D255" s="50"/>
      <c r="E255" s="51"/>
      <c r="F255" s="52"/>
      <c r="G255" s="53"/>
      <c r="H255" s="18"/>
      <c r="I255" s="54"/>
      <c r="J255" s="92">
        <f ca="1" xml:space="preserve">
IF(AND(E255=data!$AR$5,F255=data!$AT$87),data!$AU$87,
IF(AND(E255=data!$AR$5,F255=data!$AT$88),data!$AU$88,
IF(E255=data!$AR$4,D255/G255,
IF(E255=data!$AR$5,D255/OFFSET(data!$AT$3,MATCH(F255,data!$AT$4:$AT$88,0),1),0))))</f>
        <v>0</v>
      </c>
      <c r="K255" s="92">
        <f>MIN(IF(I255=data!$AV$4,0.18,0.09),D255*9)</f>
        <v>0</v>
      </c>
      <c r="L255" s="61">
        <f>IF(C255=data!$AS$5,K255,
IF(C255=data!$AS$4,J255,0))</f>
        <v>0</v>
      </c>
      <c r="M255" s="61">
        <f t="shared" si="24"/>
        <v>0</v>
      </c>
      <c r="N255" s="61" t="e">
        <f ca="1">OFFSET('②壁等-RC造'!$B$8,MATCH(C241,'②壁等-RC造'!H$9:H$48,0),4)</f>
        <v>#N/A</v>
      </c>
      <c r="O255" s="61"/>
    </row>
    <row r="257" spans="2:15" hidden="1" x14ac:dyDescent="0.15"/>
    <row r="258" spans="2:15" hidden="1" x14ac:dyDescent="0.15"/>
    <row r="259" spans="2:15" hidden="1" x14ac:dyDescent="0.15"/>
    <row r="260" spans="2:15" hidden="1" x14ac:dyDescent="0.15"/>
    <row r="261" spans="2:15" ht="15" thickBot="1" x14ac:dyDescent="0.2">
      <c r="B261" s="151" t="s">
        <v>124</v>
      </c>
      <c r="C261" s="152" t="s">
        <v>669</v>
      </c>
      <c r="I261" s="34" t="s">
        <v>360</v>
      </c>
    </row>
    <row r="262" spans="2:15" ht="15" thickBot="1" x14ac:dyDescent="0.2">
      <c r="B262" s="630" t="s">
        <v>153</v>
      </c>
      <c r="C262" s="631"/>
      <c r="D262" s="631"/>
      <c r="E262" s="631"/>
      <c r="F262" s="631"/>
      <c r="G262" s="631"/>
      <c r="H262" s="631"/>
      <c r="I262" s="632"/>
    </row>
    <row r="263" spans="2:15" ht="28.5" x14ac:dyDescent="0.15">
      <c r="B263" s="633" t="s">
        <v>139</v>
      </c>
      <c r="C263" s="636" t="s">
        <v>123</v>
      </c>
      <c r="D263" s="636" t="s">
        <v>125</v>
      </c>
      <c r="E263" s="638" t="s">
        <v>357</v>
      </c>
      <c r="F263" s="639"/>
      <c r="G263" s="639"/>
      <c r="H263" s="639"/>
      <c r="I263" s="30" t="s">
        <v>358</v>
      </c>
    </row>
    <row r="264" spans="2:15" ht="14.25" customHeight="1" x14ac:dyDescent="0.15">
      <c r="B264" s="634"/>
      <c r="C264" s="637"/>
      <c r="D264" s="637"/>
      <c r="E264" s="640" t="s">
        <v>126</v>
      </c>
      <c r="F264" s="642" t="s">
        <v>10</v>
      </c>
      <c r="G264" s="101" t="s">
        <v>127</v>
      </c>
      <c r="H264" s="644" t="s">
        <v>155</v>
      </c>
      <c r="I264" s="32" t="s">
        <v>359</v>
      </c>
    </row>
    <row r="265" spans="2:15" ht="15" thickBot="1" x14ac:dyDescent="0.2">
      <c r="B265" s="635"/>
      <c r="C265" s="23" t="s">
        <v>2</v>
      </c>
      <c r="D265" s="26" t="s">
        <v>25</v>
      </c>
      <c r="E265" s="641"/>
      <c r="F265" s="643"/>
      <c r="G265" s="26" t="s">
        <v>129</v>
      </c>
      <c r="H265" s="645"/>
      <c r="I265" s="24" t="s">
        <v>2</v>
      </c>
      <c r="J265" s="92" t="s">
        <v>151</v>
      </c>
      <c r="K265" s="92" t="s">
        <v>152</v>
      </c>
      <c r="L265" s="61"/>
      <c r="M265" s="61" t="s">
        <v>384</v>
      </c>
      <c r="N265" s="61"/>
      <c r="O265" s="61" t="s">
        <v>497</v>
      </c>
    </row>
    <row r="266" spans="2:15" ht="26.25" customHeight="1" x14ac:dyDescent="0.15">
      <c r="B266" s="31" t="s">
        <v>140</v>
      </c>
      <c r="C266" s="35"/>
      <c r="D266" s="36"/>
      <c r="E266" s="37"/>
      <c r="F266" s="38"/>
      <c r="G266" s="39"/>
      <c r="H266" s="40"/>
      <c r="I266" s="41"/>
      <c r="J266" s="92">
        <f ca="1" xml:space="preserve">
IF(AND(E266=data!$AR$5,F266=data!$AT$87),data!$AU$87,
IF(AND(E266=data!$AR$5,F266=data!$AT$88),data!$AU$88,
IF(E266=data!$AR$4,D266/G266,
IF(E266=data!$AR$5,D266/OFFSET(data!$AT$3,MATCH(F266,data!$AT$4:$AT$88,0),1),0))))</f>
        <v>0</v>
      </c>
      <c r="K266" s="92">
        <f>MIN(IF(I266=data!$AV$4,0.18,0.09),D266*9)</f>
        <v>0</v>
      </c>
      <c r="L266" s="61">
        <f>IF(C266=data!$AS$5,K266,
IF(C266=data!$AS$4,J266,0))</f>
        <v>0</v>
      </c>
      <c r="M266" s="61">
        <f t="shared" ref="M266:M267" si="25">IF(ISNUMBER(L266),L266,0)</f>
        <v>0</v>
      </c>
      <c r="N266" s="61" t="e">
        <f ca="1">OFFSET(data!$K$3,MATCH(N274,data!$K$4:$K$10,0),1)</f>
        <v>#N/A</v>
      </c>
      <c r="O266" s="61" t="str">
        <f>IF(SUM(M266:M275)=0,"",1/SUM(M266:M275,N266,N267))</f>
        <v/>
      </c>
    </row>
    <row r="267" spans="2:15" ht="26.25" customHeight="1" x14ac:dyDescent="0.15">
      <c r="B267" s="20" t="s">
        <v>141</v>
      </c>
      <c r="C267" s="42"/>
      <c r="D267" s="43"/>
      <c r="E267" s="44"/>
      <c r="F267" s="45"/>
      <c r="G267" s="46"/>
      <c r="H267" s="17"/>
      <c r="I267" s="47"/>
      <c r="J267" s="92">
        <f ca="1" xml:space="preserve">
IF(AND(E267=data!$AR$5,F267=data!$AT$87),data!$AU$87,
IF(AND(E267=data!$AR$5,F267=data!$AT$88),data!$AU$88,
IF(E267=data!$AR$4,D267/G267,
IF(E267=data!$AR$5,D267/OFFSET(data!$AT$3,MATCH(F267,data!$AT$4:$AT$88,0),1),0))))</f>
        <v>0</v>
      </c>
      <c r="K267" s="92">
        <f>MIN(IF(I267=data!$AV$4,0.18,0.09),D267*9)</f>
        <v>0</v>
      </c>
      <c r="L267" s="61">
        <f>IF(C267=data!$AS$5,K267,
IF(C267=data!$AS$4,J267,0))</f>
        <v>0</v>
      </c>
      <c r="M267" s="61">
        <f t="shared" si="25"/>
        <v>0</v>
      </c>
      <c r="N267" s="61" t="e">
        <f ca="1">OFFSET(data!$K$3,MATCH(N274,data!$K$4:$K$10,0),1+MATCH(N275,data!$M$11:$N$11,0))</f>
        <v>#N/A</v>
      </c>
      <c r="O267" s="61"/>
    </row>
    <row r="268" spans="2:15" ht="26.25" customHeight="1" x14ac:dyDescent="0.15">
      <c r="B268" s="20" t="s">
        <v>142</v>
      </c>
      <c r="C268" s="42"/>
      <c r="D268" s="43"/>
      <c r="E268" s="44"/>
      <c r="F268" s="45"/>
      <c r="G268" s="46"/>
      <c r="H268" s="17"/>
      <c r="I268" s="48"/>
      <c r="J268" s="92">
        <f ca="1" xml:space="preserve">
IF(AND(E268=data!$AR$5,F268=data!$AT$87),data!$AU$87,
IF(AND(E268=data!$AR$5,F268=data!$AT$88),data!$AU$88,
IF(E268=data!$AR$4,D268/G268,
IF(E268=data!$AR$5,D268/OFFSET(data!$AT$3,MATCH(F268,data!$AT$4:$AT$88,0),1),0))))</f>
        <v>0</v>
      </c>
      <c r="K268" s="92">
        <f>MIN(IF(I268=data!$AV$4,0.18,0.09),D268*9)</f>
        <v>0</v>
      </c>
      <c r="L268" s="61">
        <f>IF(C268=data!$AS$5,K268,
IF(C268=data!$AS$4,J268,0))</f>
        <v>0</v>
      </c>
      <c r="M268" s="61">
        <f>IF(ISNUMBER(L268),L268,0)</f>
        <v>0</v>
      </c>
      <c r="N268" s="61"/>
      <c r="O268" s="61"/>
    </row>
    <row r="269" spans="2:15" ht="26.25" customHeight="1" x14ac:dyDescent="0.15">
      <c r="B269" s="20" t="s">
        <v>143</v>
      </c>
      <c r="C269" s="42"/>
      <c r="D269" s="43"/>
      <c r="E269" s="44"/>
      <c r="F269" s="45"/>
      <c r="G269" s="46"/>
      <c r="H269" s="17"/>
      <c r="I269" s="48"/>
      <c r="J269" s="92">
        <f ca="1" xml:space="preserve">
IF(AND(E269=data!$AR$5,F269=data!$AT$87),data!$AU$87,
IF(AND(E269=data!$AR$5,F269=data!$AT$88),data!$AU$88,
IF(E269=data!$AR$4,D269/G269,
IF(E269=data!$AR$5,D269/OFFSET(data!$AT$3,MATCH(F269,data!$AT$4:$AT$88,0),1),0))))</f>
        <v>0</v>
      </c>
      <c r="K269" s="92">
        <f>MIN(IF(I269=data!$AV$4,0.18,0.09),D269*9)</f>
        <v>0</v>
      </c>
      <c r="L269" s="61">
        <f>IF(C269=data!$AS$5,K269,
IF(C269=data!$AS$4,J269,0))</f>
        <v>0</v>
      </c>
      <c r="M269" s="61">
        <f t="shared" ref="M269:M275" si="26">IF(ISNUMBER(L269),L269,0)</f>
        <v>0</v>
      </c>
      <c r="N269" s="61"/>
      <c r="O269" s="61"/>
    </row>
    <row r="270" spans="2:15" ht="26.25" customHeight="1" x14ac:dyDescent="0.15">
      <c r="B270" s="20" t="s">
        <v>144</v>
      </c>
      <c r="C270" s="42"/>
      <c r="D270" s="43"/>
      <c r="E270" s="44"/>
      <c r="F270" s="45"/>
      <c r="G270" s="46"/>
      <c r="H270" s="17"/>
      <c r="I270" s="48"/>
      <c r="J270" s="92">
        <f ca="1" xml:space="preserve">
IF(AND(E270=data!$AR$5,F270=data!$AT$87),data!$AU$87,
IF(AND(E270=data!$AR$5,F270=data!$AT$88),data!$AU$88,
IF(E270=data!$AR$4,D270/G270,
IF(E270=data!$AR$5,D270/OFFSET(data!$AT$3,MATCH(F270,data!$AT$4:$AT$88,0),1),0))))</f>
        <v>0</v>
      </c>
      <c r="K270" s="92">
        <f>MIN(IF(I270=data!$AV$4,0.18,0.09),D270*9)</f>
        <v>0</v>
      </c>
      <c r="L270" s="61">
        <f>IF(C270=data!$AS$5,K270,
IF(C270=data!$AS$4,J270,0))</f>
        <v>0</v>
      </c>
      <c r="M270" s="61">
        <f t="shared" si="26"/>
        <v>0</v>
      </c>
      <c r="N270" s="61"/>
      <c r="O270" s="61"/>
    </row>
    <row r="271" spans="2:15" ht="26.25" customHeight="1" x14ac:dyDescent="0.15">
      <c r="B271" s="20" t="s">
        <v>145</v>
      </c>
      <c r="C271" s="42"/>
      <c r="D271" s="43"/>
      <c r="E271" s="44"/>
      <c r="F271" s="45"/>
      <c r="G271" s="46"/>
      <c r="H271" s="17"/>
      <c r="I271" s="48"/>
      <c r="J271" s="92">
        <f ca="1" xml:space="preserve">
IF(AND(E271=data!$AR$5,F271=data!$AT$87),data!$AU$87,
IF(AND(E271=data!$AR$5,F271=data!$AT$88),data!$AU$88,
IF(E271=data!$AR$4,D271/G271,
IF(E271=data!$AR$5,D271/OFFSET(data!$AT$3,MATCH(F271,data!$AT$4:$AT$88,0),1),0))))</f>
        <v>0</v>
      </c>
      <c r="K271" s="92">
        <f>MIN(IF(I271=data!$AV$4,0.18,0.09),D271*9)</f>
        <v>0</v>
      </c>
      <c r="L271" s="61">
        <f>IF(C271=data!$AS$5,K271,
IF(C271=data!$AS$4,J271,0))</f>
        <v>0</v>
      </c>
      <c r="M271" s="61">
        <f t="shared" si="26"/>
        <v>0</v>
      </c>
      <c r="N271" s="61"/>
      <c r="O271" s="61"/>
    </row>
    <row r="272" spans="2:15" ht="26.25" customHeight="1" x14ac:dyDescent="0.15">
      <c r="B272" s="20" t="s">
        <v>146</v>
      </c>
      <c r="C272" s="42"/>
      <c r="D272" s="43"/>
      <c r="E272" s="44"/>
      <c r="F272" s="45"/>
      <c r="G272" s="46"/>
      <c r="H272" s="17"/>
      <c r="I272" s="48"/>
      <c r="J272" s="92">
        <f ca="1" xml:space="preserve">
IF(AND(E272=data!$AR$5,F272=data!$AT$87),data!$AU$87,
IF(AND(E272=data!$AR$5,F272=data!$AT$88),data!$AU$88,
IF(E272=data!$AR$4,D272/G272,
IF(E272=data!$AR$5,D272/OFFSET(data!$AT$3,MATCH(F272,data!$AT$4:$AT$88,0),1),0))))</f>
        <v>0</v>
      </c>
      <c r="K272" s="92">
        <f>MIN(IF(I272=data!$AV$4,0.18,0.09),D272*9)</f>
        <v>0</v>
      </c>
      <c r="L272" s="61">
        <f>IF(C272=data!$AS$5,K272,
IF(C272=data!$AS$4,J272,0))</f>
        <v>0</v>
      </c>
      <c r="M272" s="61">
        <f t="shared" si="26"/>
        <v>0</v>
      </c>
      <c r="N272" s="61"/>
      <c r="O272" s="61"/>
    </row>
    <row r="273" spans="2:15" ht="26.25" customHeight="1" x14ac:dyDescent="0.15">
      <c r="B273" s="20" t="s">
        <v>147</v>
      </c>
      <c r="C273" s="42"/>
      <c r="D273" s="43"/>
      <c r="E273" s="44"/>
      <c r="F273" s="45"/>
      <c r="G273" s="46"/>
      <c r="H273" s="17"/>
      <c r="I273" s="48"/>
      <c r="J273" s="92">
        <f ca="1" xml:space="preserve">
IF(AND(E273=data!$AR$5,F273=data!$AT$87),data!$AU$87,
IF(AND(E273=data!$AR$5,F273=data!$AT$88),data!$AU$88,
IF(E273=data!$AR$4,D273/G273,
IF(E273=data!$AR$5,D273/OFFSET(data!$AT$3,MATCH(F273,data!$AT$4:$AT$88,0),1),0))))</f>
        <v>0</v>
      </c>
      <c r="K273" s="92">
        <f>MIN(IF(I273=data!$AV$4,0.18,0.09),D273*9)</f>
        <v>0</v>
      </c>
      <c r="L273" s="61">
        <f>IF(C273=data!$AS$5,K273,
IF(C273=data!$AS$4,J273,0))</f>
        <v>0</v>
      </c>
      <c r="M273" s="61">
        <f t="shared" si="26"/>
        <v>0</v>
      </c>
      <c r="N273" s="61"/>
      <c r="O273" s="61"/>
    </row>
    <row r="274" spans="2:15" ht="26.25" customHeight="1" x14ac:dyDescent="0.15">
      <c r="B274" s="20" t="s">
        <v>148</v>
      </c>
      <c r="C274" s="42"/>
      <c r="D274" s="43"/>
      <c r="E274" s="44"/>
      <c r="F274" s="45"/>
      <c r="G274" s="46"/>
      <c r="H274" s="17"/>
      <c r="I274" s="48"/>
      <c r="J274" s="92">
        <f ca="1" xml:space="preserve">
IF(AND(E274=data!$AR$5,F274=data!$AT$87),data!$AU$87,
IF(AND(E274=data!$AR$5,F274=data!$AT$88),data!$AU$88,
IF(E274=data!$AR$4,D274/G274,
IF(E274=data!$AR$5,D274/OFFSET(data!$AT$3,MATCH(F274,data!$AT$4:$AT$88,0),1),0))))</f>
        <v>0</v>
      </c>
      <c r="K274" s="92">
        <f>MIN(IF(I274=data!$AV$4,0.18,0.09),D274*9)</f>
        <v>0</v>
      </c>
      <c r="L274" s="61">
        <f>IF(C274=data!$AS$5,K274,
IF(C274=data!$AS$4,J274,0))</f>
        <v>0</v>
      </c>
      <c r="M274" s="61">
        <f t="shared" si="26"/>
        <v>0</v>
      </c>
      <c r="N274" s="61" t="e">
        <f ca="1">OFFSET('②壁等-RC造'!$B$8,MATCH(C261,'②壁等-RC造'!H$9:H$48,0),2)</f>
        <v>#N/A</v>
      </c>
      <c r="O274" s="61"/>
    </row>
    <row r="275" spans="2:15" ht="26.25" customHeight="1" thickBot="1" x14ac:dyDescent="0.2">
      <c r="B275" s="21" t="s">
        <v>149</v>
      </c>
      <c r="C275" s="49"/>
      <c r="D275" s="50"/>
      <c r="E275" s="51"/>
      <c r="F275" s="52"/>
      <c r="G275" s="53"/>
      <c r="H275" s="18"/>
      <c r="I275" s="54"/>
      <c r="J275" s="92">
        <f ca="1" xml:space="preserve">
IF(AND(E275=data!$AR$5,F275=data!$AT$87),data!$AU$87,
IF(AND(E275=data!$AR$5,F275=data!$AT$88),data!$AU$88,
IF(E275=data!$AR$4,D275/G275,
IF(E275=data!$AR$5,D275/OFFSET(data!$AT$3,MATCH(F275,data!$AT$4:$AT$88,0),1),0))))</f>
        <v>0</v>
      </c>
      <c r="K275" s="92">
        <f>MIN(IF(I275=data!$AV$4,0.18,0.09),D275*9)</f>
        <v>0</v>
      </c>
      <c r="L275" s="61">
        <f>IF(C275=data!$AS$5,K275,
IF(C275=data!$AS$4,J275,0))</f>
        <v>0</v>
      </c>
      <c r="M275" s="61">
        <f t="shared" si="26"/>
        <v>0</v>
      </c>
      <c r="N275" s="61" t="e">
        <f ca="1">OFFSET('②壁等-RC造'!$B$8,MATCH(C261,'②壁等-RC造'!H$9:H$48,0),4)</f>
        <v>#N/A</v>
      </c>
      <c r="O275" s="61"/>
    </row>
    <row r="277" spans="2:15" hidden="1" x14ac:dyDescent="0.15"/>
    <row r="278" spans="2:15" hidden="1" x14ac:dyDescent="0.15"/>
    <row r="279" spans="2:15" hidden="1" x14ac:dyDescent="0.15"/>
    <row r="280" spans="2:15" hidden="1" x14ac:dyDescent="0.15"/>
    <row r="281" spans="2:15" ht="15" thickBot="1" x14ac:dyDescent="0.2">
      <c r="B281" s="151" t="s">
        <v>124</v>
      </c>
      <c r="C281" s="152" t="s">
        <v>670</v>
      </c>
      <c r="I281" s="34" t="s">
        <v>360</v>
      </c>
    </row>
    <row r="282" spans="2:15" ht="15" thickBot="1" x14ac:dyDescent="0.2">
      <c r="B282" s="630" t="s">
        <v>153</v>
      </c>
      <c r="C282" s="631"/>
      <c r="D282" s="631"/>
      <c r="E282" s="631"/>
      <c r="F282" s="631"/>
      <c r="G282" s="631"/>
      <c r="H282" s="631"/>
      <c r="I282" s="632"/>
    </row>
    <row r="283" spans="2:15" ht="28.5" x14ac:dyDescent="0.15">
      <c r="B283" s="633" t="s">
        <v>139</v>
      </c>
      <c r="C283" s="636" t="s">
        <v>123</v>
      </c>
      <c r="D283" s="636" t="s">
        <v>125</v>
      </c>
      <c r="E283" s="638" t="s">
        <v>357</v>
      </c>
      <c r="F283" s="639"/>
      <c r="G283" s="639"/>
      <c r="H283" s="639"/>
      <c r="I283" s="30" t="s">
        <v>358</v>
      </c>
    </row>
    <row r="284" spans="2:15" ht="14.25" customHeight="1" x14ac:dyDescent="0.15">
      <c r="B284" s="634"/>
      <c r="C284" s="637"/>
      <c r="D284" s="637"/>
      <c r="E284" s="640" t="s">
        <v>126</v>
      </c>
      <c r="F284" s="642" t="s">
        <v>10</v>
      </c>
      <c r="G284" s="101" t="s">
        <v>127</v>
      </c>
      <c r="H284" s="644" t="s">
        <v>155</v>
      </c>
      <c r="I284" s="32" t="s">
        <v>359</v>
      </c>
    </row>
    <row r="285" spans="2:15" ht="15" thickBot="1" x14ac:dyDescent="0.2">
      <c r="B285" s="635"/>
      <c r="C285" s="23" t="s">
        <v>2</v>
      </c>
      <c r="D285" s="26" t="s">
        <v>25</v>
      </c>
      <c r="E285" s="641"/>
      <c r="F285" s="643"/>
      <c r="G285" s="26" t="s">
        <v>129</v>
      </c>
      <c r="H285" s="645"/>
      <c r="I285" s="24" t="s">
        <v>2</v>
      </c>
      <c r="J285" s="92" t="s">
        <v>151</v>
      </c>
      <c r="K285" s="92" t="s">
        <v>152</v>
      </c>
      <c r="L285" s="61"/>
      <c r="M285" s="61" t="s">
        <v>384</v>
      </c>
      <c r="N285" s="61"/>
      <c r="O285" s="61" t="s">
        <v>497</v>
      </c>
    </row>
    <row r="286" spans="2:15" ht="26.25" customHeight="1" x14ac:dyDescent="0.15">
      <c r="B286" s="31" t="s">
        <v>140</v>
      </c>
      <c r="C286" s="35"/>
      <c r="D286" s="36"/>
      <c r="E286" s="37"/>
      <c r="F286" s="38"/>
      <c r="G286" s="39"/>
      <c r="H286" s="40"/>
      <c r="I286" s="41"/>
      <c r="J286" s="92">
        <f ca="1" xml:space="preserve">
IF(AND(E286=data!$AR$5,F286=data!$AT$87),data!$AU$87,
IF(AND(E286=data!$AR$5,F286=data!$AT$88),data!$AU$88,
IF(E286=data!$AR$4,D286/G286,
IF(E286=data!$AR$5,D286/OFFSET(data!$AT$3,MATCH(F286,data!$AT$4:$AT$88,0),1),0))))</f>
        <v>0</v>
      </c>
      <c r="K286" s="92">
        <f>MIN(IF(I286=data!$AV$4,0.18,0.09),D286*9)</f>
        <v>0</v>
      </c>
      <c r="L286" s="61">
        <f>IF(C286=data!$AS$5,K286,
IF(C286=data!$AS$4,J286,0))</f>
        <v>0</v>
      </c>
      <c r="M286" s="61">
        <f t="shared" ref="M286:M287" si="27">IF(ISNUMBER(L286),L286,0)</f>
        <v>0</v>
      </c>
      <c r="N286" s="61" t="e">
        <f ca="1">OFFSET(data!$K$3,MATCH(N294,data!$K$4:$K$10,0),1)</f>
        <v>#N/A</v>
      </c>
      <c r="O286" s="61" t="str">
        <f>IF(SUM(M286:M295)=0,"",1/SUM(M286:M295,N286,N287))</f>
        <v/>
      </c>
    </row>
    <row r="287" spans="2:15" ht="26.25" customHeight="1" x14ac:dyDescent="0.15">
      <c r="B287" s="20" t="s">
        <v>141</v>
      </c>
      <c r="C287" s="42"/>
      <c r="D287" s="43"/>
      <c r="E287" s="44"/>
      <c r="F287" s="45"/>
      <c r="G287" s="46"/>
      <c r="H287" s="17"/>
      <c r="I287" s="47"/>
      <c r="J287" s="92">
        <f ca="1" xml:space="preserve">
IF(AND(E287=data!$AR$5,F287=data!$AT$87),data!$AU$87,
IF(AND(E287=data!$AR$5,F287=data!$AT$88),data!$AU$88,
IF(E287=data!$AR$4,D287/G287,
IF(E287=data!$AR$5,D287/OFFSET(data!$AT$3,MATCH(F287,data!$AT$4:$AT$88,0),1),0))))</f>
        <v>0</v>
      </c>
      <c r="K287" s="92">
        <f>MIN(IF(I287=data!$AV$4,0.18,0.09),D287*9)</f>
        <v>0</v>
      </c>
      <c r="L287" s="61">
        <f>IF(C287=data!$AS$5,K287,
IF(C287=data!$AS$4,J287,0))</f>
        <v>0</v>
      </c>
      <c r="M287" s="61">
        <f t="shared" si="27"/>
        <v>0</v>
      </c>
      <c r="N287" s="61" t="e">
        <f ca="1">OFFSET(data!$K$3,MATCH(N294,data!$K$4:$K$10,0),1+MATCH(N295,data!$M$11:$N$11,0))</f>
        <v>#N/A</v>
      </c>
      <c r="O287" s="61"/>
    </row>
    <row r="288" spans="2:15" ht="26.25" customHeight="1" x14ac:dyDescent="0.15">
      <c r="B288" s="20" t="s">
        <v>142</v>
      </c>
      <c r="C288" s="42"/>
      <c r="D288" s="43"/>
      <c r="E288" s="44"/>
      <c r="F288" s="45"/>
      <c r="G288" s="46"/>
      <c r="H288" s="17"/>
      <c r="I288" s="48"/>
      <c r="J288" s="92">
        <f ca="1" xml:space="preserve">
IF(AND(E288=data!$AR$5,F288=data!$AT$87),data!$AU$87,
IF(AND(E288=data!$AR$5,F288=data!$AT$88),data!$AU$88,
IF(E288=data!$AR$4,D288/G288,
IF(E288=data!$AR$5,D288/OFFSET(data!$AT$3,MATCH(F288,data!$AT$4:$AT$88,0),1),0))))</f>
        <v>0</v>
      </c>
      <c r="K288" s="92">
        <f>MIN(IF(I288=data!$AV$4,0.18,0.09),D288*9)</f>
        <v>0</v>
      </c>
      <c r="L288" s="61">
        <f>IF(C288=data!$AS$5,K288,
IF(C288=data!$AS$4,J288,0))</f>
        <v>0</v>
      </c>
      <c r="M288" s="61">
        <f>IF(ISNUMBER(L288),L288,0)</f>
        <v>0</v>
      </c>
      <c r="N288" s="61"/>
      <c r="O288" s="61"/>
    </row>
    <row r="289" spans="2:15" ht="26.25" customHeight="1" x14ac:dyDescent="0.15">
      <c r="B289" s="20" t="s">
        <v>143</v>
      </c>
      <c r="C289" s="42"/>
      <c r="D289" s="43"/>
      <c r="E289" s="44"/>
      <c r="F289" s="45"/>
      <c r="G289" s="46"/>
      <c r="H289" s="17"/>
      <c r="I289" s="48"/>
      <c r="J289" s="92">
        <f ca="1" xml:space="preserve">
IF(AND(E289=data!$AR$5,F289=data!$AT$87),data!$AU$87,
IF(AND(E289=data!$AR$5,F289=data!$AT$88),data!$AU$88,
IF(E289=data!$AR$4,D289/G289,
IF(E289=data!$AR$5,D289/OFFSET(data!$AT$3,MATCH(F289,data!$AT$4:$AT$88,0),1),0))))</f>
        <v>0</v>
      </c>
      <c r="K289" s="92">
        <f>MIN(IF(I289=data!$AV$4,0.18,0.09),D289*9)</f>
        <v>0</v>
      </c>
      <c r="L289" s="61">
        <f>IF(C289=data!$AS$5,K289,
IF(C289=data!$AS$4,J289,0))</f>
        <v>0</v>
      </c>
      <c r="M289" s="61">
        <f t="shared" ref="M289:M295" si="28">IF(ISNUMBER(L289),L289,0)</f>
        <v>0</v>
      </c>
      <c r="N289" s="61"/>
      <c r="O289" s="61"/>
    </row>
    <row r="290" spans="2:15" ht="26.25" customHeight="1" x14ac:dyDescent="0.15">
      <c r="B290" s="20" t="s">
        <v>144</v>
      </c>
      <c r="C290" s="42"/>
      <c r="D290" s="43"/>
      <c r="E290" s="44"/>
      <c r="F290" s="45"/>
      <c r="G290" s="46"/>
      <c r="H290" s="17"/>
      <c r="I290" s="48"/>
      <c r="J290" s="92">
        <f ca="1" xml:space="preserve">
IF(AND(E290=data!$AR$5,F290=data!$AT$87),data!$AU$87,
IF(AND(E290=data!$AR$5,F290=data!$AT$88),data!$AU$88,
IF(E290=data!$AR$4,D290/G290,
IF(E290=data!$AR$5,D290/OFFSET(data!$AT$3,MATCH(F290,data!$AT$4:$AT$88,0),1),0))))</f>
        <v>0</v>
      </c>
      <c r="K290" s="92">
        <f>MIN(IF(I290=data!$AV$4,0.18,0.09),D290*9)</f>
        <v>0</v>
      </c>
      <c r="L290" s="61">
        <f>IF(C290=data!$AS$5,K290,
IF(C290=data!$AS$4,J290,0))</f>
        <v>0</v>
      </c>
      <c r="M290" s="61">
        <f t="shared" si="28"/>
        <v>0</v>
      </c>
      <c r="N290" s="61"/>
      <c r="O290" s="61"/>
    </row>
    <row r="291" spans="2:15" ht="26.25" customHeight="1" x14ac:dyDescent="0.15">
      <c r="B291" s="20" t="s">
        <v>145</v>
      </c>
      <c r="C291" s="42"/>
      <c r="D291" s="43"/>
      <c r="E291" s="44"/>
      <c r="F291" s="45"/>
      <c r="G291" s="46"/>
      <c r="H291" s="17"/>
      <c r="I291" s="48"/>
      <c r="J291" s="92">
        <f ca="1" xml:space="preserve">
IF(AND(E291=data!$AR$5,F291=data!$AT$87),data!$AU$87,
IF(AND(E291=data!$AR$5,F291=data!$AT$88),data!$AU$88,
IF(E291=data!$AR$4,D291/G291,
IF(E291=data!$AR$5,D291/OFFSET(data!$AT$3,MATCH(F291,data!$AT$4:$AT$88,0),1),0))))</f>
        <v>0</v>
      </c>
      <c r="K291" s="92">
        <f>MIN(IF(I291=data!$AV$4,0.18,0.09),D291*9)</f>
        <v>0</v>
      </c>
      <c r="L291" s="61">
        <f>IF(C291=data!$AS$5,K291,
IF(C291=data!$AS$4,J291,0))</f>
        <v>0</v>
      </c>
      <c r="M291" s="61">
        <f t="shared" si="28"/>
        <v>0</v>
      </c>
      <c r="N291" s="61"/>
      <c r="O291" s="61"/>
    </row>
    <row r="292" spans="2:15" ht="26.25" customHeight="1" x14ac:dyDescent="0.15">
      <c r="B292" s="20" t="s">
        <v>146</v>
      </c>
      <c r="C292" s="42"/>
      <c r="D292" s="43"/>
      <c r="E292" s="44"/>
      <c r="F292" s="45"/>
      <c r="G292" s="46"/>
      <c r="H292" s="17"/>
      <c r="I292" s="48"/>
      <c r="J292" s="92">
        <f ca="1" xml:space="preserve">
IF(AND(E292=data!$AR$5,F292=data!$AT$87),data!$AU$87,
IF(AND(E292=data!$AR$5,F292=data!$AT$88),data!$AU$88,
IF(E292=data!$AR$4,D292/G292,
IF(E292=data!$AR$5,D292/OFFSET(data!$AT$3,MATCH(F292,data!$AT$4:$AT$88,0),1),0))))</f>
        <v>0</v>
      </c>
      <c r="K292" s="92">
        <f>MIN(IF(I292=data!$AV$4,0.18,0.09),D292*9)</f>
        <v>0</v>
      </c>
      <c r="L292" s="61">
        <f>IF(C292=data!$AS$5,K292,
IF(C292=data!$AS$4,J292,0))</f>
        <v>0</v>
      </c>
      <c r="M292" s="61">
        <f t="shared" si="28"/>
        <v>0</v>
      </c>
      <c r="N292" s="61"/>
      <c r="O292" s="61"/>
    </row>
    <row r="293" spans="2:15" ht="26.25" customHeight="1" x14ac:dyDescent="0.15">
      <c r="B293" s="20" t="s">
        <v>147</v>
      </c>
      <c r="C293" s="42"/>
      <c r="D293" s="43"/>
      <c r="E293" s="44"/>
      <c r="F293" s="45"/>
      <c r="G293" s="46"/>
      <c r="H293" s="17"/>
      <c r="I293" s="48"/>
      <c r="J293" s="92">
        <f ca="1" xml:space="preserve">
IF(AND(E293=data!$AR$5,F293=data!$AT$87),data!$AU$87,
IF(AND(E293=data!$AR$5,F293=data!$AT$88),data!$AU$88,
IF(E293=data!$AR$4,D293/G293,
IF(E293=data!$AR$5,D293/OFFSET(data!$AT$3,MATCH(F293,data!$AT$4:$AT$88,0),1),0))))</f>
        <v>0</v>
      </c>
      <c r="K293" s="92">
        <f>MIN(IF(I293=data!$AV$4,0.18,0.09),D293*9)</f>
        <v>0</v>
      </c>
      <c r="L293" s="61">
        <f>IF(C293=data!$AS$5,K293,
IF(C293=data!$AS$4,J293,0))</f>
        <v>0</v>
      </c>
      <c r="M293" s="61">
        <f t="shared" si="28"/>
        <v>0</v>
      </c>
      <c r="N293" s="61"/>
      <c r="O293" s="61"/>
    </row>
    <row r="294" spans="2:15" ht="26.25" customHeight="1" x14ac:dyDescent="0.15">
      <c r="B294" s="20" t="s">
        <v>148</v>
      </c>
      <c r="C294" s="42"/>
      <c r="D294" s="43"/>
      <c r="E294" s="44"/>
      <c r="F294" s="45"/>
      <c r="G294" s="46"/>
      <c r="H294" s="17"/>
      <c r="I294" s="48"/>
      <c r="J294" s="92">
        <f ca="1" xml:space="preserve">
IF(AND(E294=data!$AR$5,F294=data!$AT$87),data!$AU$87,
IF(AND(E294=data!$AR$5,F294=data!$AT$88),data!$AU$88,
IF(E294=data!$AR$4,D294/G294,
IF(E294=data!$AR$5,D294/OFFSET(data!$AT$3,MATCH(F294,data!$AT$4:$AT$88,0),1),0))))</f>
        <v>0</v>
      </c>
      <c r="K294" s="92">
        <f>MIN(IF(I294=data!$AV$4,0.18,0.09),D294*9)</f>
        <v>0</v>
      </c>
      <c r="L294" s="61">
        <f>IF(C294=data!$AS$5,K294,
IF(C294=data!$AS$4,J294,0))</f>
        <v>0</v>
      </c>
      <c r="M294" s="61">
        <f t="shared" si="28"/>
        <v>0</v>
      </c>
      <c r="N294" s="61" t="e">
        <f ca="1">OFFSET('②壁等-RC造'!$B$8,MATCH(C281,'②壁等-RC造'!H$9:H$48,0),2)</f>
        <v>#N/A</v>
      </c>
      <c r="O294" s="61"/>
    </row>
    <row r="295" spans="2:15" ht="26.25" customHeight="1" thickBot="1" x14ac:dyDescent="0.2">
      <c r="B295" s="21" t="s">
        <v>149</v>
      </c>
      <c r="C295" s="49"/>
      <c r="D295" s="50"/>
      <c r="E295" s="51"/>
      <c r="F295" s="52"/>
      <c r="G295" s="53"/>
      <c r="H295" s="18"/>
      <c r="I295" s="54"/>
      <c r="J295" s="92">
        <f ca="1" xml:space="preserve">
IF(AND(E295=data!$AR$5,F295=data!$AT$87),data!$AU$87,
IF(AND(E295=data!$AR$5,F295=data!$AT$88),data!$AU$88,
IF(E295=data!$AR$4,D295/G295,
IF(E295=data!$AR$5,D295/OFFSET(data!$AT$3,MATCH(F295,data!$AT$4:$AT$88,0),1),0))))</f>
        <v>0</v>
      </c>
      <c r="K295" s="92">
        <f>MIN(IF(I295=data!$AV$4,0.18,0.09),D295*9)</f>
        <v>0</v>
      </c>
      <c r="L295" s="61">
        <f>IF(C295=data!$AS$5,K295,
IF(C295=data!$AS$4,J295,0))</f>
        <v>0</v>
      </c>
      <c r="M295" s="61">
        <f t="shared" si="28"/>
        <v>0</v>
      </c>
      <c r="N295" s="61" t="e">
        <f ca="1">OFFSET('②壁等-RC造'!$B$8,MATCH(C281,'②壁等-RC造'!H$9:H$48,0),4)</f>
        <v>#N/A</v>
      </c>
      <c r="O295" s="61"/>
    </row>
    <row r="297" spans="2:15" hidden="1" x14ac:dyDescent="0.15"/>
    <row r="298" spans="2:15" hidden="1" x14ac:dyDescent="0.15"/>
    <row r="299" spans="2:15" hidden="1" x14ac:dyDescent="0.15"/>
    <row r="300" spans="2:15" hidden="1" x14ac:dyDescent="0.15"/>
    <row r="301" spans="2:15" ht="15" thickBot="1" x14ac:dyDescent="0.2">
      <c r="B301" s="151" t="s">
        <v>124</v>
      </c>
      <c r="C301" s="152" t="s">
        <v>671</v>
      </c>
      <c r="I301" s="34" t="s">
        <v>360</v>
      </c>
    </row>
    <row r="302" spans="2:15" ht="15" thickBot="1" x14ac:dyDescent="0.2">
      <c r="B302" s="630" t="s">
        <v>153</v>
      </c>
      <c r="C302" s="631"/>
      <c r="D302" s="631"/>
      <c r="E302" s="631"/>
      <c r="F302" s="631"/>
      <c r="G302" s="631"/>
      <c r="H302" s="631"/>
      <c r="I302" s="632"/>
    </row>
    <row r="303" spans="2:15" ht="28.5" x14ac:dyDescent="0.15">
      <c r="B303" s="633" t="s">
        <v>139</v>
      </c>
      <c r="C303" s="636" t="s">
        <v>123</v>
      </c>
      <c r="D303" s="636" t="s">
        <v>125</v>
      </c>
      <c r="E303" s="638" t="s">
        <v>357</v>
      </c>
      <c r="F303" s="639"/>
      <c r="G303" s="639"/>
      <c r="H303" s="639"/>
      <c r="I303" s="30" t="s">
        <v>358</v>
      </c>
    </row>
    <row r="304" spans="2:15" ht="14.25" customHeight="1" x14ac:dyDescent="0.15">
      <c r="B304" s="634"/>
      <c r="C304" s="637"/>
      <c r="D304" s="637"/>
      <c r="E304" s="640" t="s">
        <v>126</v>
      </c>
      <c r="F304" s="642" t="s">
        <v>10</v>
      </c>
      <c r="G304" s="101" t="s">
        <v>127</v>
      </c>
      <c r="H304" s="644" t="s">
        <v>155</v>
      </c>
      <c r="I304" s="32" t="s">
        <v>359</v>
      </c>
    </row>
    <row r="305" spans="2:15" ht="15" thickBot="1" x14ac:dyDescent="0.2">
      <c r="B305" s="635"/>
      <c r="C305" s="23" t="s">
        <v>2</v>
      </c>
      <c r="D305" s="26" t="s">
        <v>25</v>
      </c>
      <c r="E305" s="641"/>
      <c r="F305" s="643"/>
      <c r="G305" s="26" t="s">
        <v>129</v>
      </c>
      <c r="H305" s="645"/>
      <c r="I305" s="24" t="s">
        <v>2</v>
      </c>
      <c r="J305" s="92" t="s">
        <v>151</v>
      </c>
      <c r="K305" s="92" t="s">
        <v>152</v>
      </c>
      <c r="L305" s="61"/>
      <c r="M305" s="61" t="s">
        <v>384</v>
      </c>
      <c r="N305" s="61"/>
      <c r="O305" s="61" t="s">
        <v>497</v>
      </c>
    </row>
    <row r="306" spans="2:15" ht="26.25" customHeight="1" x14ac:dyDescent="0.15">
      <c r="B306" s="31" t="s">
        <v>140</v>
      </c>
      <c r="C306" s="35"/>
      <c r="D306" s="36"/>
      <c r="E306" s="37"/>
      <c r="F306" s="38"/>
      <c r="G306" s="39"/>
      <c r="H306" s="40"/>
      <c r="I306" s="41"/>
      <c r="J306" s="92">
        <f ca="1" xml:space="preserve">
IF(AND(E306=data!$AR$5,F306=data!$AT$87),data!$AU$87,
IF(AND(E306=data!$AR$5,F306=data!$AT$88),data!$AU$88,
IF(E306=data!$AR$4,D306/G306,
IF(E306=data!$AR$5,D306/OFFSET(data!$AT$3,MATCH(F306,data!$AT$4:$AT$88,0),1),0))))</f>
        <v>0</v>
      </c>
      <c r="K306" s="92">
        <f>MIN(IF(I306=data!$AV$4,0.18,0.09),D306*9)</f>
        <v>0</v>
      </c>
      <c r="L306" s="61">
        <f>IF(C306=data!$AS$5,K306,
IF(C306=data!$AS$4,J306,0))</f>
        <v>0</v>
      </c>
      <c r="M306" s="61">
        <f t="shared" ref="M306:M307" si="29">IF(ISNUMBER(L306),L306,0)</f>
        <v>0</v>
      </c>
      <c r="N306" s="61" t="e">
        <f ca="1">OFFSET(data!$K$3,MATCH(N314,data!$K$4:$K$10,0),1)</f>
        <v>#N/A</v>
      </c>
      <c r="O306" s="61" t="str">
        <f>IF(SUM(M306:M315)=0,"",1/SUM(M306:M315,N306,N307))</f>
        <v/>
      </c>
    </row>
    <row r="307" spans="2:15" ht="26.25" customHeight="1" x14ac:dyDescent="0.15">
      <c r="B307" s="20" t="s">
        <v>141</v>
      </c>
      <c r="C307" s="42"/>
      <c r="D307" s="43"/>
      <c r="E307" s="44"/>
      <c r="F307" s="45"/>
      <c r="G307" s="46"/>
      <c r="H307" s="17"/>
      <c r="I307" s="47"/>
      <c r="J307" s="92">
        <f ca="1" xml:space="preserve">
IF(AND(E307=data!$AR$5,F307=data!$AT$87),data!$AU$87,
IF(AND(E307=data!$AR$5,F307=data!$AT$88),data!$AU$88,
IF(E307=data!$AR$4,D307/G307,
IF(E307=data!$AR$5,D307/OFFSET(data!$AT$3,MATCH(F307,data!$AT$4:$AT$88,0),1),0))))</f>
        <v>0</v>
      </c>
      <c r="K307" s="92">
        <f>MIN(IF(I307=data!$AV$4,0.18,0.09),D307*9)</f>
        <v>0</v>
      </c>
      <c r="L307" s="61">
        <f>IF(C307=data!$AS$5,K307,
IF(C307=data!$AS$4,J307,0))</f>
        <v>0</v>
      </c>
      <c r="M307" s="61">
        <f t="shared" si="29"/>
        <v>0</v>
      </c>
      <c r="N307" s="61" t="e">
        <f ca="1">OFFSET(data!$K$3,MATCH(N314,data!$K$4:$K$10,0),1+MATCH(N315,data!$M$11:$N$11,0))</f>
        <v>#N/A</v>
      </c>
      <c r="O307" s="61"/>
    </row>
    <row r="308" spans="2:15" ht="26.25" customHeight="1" x14ac:dyDescent="0.15">
      <c r="B308" s="20" t="s">
        <v>142</v>
      </c>
      <c r="C308" s="42"/>
      <c r="D308" s="43"/>
      <c r="E308" s="44"/>
      <c r="F308" s="45"/>
      <c r="G308" s="46"/>
      <c r="H308" s="17"/>
      <c r="I308" s="48"/>
      <c r="J308" s="92">
        <f ca="1" xml:space="preserve">
IF(AND(E308=data!$AR$5,F308=data!$AT$87),data!$AU$87,
IF(AND(E308=data!$AR$5,F308=data!$AT$88),data!$AU$88,
IF(E308=data!$AR$4,D308/G308,
IF(E308=data!$AR$5,D308/OFFSET(data!$AT$3,MATCH(F308,data!$AT$4:$AT$88,0),1),0))))</f>
        <v>0</v>
      </c>
      <c r="K308" s="92">
        <f>MIN(IF(I308=data!$AV$4,0.18,0.09),D308*9)</f>
        <v>0</v>
      </c>
      <c r="L308" s="61">
        <f>IF(C308=data!$AS$5,K308,
IF(C308=data!$AS$4,J308,0))</f>
        <v>0</v>
      </c>
      <c r="M308" s="61">
        <f>IF(ISNUMBER(L308),L308,0)</f>
        <v>0</v>
      </c>
      <c r="N308" s="61"/>
      <c r="O308" s="61"/>
    </row>
    <row r="309" spans="2:15" ht="26.25" customHeight="1" x14ac:dyDescent="0.15">
      <c r="B309" s="20" t="s">
        <v>143</v>
      </c>
      <c r="C309" s="42"/>
      <c r="D309" s="43"/>
      <c r="E309" s="44"/>
      <c r="F309" s="45"/>
      <c r="G309" s="46"/>
      <c r="H309" s="17"/>
      <c r="I309" s="48"/>
      <c r="J309" s="92">
        <f ca="1" xml:space="preserve">
IF(AND(E309=data!$AR$5,F309=data!$AT$87),data!$AU$87,
IF(AND(E309=data!$AR$5,F309=data!$AT$88),data!$AU$88,
IF(E309=data!$AR$4,D309/G309,
IF(E309=data!$AR$5,D309/OFFSET(data!$AT$3,MATCH(F309,data!$AT$4:$AT$88,0),1),0))))</f>
        <v>0</v>
      </c>
      <c r="K309" s="92">
        <f>MIN(IF(I309=data!$AV$4,0.18,0.09),D309*9)</f>
        <v>0</v>
      </c>
      <c r="L309" s="61">
        <f>IF(C309=data!$AS$5,K309,
IF(C309=data!$AS$4,J309,0))</f>
        <v>0</v>
      </c>
      <c r="M309" s="61">
        <f t="shared" ref="M309:M315" si="30">IF(ISNUMBER(L309),L309,0)</f>
        <v>0</v>
      </c>
      <c r="N309" s="61"/>
      <c r="O309" s="61"/>
    </row>
    <row r="310" spans="2:15" ht="26.25" customHeight="1" x14ac:dyDescent="0.15">
      <c r="B310" s="20" t="s">
        <v>144</v>
      </c>
      <c r="C310" s="42"/>
      <c r="D310" s="43"/>
      <c r="E310" s="44"/>
      <c r="F310" s="45"/>
      <c r="G310" s="46"/>
      <c r="H310" s="17"/>
      <c r="I310" s="48"/>
      <c r="J310" s="92">
        <f ca="1" xml:space="preserve">
IF(AND(E310=data!$AR$5,F310=data!$AT$87),data!$AU$87,
IF(AND(E310=data!$AR$5,F310=data!$AT$88),data!$AU$88,
IF(E310=data!$AR$4,D310/G310,
IF(E310=data!$AR$5,D310/OFFSET(data!$AT$3,MATCH(F310,data!$AT$4:$AT$88,0),1),0))))</f>
        <v>0</v>
      </c>
      <c r="K310" s="92">
        <f>MIN(IF(I310=data!$AV$4,0.18,0.09),D310*9)</f>
        <v>0</v>
      </c>
      <c r="L310" s="61">
        <f>IF(C310=data!$AS$5,K310,
IF(C310=data!$AS$4,J310,0))</f>
        <v>0</v>
      </c>
      <c r="M310" s="61">
        <f t="shared" si="30"/>
        <v>0</v>
      </c>
      <c r="N310" s="61"/>
      <c r="O310" s="61"/>
    </row>
    <row r="311" spans="2:15" ht="26.25" customHeight="1" x14ac:dyDescent="0.15">
      <c r="B311" s="20" t="s">
        <v>145</v>
      </c>
      <c r="C311" s="42"/>
      <c r="D311" s="43"/>
      <c r="E311" s="44"/>
      <c r="F311" s="45"/>
      <c r="G311" s="46"/>
      <c r="H311" s="17"/>
      <c r="I311" s="48"/>
      <c r="J311" s="92">
        <f ca="1" xml:space="preserve">
IF(AND(E311=data!$AR$5,F311=data!$AT$87),data!$AU$87,
IF(AND(E311=data!$AR$5,F311=data!$AT$88),data!$AU$88,
IF(E311=data!$AR$4,D311/G311,
IF(E311=data!$AR$5,D311/OFFSET(data!$AT$3,MATCH(F311,data!$AT$4:$AT$88,0),1),0))))</f>
        <v>0</v>
      </c>
      <c r="K311" s="92">
        <f>MIN(IF(I311=data!$AV$4,0.18,0.09),D311*9)</f>
        <v>0</v>
      </c>
      <c r="L311" s="61">
        <f>IF(C311=data!$AS$5,K311,
IF(C311=data!$AS$4,J311,0))</f>
        <v>0</v>
      </c>
      <c r="M311" s="61">
        <f t="shared" si="30"/>
        <v>0</v>
      </c>
      <c r="N311" s="61"/>
      <c r="O311" s="61"/>
    </row>
    <row r="312" spans="2:15" ht="26.25" customHeight="1" x14ac:dyDescent="0.15">
      <c r="B312" s="20" t="s">
        <v>146</v>
      </c>
      <c r="C312" s="42"/>
      <c r="D312" s="43"/>
      <c r="E312" s="44"/>
      <c r="F312" s="45"/>
      <c r="G312" s="46"/>
      <c r="H312" s="17"/>
      <c r="I312" s="48"/>
      <c r="J312" s="92">
        <f ca="1" xml:space="preserve">
IF(AND(E312=data!$AR$5,F312=data!$AT$87),data!$AU$87,
IF(AND(E312=data!$AR$5,F312=data!$AT$88),data!$AU$88,
IF(E312=data!$AR$4,D312/G312,
IF(E312=data!$AR$5,D312/OFFSET(data!$AT$3,MATCH(F312,data!$AT$4:$AT$88,0),1),0))))</f>
        <v>0</v>
      </c>
      <c r="K312" s="92">
        <f>MIN(IF(I312=data!$AV$4,0.18,0.09),D312*9)</f>
        <v>0</v>
      </c>
      <c r="L312" s="61">
        <f>IF(C312=data!$AS$5,K312,
IF(C312=data!$AS$4,J312,0))</f>
        <v>0</v>
      </c>
      <c r="M312" s="61">
        <f t="shared" si="30"/>
        <v>0</v>
      </c>
      <c r="N312" s="61"/>
      <c r="O312" s="61"/>
    </row>
    <row r="313" spans="2:15" ht="26.25" customHeight="1" x14ac:dyDescent="0.15">
      <c r="B313" s="20" t="s">
        <v>147</v>
      </c>
      <c r="C313" s="42"/>
      <c r="D313" s="43"/>
      <c r="E313" s="44"/>
      <c r="F313" s="45"/>
      <c r="G313" s="46"/>
      <c r="H313" s="17"/>
      <c r="I313" s="48"/>
      <c r="J313" s="92">
        <f ca="1" xml:space="preserve">
IF(AND(E313=data!$AR$5,F313=data!$AT$87),data!$AU$87,
IF(AND(E313=data!$AR$5,F313=data!$AT$88),data!$AU$88,
IF(E313=data!$AR$4,D313/G313,
IF(E313=data!$AR$5,D313/OFFSET(data!$AT$3,MATCH(F313,data!$AT$4:$AT$88,0),1),0))))</f>
        <v>0</v>
      </c>
      <c r="K313" s="92">
        <f>MIN(IF(I313=data!$AV$4,0.18,0.09),D313*9)</f>
        <v>0</v>
      </c>
      <c r="L313" s="61">
        <f>IF(C313=data!$AS$5,K313,
IF(C313=data!$AS$4,J313,0))</f>
        <v>0</v>
      </c>
      <c r="M313" s="61">
        <f t="shared" si="30"/>
        <v>0</v>
      </c>
      <c r="N313" s="61"/>
      <c r="O313" s="61"/>
    </row>
    <row r="314" spans="2:15" ht="26.25" customHeight="1" x14ac:dyDescent="0.15">
      <c r="B314" s="20" t="s">
        <v>148</v>
      </c>
      <c r="C314" s="42"/>
      <c r="D314" s="43"/>
      <c r="E314" s="44"/>
      <c r="F314" s="45"/>
      <c r="G314" s="46"/>
      <c r="H314" s="17"/>
      <c r="I314" s="48"/>
      <c r="J314" s="92">
        <f ca="1" xml:space="preserve">
IF(AND(E314=data!$AR$5,F314=data!$AT$87),data!$AU$87,
IF(AND(E314=data!$AR$5,F314=data!$AT$88),data!$AU$88,
IF(E314=data!$AR$4,D314/G314,
IF(E314=data!$AR$5,D314/OFFSET(data!$AT$3,MATCH(F314,data!$AT$4:$AT$88,0),1),0))))</f>
        <v>0</v>
      </c>
      <c r="K314" s="92">
        <f>MIN(IF(I314=data!$AV$4,0.18,0.09),D314*9)</f>
        <v>0</v>
      </c>
      <c r="L314" s="61">
        <f>IF(C314=data!$AS$5,K314,
IF(C314=data!$AS$4,J314,0))</f>
        <v>0</v>
      </c>
      <c r="M314" s="61">
        <f t="shared" si="30"/>
        <v>0</v>
      </c>
      <c r="N314" s="61" t="e">
        <f ca="1">OFFSET('②壁等-RC造'!$B$8,MATCH(C301,'②壁等-RC造'!H$9:H$48,0),2)</f>
        <v>#N/A</v>
      </c>
      <c r="O314" s="61"/>
    </row>
    <row r="315" spans="2:15" ht="26.25" customHeight="1" thickBot="1" x14ac:dyDescent="0.2">
      <c r="B315" s="21" t="s">
        <v>149</v>
      </c>
      <c r="C315" s="49"/>
      <c r="D315" s="50"/>
      <c r="E315" s="51"/>
      <c r="F315" s="52"/>
      <c r="G315" s="53"/>
      <c r="H315" s="18"/>
      <c r="I315" s="54"/>
      <c r="J315" s="92">
        <f ca="1" xml:space="preserve">
IF(AND(E315=data!$AR$5,F315=data!$AT$87),data!$AU$87,
IF(AND(E315=data!$AR$5,F315=data!$AT$88),data!$AU$88,
IF(E315=data!$AR$4,D315/G315,
IF(E315=data!$AR$5,D315/OFFSET(data!$AT$3,MATCH(F315,data!$AT$4:$AT$88,0),1),0))))</f>
        <v>0</v>
      </c>
      <c r="K315" s="92">
        <f>MIN(IF(I315=data!$AV$4,0.18,0.09),D315*9)</f>
        <v>0</v>
      </c>
      <c r="L315" s="61">
        <f>IF(C315=data!$AS$5,K315,
IF(C315=data!$AS$4,J315,0))</f>
        <v>0</v>
      </c>
      <c r="M315" s="61">
        <f t="shared" si="30"/>
        <v>0</v>
      </c>
      <c r="N315" s="61" t="e">
        <f ca="1">OFFSET('②壁等-RC造'!$B$8,MATCH(C301,'②壁等-RC造'!H$9:H$48,0),4)</f>
        <v>#N/A</v>
      </c>
      <c r="O315" s="61"/>
    </row>
    <row r="317" spans="2:15" hidden="1" x14ac:dyDescent="0.15"/>
    <row r="318" spans="2:15" hidden="1" x14ac:dyDescent="0.15"/>
    <row r="319" spans="2:15" hidden="1" x14ac:dyDescent="0.15"/>
    <row r="320" spans="2:15" hidden="1" x14ac:dyDescent="0.15"/>
    <row r="321" spans="2:15" ht="15" thickBot="1" x14ac:dyDescent="0.2">
      <c r="B321" s="151" t="s">
        <v>124</v>
      </c>
      <c r="C321" s="152" t="s">
        <v>672</v>
      </c>
      <c r="I321" s="34" t="s">
        <v>360</v>
      </c>
    </row>
    <row r="322" spans="2:15" ht="15" thickBot="1" x14ac:dyDescent="0.2">
      <c r="B322" s="630" t="s">
        <v>153</v>
      </c>
      <c r="C322" s="631"/>
      <c r="D322" s="631"/>
      <c r="E322" s="631"/>
      <c r="F322" s="631"/>
      <c r="G322" s="631"/>
      <c r="H322" s="631"/>
      <c r="I322" s="632"/>
    </row>
    <row r="323" spans="2:15" ht="28.5" x14ac:dyDescent="0.15">
      <c r="B323" s="633" t="s">
        <v>139</v>
      </c>
      <c r="C323" s="636" t="s">
        <v>123</v>
      </c>
      <c r="D323" s="636" t="s">
        <v>125</v>
      </c>
      <c r="E323" s="638" t="s">
        <v>357</v>
      </c>
      <c r="F323" s="639"/>
      <c r="G323" s="639"/>
      <c r="H323" s="639"/>
      <c r="I323" s="30" t="s">
        <v>358</v>
      </c>
    </row>
    <row r="324" spans="2:15" ht="14.25" customHeight="1" x14ac:dyDescent="0.15">
      <c r="B324" s="634"/>
      <c r="C324" s="637"/>
      <c r="D324" s="637"/>
      <c r="E324" s="640" t="s">
        <v>126</v>
      </c>
      <c r="F324" s="642" t="s">
        <v>10</v>
      </c>
      <c r="G324" s="101" t="s">
        <v>127</v>
      </c>
      <c r="H324" s="644" t="s">
        <v>155</v>
      </c>
      <c r="I324" s="32" t="s">
        <v>359</v>
      </c>
    </row>
    <row r="325" spans="2:15" ht="15" thickBot="1" x14ac:dyDescent="0.2">
      <c r="B325" s="635"/>
      <c r="C325" s="23" t="s">
        <v>2</v>
      </c>
      <c r="D325" s="26" t="s">
        <v>25</v>
      </c>
      <c r="E325" s="641"/>
      <c r="F325" s="643"/>
      <c r="G325" s="26" t="s">
        <v>129</v>
      </c>
      <c r="H325" s="645"/>
      <c r="I325" s="24" t="s">
        <v>2</v>
      </c>
      <c r="J325" s="92" t="s">
        <v>151</v>
      </c>
      <c r="K325" s="92" t="s">
        <v>152</v>
      </c>
      <c r="L325" s="61"/>
      <c r="M325" s="61" t="s">
        <v>384</v>
      </c>
      <c r="N325" s="61"/>
      <c r="O325" s="61" t="s">
        <v>497</v>
      </c>
    </row>
    <row r="326" spans="2:15" ht="26.25" customHeight="1" x14ac:dyDescent="0.15">
      <c r="B326" s="31" t="s">
        <v>140</v>
      </c>
      <c r="C326" s="35"/>
      <c r="D326" s="36"/>
      <c r="E326" s="37"/>
      <c r="F326" s="38"/>
      <c r="G326" s="39"/>
      <c r="H326" s="40"/>
      <c r="I326" s="41"/>
      <c r="J326" s="92">
        <f ca="1" xml:space="preserve">
IF(AND(E326=data!$AR$5,F326=data!$AT$87),data!$AU$87,
IF(AND(E326=data!$AR$5,F326=data!$AT$88),data!$AU$88,
IF(E326=data!$AR$4,D326/G326,
IF(E326=data!$AR$5,D326/OFFSET(data!$AT$3,MATCH(F326,data!$AT$4:$AT$88,0),1),0))))</f>
        <v>0</v>
      </c>
      <c r="K326" s="92">
        <f>MIN(IF(I326=data!$AV$4,0.18,0.09),D326*9)</f>
        <v>0</v>
      </c>
      <c r="L326" s="61">
        <f>IF(C326=data!$AS$5,K326,
IF(C326=data!$AS$4,J326,0))</f>
        <v>0</v>
      </c>
      <c r="M326" s="61">
        <f t="shared" ref="M326:M327" si="31">IF(ISNUMBER(L326),L326,0)</f>
        <v>0</v>
      </c>
      <c r="N326" s="61" t="e">
        <f ca="1">OFFSET(data!$K$3,MATCH(N334,data!$K$4:$K$10,0),1)</f>
        <v>#N/A</v>
      </c>
      <c r="O326" s="61" t="str">
        <f>IF(SUM(M326:M335)=0,"",1/SUM(M326:M335,N326,N327))</f>
        <v/>
      </c>
    </row>
    <row r="327" spans="2:15" ht="26.25" customHeight="1" x14ac:dyDescent="0.15">
      <c r="B327" s="20" t="s">
        <v>141</v>
      </c>
      <c r="C327" s="42"/>
      <c r="D327" s="43"/>
      <c r="E327" s="44"/>
      <c r="F327" s="45"/>
      <c r="G327" s="46"/>
      <c r="H327" s="17"/>
      <c r="I327" s="47"/>
      <c r="J327" s="92">
        <f ca="1" xml:space="preserve">
IF(AND(E327=data!$AR$5,F327=data!$AT$87),data!$AU$87,
IF(AND(E327=data!$AR$5,F327=data!$AT$88),data!$AU$88,
IF(E327=data!$AR$4,D327/G327,
IF(E327=data!$AR$5,D327/OFFSET(data!$AT$3,MATCH(F327,data!$AT$4:$AT$88,0),1),0))))</f>
        <v>0</v>
      </c>
      <c r="K327" s="92">
        <f>MIN(IF(I327=data!$AV$4,0.18,0.09),D327*9)</f>
        <v>0</v>
      </c>
      <c r="L327" s="61">
        <f>IF(C327=data!$AS$5,K327,
IF(C327=data!$AS$4,J327,0))</f>
        <v>0</v>
      </c>
      <c r="M327" s="61">
        <f t="shared" si="31"/>
        <v>0</v>
      </c>
      <c r="N327" s="61" t="e">
        <f ca="1">OFFSET(data!$K$3,MATCH(N334,data!$K$4:$K$10,0),1+MATCH(N335,data!$M$11:$N$11,0))</f>
        <v>#N/A</v>
      </c>
      <c r="O327" s="61"/>
    </row>
    <row r="328" spans="2:15" ht="26.25" customHeight="1" x14ac:dyDescent="0.15">
      <c r="B328" s="20" t="s">
        <v>142</v>
      </c>
      <c r="C328" s="42"/>
      <c r="D328" s="43"/>
      <c r="E328" s="44"/>
      <c r="F328" s="45"/>
      <c r="G328" s="46"/>
      <c r="H328" s="17"/>
      <c r="I328" s="48"/>
      <c r="J328" s="92">
        <f ca="1" xml:space="preserve">
IF(AND(E328=data!$AR$5,F328=data!$AT$87),data!$AU$87,
IF(AND(E328=data!$AR$5,F328=data!$AT$88),data!$AU$88,
IF(E328=data!$AR$4,D328/G328,
IF(E328=data!$AR$5,D328/OFFSET(data!$AT$3,MATCH(F328,data!$AT$4:$AT$88,0),1),0))))</f>
        <v>0</v>
      </c>
      <c r="K328" s="92">
        <f>MIN(IF(I328=data!$AV$4,0.18,0.09),D328*9)</f>
        <v>0</v>
      </c>
      <c r="L328" s="61">
        <f>IF(C328=data!$AS$5,K328,
IF(C328=data!$AS$4,J328,0))</f>
        <v>0</v>
      </c>
      <c r="M328" s="61">
        <f>IF(ISNUMBER(L328),L328,0)</f>
        <v>0</v>
      </c>
      <c r="N328" s="61"/>
      <c r="O328" s="61"/>
    </row>
    <row r="329" spans="2:15" ht="26.25" customHeight="1" x14ac:dyDescent="0.15">
      <c r="B329" s="20" t="s">
        <v>143</v>
      </c>
      <c r="C329" s="42"/>
      <c r="D329" s="43"/>
      <c r="E329" s="44"/>
      <c r="F329" s="45"/>
      <c r="G329" s="46"/>
      <c r="H329" s="17"/>
      <c r="I329" s="48"/>
      <c r="J329" s="92">
        <f ca="1" xml:space="preserve">
IF(AND(E329=data!$AR$5,F329=data!$AT$87),data!$AU$87,
IF(AND(E329=data!$AR$5,F329=data!$AT$88),data!$AU$88,
IF(E329=data!$AR$4,D329/G329,
IF(E329=data!$AR$5,D329/OFFSET(data!$AT$3,MATCH(F329,data!$AT$4:$AT$88,0),1),0))))</f>
        <v>0</v>
      </c>
      <c r="K329" s="92">
        <f>MIN(IF(I329=data!$AV$4,0.18,0.09),D329*9)</f>
        <v>0</v>
      </c>
      <c r="L329" s="61">
        <f>IF(C329=data!$AS$5,K329,
IF(C329=data!$AS$4,J329,0))</f>
        <v>0</v>
      </c>
      <c r="M329" s="61">
        <f t="shared" ref="M329:M335" si="32">IF(ISNUMBER(L329),L329,0)</f>
        <v>0</v>
      </c>
      <c r="N329" s="61"/>
      <c r="O329" s="61"/>
    </row>
    <row r="330" spans="2:15" ht="26.25" customHeight="1" x14ac:dyDescent="0.15">
      <c r="B330" s="20" t="s">
        <v>144</v>
      </c>
      <c r="C330" s="42"/>
      <c r="D330" s="43"/>
      <c r="E330" s="44"/>
      <c r="F330" s="45"/>
      <c r="G330" s="46"/>
      <c r="H330" s="17"/>
      <c r="I330" s="48"/>
      <c r="J330" s="92">
        <f ca="1" xml:space="preserve">
IF(AND(E330=data!$AR$5,F330=data!$AT$87),data!$AU$87,
IF(AND(E330=data!$AR$5,F330=data!$AT$88),data!$AU$88,
IF(E330=data!$AR$4,D330/G330,
IF(E330=data!$AR$5,D330/OFFSET(data!$AT$3,MATCH(F330,data!$AT$4:$AT$88,0),1),0))))</f>
        <v>0</v>
      </c>
      <c r="K330" s="92">
        <f>MIN(IF(I330=data!$AV$4,0.18,0.09),D330*9)</f>
        <v>0</v>
      </c>
      <c r="L330" s="61">
        <f>IF(C330=data!$AS$5,K330,
IF(C330=data!$AS$4,J330,0))</f>
        <v>0</v>
      </c>
      <c r="M330" s="61">
        <f t="shared" si="32"/>
        <v>0</v>
      </c>
      <c r="N330" s="61"/>
      <c r="O330" s="61"/>
    </row>
    <row r="331" spans="2:15" ht="26.25" customHeight="1" x14ac:dyDescent="0.15">
      <c r="B331" s="20" t="s">
        <v>145</v>
      </c>
      <c r="C331" s="42"/>
      <c r="D331" s="43"/>
      <c r="E331" s="44"/>
      <c r="F331" s="45"/>
      <c r="G331" s="46"/>
      <c r="H331" s="17"/>
      <c r="I331" s="48"/>
      <c r="J331" s="92">
        <f ca="1" xml:space="preserve">
IF(AND(E331=data!$AR$5,F331=data!$AT$87),data!$AU$87,
IF(AND(E331=data!$AR$5,F331=data!$AT$88),data!$AU$88,
IF(E331=data!$AR$4,D331/G331,
IF(E331=data!$AR$5,D331/OFFSET(data!$AT$3,MATCH(F331,data!$AT$4:$AT$88,0),1),0))))</f>
        <v>0</v>
      </c>
      <c r="K331" s="92">
        <f>MIN(IF(I331=data!$AV$4,0.18,0.09),D331*9)</f>
        <v>0</v>
      </c>
      <c r="L331" s="61">
        <f>IF(C331=data!$AS$5,K331,
IF(C331=data!$AS$4,J331,0))</f>
        <v>0</v>
      </c>
      <c r="M331" s="61">
        <f t="shared" si="32"/>
        <v>0</v>
      </c>
      <c r="N331" s="61"/>
      <c r="O331" s="61"/>
    </row>
    <row r="332" spans="2:15" ht="26.25" customHeight="1" x14ac:dyDescent="0.15">
      <c r="B332" s="20" t="s">
        <v>146</v>
      </c>
      <c r="C332" s="42"/>
      <c r="D332" s="43"/>
      <c r="E332" s="44"/>
      <c r="F332" s="45"/>
      <c r="G332" s="46"/>
      <c r="H332" s="17"/>
      <c r="I332" s="48"/>
      <c r="J332" s="92">
        <f ca="1" xml:space="preserve">
IF(AND(E332=data!$AR$5,F332=data!$AT$87),data!$AU$87,
IF(AND(E332=data!$AR$5,F332=data!$AT$88),data!$AU$88,
IF(E332=data!$AR$4,D332/G332,
IF(E332=data!$AR$5,D332/OFFSET(data!$AT$3,MATCH(F332,data!$AT$4:$AT$88,0),1),0))))</f>
        <v>0</v>
      </c>
      <c r="K332" s="92">
        <f>MIN(IF(I332=data!$AV$4,0.18,0.09),D332*9)</f>
        <v>0</v>
      </c>
      <c r="L332" s="61">
        <f>IF(C332=data!$AS$5,K332,
IF(C332=data!$AS$4,J332,0))</f>
        <v>0</v>
      </c>
      <c r="M332" s="61">
        <f t="shared" si="32"/>
        <v>0</v>
      </c>
      <c r="N332" s="61"/>
      <c r="O332" s="61"/>
    </row>
    <row r="333" spans="2:15" ht="26.25" customHeight="1" x14ac:dyDescent="0.15">
      <c r="B333" s="20" t="s">
        <v>147</v>
      </c>
      <c r="C333" s="42"/>
      <c r="D333" s="43"/>
      <c r="E333" s="44"/>
      <c r="F333" s="45"/>
      <c r="G333" s="46"/>
      <c r="H333" s="17"/>
      <c r="I333" s="48"/>
      <c r="J333" s="92">
        <f ca="1" xml:space="preserve">
IF(AND(E333=data!$AR$5,F333=data!$AT$87),data!$AU$87,
IF(AND(E333=data!$AR$5,F333=data!$AT$88),data!$AU$88,
IF(E333=data!$AR$4,D333/G333,
IF(E333=data!$AR$5,D333/OFFSET(data!$AT$3,MATCH(F333,data!$AT$4:$AT$88,0),1),0))))</f>
        <v>0</v>
      </c>
      <c r="K333" s="92">
        <f>MIN(IF(I333=data!$AV$4,0.18,0.09),D333*9)</f>
        <v>0</v>
      </c>
      <c r="L333" s="61">
        <f>IF(C333=data!$AS$5,K333,
IF(C333=data!$AS$4,J333,0))</f>
        <v>0</v>
      </c>
      <c r="M333" s="61">
        <f t="shared" si="32"/>
        <v>0</v>
      </c>
      <c r="N333" s="61"/>
      <c r="O333" s="61"/>
    </row>
    <row r="334" spans="2:15" ht="26.25" customHeight="1" x14ac:dyDescent="0.15">
      <c r="B334" s="20" t="s">
        <v>148</v>
      </c>
      <c r="C334" s="42"/>
      <c r="D334" s="43"/>
      <c r="E334" s="44"/>
      <c r="F334" s="45"/>
      <c r="G334" s="46"/>
      <c r="H334" s="17"/>
      <c r="I334" s="48"/>
      <c r="J334" s="92">
        <f ca="1" xml:space="preserve">
IF(AND(E334=data!$AR$5,F334=data!$AT$87),data!$AU$87,
IF(AND(E334=data!$AR$5,F334=data!$AT$88),data!$AU$88,
IF(E334=data!$AR$4,D334/G334,
IF(E334=data!$AR$5,D334/OFFSET(data!$AT$3,MATCH(F334,data!$AT$4:$AT$88,0),1),0))))</f>
        <v>0</v>
      </c>
      <c r="K334" s="92">
        <f>MIN(IF(I334=data!$AV$4,0.18,0.09),D334*9)</f>
        <v>0</v>
      </c>
      <c r="L334" s="61">
        <f>IF(C334=data!$AS$5,K334,
IF(C334=data!$AS$4,J334,0))</f>
        <v>0</v>
      </c>
      <c r="M334" s="61">
        <f t="shared" si="32"/>
        <v>0</v>
      </c>
      <c r="N334" s="61" t="e">
        <f ca="1">OFFSET('②壁等-RC造'!$B$8,MATCH(C321,'②壁等-RC造'!H$9:H$48,0),2)</f>
        <v>#N/A</v>
      </c>
      <c r="O334" s="61"/>
    </row>
    <row r="335" spans="2:15" ht="26.25" customHeight="1" thickBot="1" x14ac:dyDescent="0.2">
      <c r="B335" s="21" t="s">
        <v>149</v>
      </c>
      <c r="C335" s="49"/>
      <c r="D335" s="50"/>
      <c r="E335" s="51"/>
      <c r="F335" s="52"/>
      <c r="G335" s="53"/>
      <c r="H335" s="18"/>
      <c r="I335" s="54"/>
      <c r="J335" s="92">
        <f ca="1" xml:space="preserve">
IF(AND(E335=data!$AR$5,F335=data!$AT$87),data!$AU$87,
IF(AND(E335=data!$AR$5,F335=data!$AT$88),data!$AU$88,
IF(E335=data!$AR$4,D335/G335,
IF(E335=data!$AR$5,D335/OFFSET(data!$AT$3,MATCH(F335,data!$AT$4:$AT$88,0),1),0))))</f>
        <v>0</v>
      </c>
      <c r="K335" s="92">
        <f>MIN(IF(I335=data!$AV$4,0.18,0.09),D335*9)</f>
        <v>0</v>
      </c>
      <c r="L335" s="61">
        <f>IF(C335=data!$AS$5,K335,
IF(C335=data!$AS$4,J335,0))</f>
        <v>0</v>
      </c>
      <c r="M335" s="61">
        <f t="shared" si="32"/>
        <v>0</v>
      </c>
      <c r="N335" s="61" t="e">
        <f ca="1">OFFSET('②壁等-RC造'!$B$8,MATCH(C321,'②壁等-RC造'!H$9:H$48,0),4)</f>
        <v>#N/A</v>
      </c>
      <c r="O335" s="61"/>
    </row>
    <row r="337" spans="2:15" hidden="1" x14ac:dyDescent="0.15"/>
    <row r="338" spans="2:15" hidden="1" x14ac:dyDescent="0.15"/>
    <row r="339" spans="2:15" hidden="1" x14ac:dyDescent="0.15"/>
    <row r="340" spans="2:15" hidden="1" x14ac:dyDescent="0.15"/>
    <row r="341" spans="2:15" ht="15" thickBot="1" x14ac:dyDescent="0.2">
      <c r="B341" s="151" t="s">
        <v>124</v>
      </c>
      <c r="C341" s="152" t="s">
        <v>673</v>
      </c>
      <c r="I341" s="34" t="s">
        <v>360</v>
      </c>
    </row>
    <row r="342" spans="2:15" ht="15" thickBot="1" x14ac:dyDescent="0.2">
      <c r="B342" s="630" t="s">
        <v>153</v>
      </c>
      <c r="C342" s="631"/>
      <c r="D342" s="631"/>
      <c r="E342" s="631"/>
      <c r="F342" s="631"/>
      <c r="G342" s="631"/>
      <c r="H342" s="631"/>
      <c r="I342" s="632"/>
    </row>
    <row r="343" spans="2:15" ht="28.5" x14ac:dyDescent="0.15">
      <c r="B343" s="633" t="s">
        <v>139</v>
      </c>
      <c r="C343" s="636" t="s">
        <v>123</v>
      </c>
      <c r="D343" s="636" t="s">
        <v>125</v>
      </c>
      <c r="E343" s="638" t="s">
        <v>357</v>
      </c>
      <c r="F343" s="639"/>
      <c r="G343" s="639"/>
      <c r="H343" s="639"/>
      <c r="I343" s="30" t="s">
        <v>358</v>
      </c>
    </row>
    <row r="344" spans="2:15" ht="14.25" customHeight="1" x14ac:dyDescent="0.15">
      <c r="B344" s="634"/>
      <c r="C344" s="637"/>
      <c r="D344" s="637"/>
      <c r="E344" s="640" t="s">
        <v>126</v>
      </c>
      <c r="F344" s="642" t="s">
        <v>10</v>
      </c>
      <c r="G344" s="101" t="s">
        <v>127</v>
      </c>
      <c r="H344" s="644" t="s">
        <v>155</v>
      </c>
      <c r="I344" s="32" t="s">
        <v>359</v>
      </c>
    </row>
    <row r="345" spans="2:15" ht="15" thickBot="1" x14ac:dyDescent="0.2">
      <c r="B345" s="635"/>
      <c r="C345" s="23" t="s">
        <v>2</v>
      </c>
      <c r="D345" s="26" t="s">
        <v>25</v>
      </c>
      <c r="E345" s="641"/>
      <c r="F345" s="643"/>
      <c r="G345" s="26" t="s">
        <v>129</v>
      </c>
      <c r="H345" s="645"/>
      <c r="I345" s="24" t="s">
        <v>2</v>
      </c>
      <c r="J345" s="92" t="s">
        <v>151</v>
      </c>
      <c r="K345" s="92" t="s">
        <v>152</v>
      </c>
      <c r="L345" s="61"/>
      <c r="M345" s="61" t="s">
        <v>384</v>
      </c>
      <c r="N345" s="61"/>
      <c r="O345" s="61" t="s">
        <v>497</v>
      </c>
    </row>
    <row r="346" spans="2:15" ht="26.25" customHeight="1" x14ac:dyDescent="0.15">
      <c r="B346" s="31" t="s">
        <v>140</v>
      </c>
      <c r="C346" s="35"/>
      <c r="D346" s="36"/>
      <c r="E346" s="37"/>
      <c r="F346" s="38"/>
      <c r="G346" s="39"/>
      <c r="H346" s="40"/>
      <c r="I346" s="41"/>
      <c r="J346" s="92">
        <f ca="1" xml:space="preserve">
IF(AND(E346=data!$AR$5,F346=data!$AT$87),data!$AU$87,
IF(AND(E346=data!$AR$5,F346=data!$AT$88),data!$AU$88,
IF(E346=data!$AR$4,D346/G346,
IF(E346=data!$AR$5,D346/OFFSET(data!$AT$3,MATCH(F346,data!$AT$4:$AT$88,0),1),0))))</f>
        <v>0</v>
      </c>
      <c r="K346" s="92">
        <f>MIN(IF(I346=data!$AV$4,0.18,0.09),D346*9)</f>
        <v>0</v>
      </c>
      <c r="L346" s="61">
        <f>IF(C346=data!$AS$5,K346,
IF(C346=data!$AS$4,J346,0))</f>
        <v>0</v>
      </c>
      <c r="M346" s="61">
        <f t="shared" ref="M346:M347" si="33">IF(ISNUMBER(L346),L346,0)</f>
        <v>0</v>
      </c>
      <c r="N346" s="61" t="e">
        <f ca="1">OFFSET(data!$K$3,MATCH(N354,data!$K$4:$K$10,0),1)</f>
        <v>#N/A</v>
      </c>
      <c r="O346" s="61" t="str">
        <f>IF(SUM(M346:M355)=0,"",1/SUM(M346:M355,N346,N347))</f>
        <v/>
      </c>
    </row>
    <row r="347" spans="2:15" ht="26.25" customHeight="1" x14ac:dyDescent="0.15">
      <c r="B347" s="20" t="s">
        <v>141</v>
      </c>
      <c r="C347" s="42"/>
      <c r="D347" s="43"/>
      <c r="E347" s="44"/>
      <c r="F347" s="45"/>
      <c r="G347" s="46"/>
      <c r="H347" s="17"/>
      <c r="I347" s="47"/>
      <c r="J347" s="92">
        <f ca="1" xml:space="preserve">
IF(AND(E347=data!$AR$5,F347=data!$AT$87),data!$AU$87,
IF(AND(E347=data!$AR$5,F347=data!$AT$88),data!$AU$88,
IF(E347=data!$AR$4,D347/G347,
IF(E347=data!$AR$5,D347/OFFSET(data!$AT$3,MATCH(F347,data!$AT$4:$AT$88,0),1),0))))</f>
        <v>0</v>
      </c>
      <c r="K347" s="92">
        <f>MIN(IF(I347=data!$AV$4,0.18,0.09),D347*9)</f>
        <v>0</v>
      </c>
      <c r="L347" s="61">
        <f>IF(C347=data!$AS$5,K347,
IF(C347=data!$AS$4,J347,0))</f>
        <v>0</v>
      </c>
      <c r="M347" s="61">
        <f t="shared" si="33"/>
        <v>0</v>
      </c>
      <c r="N347" s="61" t="e">
        <f ca="1">OFFSET(data!$K$3,MATCH(N354,data!$K$4:$K$10,0),1+MATCH(N355,data!$M$11:$N$11,0))</f>
        <v>#N/A</v>
      </c>
      <c r="O347" s="61"/>
    </row>
    <row r="348" spans="2:15" ht="26.25" customHeight="1" x14ac:dyDescent="0.15">
      <c r="B348" s="20" t="s">
        <v>142</v>
      </c>
      <c r="C348" s="42"/>
      <c r="D348" s="43"/>
      <c r="E348" s="44"/>
      <c r="F348" s="45"/>
      <c r="G348" s="46"/>
      <c r="H348" s="17"/>
      <c r="I348" s="48"/>
      <c r="J348" s="92">
        <f ca="1" xml:space="preserve">
IF(AND(E348=data!$AR$5,F348=data!$AT$87),data!$AU$87,
IF(AND(E348=data!$AR$5,F348=data!$AT$88),data!$AU$88,
IF(E348=data!$AR$4,D348/G348,
IF(E348=data!$AR$5,D348/OFFSET(data!$AT$3,MATCH(F348,data!$AT$4:$AT$88,0),1),0))))</f>
        <v>0</v>
      </c>
      <c r="K348" s="92">
        <f>MIN(IF(I348=data!$AV$4,0.18,0.09),D348*9)</f>
        <v>0</v>
      </c>
      <c r="L348" s="61">
        <f>IF(C348=data!$AS$5,K348,
IF(C348=data!$AS$4,J348,0))</f>
        <v>0</v>
      </c>
      <c r="M348" s="61">
        <f>IF(ISNUMBER(L348),L348,0)</f>
        <v>0</v>
      </c>
      <c r="N348" s="61"/>
      <c r="O348" s="61"/>
    </row>
    <row r="349" spans="2:15" ht="26.25" customHeight="1" x14ac:dyDescent="0.15">
      <c r="B349" s="20" t="s">
        <v>143</v>
      </c>
      <c r="C349" s="42"/>
      <c r="D349" s="43"/>
      <c r="E349" s="44"/>
      <c r="F349" s="45"/>
      <c r="G349" s="46"/>
      <c r="H349" s="17"/>
      <c r="I349" s="48"/>
      <c r="J349" s="92">
        <f ca="1" xml:space="preserve">
IF(AND(E349=data!$AR$5,F349=data!$AT$87),data!$AU$87,
IF(AND(E349=data!$AR$5,F349=data!$AT$88),data!$AU$88,
IF(E349=data!$AR$4,D349/G349,
IF(E349=data!$AR$5,D349/OFFSET(data!$AT$3,MATCH(F349,data!$AT$4:$AT$88,0),1),0))))</f>
        <v>0</v>
      </c>
      <c r="K349" s="92">
        <f>MIN(IF(I349=data!$AV$4,0.18,0.09),D349*9)</f>
        <v>0</v>
      </c>
      <c r="L349" s="61">
        <f>IF(C349=data!$AS$5,K349,
IF(C349=data!$AS$4,J349,0))</f>
        <v>0</v>
      </c>
      <c r="M349" s="61">
        <f t="shared" ref="M349:M355" si="34">IF(ISNUMBER(L349),L349,0)</f>
        <v>0</v>
      </c>
      <c r="N349" s="61"/>
      <c r="O349" s="61"/>
    </row>
    <row r="350" spans="2:15" ht="26.25" customHeight="1" x14ac:dyDescent="0.15">
      <c r="B350" s="20" t="s">
        <v>144</v>
      </c>
      <c r="C350" s="42"/>
      <c r="D350" s="43"/>
      <c r="E350" s="44"/>
      <c r="F350" s="45"/>
      <c r="G350" s="46"/>
      <c r="H350" s="17"/>
      <c r="I350" s="48"/>
      <c r="J350" s="92">
        <f ca="1" xml:space="preserve">
IF(AND(E350=data!$AR$5,F350=data!$AT$87),data!$AU$87,
IF(AND(E350=data!$AR$5,F350=data!$AT$88),data!$AU$88,
IF(E350=data!$AR$4,D350/G350,
IF(E350=data!$AR$5,D350/OFFSET(data!$AT$3,MATCH(F350,data!$AT$4:$AT$88,0),1),0))))</f>
        <v>0</v>
      </c>
      <c r="K350" s="92">
        <f>MIN(IF(I350=data!$AV$4,0.18,0.09),D350*9)</f>
        <v>0</v>
      </c>
      <c r="L350" s="61">
        <f>IF(C350=data!$AS$5,K350,
IF(C350=data!$AS$4,J350,0))</f>
        <v>0</v>
      </c>
      <c r="M350" s="61">
        <f t="shared" si="34"/>
        <v>0</v>
      </c>
      <c r="N350" s="61"/>
      <c r="O350" s="61"/>
    </row>
    <row r="351" spans="2:15" ht="26.25" customHeight="1" x14ac:dyDescent="0.15">
      <c r="B351" s="20" t="s">
        <v>145</v>
      </c>
      <c r="C351" s="42"/>
      <c r="D351" s="43"/>
      <c r="E351" s="44"/>
      <c r="F351" s="45"/>
      <c r="G351" s="46"/>
      <c r="H351" s="17"/>
      <c r="I351" s="48"/>
      <c r="J351" s="92">
        <f ca="1" xml:space="preserve">
IF(AND(E351=data!$AR$5,F351=data!$AT$87),data!$AU$87,
IF(AND(E351=data!$AR$5,F351=data!$AT$88),data!$AU$88,
IF(E351=data!$AR$4,D351/G351,
IF(E351=data!$AR$5,D351/OFFSET(data!$AT$3,MATCH(F351,data!$AT$4:$AT$88,0),1),0))))</f>
        <v>0</v>
      </c>
      <c r="K351" s="92">
        <f>MIN(IF(I351=data!$AV$4,0.18,0.09),D351*9)</f>
        <v>0</v>
      </c>
      <c r="L351" s="61">
        <f>IF(C351=data!$AS$5,K351,
IF(C351=data!$AS$4,J351,0))</f>
        <v>0</v>
      </c>
      <c r="M351" s="61">
        <f t="shared" si="34"/>
        <v>0</v>
      </c>
      <c r="N351" s="61"/>
      <c r="O351" s="61"/>
    </row>
    <row r="352" spans="2:15" ht="26.25" customHeight="1" x14ac:dyDescent="0.15">
      <c r="B352" s="20" t="s">
        <v>146</v>
      </c>
      <c r="C352" s="42"/>
      <c r="D352" s="43"/>
      <c r="E352" s="44"/>
      <c r="F352" s="45"/>
      <c r="G352" s="46"/>
      <c r="H352" s="17"/>
      <c r="I352" s="48"/>
      <c r="J352" s="92">
        <f ca="1" xml:space="preserve">
IF(AND(E352=data!$AR$5,F352=data!$AT$87),data!$AU$87,
IF(AND(E352=data!$AR$5,F352=data!$AT$88),data!$AU$88,
IF(E352=data!$AR$4,D352/G352,
IF(E352=data!$AR$5,D352/OFFSET(data!$AT$3,MATCH(F352,data!$AT$4:$AT$88,0),1),0))))</f>
        <v>0</v>
      </c>
      <c r="K352" s="92">
        <f>MIN(IF(I352=data!$AV$4,0.18,0.09),D352*9)</f>
        <v>0</v>
      </c>
      <c r="L352" s="61">
        <f>IF(C352=data!$AS$5,K352,
IF(C352=data!$AS$4,J352,0))</f>
        <v>0</v>
      </c>
      <c r="M352" s="61">
        <f t="shared" si="34"/>
        <v>0</v>
      </c>
      <c r="N352" s="61"/>
      <c r="O352" s="61"/>
    </row>
    <row r="353" spans="2:15" ht="26.25" customHeight="1" x14ac:dyDescent="0.15">
      <c r="B353" s="20" t="s">
        <v>147</v>
      </c>
      <c r="C353" s="42"/>
      <c r="D353" s="43"/>
      <c r="E353" s="44"/>
      <c r="F353" s="45"/>
      <c r="G353" s="46"/>
      <c r="H353" s="17"/>
      <c r="I353" s="48"/>
      <c r="J353" s="92">
        <f ca="1" xml:space="preserve">
IF(AND(E353=data!$AR$5,F353=data!$AT$87),data!$AU$87,
IF(AND(E353=data!$AR$5,F353=data!$AT$88),data!$AU$88,
IF(E353=data!$AR$4,D353/G353,
IF(E353=data!$AR$5,D353/OFFSET(data!$AT$3,MATCH(F353,data!$AT$4:$AT$88,0),1),0))))</f>
        <v>0</v>
      </c>
      <c r="K353" s="92">
        <f>MIN(IF(I353=data!$AV$4,0.18,0.09),D353*9)</f>
        <v>0</v>
      </c>
      <c r="L353" s="61">
        <f>IF(C353=data!$AS$5,K353,
IF(C353=data!$AS$4,J353,0))</f>
        <v>0</v>
      </c>
      <c r="M353" s="61">
        <f t="shared" si="34"/>
        <v>0</v>
      </c>
      <c r="N353" s="61"/>
      <c r="O353" s="61"/>
    </row>
    <row r="354" spans="2:15" ht="26.25" customHeight="1" x14ac:dyDescent="0.15">
      <c r="B354" s="20" t="s">
        <v>148</v>
      </c>
      <c r="C354" s="42"/>
      <c r="D354" s="43"/>
      <c r="E354" s="44"/>
      <c r="F354" s="45"/>
      <c r="G354" s="46"/>
      <c r="H354" s="17"/>
      <c r="I354" s="48"/>
      <c r="J354" s="92">
        <f ca="1" xml:space="preserve">
IF(AND(E354=data!$AR$5,F354=data!$AT$87),data!$AU$87,
IF(AND(E354=data!$AR$5,F354=data!$AT$88),data!$AU$88,
IF(E354=data!$AR$4,D354/G354,
IF(E354=data!$AR$5,D354/OFFSET(data!$AT$3,MATCH(F354,data!$AT$4:$AT$88,0),1),0))))</f>
        <v>0</v>
      </c>
      <c r="K354" s="92">
        <f>MIN(IF(I354=data!$AV$4,0.18,0.09),D354*9)</f>
        <v>0</v>
      </c>
      <c r="L354" s="61">
        <f>IF(C354=data!$AS$5,K354,
IF(C354=data!$AS$4,J354,0))</f>
        <v>0</v>
      </c>
      <c r="M354" s="61">
        <f t="shared" si="34"/>
        <v>0</v>
      </c>
      <c r="N354" s="61" t="e">
        <f ca="1">OFFSET('②壁等-RC造'!$B$8,MATCH(C341,'②壁等-RC造'!H$9:H$48,0),2)</f>
        <v>#N/A</v>
      </c>
      <c r="O354" s="61"/>
    </row>
    <row r="355" spans="2:15" ht="26.25" customHeight="1" thickBot="1" x14ac:dyDescent="0.2">
      <c r="B355" s="21" t="s">
        <v>149</v>
      </c>
      <c r="C355" s="49"/>
      <c r="D355" s="50"/>
      <c r="E355" s="51"/>
      <c r="F355" s="52"/>
      <c r="G355" s="53"/>
      <c r="H355" s="18"/>
      <c r="I355" s="54"/>
      <c r="J355" s="92">
        <f ca="1" xml:space="preserve">
IF(AND(E355=data!$AR$5,F355=data!$AT$87),data!$AU$87,
IF(AND(E355=data!$AR$5,F355=data!$AT$88),data!$AU$88,
IF(E355=data!$AR$4,D355/G355,
IF(E355=data!$AR$5,D355/OFFSET(data!$AT$3,MATCH(F355,data!$AT$4:$AT$88,0),1),0))))</f>
        <v>0</v>
      </c>
      <c r="K355" s="92">
        <f>MIN(IF(I355=data!$AV$4,0.18,0.09),D355*9)</f>
        <v>0</v>
      </c>
      <c r="L355" s="61">
        <f>IF(C355=data!$AS$5,K355,
IF(C355=data!$AS$4,J355,0))</f>
        <v>0</v>
      </c>
      <c r="M355" s="61">
        <f t="shared" si="34"/>
        <v>0</v>
      </c>
      <c r="N355" s="61" t="e">
        <f ca="1">OFFSET('②壁等-RC造'!$B$8,MATCH(C341,'②壁等-RC造'!H$9:H$48,0),4)</f>
        <v>#N/A</v>
      </c>
      <c r="O355" s="61"/>
    </row>
    <row r="357" spans="2:15" hidden="1" x14ac:dyDescent="0.15"/>
    <row r="358" spans="2:15" hidden="1" x14ac:dyDescent="0.15"/>
    <row r="359" spans="2:15" hidden="1" x14ac:dyDescent="0.15"/>
    <row r="360" spans="2:15" hidden="1" x14ac:dyDescent="0.15"/>
    <row r="361" spans="2:15" ht="15" thickBot="1" x14ac:dyDescent="0.2">
      <c r="B361" s="151" t="s">
        <v>124</v>
      </c>
      <c r="C361" s="152" t="s">
        <v>674</v>
      </c>
      <c r="I361" s="34" t="s">
        <v>360</v>
      </c>
    </row>
    <row r="362" spans="2:15" ht="15" thickBot="1" x14ac:dyDescent="0.2">
      <c r="B362" s="630" t="s">
        <v>153</v>
      </c>
      <c r="C362" s="631"/>
      <c r="D362" s="631"/>
      <c r="E362" s="631"/>
      <c r="F362" s="631"/>
      <c r="G362" s="631"/>
      <c r="H362" s="631"/>
      <c r="I362" s="632"/>
    </row>
    <row r="363" spans="2:15" ht="28.5" x14ac:dyDescent="0.15">
      <c r="B363" s="633" t="s">
        <v>139</v>
      </c>
      <c r="C363" s="636" t="s">
        <v>123</v>
      </c>
      <c r="D363" s="636" t="s">
        <v>125</v>
      </c>
      <c r="E363" s="638" t="s">
        <v>357</v>
      </c>
      <c r="F363" s="639"/>
      <c r="G363" s="639"/>
      <c r="H363" s="639"/>
      <c r="I363" s="30" t="s">
        <v>358</v>
      </c>
    </row>
    <row r="364" spans="2:15" ht="14.25" customHeight="1" x14ac:dyDescent="0.15">
      <c r="B364" s="634"/>
      <c r="C364" s="637"/>
      <c r="D364" s="637"/>
      <c r="E364" s="640" t="s">
        <v>126</v>
      </c>
      <c r="F364" s="642" t="s">
        <v>10</v>
      </c>
      <c r="G364" s="101" t="s">
        <v>127</v>
      </c>
      <c r="H364" s="644" t="s">
        <v>155</v>
      </c>
      <c r="I364" s="32" t="s">
        <v>359</v>
      </c>
    </row>
    <row r="365" spans="2:15" ht="15" thickBot="1" x14ac:dyDescent="0.2">
      <c r="B365" s="635"/>
      <c r="C365" s="23" t="s">
        <v>2</v>
      </c>
      <c r="D365" s="26" t="s">
        <v>25</v>
      </c>
      <c r="E365" s="641"/>
      <c r="F365" s="643"/>
      <c r="G365" s="26" t="s">
        <v>129</v>
      </c>
      <c r="H365" s="645"/>
      <c r="I365" s="24" t="s">
        <v>2</v>
      </c>
      <c r="J365" s="92" t="s">
        <v>151</v>
      </c>
      <c r="K365" s="92" t="s">
        <v>152</v>
      </c>
      <c r="L365" s="61"/>
      <c r="M365" s="61" t="s">
        <v>384</v>
      </c>
      <c r="N365" s="61"/>
      <c r="O365" s="61" t="s">
        <v>497</v>
      </c>
    </row>
    <row r="366" spans="2:15" ht="26.25" customHeight="1" x14ac:dyDescent="0.15">
      <c r="B366" s="31" t="s">
        <v>140</v>
      </c>
      <c r="C366" s="35"/>
      <c r="D366" s="36"/>
      <c r="E366" s="37"/>
      <c r="F366" s="38"/>
      <c r="G366" s="39"/>
      <c r="H366" s="40"/>
      <c r="I366" s="41"/>
      <c r="J366" s="92">
        <f ca="1" xml:space="preserve">
IF(AND(E366=data!$AR$5,F366=data!$AT$87),data!$AU$87,
IF(AND(E366=data!$AR$5,F366=data!$AT$88),data!$AU$88,
IF(E366=data!$AR$4,D366/G366,
IF(E366=data!$AR$5,D366/OFFSET(data!$AT$3,MATCH(F366,data!$AT$4:$AT$88,0),1),0))))</f>
        <v>0</v>
      </c>
      <c r="K366" s="92">
        <f>MIN(IF(I366=data!$AV$4,0.18,0.09),D366*9)</f>
        <v>0</v>
      </c>
      <c r="L366" s="61">
        <f>IF(C366=data!$AS$5,K366,
IF(C366=data!$AS$4,J366,0))</f>
        <v>0</v>
      </c>
      <c r="M366" s="61">
        <f t="shared" ref="M366:M367" si="35">IF(ISNUMBER(L366),L366,0)</f>
        <v>0</v>
      </c>
      <c r="N366" s="61" t="e">
        <f ca="1">OFFSET(data!$K$3,MATCH(N374,data!$K$4:$K$10,0),1)</f>
        <v>#N/A</v>
      </c>
      <c r="O366" s="61" t="str">
        <f>IF(SUM(M366:M375)=0,"",1/SUM(M366:M375,N366,N367))</f>
        <v/>
      </c>
    </row>
    <row r="367" spans="2:15" ht="26.25" customHeight="1" x14ac:dyDescent="0.15">
      <c r="B367" s="20" t="s">
        <v>141</v>
      </c>
      <c r="C367" s="42"/>
      <c r="D367" s="43"/>
      <c r="E367" s="44"/>
      <c r="F367" s="45"/>
      <c r="G367" s="46"/>
      <c r="H367" s="17"/>
      <c r="I367" s="47"/>
      <c r="J367" s="92">
        <f ca="1" xml:space="preserve">
IF(AND(E367=data!$AR$5,F367=data!$AT$87),data!$AU$87,
IF(AND(E367=data!$AR$5,F367=data!$AT$88),data!$AU$88,
IF(E367=data!$AR$4,D367/G367,
IF(E367=data!$AR$5,D367/OFFSET(data!$AT$3,MATCH(F367,data!$AT$4:$AT$88,0),1),0))))</f>
        <v>0</v>
      </c>
      <c r="K367" s="92">
        <f>MIN(IF(I367=data!$AV$4,0.18,0.09),D367*9)</f>
        <v>0</v>
      </c>
      <c r="L367" s="61">
        <f>IF(C367=data!$AS$5,K367,
IF(C367=data!$AS$4,J367,0))</f>
        <v>0</v>
      </c>
      <c r="M367" s="61">
        <f t="shared" si="35"/>
        <v>0</v>
      </c>
      <c r="N367" s="61" t="e">
        <f ca="1">OFFSET(data!$K$3,MATCH(N374,data!$K$4:$K$10,0),1+MATCH(N375,data!$M$11:$N$11,0))</f>
        <v>#N/A</v>
      </c>
      <c r="O367" s="61"/>
    </row>
    <row r="368" spans="2:15" ht="26.25" customHeight="1" x14ac:dyDescent="0.15">
      <c r="B368" s="20" t="s">
        <v>142</v>
      </c>
      <c r="C368" s="42"/>
      <c r="D368" s="43"/>
      <c r="E368" s="44"/>
      <c r="F368" s="45"/>
      <c r="G368" s="46"/>
      <c r="H368" s="17"/>
      <c r="I368" s="48"/>
      <c r="J368" s="92">
        <f ca="1" xml:space="preserve">
IF(AND(E368=data!$AR$5,F368=data!$AT$87),data!$AU$87,
IF(AND(E368=data!$AR$5,F368=data!$AT$88),data!$AU$88,
IF(E368=data!$AR$4,D368/G368,
IF(E368=data!$AR$5,D368/OFFSET(data!$AT$3,MATCH(F368,data!$AT$4:$AT$88,0),1),0))))</f>
        <v>0</v>
      </c>
      <c r="K368" s="92">
        <f>MIN(IF(I368=data!$AV$4,0.18,0.09),D368*9)</f>
        <v>0</v>
      </c>
      <c r="L368" s="61">
        <f>IF(C368=data!$AS$5,K368,
IF(C368=data!$AS$4,J368,0))</f>
        <v>0</v>
      </c>
      <c r="M368" s="61">
        <f>IF(ISNUMBER(L368),L368,0)</f>
        <v>0</v>
      </c>
      <c r="N368" s="61"/>
      <c r="O368" s="61"/>
    </row>
    <row r="369" spans="2:15" ht="26.25" customHeight="1" x14ac:dyDescent="0.15">
      <c r="B369" s="20" t="s">
        <v>143</v>
      </c>
      <c r="C369" s="42"/>
      <c r="D369" s="43"/>
      <c r="E369" s="44"/>
      <c r="F369" s="45"/>
      <c r="G369" s="46"/>
      <c r="H369" s="17"/>
      <c r="I369" s="48"/>
      <c r="J369" s="92">
        <f ca="1" xml:space="preserve">
IF(AND(E369=data!$AR$5,F369=data!$AT$87),data!$AU$87,
IF(AND(E369=data!$AR$5,F369=data!$AT$88),data!$AU$88,
IF(E369=data!$AR$4,D369/G369,
IF(E369=data!$AR$5,D369/OFFSET(data!$AT$3,MATCH(F369,data!$AT$4:$AT$88,0),1),0))))</f>
        <v>0</v>
      </c>
      <c r="K369" s="92">
        <f>MIN(IF(I369=data!$AV$4,0.18,0.09),D369*9)</f>
        <v>0</v>
      </c>
      <c r="L369" s="61">
        <f>IF(C369=data!$AS$5,K369,
IF(C369=data!$AS$4,J369,0))</f>
        <v>0</v>
      </c>
      <c r="M369" s="61">
        <f t="shared" ref="M369:M375" si="36">IF(ISNUMBER(L369),L369,0)</f>
        <v>0</v>
      </c>
      <c r="N369" s="61"/>
      <c r="O369" s="61"/>
    </row>
    <row r="370" spans="2:15" ht="26.25" customHeight="1" x14ac:dyDescent="0.15">
      <c r="B370" s="20" t="s">
        <v>144</v>
      </c>
      <c r="C370" s="42"/>
      <c r="D370" s="43"/>
      <c r="E370" s="44"/>
      <c r="F370" s="45"/>
      <c r="G370" s="46"/>
      <c r="H370" s="17"/>
      <c r="I370" s="48"/>
      <c r="J370" s="92">
        <f ca="1" xml:space="preserve">
IF(AND(E370=data!$AR$5,F370=data!$AT$87),data!$AU$87,
IF(AND(E370=data!$AR$5,F370=data!$AT$88),data!$AU$88,
IF(E370=data!$AR$4,D370/G370,
IF(E370=data!$AR$5,D370/OFFSET(data!$AT$3,MATCH(F370,data!$AT$4:$AT$88,0),1),0))))</f>
        <v>0</v>
      </c>
      <c r="K370" s="92">
        <f>MIN(IF(I370=data!$AV$4,0.18,0.09),D370*9)</f>
        <v>0</v>
      </c>
      <c r="L370" s="61">
        <f>IF(C370=data!$AS$5,K370,
IF(C370=data!$AS$4,J370,0))</f>
        <v>0</v>
      </c>
      <c r="M370" s="61">
        <f t="shared" si="36"/>
        <v>0</v>
      </c>
      <c r="N370" s="61"/>
      <c r="O370" s="61"/>
    </row>
    <row r="371" spans="2:15" ht="26.25" customHeight="1" x14ac:dyDescent="0.15">
      <c r="B371" s="20" t="s">
        <v>145</v>
      </c>
      <c r="C371" s="42"/>
      <c r="D371" s="43"/>
      <c r="E371" s="44"/>
      <c r="F371" s="45"/>
      <c r="G371" s="46"/>
      <c r="H371" s="17"/>
      <c r="I371" s="48"/>
      <c r="J371" s="92">
        <f ca="1" xml:space="preserve">
IF(AND(E371=data!$AR$5,F371=data!$AT$87),data!$AU$87,
IF(AND(E371=data!$AR$5,F371=data!$AT$88),data!$AU$88,
IF(E371=data!$AR$4,D371/G371,
IF(E371=data!$AR$5,D371/OFFSET(data!$AT$3,MATCH(F371,data!$AT$4:$AT$88,0),1),0))))</f>
        <v>0</v>
      </c>
      <c r="K371" s="92">
        <f>MIN(IF(I371=data!$AV$4,0.18,0.09),D371*9)</f>
        <v>0</v>
      </c>
      <c r="L371" s="61">
        <f>IF(C371=data!$AS$5,K371,
IF(C371=data!$AS$4,J371,0))</f>
        <v>0</v>
      </c>
      <c r="M371" s="61">
        <f t="shared" si="36"/>
        <v>0</v>
      </c>
      <c r="N371" s="61"/>
      <c r="O371" s="61"/>
    </row>
    <row r="372" spans="2:15" ht="26.25" customHeight="1" x14ac:dyDescent="0.15">
      <c r="B372" s="20" t="s">
        <v>146</v>
      </c>
      <c r="C372" s="42"/>
      <c r="D372" s="43"/>
      <c r="E372" s="44"/>
      <c r="F372" s="45"/>
      <c r="G372" s="46"/>
      <c r="H372" s="17"/>
      <c r="I372" s="48"/>
      <c r="J372" s="92">
        <f ca="1" xml:space="preserve">
IF(AND(E372=data!$AR$5,F372=data!$AT$87),data!$AU$87,
IF(AND(E372=data!$AR$5,F372=data!$AT$88),data!$AU$88,
IF(E372=data!$AR$4,D372/G372,
IF(E372=data!$AR$5,D372/OFFSET(data!$AT$3,MATCH(F372,data!$AT$4:$AT$88,0),1),0))))</f>
        <v>0</v>
      </c>
      <c r="K372" s="92">
        <f>MIN(IF(I372=data!$AV$4,0.18,0.09),D372*9)</f>
        <v>0</v>
      </c>
      <c r="L372" s="61">
        <f>IF(C372=data!$AS$5,K372,
IF(C372=data!$AS$4,J372,0))</f>
        <v>0</v>
      </c>
      <c r="M372" s="61">
        <f t="shared" si="36"/>
        <v>0</v>
      </c>
      <c r="N372" s="61"/>
      <c r="O372" s="61"/>
    </row>
    <row r="373" spans="2:15" ht="26.25" customHeight="1" x14ac:dyDescent="0.15">
      <c r="B373" s="20" t="s">
        <v>147</v>
      </c>
      <c r="C373" s="42"/>
      <c r="D373" s="43"/>
      <c r="E373" s="44"/>
      <c r="F373" s="45"/>
      <c r="G373" s="46"/>
      <c r="H373" s="17"/>
      <c r="I373" s="48"/>
      <c r="J373" s="92">
        <f ca="1" xml:space="preserve">
IF(AND(E373=data!$AR$5,F373=data!$AT$87),data!$AU$87,
IF(AND(E373=data!$AR$5,F373=data!$AT$88),data!$AU$88,
IF(E373=data!$AR$4,D373/G373,
IF(E373=data!$AR$5,D373/OFFSET(data!$AT$3,MATCH(F373,data!$AT$4:$AT$88,0),1),0))))</f>
        <v>0</v>
      </c>
      <c r="K373" s="92">
        <f>MIN(IF(I373=data!$AV$4,0.18,0.09),D373*9)</f>
        <v>0</v>
      </c>
      <c r="L373" s="61">
        <f>IF(C373=data!$AS$5,K373,
IF(C373=data!$AS$4,J373,0))</f>
        <v>0</v>
      </c>
      <c r="M373" s="61">
        <f t="shared" si="36"/>
        <v>0</v>
      </c>
      <c r="N373" s="61"/>
      <c r="O373" s="61"/>
    </row>
    <row r="374" spans="2:15" ht="26.25" customHeight="1" x14ac:dyDescent="0.15">
      <c r="B374" s="20" t="s">
        <v>148</v>
      </c>
      <c r="C374" s="42"/>
      <c r="D374" s="43"/>
      <c r="E374" s="44"/>
      <c r="F374" s="45"/>
      <c r="G374" s="46"/>
      <c r="H374" s="17"/>
      <c r="I374" s="48"/>
      <c r="J374" s="92">
        <f ca="1" xml:space="preserve">
IF(AND(E374=data!$AR$5,F374=data!$AT$87),data!$AU$87,
IF(AND(E374=data!$AR$5,F374=data!$AT$88),data!$AU$88,
IF(E374=data!$AR$4,D374/G374,
IF(E374=data!$AR$5,D374/OFFSET(data!$AT$3,MATCH(F374,data!$AT$4:$AT$88,0),1),0))))</f>
        <v>0</v>
      </c>
      <c r="K374" s="92">
        <f>MIN(IF(I374=data!$AV$4,0.18,0.09),D374*9)</f>
        <v>0</v>
      </c>
      <c r="L374" s="61">
        <f>IF(C374=data!$AS$5,K374,
IF(C374=data!$AS$4,J374,0))</f>
        <v>0</v>
      </c>
      <c r="M374" s="61">
        <f t="shared" si="36"/>
        <v>0</v>
      </c>
      <c r="N374" s="61" t="e">
        <f ca="1">OFFSET('②壁等-RC造'!$B$8,MATCH(C361,'②壁等-RC造'!H$9:H$48,0),2)</f>
        <v>#N/A</v>
      </c>
      <c r="O374" s="61"/>
    </row>
    <row r="375" spans="2:15" ht="26.25" customHeight="1" thickBot="1" x14ac:dyDescent="0.2">
      <c r="B375" s="21" t="s">
        <v>149</v>
      </c>
      <c r="C375" s="49"/>
      <c r="D375" s="50"/>
      <c r="E375" s="51"/>
      <c r="F375" s="52"/>
      <c r="G375" s="53"/>
      <c r="H375" s="18"/>
      <c r="I375" s="54"/>
      <c r="J375" s="92">
        <f ca="1" xml:space="preserve">
IF(AND(E375=data!$AR$5,F375=data!$AT$87),data!$AU$87,
IF(AND(E375=data!$AR$5,F375=data!$AT$88),data!$AU$88,
IF(E375=data!$AR$4,D375/G375,
IF(E375=data!$AR$5,D375/OFFSET(data!$AT$3,MATCH(F375,data!$AT$4:$AT$88,0),1),0))))</f>
        <v>0</v>
      </c>
      <c r="K375" s="92">
        <f>MIN(IF(I375=data!$AV$4,0.18,0.09),D375*9)</f>
        <v>0</v>
      </c>
      <c r="L375" s="61">
        <f>IF(C375=data!$AS$5,K375,
IF(C375=data!$AS$4,J375,0))</f>
        <v>0</v>
      </c>
      <c r="M375" s="61">
        <f t="shared" si="36"/>
        <v>0</v>
      </c>
      <c r="N375" s="61" t="e">
        <f ca="1">OFFSET('②壁等-RC造'!$B$8,MATCH(C361,'②壁等-RC造'!H$9:H$48,0),4)</f>
        <v>#N/A</v>
      </c>
      <c r="O375" s="61"/>
    </row>
    <row r="377" spans="2:15" hidden="1" x14ac:dyDescent="0.15"/>
    <row r="378" spans="2:15" hidden="1" x14ac:dyDescent="0.15"/>
    <row r="379" spans="2:15" hidden="1" x14ac:dyDescent="0.15"/>
    <row r="380" spans="2:15" hidden="1" x14ac:dyDescent="0.15"/>
    <row r="381" spans="2:15" ht="15" thickBot="1" x14ac:dyDescent="0.2">
      <c r="B381" s="151" t="s">
        <v>124</v>
      </c>
      <c r="C381" s="152" t="s">
        <v>675</v>
      </c>
      <c r="I381" s="34" t="s">
        <v>360</v>
      </c>
    </row>
    <row r="382" spans="2:15" ht="15" thickBot="1" x14ac:dyDescent="0.2">
      <c r="B382" s="630" t="s">
        <v>153</v>
      </c>
      <c r="C382" s="631"/>
      <c r="D382" s="631"/>
      <c r="E382" s="631"/>
      <c r="F382" s="631"/>
      <c r="G382" s="631"/>
      <c r="H382" s="631"/>
      <c r="I382" s="632"/>
    </row>
    <row r="383" spans="2:15" ht="28.5" x14ac:dyDescent="0.15">
      <c r="B383" s="633" t="s">
        <v>139</v>
      </c>
      <c r="C383" s="636" t="s">
        <v>123</v>
      </c>
      <c r="D383" s="636" t="s">
        <v>125</v>
      </c>
      <c r="E383" s="638" t="s">
        <v>357</v>
      </c>
      <c r="F383" s="639"/>
      <c r="G383" s="639"/>
      <c r="H383" s="639"/>
      <c r="I383" s="30" t="s">
        <v>358</v>
      </c>
    </row>
    <row r="384" spans="2:15" ht="14.25" customHeight="1" x14ac:dyDescent="0.15">
      <c r="B384" s="634"/>
      <c r="C384" s="637"/>
      <c r="D384" s="637"/>
      <c r="E384" s="640" t="s">
        <v>126</v>
      </c>
      <c r="F384" s="642" t="s">
        <v>10</v>
      </c>
      <c r="G384" s="101" t="s">
        <v>127</v>
      </c>
      <c r="H384" s="644" t="s">
        <v>155</v>
      </c>
      <c r="I384" s="32" t="s">
        <v>359</v>
      </c>
    </row>
    <row r="385" spans="2:15" ht="15" thickBot="1" x14ac:dyDescent="0.2">
      <c r="B385" s="635"/>
      <c r="C385" s="23" t="s">
        <v>2</v>
      </c>
      <c r="D385" s="26" t="s">
        <v>25</v>
      </c>
      <c r="E385" s="641"/>
      <c r="F385" s="643"/>
      <c r="G385" s="26" t="s">
        <v>129</v>
      </c>
      <c r="H385" s="645"/>
      <c r="I385" s="24" t="s">
        <v>2</v>
      </c>
      <c r="J385" s="92" t="s">
        <v>151</v>
      </c>
      <c r="K385" s="92" t="s">
        <v>152</v>
      </c>
      <c r="L385" s="61"/>
      <c r="M385" s="61" t="s">
        <v>384</v>
      </c>
      <c r="N385" s="61"/>
      <c r="O385" s="61" t="s">
        <v>497</v>
      </c>
    </row>
    <row r="386" spans="2:15" ht="26.25" customHeight="1" x14ac:dyDescent="0.15">
      <c r="B386" s="31" t="s">
        <v>140</v>
      </c>
      <c r="C386" s="35"/>
      <c r="D386" s="36"/>
      <c r="E386" s="37"/>
      <c r="F386" s="38"/>
      <c r="G386" s="39"/>
      <c r="H386" s="40"/>
      <c r="I386" s="41"/>
      <c r="J386" s="92">
        <f ca="1" xml:space="preserve">
IF(AND(E386=data!$AR$5,F386=data!$AT$87),data!$AU$87,
IF(AND(E386=data!$AR$5,F386=data!$AT$88),data!$AU$88,
IF(E386=data!$AR$4,D386/G386,
IF(E386=data!$AR$5,D386/OFFSET(data!$AT$3,MATCH(F386,data!$AT$4:$AT$88,0),1),0))))</f>
        <v>0</v>
      </c>
      <c r="K386" s="92">
        <f>MIN(IF(I386=data!$AV$4,0.18,0.09),D386*9)</f>
        <v>0</v>
      </c>
      <c r="L386" s="61">
        <f>IF(C386=data!$AS$5,K386,
IF(C386=data!$AS$4,J386,0))</f>
        <v>0</v>
      </c>
      <c r="M386" s="61">
        <f t="shared" ref="M386:M387" si="37">IF(ISNUMBER(L386),L386,0)</f>
        <v>0</v>
      </c>
      <c r="N386" s="61" t="e">
        <f ca="1">OFFSET(data!$K$3,MATCH(N394,data!$K$4:$K$10,0),1)</f>
        <v>#N/A</v>
      </c>
      <c r="O386" s="61" t="str">
        <f>IF(SUM(M386:M395)=0,"",1/SUM(M386:M395,N386,N387))</f>
        <v/>
      </c>
    </row>
    <row r="387" spans="2:15" ht="26.25" customHeight="1" x14ac:dyDescent="0.15">
      <c r="B387" s="20" t="s">
        <v>141</v>
      </c>
      <c r="C387" s="42"/>
      <c r="D387" s="43"/>
      <c r="E387" s="44"/>
      <c r="F387" s="45"/>
      <c r="G387" s="46"/>
      <c r="H387" s="17"/>
      <c r="I387" s="47"/>
      <c r="J387" s="92">
        <f ca="1" xml:space="preserve">
IF(AND(E387=data!$AR$5,F387=data!$AT$87),data!$AU$87,
IF(AND(E387=data!$AR$5,F387=data!$AT$88),data!$AU$88,
IF(E387=data!$AR$4,D387/G387,
IF(E387=data!$AR$5,D387/OFFSET(data!$AT$3,MATCH(F387,data!$AT$4:$AT$88,0),1),0))))</f>
        <v>0</v>
      </c>
      <c r="K387" s="92">
        <f>MIN(IF(I387=data!$AV$4,0.18,0.09),D387*9)</f>
        <v>0</v>
      </c>
      <c r="L387" s="61">
        <f>IF(C387=data!$AS$5,K387,
IF(C387=data!$AS$4,J387,0))</f>
        <v>0</v>
      </c>
      <c r="M387" s="61">
        <f t="shared" si="37"/>
        <v>0</v>
      </c>
      <c r="N387" s="61" t="e">
        <f ca="1">OFFSET(data!$K$3,MATCH(N394,data!$K$4:$K$10,0),1+MATCH(N395,data!$M$11:$N$11,0))</f>
        <v>#N/A</v>
      </c>
      <c r="O387" s="61"/>
    </row>
    <row r="388" spans="2:15" ht="26.25" customHeight="1" x14ac:dyDescent="0.15">
      <c r="B388" s="20" t="s">
        <v>142</v>
      </c>
      <c r="C388" s="42"/>
      <c r="D388" s="43"/>
      <c r="E388" s="44"/>
      <c r="F388" s="45"/>
      <c r="G388" s="46"/>
      <c r="H388" s="17"/>
      <c r="I388" s="48"/>
      <c r="J388" s="92">
        <f ca="1" xml:space="preserve">
IF(AND(E388=data!$AR$5,F388=data!$AT$87),data!$AU$87,
IF(AND(E388=data!$AR$5,F388=data!$AT$88),data!$AU$88,
IF(E388=data!$AR$4,D388/G388,
IF(E388=data!$AR$5,D388/OFFSET(data!$AT$3,MATCH(F388,data!$AT$4:$AT$88,0),1),0))))</f>
        <v>0</v>
      </c>
      <c r="K388" s="92">
        <f>MIN(IF(I388=data!$AV$4,0.18,0.09),D388*9)</f>
        <v>0</v>
      </c>
      <c r="L388" s="61">
        <f>IF(C388=data!$AS$5,K388,
IF(C388=data!$AS$4,J388,0))</f>
        <v>0</v>
      </c>
      <c r="M388" s="61">
        <f>IF(ISNUMBER(L388),L388,0)</f>
        <v>0</v>
      </c>
      <c r="N388" s="61"/>
      <c r="O388" s="61"/>
    </row>
    <row r="389" spans="2:15" ht="26.25" customHeight="1" x14ac:dyDescent="0.15">
      <c r="B389" s="20" t="s">
        <v>143</v>
      </c>
      <c r="C389" s="42"/>
      <c r="D389" s="43"/>
      <c r="E389" s="44"/>
      <c r="F389" s="45"/>
      <c r="G389" s="46"/>
      <c r="H389" s="17"/>
      <c r="I389" s="48"/>
      <c r="J389" s="92">
        <f ca="1" xml:space="preserve">
IF(AND(E389=data!$AR$5,F389=data!$AT$87),data!$AU$87,
IF(AND(E389=data!$AR$5,F389=data!$AT$88),data!$AU$88,
IF(E389=data!$AR$4,D389/G389,
IF(E389=data!$AR$5,D389/OFFSET(data!$AT$3,MATCH(F389,data!$AT$4:$AT$88,0),1),0))))</f>
        <v>0</v>
      </c>
      <c r="K389" s="92">
        <f>MIN(IF(I389=data!$AV$4,0.18,0.09),D389*9)</f>
        <v>0</v>
      </c>
      <c r="L389" s="61">
        <f>IF(C389=data!$AS$5,K389,
IF(C389=data!$AS$4,J389,0))</f>
        <v>0</v>
      </c>
      <c r="M389" s="61">
        <f t="shared" ref="M389:M395" si="38">IF(ISNUMBER(L389),L389,0)</f>
        <v>0</v>
      </c>
      <c r="N389" s="61"/>
      <c r="O389" s="61"/>
    </row>
    <row r="390" spans="2:15" ht="26.25" customHeight="1" x14ac:dyDescent="0.15">
      <c r="B390" s="20" t="s">
        <v>144</v>
      </c>
      <c r="C390" s="42"/>
      <c r="D390" s="43"/>
      <c r="E390" s="44"/>
      <c r="F390" s="45"/>
      <c r="G390" s="46"/>
      <c r="H390" s="17"/>
      <c r="I390" s="48"/>
      <c r="J390" s="92">
        <f ca="1" xml:space="preserve">
IF(AND(E390=data!$AR$5,F390=data!$AT$87),data!$AU$87,
IF(AND(E390=data!$AR$5,F390=data!$AT$88),data!$AU$88,
IF(E390=data!$AR$4,D390/G390,
IF(E390=data!$AR$5,D390/OFFSET(data!$AT$3,MATCH(F390,data!$AT$4:$AT$88,0),1),0))))</f>
        <v>0</v>
      </c>
      <c r="K390" s="92">
        <f>MIN(IF(I390=data!$AV$4,0.18,0.09),D390*9)</f>
        <v>0</v>
      </c>
      <c r="L390" s="61">
        <f>IF(C390=data!$AS$5,K390,
IF(C390=data!$AS$4,J390,0))</f>
        <v>0</v>
      </c>
      <c r="M390" s="61">
        <f t="shared" si="38"/>
        <v>0</v>
      </c>
      <c r="N390" s="61"/>
      <c r="O390" s="61"/>
    </row>
    <row r="391" spans="2:15" ht="26.25" customHeight="1" x14ac:dyDescent="0.15">
      <c r="B391" s="20" t="s">
        <v>145</v>
      </c>
      <c r="C391" s="42"/>
      <c r="D391" s="43"/>
      <c r="E391" s="44"/>
      <c r="F391" s="45"/>
      <c r="G391" s="46"/>
      <c r="H391" s="17"/>
      <c r="I391" s="48"/>
      <c r="J391" s="92">
        <f ca="1" xml:space="preserve">
IF(AND(E391=data!$AR$5,F391=data!$AT$87),data!$AU$87,
IF(AND(E391=data!$AR$5,F391=data!$AT$88),data!$AU$88,
IF(E391=data!$AR$4,D391/G391,
IF(E391=data!$AR$5,D391/OFFSET(data!$AT$3,MATCH(F391,data!$AT$4:$AT$88,0),1),0))))</f>
        <v>0</v>
      </c>
      <c r="K391" s="92">
        <f>MIN(IF(I391=data!$AV$4,0.18,0.09),D391*9)</f>
        <v>0</v>
      </c>
      <c r="L391" s="61">
        <f>IF(C391=data!$AS$5,K391,
IF(C391=data!$AS$4,J391,0))</f>
        <v>0</v>
      </c>
      <c r="M391" s="61">
        <f t="shared" si="38"/>
        <v>0</v>
      </c>
      <c r="N391" s="61"/>
      <c r="O391" s="61"/>
    </row>
    <row r="392" spans="2:15" ht="26.25" customHeight="1" x14ac:dyDescent="0.15">
      <c r="B392" s="20" t="s">
        <v>146</v>
      </c>
      <c r="C392" s="42"/>
      <c r="D392" s="43"/>
      <c r="E392" s="44"/>
      <c r="F392" s="45"/>
      <c r="G392" s="46"/>
      <c r="H392" s="17"/>
      <c r="I392" s="48"/>
      <c r="J392" s="92">
        <f ca="1" xml:space="preserve">
IF(AND(E392=data!$AR$5,F392=data!$AT$87),data!$AU$87,
IF(AND(E392=data!$AR$5,F392=data!$AT$88),data!$AU$88,
IF(E392=data!$AR$4,D392/G392,
IF(E392=data!$AR$5,D392/OFFSET(data!$AT$3,MATCH(F392,data!$AT$4:$AT$88,0),1),0))))</f>
        <v>0</v>
      </c>
      <c r="K392" s="92">
        <f>MIN(IF(I392=data!$AV$4,0.18,0.09),D392*9)</f>
        <v>0</v>
      </c>
      <c r="L392" s="61">
        <f>IF(C392=data!$AS$5,K392,
IF(C392=data!$AS$4,J392,0))</f>
        <v>0</v>
      </c>
      <c r="M392" s="61">
        <f t="shared" si="38"/>
        <v>0</v>
      </c>
      <c r="N392" s="61"/>
      <c r="O392" s="61"/>
    </row>
    <row r="393" spans="2:15" ht="26.25" customHeight="1" x14ac:dyDescent="0.15">
      <c r="B393" s="20" t="s">
        <v>147</v>
      </c>
      <c r="C393" s="42"/>
      <c r="D393" s="43"/>
      <c r="E393" s="44"/>
      <c r="F393" s="45"/>
      <c r="G393" s="46"/>
      <c r="H393" s="17"/>
      <c r="I393" s="48"/>
      <c r="J393" s="92">
        <f ca="1" xml:space="preserve">
IF(AND(E393=data!$AR$5,F393=data!$AT$87),data!$AU$87,
IF(AND(E393=data!$AR$5,F393=data!$AT$88),data!$AU$88,
IF(E393=data!$AR$4,D393/G393,
IF(E393=data!$AR$5,D393/OFFSET(data!$AT$3,MATCH(F393,data!$AT$4:$AT$88,0),1),0))))</f>
        <v>0</v>
      </c>
      <c r="K393" s="92">
        <f>MIN(IF(I393=data!$AV$4,0.18,0.09),D393*9)</f>
        <v>0</v>
      </c>
      <c r="L393" s="61">
        <f>IF(C393=data!$AS$5,K393,
IF(C393=data!$AS$4,J393,0))</f>
        <v>0</v>
      </c>
      <c r="M393" s="61">
        <f t="shared" si="38"/>
        <v>0</v>
      </c>
      <c r="N393" s="61"/>
      <c r="O393" s="61"/>
    </row>
    <row r="394" spans="2:15" ht="26.25" customHeight="1" x14ac:dyDescent="0.15">
      <c r="B394" s="20" t="s">
        <v>148</v>
      </c>
      <c r="C394" s="42"/>
      <c r="D394" s="43"/>
      <c r="E394" s="44"/>
      <c r="F394" s="45"/>
      <c r="G394" s="46"/>
      <c r="H394" s="17"/>
      <c r="I394" s="48"/>
      <c r="J394" s="92">
        <f ca="1" xml:space="preserve">
IF(AND(E394=data!$AR$5,F394=data!$AT$87),data!$AU$87,
IF(AND(E394=data!$AR$5,F394=data!$AT$88),data!$AU$88,
IF(E394=data!$AR$4,D394/G394,
IF(E394=data!$AR$5,D394/OFFSET(data!$AT$3,MATCH(F394,data!$AT$4:$AT$88,0),1),0))))</f>
        <v>0</v>
      </c>
      <c r="K394" s="92">
        <f>MIN(IF(I394=data!$AV$4,0.18,0.09),D394*9)</f>
        <v>0</v>
      </c>
      <c r="L394" s="61">
        <f>IF(C394=data!$AS$5,K394,
IF(C394=data!$AS$4,J394,0))</f>
        <v>0</v>
      </c>
      <c r="M394" s="61">
        <f t="shared" si="38"/>
        <v>0</v>
      </c>
      <c r="N394" s="61" t="e">
        <f ca="1">OFFSET('②壁等-RC造'!$B$8,MATCH(C381,'②壁等-RC造'!H$9:H$48,0),2)</f>
        <v>#N/A</v>
      </c>
      <c r="O394" s="61"/>
    </row>
    <row r="395" spans="2:15" ht="26.25" customHeight="1" thickBot="1" x14ac:dyDescent="0.2">
      <c r="B395" s="21" t="s">
        <v>149</v>
      </c>
      <c r="C395" s="49"/>
      <c r="D395" s="50"/>
      <c r="E395" s="51"/>
      <c r="F395" s="52"/>
      <c r="G395" s="53"/>
      <c r="H395" s="18"/>
      <c r="I395" s="54"/>
      <c r="J395" s="92">
        <f ca="1" xml:space="preserve">
IF(AND(E395=data!$AR$5,F395=data!$AT$87),data!$AU$87,
IF(AND(E395=data!$AR$5,F395=data!$AT$88),data!$AU$88,
IF(E395=data!$AR$4,D395/G395,
IF(E395=data!$AR$5,D395/OFFSET(data!$AT$3,MATCH(F395,data!$AT$4:$AT$88,0),1),0))))</f>
        <v>0</v>
      </c>
      <c r="K395" s="92">
        <f>MIN(IF(I395=data!$AV$4,0.18,0.09),D395*9)</f>
        <v>0</v>
      </c>
      <c r="L395" s="61">
        <f>IF(C395=data!$AS$5,K395,
IF(C395=data!$AS$4,J395,0))</f>
        <v>0</v>
      </c>
      <c r="M395" s="61">
        <f t="shared" si="38"/>
        <v>0</v>
      </c>
      <c r="N395" s="61" t="e">
        <f ca="1">OFFSET('②壁等-RC造'!$B$8,MATCH(C381,'②壁等-RC造'!H$9:H$48,0),4)</f>
        <v>#N/A</v>
      </c>
      <c r="O395" s="61"/>
    </row>
  </sheetData>
  <sheetProtection sheet="1" objects="1" scenarios="1"/>
  <mergeCells count="160">
    <mergeCell ref="B382:I382"/>
    <mergeCell ref="B383:B385"/>
    <mergeCell ref="C383:C384"/>
    <mergeCell ref="D383:D384"/>
    <mergeCell ref="E383:H383"/>
    <mergeCell ref="E384:E385"/>
    <mergeCell ref="F384:F385"/>
    <mergeCell ref="H384:H385"/>
    <mergeCell ref="B362:I362"/>
    <mergeCell ref="B363:B365"/>
    <mergeCell ref="C363:C364"/>
    <mergeCell ref="D363:D364"/>
    <mergeCell ref="E363:H363"/>
    <mergeCell ref="E364:E365"/>
    <mergeCell ref="F364:F365"/>
    <mergeCell ref="H364:H365"/>
    <mergeCell ref="B342:I342"/>
    <mergeCell ref="B343:B345"/>
    <mergeCell ref="C343:C344"/>
    <mergeCell ref="D343:D344"/>
    <mergeCell ref="E343:H343"/>
    <mergeCell ref="E344:E345"/>
    <mergeCell ref="F344:F345"/>
    <mergeCell ref="H344:H345"/>
    <mergeCell ref="B322:I322"/>
    <mergeCell ref="B323:B325"/>
    <mergeCell ref="C323:C324"/>
    <mergeCell ref="D323:D324"/>
    <mergeCell ref="E323:H323"/>
    <mergeCell ref="E324:E325"/>
    <mergeCell ref="F324:F325"/>
    <mergeCell ref="H324:H325"/>
    <mergeCell ref="B302:I302"/>
    <mergeCell ref="B303:B305"/>
    <mergeCell ref="C303:C304"/>
    <mergeCell ref="D303:D304"/>
    <mergeCell ref="E303:H303"/>
    <mergeCell ref="E304:E305"/>
    <mergeCell ref="F304:F305"/>
    <mergeCell ref="H304:H305"/>
    <mergeCell ref="B282:I282"/>
    <mergeCell ref="B283:B285"/>
    <mergeCell ref="C283:C284"/>
    <mergeCell ref="D283:D284"/>
    <mergeCell ref="E283:H283"/>
    <mergeCell ref="E284:E285"/>
    <mergeCell ref="F284:F285"/>
    <mergeCell ref="H284:H285"/>
    <mergeCell ref="B262:I262"/>
    <mergeCell ref="B263:B265"/>
    <mergeCell ref="C263:C264"/>
    <mergeCell ref="D263:D264"/>
    <mergeCell ref="E263:H263"/>
    <mergeCell ref="E264:E265"/>
    <mergeCell ref="F264:F265"/>
    <mergeCell ref="H264:H265"/>
    <mergeCell ref="B242:I242"/>
    <mergeCell ref="B243:B245"/>
    <mergeCell ref="C243:C244"/>
    <mergeCell ref="D243:D244"/>
    <mergeCell ref="E243:H243"/>
    <mergeCell ref="E244:E245"/>
    <mergeCell ref="F244:F245"/>
    <mergeCell ref="H244:H245"/>
    <mergeCell ref="B222:I222"/>
    <mergeCell ref="B223:B225"/>
    <mergeCell ref="C223:C224"/>
    <mergeCell ref="D223:D224"/>
    <mergeCell ref="E223:H223"/>
    <mergeCell ref="E224:E225"/>
    <mergeCell ref="F224:F225"/>
    <mergeCell ref="H224:H225"/>
    <mergeCell ref="B202:I202"/>
    <mergeCell ref="B203:B205"/>
    <mergeCell ref="C203:C204"/>
    <mergeCell ref="D203:D204"/>
    <mergeCell ref="E203:H203"/>
    <mergeCell ref="E204:E205"/>
    <mergeCell ref="F204:F205"/>
    <mergeCell ref="H204:H205"/>
    <mergeCell ref="B22:I22"/>
    <mergeCell ref="B23:B25"/>
    <mergeCell ref="D23:D24"/>
    <mergeCell ref="E23:H23"/>
    <mergeCell ref="E24:E25"/>
    <mergeCell ref="F24:F25"/>
    <mergeCell ref="H24:H25"/>
    <mergeCell ref="C23:C24"/>
    <mergeCell ref="B2:I2"/>
    <mergeCell ref="B3:B5"/>
    <mergeCell ref="D3:D4"/>
    <mergeCell ref="E3:H3"/>
    <mergeCell ref="E4:E5"/>
    <mergeCell ref="F4:F5"/>
    <mergeCell ref="H4:H5"/>
    <mergeCell ref="C3:C4"/>
    <mergeCell ref="B62:I62"/>
    <mergeCell ref="B63:B65"/>
    <mergeCell ref="C63:C64"/>
    <mergeCell ref="D63:D64"/>
    <mergeCell ref="E63:H63"/>
    <mergeCell ref="E64:E65"/>
    <mergeCell ref="F64:F65"/>
    <mergeCell ref="H64:H65"/>
    <mergeCell ref="B42:I42"/>
    <mergeCell ref="B43:B45"/>
    <mergeCell ref="D43:D44"/>
    <mergeCell ref="E43:H43"/>
    <mergeCell ref="E44:E45"/>
    <mergeCell ref="F44:F45"/>
    <mergeCell ref="H44:H45"/>
    <mergeCell ref="C43:C44"/>
    <mergeCell ref="B102:I102"/>
    <mergeCell ref="B103:B105"/>
    <mergeCell ref="C103:C104"/>
    <mergeCell ref="D103:D104"/>
    <mergeCell ref="E103:H103"/>
    <mergeCell ref="E104:E105"/>
    <mergeCell ref="F104:F105"/>
    <mergeCell ref="H104:H105"/>
    <mergeCell ref="B82:I82"/>
    <mergeCell ref="B83:B85"/>
    <mergeCell ref="C83:C84"/>
    <mergeCell ref="D83:D84"/>
    <mergeCell ref="E83:H83"/>
    <mergeCell ref="E84:E85"/>
    <mergeCell ref="F84:F85"/>
    <mergeCell ref="H84:H85"/>
    <mergeCell ref="B142:I142"/>
    <mergeCell ref="B143:B145"/>
    <mergeCell ref="C143:C144"/>
    <mergeCell ref="D143:D144"/>
    <mergeCell ref="E143:H143"/>
    <mergeCell ref="E144:E145"/>
    <mergeCell ref="F144:F145"/>
    <mergeCell ref="H144:H145"/>
    <mergeCell ref="B122:I122"/>
    <mergeCell ref="B123:B125"/>
    <mergeCell ref="C123:C124"/>
    <mergeCell ref="D123:D124"/>
    <mergeCell ref="E123:H123"/>
    <mergeCell ref="E124:E125"/>
    <mergeCell ref="F124:F125"/>
    <mergeCell ref="H124:H125"/>
    <mergeCell ref="B182:I182"/>
    <mergeCell ref="B183:B185"/>
    <mergeCell ref="C183:C184"/>
    <mergeCell ref="D183:D184"/>
    <mergeCell ref="E183:H183"/>
    <mergeCell ref="E184:E185"/>
    <mergeCell ref="F184:F185"/>
    <mergeCell ref="H184:H185"/>
    <mergeCell ref="B162:I162"/>
    <mergeCell ref="B163:B165"/>
    <mergeCell ref="C163:C164"/>
    <mergeCell ref="D163:D164"/>
    <mergeCell ref="E163:H163"/>
    <mergeCell ref="E164:E165"/>
    <mergeCell ref="F164:F165"/>
    <mergeCell ref="H164:H165"/>
  </mergeCells>
  <phoneticPr fontId="1"/>
  <dataValidations count="6">
    <dataValidation type="list" allowBlank="1" showInputMessage="1" showErrorMessage="1" sqref="I6:I15 I26:I35 I46:I55 I66:I75 I86:I95 I166:I175 I106:I115 I126:I135 I146:I155 I186:I195 I206:I215 I226:I235 I246:I255 I266:I275 I286:I295 I306:I315 I326:I335 I346:I355 I366:I375 I386:I395">
      <formula1>密閉空気層</formula1>
    </dataValidation>
    <dataValidation type="decimal" allowBlank="1" showInputMessage="1" showErrorMessage="1" errorTitle="入力エラー" error="0.001以上の数値を入力してください。" sqref="G6:G15 G26:G35 G46:G55 G66:G75 G86:G95 G166:G175 G106:G115 G126:G135 G146:G155 G186:G195 G206:G215 G226:G235 G246:G255 G266:G275 G286:G295 G306:G315 G326:G335 G346:G355 G366:G375 G386:G395">
      <formula1>0.001</formula1>
      <formula2>9999</formula2>
    </dataValidation>
    <dataValidation type="decimal" allowBlank="1" showErrorMessage="1" errorTitle="入力エラー" error="0以上の数値を入力してください。" sqref="D6:D15 D26:D35 D46:D55 D66:D75 D86:D95 D166:D175 D106:D115 D126:D135 D146:D155 D186:D195 D206:D215 D226:D235 D246:D255 D266:D275 D286:D295 D306:D315 D326:D335 D346:D355 D366:D375 D386:D395">
      <formula1>0</formula1>
      <formula2>9999</formula2>
    </dataValidation>
    <dataValidation type="list" allowBlank="1" showInputMessage="1" showErrorMessage="1" sqref="F6:F15 F26:F35 F46:F55 F66:F75 F86:F95 F166:F175 F106:F115 F126:F135 F146:F155 F186:F195 F206:F215 F226:F235 F246:F255 F266:F275 F286:F295 F306:F315 F326:F335 F346:F355 F366:F375 F386:F395">
      <formula1>素材名</formula1>
    </dataValidation>
    <dataValidation type="list" allowBlank="1" showInputMessage="1" showErrorMessage="1" sqref="C6:C15 C26:C35 C46:C55 C66:C75 C86:C95 C166:C175 C106:C115 C126:C135 C146:C155 C186:C195 C206:C215 C226:C235 C246:C255 C266:C275 C286:C295 C306:C315 C326:C335 C346:C355 C366:C375 C386:C395">
      <formula1>層の種類</formula1>
    </dataValidation>
    <dataValidation type="list" allowBlank="1" showInputMessage="1" showErrorMessage="1" sqref="E6:E15 E26:E35 E46:E55 E66:E75 E86:E95 E166:E175 E106:E115 E126:E135 E146:E155 E186:E195 E206:E215 E226:E235 E246:E255 E266:E275 E286:E295 E306:E315 E326:E335 E346:E355 E366:E375 E386:E395">
      <formula1>熱伝導率</formula1>
    </dataValidation>
  </dataValidations>
  <hyperlinks>
    <hyperlink ref="I1" location="'②壁等-RC造'!A9" display="戻る"/>
    <hyperlink ref="I21" location="'②壁等-RC造'!A9" display="戻る"/>
    <hyperlink ref="I41" location="'②壁等-RC造'!A9" display="戻る"/>
    <hyperlink ref="I61" location="'②壁等-RC造'!A9" display="戻る"/>
    <hyperlink ref="I81" location="'②壁等-RC造'!A9" display="戻る"/>
    <hyperlink ref="I101" location="'②壁等-RC造'!A9" display="戻る"/>
    <hyperlink ref="I121" location="'②壁等-RC造'!A9" display="戻る"/>
    <hyperlink ref="I141" location="'②壁等-RC造'!A9" display="戻る"/>
    <hyperlink ref="I161" location="'②壁等-RC造'!A9" display="戻る"/>
    <hyperlink ref="I181" location="'②壁等-RC造'!A9" display="戻る"/>
    <hyperlink ref="I201" location="'②壁等-RC造'!A9" display="戻る"/>
    <hyperlink ref="I221" location="'②壁等-RC造'!A9" display="戻る"/>
    <hyperlink ref="I241" location="'②壁等-RC造'!A9" display="戻る"/>
    <hyperlink ref="I261" location="'②壁等-RC造'!A9" display="戻る"/>
    <hyperlink ref="I281" location="'②壁等-RC造'!A9" display="戻る"/>
    <hyperlink ref="I301" location="'②壁等-RC造'!A9" display="戻る"/>
    <hyperlink ref="I321" location="'②壁等-RC造'!A9" display="戻る"/>
    <hyperlink ref="I341" location="'②壁等-RC造'!A9" display="戻る"/>
    <hyperlink ref="I361" location="'②壁等-RC造'!A9" display="戻る"/>
    <hyperlink ref="I381" location="'②壁等-RC造'!A9" display="戻る"/>
  </hyperlinks>
  <pageMargins left="0.7" right="0.7" top="0.75" bottom="0.75" header="0.3" footer="0.3"/>
  <ignoredErrors>
    <ignoredError sqref="B86:B95 B66:B75 B46:B55 B26:B35 B6:B15 B186:B195 B166:B175 B146:B155 B126:B135 B106:B115 B206:B215 B226:B235 B246:B255 B266:B275 B286:B295 B306:B315 B326:B335 B346:B355 B366:B375 B386:B395" numberStoredAsText="1"/>
  </ignoredErrors>
  <legacyDrawing r:id="rId1"/>
  <extLst>
    <ext xmlns:x14="http://schemas.microsoft.com/office/spreadsheetml/2009/9/main" uri="{78C0D931-6437-407d-A8EE-F0AAD7539E65}">
      <x14:conditionalFormattings>
        <x14:conditionalFormatting xmlns:xm="http://schemas.microsoft.com/office/excel/2006/main">
          <x14:cfRule type="expression" priority="1600" id="{ED06B8ED-D8AB-424A-9889-143175F59836}">
            <xm:f>$C6=data!$AS$5</xm:f>
            <x14:dxf>
              <fill>
                <patternFill>
                  <bgColor theme="1"/>
                </patternFill>
              </fill>
            </x14:dxf>
          </x14:cfRule>
          <xm:sqref>E6:H6</xm:sqref>
        </x14:conditionalFormatting>
        <x14:conditionalFormatting xmlns:xm="http://schemas.microsoft.com/office/excel/2006/main">
          <x14:cfRule type="expression" priority="1599" id="{39877D30-5305-44F3-8F16-BFDFFA582767}">
            <xm:f>$C6=data!$AS$4</xm:f>
            <x14:dxf>
              <fill>
                <patternFill>
                  <bgColor theme="1"/>
                </patternFill>
              </fill>
            </x14:dxf>
          </x14:cfRule>
          <xm:sqref>I6</xm:sqref>
        </x14:conditionalFormatting>
        <x14:conditionalFormatting xmlns:xm="http://schemas.microsoft.com/office/excel/2006/main">
          <x14:cfRule type="expression" priority="1598" id="{CAB55708-662E-4B97-9816-9E411420A089}">
            <xm:f>$E6=data!$AR$4</xm:f>
            <x14:dxf>
              <fill>
                <patternFill>
                  <bgColor theme="1"/>
                </patternFill>
              </fill>
            </x14:dxf>
          </x14:cfRule>
          <xm:sqref>F6</xm:sqref>
        </x14:conditionalFormatting>
        <x14:conditionalFormatting xmlns:xm="http://schemas.microsoft.com/office/excel/2006/main">
          <x14:cfRule type="expression" priority="1597" id="{5E545DB7-660F-4526-B905-5BBA6650204C}">
            <xm:f>$E6=data!$AR$5</xm:f>
            <x14:dxf>
              <fill>
                <patternFill>
                  <bgColor theme="1"/>
                </patternFill>
              </fill>
            </x14:dxf>
          </x14:cfRule>
          <xm:sqref>G6:H6</xm:sqref>
        </x14:conditionalFormatting>
        <x14:conditionalFormatting xmlns:xm="http://schemas.microsoft.com/office/excel/2006/main">
          <x14:cfRule type="expression" priority="1596" id="{C6E6F355-E8D6-44AD-BC04-B87B1BCEF2F5}">
            <xm:f>$C7=data!$AS$5</xm:f>
            <x14:dxf>
              <fill>
                <patternFill>
                  <bgColor theme="1"/>
                </patternFill>
              </fill>
            </x14:dxf>
          </x14:cfRule>
          <xm:sqref>E7:H7</xm:sqref>
        </x14:conditionalFormatting>
        <x14:conditionalFormatting xmlns:xm="http://schemas.microsoft.com/office/excel/2006/main">
          <x14:cfRule type="expression" priority="1595" id="{8C912177-55F8-42DE-B14A-0C257D476980}">
            <xm:f>$C7=data!$AS$4</xm:f>
            <x14:dxf>
              <fill>
                <patternFill>
                  <bgColor theme="1"/>
                </patternFill>
              </fill>
            </x14:dxf>
          </x14:cfRule>
          <xm:sqref>I7</xm:sqref>
        </x14:conditionalFormatting>
        <x14:conditionalFormatting xmlns:xm="http://schemas.microsoft.com/office/excel/2006/main">
          <x14:cfRule type="expression" priority="1594" id="{311DFC90-D578-40CC-AD8B-0C4C9B1D9700}">
            <xm:f>$E7=data!$AR$4</xm:f>
            <x14:dxf>
              <fill>
                <patternFill>
                  <bgColor theme="1"/>
                </patternFill>
              </fill>
            </x14:dxf>
          </x14:cfRule>
          <xm:sqref>F7</xm:sqref>
        </x14:conditionalFormatting>
        <x14:conditionalFormatting xmlns:xm="http://schemas.microsoft.com/office/excel/2006/main">
          <x14:cfRule type="expression" priority="1593" id="{9CCDB040-62FD-42E7-A871-D70CD790D0CD}">
            <xm:f>$E7=data!$AR$5</xm:f>
            <x14:dxf>
              <fill>
                <patternFill>
                  <bgColor theme="1"/>
                </patternFill>
              </fill>
            </x14:dxf>
          </x14:cfRule>
          <xm:sqref>G7:H7</xm:sqref>
        </x14:conditionalFormatting>
        <x14:conditionalFormatting xmlns:xm="http://schemas.microsoft.com/office/excel/2006/main">
          <x14:cfRule type="expression" priority="1592" id="{74854EBB-C6E2-4026-818F-8E2205B803FF}">
            <xm:f>$C8=data!$AS$5</xm:f>
            <x14:dxf>
              <fill>
                <patternFill>
                  <bgColor theme="1"/>
                </patternFill>
              </fill>
            </x14:dxf>
          </x14:cfRule>
          <xm:sqref>E8:H8</xm:sqref>
        </x14:conditionalFormatting>
        <x14:conditionalFormatting xmlns:xm="http://schemas.microsoft.com/office/excel/2006/main">
          <x14:cfRule type="expression" priority="1591" id="{0641E5E5-30A6-4539-8844-A72B8B757A7E}">
            <xm:f>$C8=data!$AS$4</xm:f>
            <x14:dxf>
              <fill>
                <patternFill>
                  <bgColor theme="1"/>
                </patternFill>
              </fill>
            </x14:dxf>
          </x14:cfRule>
          <xm:sqref>I8</xm:sqref>
        </x14:conditionalFormatting>
        <x14:conditionalFormatting xmlns:xm="http://schemas.microsoft.com/office/excel/2006/main">
          <x14:cfRule type="expression" priority="1590" id="{892D6F11-7574-40FC-8D27-7EE763C04CB6}">
            <xm:f>$E8=data!$AR$4</xm:f>
            <x14:dxf>
              <fill>
                <patternFill>
                  <bgColor theme="1"/>
                </patternFill>
              </fill>
            </x14:dxf>
          </x14:cfRule>
          <xm:sqref>F8</xm:sqref>
        </x14:conditionalFormatting>
        <x14:conditionalFormatting xmlns:xm="http://schemas.microsoft.com/office/excel/2006/main">
          <x14:cfRule type="expression" priority="1589" id="{72BBA76E-8E1F-4B87-A766-77A7BE941524}">
            <xm:f>$E8=data!$AR$5</xm:f>
            <x14:dxf>
              <fill>
                <patternFill>
                  <bgColor theme="1"/>
                </patternFill>
              </fill>
            </x14:dxf>
          </x14:cfRule>
          <xm:sqref>G8:H8</xm:sqref>
        </x14:conditionalFormatting>
        <x14:conditionalFormatting xmlns:xm="http://schemas.microsoft.com/office/excel/2006/main">
          <x14:cfRule type="expression" priority="1588" id="{F5031A07-C9F9-468F-9BE6-7B228AD698E6}">
            <xm:f>$C9=data!$AS$5</xm:f>
            <x14:dxf>
              <fill>
                <patternFill>
                  <bgColor theme="1"/>
                </patternFill>
              </fill>
            </x14:dxf>
          </x14:cfRule>
          <xm:sqref>E9:H9</xm:sqref>
        </x14:conditionalFormatting>
        <x14:conditionalFormatting xmlns:xm="http://schemas.microsoft.com/office/excel/2006/main">
          <x14:cfRule type="expression" priority="1587" id="{A4C48A86-2EF6-4C79-BC8F-D74A089D090F}">
            <xm:f>$C9=data!$AS$4</xm:f>
            <x14:dxf>
              <fill>
                <patternFill>
                  <bgColor theme="1"/>
                </patternFill>
              </fill>
            </x14:dxf>
          </x14:cfRule>
          <xm:sqref>I9</xm:sqref>
        </x14:conditionalFormatting>
        <x14:conditionalFormatting xmlns:xm="http://schemas.microsoft.com/office/excel/2006/main">
          <x14:cfRule type="expression" priority="1586" id="{B1C1DAD6-EAB4-4A1B-8332-1BAD5F3EA6A5}">
            <xm:f>$E9=data!$AR$4</xm:f>
            <x14:dxf>
              <fill>
                <patternFill>
                  <bgColor theme="1"/>
                </patternFill>
              </fill>
            </x14:dxf>
          </x14:cfRule>
          <xm:sqref>F9</xm:sqref>
        </x14:conditionalFormatting>
        <x14:conditionalFormatting xmlns:xm="http://schemas.microsoft.com/office/excel/2006/main">
          <x14:cfRule type="expression" priority="1585" id="{E7107E56-6E81-4068-AE5A-5FEF6D30F744}">
            <xm:f>$E9=data!$AR$5</xm:f>
            <x14:dxf>
              <fill>
                <patternFill>
                  <bgColor theme="1"/>
                </patternFill>
              </fill>
            </x14:dxf>
          </x14:cfRule>
          <xm:sqref>G9:H9</xm:sqref>
        </x14:conditionalFormatting>
        <x14:conditionalFormatting xmlns:xm="http://schemas.microsoft.com/office/excel/2006/main">
          <x14:cfRule type="expression" priority="1584" id="{824F008F-C0C3-431F-AD2C-10ADD801EE1E}">
            <xm:f>$C10=data!$AS$5</xm:f>
            <x14:dxf>
              <fill>
                <patternFill>
                  <bgColor theme="1"/>
                </patternFill>
              </fill>
            </x14:dxf>
          </x14:cfRule>
          <xm:sqref>E10:H10</xm:sqref>
        </x14:conditionalFormatting>
        <x14:conditionalFormatting xmlns:xm="http://schemas.microsoft.com/office/excel/2006/main">
          <x14:cfRule type="expression" priority="1583" id="{7EC11F64-C84A-49AE-B989-1A2351CBFFBB}">
            <xm:f>$C10=data!$AS$4</xm:f>
            <x14:dxf>
              <fill>
                <patternFill>
                  <bgColor theme="1"/>
                </patternFill>
              </fill>
            </x14:dxf>
          </x14:cfRule>
          <xm:sqref>I10</xm:sqref>
        </x14:conditionalFormatting>
        <x14:conditionalFormatting xmlns:xm="http://schemas.microsoft.com/office/excel/2006/main">
          <x14:cfRule type="expression" priority="1582" id="{79595226-D8AC-4D62-B4BF-CC0715E71F9D}">
            <xm:f>$E10=data!$AR$4</xm:f>
            <x14:dxf>
              <fill>
                <patternFill>
                  <bgColor theme="1"/>
                </patternFill>
              </fill>
            </x14:dxf>
          </x14:cfRule>
          <xm:sqref>F10</xm:sqref>
        </x14:conditionalFormatting>
        <x14:conditionalFormatting xmlns:xm="http://schemas.microsoft.com/office/excel/2006/main">
          <x14:cfRule type="expression" priority="1581" id="{AC1E95E3-A333-4A42-9F0F-9D3425DB0AA1}">
            <xm:f>$E10=data!$AR$5</xm:f>
            <x14:dxf>
              <fill>
                <patternFill>
                  <bgColor theme="1"/>
                </patternFill>
              </fill>
            </x14:dxf>
          </x14:cfRule>
          <xm:sqref>G10:H10</xm:sqref>
        </x14:conditionalFormatting>
        <x14:conditionalFormatting xmlns:xm="http://schemas.microsoft.com/office/excel/2006/main">
          <x14:cfRule type="expression" priority="1580" id="{C291FC73-E3A6-470D-9B09-528297F183B3}">
            <xm:f>$C11=data!$AS$5</xm:f>
            <x14:dxf>
              <fill>
                <patternFill>
                  <bgColor theme="1"/>
                </patternFill>
              </fill>
            </x14:dxf>
          </x14:cfRule>
          <xm:sqref>E11:H11</xm:sqref>
        </x14:conditionalFormatting>
        <x14:conditionalFormatting xmlns:xm="http://schemas.microsoft.com/office/excel/2006/main">
          <x14:cfRule type="expression" priority="1579" id="{CD62AA91-0DC8-427C-A6B3-D750ABB45D5B}">
            <xm:f>$C11=data!$AS$4</xm:f>
            <x14:dxf>
              <fill>
                <patternFill>
                  <bgColor theme="1"/>
                </patternFill>
              </fill>
            </x14:dxf>
          </x14:cfRule>
          <xm:sqref>I11</xm:sqref>
        </x14:conditionalFormatting>
        <x14:conditionalFormatting xmlns:xm="http://schemas.microsoft.com/office/excel/2006/main">
          <x14:cfRule type="expression" priority="1578" id="{03C3D148-38BD-4307-A0B7-FE7D833F2562}">
            <xm:f>$E11=data!$AR$4</xm:f>
            <x14:dxf>
              <fill>
                <patternFill>
                  <bgColor theme="1"/>
                </patternFill>
              </fill>
            </x14:dxf>
          </x14:cfRule>
          <xm:sqref>F11</xm:sqref>
        </x14:conditionalFormatting>
        <x14:conditionalFormatting xmlns:xm="http://schemas.microsoft.com/office/excel/2006/main">
          <x14:cfRule type="expression" priority="1577" id="{C6636201-9138-472B-B61F-2592E3B9FF85}">
            <xm:f>$E11=data!$AR$5</xm:f>
            <x14:dxf>
              <fill>
                <patternFill>
                  <bgColor theme="1"/>
                </patternFill>
              </fill>
            </x14:dxf>
          </x14:cfRule>
          <xm:sqref>G11:H11</xm:sqref>
        </x14:conditionalFormatting>
        <x14:conditionalFormatting xmlns:xm="http://schemas.microsoft.com/office/excel/2006/main">
          <x14:cfRule type="expression" priority="1576" id="{DBD37D97-E57C-4B56-A6A5-A313A1AF15FD}">
            <xm:f>$C12=data!$AS$5</xm:f>
            <x14:dxf>
              <fill>
                <patternFill>
                  <bgColor theme="1"/>
                </patternFill>
              </fill>
            </x14:dxf>
          </x14:cfRule>
          <xm:sqref>E12:H12</xm:sqref>
        </x14:conditionalFormatting>
        <x14:conditionalFormatting xmlns:xm="http://schemas.microsoft.com/office/excel/2006/main">
          <x14:cfRule type="expression" priority="1575" id="{89E57C4D-DCD0-41C6-9840-51FA1FA4E116}">
            <xm:f>$C12=data!$AS$4</xm:f>
            <x14:dxf>
              <fill>
                <patternFill>
                  <bgColor theme="1"/>
                </patternFill>
              </fill>
            </x14:dxf>
          </x14:cfRule>
          <xm:sqref>I12</xm:sqref>
        </x14:conditionalFormatting>
        <x14:conditionalFormatting xmlns:xm="http://schemas.microsoft.com/office/excel/2006/main">
          <x14:cfRule type="expression" priority="1574" id="{E55540F1-0708-4EAC-BA6E-1F32E5796E61}">
            <xm:f>$E12=data!$AR$4</xm:f>
            <x14:dxf>
              <fill>
                <patternFill>
                  <bgColor theme="1"/>
                </patternFill>
              </fill>
            </x14:dxf>
          </x14:cfRule>
          <xm:sqref>F12</xm:sqref>
        </x14:conditionalFormatting>
        <x14:conditionalFormatting xmlns:xm="http://schemas.microsoft.com/office/excel/2006/main">
          <x14:cfRule type="expression" priority="1573" id="{FC9CC278-768B-4C7A-9E0E-8CC71C75F1D1}">
            <xm:f>$E12=data!$AR$5</xm:f>
            <x14:dxf>
              <fill>
                <patternFill>
                  <bgColor theme="1"/>
                </patternFill>
              </fill>
            </x14:dxf>
          </x14:cfRule>
          <xm:sqref>G12:H12</xm:sqref>
        </x14:conditionalFormatting>
        <x14:conditionalFormatting xmlns:xm="http://schemas.microsoft.com/office/excel/2006/main">
          <x14:cfRule type="expression" priority="1572" id="{52698DA3-C720-4B53-8429-EF3E7D0D285D}">
            <xm:f>$C13=data!$AS$5</xm:f>
            <x14:dxf>
              <fill>
                <patternFill>
                  <bgColor theme="1"/>
                </patternFill>
              </fill>
            </x14:dxf>
          </x14:cfRule>
          <xm:sqref>E13:H13</xm:sqref>
        </x14:conditionalFormatting>
        <x14:conditionalFormatting xmlns:xm="http://schemas.microsoft.com/office/excel/2006/main">
          <x14:cfRule type="expression" priority="1571" id="{BC2C1472-75AB-41CB-B833-770A2D6FEF96}">
            <xm:f>$C13=data!$AS$4</xm:f>
            <x14:dxf>
              <fill>
                <patternFill>
                  <bgColor theme="1"/>
                </patternFill>
              </fill>
            </x14:dxf>
          </x14:cfRule>
          <xm:sqref>I13</xm:sqref>
        </x14:conditionalFormatting>
        <x14:conditionalFormatting xmlns:xm="http://schemas.microsoft.com/office/excel/2006/main">
          <x14:cfRule type="expression" priority="1570" id="{8D07C275-2646-4B4A-8D1B-F363AC490223}">
            <xm:f>$E13=data!$AR$4</xm:f>
            <x14:dxf>
              <fill>
                <patternFill>
                  <bgColor theme="1"/>
                </patternFill>
              </fill>
            </x14:dxf>
          </x14:cfRule>
          <xm:sqref>F13</xm:sqref>
        </x14:conditionalFormatting>
        <x14:conditionalFormatting xmlns:xm="http://schemas.microsoft.com/office/excel/2006/main">
          <x14:cfRule type="expression" priority="1569" id="{D2535EDA-704B-4B2B-9B84-E5146987E6CB}">
            <xm:f>$E13=data!$AR$5</xm:f>
            <x14:dxf>
              <fill>
                <patternFill>
                  <bgColor theme="1"/>
                </patternFill>
              </fill>
            </x14:dxf>
          </x14:cfRule>
          <xm:sqref>G13:H13</xm:sqref>
        </x14:conditionalFormatting>
        <x14:conditionalFormatting xmlns:xm="http://schemas.microsoft.com/office/excel/2006/main">
          <x14:cfRule type="expression" priority="1568" id="{C22010F3-5E2D-44CD-A31E-527B942F711E}">
            <xm:f>$C14=data!$AS$5</xm:f>
            <x14:dxf>
              <fill>
                <patternFill>
                  <bgColor theme="1"/>
                </patternFill>
              </fill>
            </x14:dxf>
          </x14:cfRule>
          <xm:sqref>E14:H14</xm:sqref>
        </x14:conditionalFormatting>
        <x14:conditionalFormatting xmlns:xm="http://schemas.microsoft.com/office/excel/2006/main">
          <x14:cfRule type="expression" priority="1567" id="{B17A0963-8BCE-4894-86C9-A3EC00F1A54F}">
            <xm:f>$C14=data!$AS$4</xm:f>
            <x14:dxf>
              <fill>
                <patternFill>
                  <bgColor theme="1"/>
                </patternFill>
              </fill>
            </x14:dxf>
          </x14:cfRule>
          <xm:sqref>I14</xm:sqref>
        </x14:conditionalFormatting>
        <x14:conditionalFormatting xmlns:xm="http://schemas.microsoft.com/office/excel/2006/main">
          <x14:cfRule type="expression" priority="1566" id="{7AD7547D-8A35-4360-B835-CD66FE01AC9E}">
            <xm:f>$E14=data!$AR$4</xm:f>
            <x14:dxf>
              <fill>
                <patternFill>
                  <bgColor theme="1"/>
                </patternFill>
              </fill>
            </x14:dxf>
          </x14:cfRule>
          <xm:sqref>F14</xm:sqref>
        </x14:conditionalFormatting>
        <x14:conditionalFormatting xmlns:xm="http://schemas.microsoft.com/office/excel/2006/main">
          <x14:cfRule type="expression" priority="1565" id="{DBACB399-B1DB-4BCB-924C-1BA2183EC7B0}">
            <xm:f>$E14=data!$AR$5</xm:f>
            <x14:dxf>
              <fill>
                <patternFill>
                  <bgColor theme="1"/>
                </patternFill>
              </fill>
            </x14:dxf>
          </x14:cfRule>
          <xm:sqref>G14:H14</xm:sqref>
        </x14:conditionalFormatting>
        <x14:conditionalFormatting xmlns:xm="http://schemas.microsoft.com/office/excel/2006/main">
          <x14:cfRule type="expression" priority="1564" id="{0D57D1C2-78FC-4193-A830-123AA277EFCF}">
            <xm:f>$C15=data!$AS$5</xm:f>
            <x14:dxf>
              <fill>
                <patternFill>
                  <bgColor theme="1"/>
                </patternFill>
              </fill>
            </x14:dxf>
          </x14:cfRule>
          <xm:sqref>E15:H15</xm:sqref>
        </x14:conditionalFormatting>
        <x14:conditionalFormatting xmlns:xm="http://schemas.microsoft.com/office/excel/2006/main">
          <x14:cfRule type="expression" priority="1563" id="{6148F33F-63D4-4D87-8187-2653319EE3ED}">
            <xm:f>$C15=data!$AS$4</xm:f>
            <x14:dxf>
              <fill>
                <patternFill>
                  <bgColor theme="1"/>
                </patternFill>
              </fill>
            </x14:dxf>
          </x14:cfRule>
          <xm:sqref>I15</xm:sqref>
        </x14:conditionalFormatting>
        <x14:conditionalFormatting xmlns:xm="http://schemas.microsoft.com/office/excel/2006/main">
          <x14:cfRule type="expression" priority="1562" id="{BDF1CFE4-709A-413E-8278-50628CA1880A}">
            <xm:f>$E15=data!$AR$4</xm:f>
            <x14:dxf>
              <fill>
                <patternFill>
                  <bgColor theme="1"/>
                </patternFill>
              </fill>
            </x14:dxf>
          </x14:cfRule>
          <xm:sqref>F15</xm:sqref>
        </x14:conditionalFormatting>
        <x14:conditionalFormatting xmlns:xm="http://schemas.microsoft.com/office/excel/2006/main">
          <x14:cfRule type="expression" priority="1561" id="{B0C350B7-71C6-42E5-868C-955605500EF2}">
            <xm:f>$E15=data!$AR$5</xm:f>
            <x14:dxf>
              <fill>
                <patternFill>
                  <bgColor theme="1"/>
                </patternFill>
              </fill>
            </x14:dxf>
          </x14:cfRule>
          <xm:sqref>G15:H15</xm:sqref>
        </x14:conditionalFormatting>
        <x14:conditionalFormatting xmlns:xm="http://schemas.microsoft.com/office/excel/2006/main">
          <x14:cfRule type="expression" priority="1560" id="{BDC2EF08-AD9E-4C07-AB1E-1E67A78A59C6}">
            <xm:f>$C26=data!$AS$5</xm:f>
            <x14:dxf>
              <fill>
                <patternFill>
                  <bgColor theme="1"/>
                </patternFill>
              </fill>
            </x14:dxf>
          </x14:cfRule>
          <xm:sqref>E26:H26</xm:sqref>
        </x14:conditionalFormatting>
        <x14:conditionalFormatting xmlns:xm="http://schemas.microsoft.com/office/excel/2006/main">
          <x14:cfRule type="expression" priority="1559" id="{40477B31-5108-4059-B174-3A1B944D8B61}">
            <xm:f>$C26=data!$AS$4</xm:f>
            <x14:dxf>
              <fill>
                <patternFill>
                  <bgColor theme="1"/>
                </patternFill>
              </fill>
            </x14:dxf>
          </x14:cfRule>
          <xm:sqref>I26</xm:sqref>
        </x14:conditionalFormatting>
        <x14:conditionalFormatting xmlns:xm="http://schemas.microsoft.com/office/excel/2006/main">
          <x14:cfRule type="expression" priority="1558" id="{9247EDBE-88E6-4047-911D-1F70AC4A267B}">
            <xm:f>$E26=data!$AR$4</xm:f>
            <x14:dxf>
              <fill>
                <patternFill>
                  <bgColor theme="1"/>
                </patternFill>
              </fill>
            </x14:dxf>
          </x14:cfRule>
          <xm:sqref>F26</xm:sqref>
        </x14:conditionalFormatting>
        <x14:conditionalFormatting xmlns:xm="http://schemas.microsoft.com/office/excel/2006/main">
          <x14:cfRule type="expression" priority="1557" id="{6AA080C2-466D-4093-9124-2017C3CB279D}">
            <xm:f>$E26=data!$AR$5</xm:f>
            <x14:dxf>
              <fill>
                <patternFill>
                  <bgColor theme="1"/>
                </patternFill>
              </fill>
            </x14:dxf>
          </x14:cfRule>
          <xm:sqref>G26:H26</xm:sqref>
        </x14:conditionalFormatting>
        <x14:conditionalFormatting xmlns:xm="http://schemas.microsoft.com/office/excel/2006/main">
          <x14:cfRule type="expression" priority="1556" id="{FC347BBE-8AB6-4E60-BB47-683F60281337}">
            <xm:f>$C27=data!$AS$5</xm:f>
            <x14:dxf>
              <fill>
                <patternFill>
                  <bgColor theme="1"/>
                </patternFill>
              </fill>
            </x14:dxf>
          </x14:cfRule>
          <xm:sqref>E27:H27</xm:sqref>
        </x14:conditionalFormatting>
        <x14:conditionalFormatting xmlns:xm="http://schemas.microsoft.com/office/excel/2006/main">
          <x14:cfRule type="expression" priority="1555" id="{DC780D98-065D-4258-A2DD-28941A0FA59A}">
            <xm:f>$C27=data!$AS$4</xm:f>
            <x14:dxf>
              <fill>
                <patternFill>
                  <bgColor theme="1"/>
                </patternFill>
              </fill>
            </x14:dxf>
          </x14:cfRule>
          <xm:sqref>I27</xm:sqref>
        </x14:conditionalFormatting>
        <x14:conditionalFormatting xmlns:xm="http://schemas.microsoft.com/office/excel/2006/main">
          <x14:cfRule type="expression" priority="1554" id="{AEEA778C-7736-402C-869C-A3E9D10C6EF7}">
            <xm:f>$E27=data!$AR$4</xm:f>
            <x14:dxf>
              <fill>
                <patternFill>
                  <bgColor theme="1"/>
                </patternFill>
              </fill>
            </x14:dxf>
          </x14:cfRule>
          <xm:sqref>F27</xm:sqref>
        </x14:conditionalFormatting>
        <x14:conditionalFormatting xmlns:xm="http://schemas.microsoft.com/office/excel/2006/main">
          <x14:cfRule type="expression" priority="1553" id="{72F6B863-65F4-4D50-B93D-F0639E60217E}">
            <xm:f>$E27=data!$AR$5</xm:f>
            <x14:dxf>
              <fill>
                <patternFill>
                  <bgColor theme="1"/>
                </patternFill>
              </fill>
            </x14:dxf>
          </x14:cfRule>
          <xm:sqref>G27:H27</xm:sqref>
        </x14:conditionalFormatting>
        <x14:conditionalFormatting xmlns:xm="http://schemas.microsoft.com/office/excel/2006/main">
          <x14:cfRule type="expression" priority="1552" id="{B4AEA132-ED61-4437-B6F3-E5EBA317F774}">
            <xm:f>$C28=data!$AS$5</xm:f>
            <x14:dxf>
              <fill>
                <patternFill>
                  <bgColor theme="1"/>
                </patternFill>
              </fill>
            </x14:dxf>
          </x14:cfRule>
          <xm:sqref>E28:H28</xm:sqref>
        </x14:conditionalFormatting>
        <x14:conditionalFormatting xmlns:xm="http://schemas.microsoft.com/office/excel/2006/main">
          <x14:cfRule type="expression" priority="1551" id="{D8A205E9-3F07-4142-8DC8-E6D012CCE3D1}">
            <xm:f>$C28=data!$AS$4</xm:f>
            <x14:dxf>
              <fill>
                <patternFill>
                  <bgColor theme="1"/>
                </patternFill>
              </fill>
            </x14:dxf>
          </x14:cfRule>
          <xm:sqref>I28</xm:sqref>
        </x14:conditionalFormatting>
        <x14:conditionalFormatting xmlns:xm="http://schemas.microsoft.com/office/excel/2006/main">
          <x14:cfRule type="expression" priority="1550" id="{2B3A47B9-5CDC-41E5-AEFC-553EF163C617}">
            <xm:f>$E28=data!$AR$4</xm:f>
            <x14:dxf>
              <fill>
                <patternFill>
                  <bgColor theme="1"/>
                </patternFill>
              </fill>
            </x14:dxf>
          </x14:cfRule>
          <xm:sqref>F28</xm:sqref>
        </x14:conditionalFormatting>
        <x14:conditionalFormatting xmlns:xm="http://schemas.microsoft.com/office/excel/2006/main">
          <x14:cfRule type="expression" priority="1549" id="{2475BACE-9956-4F5B-82B9-F6325D7503EF}">
            <xm:f>$E28=data!$AR$5</xm:f>
            <x14:dxf>
              <fill>
                <patternFill>
                  <bgColor theme="1"/>
                </patternFill>
              </fill>
            </x14:dxf>
          </x14:cfRule>
          <xm:sqref>G28:H28</xm:sqref>
        </x14:conditionalFormatting>
        <x14:conditionalFormatting xmlns:xm="http://schemas.microsoft.com/office/excel/2006/main">
          <x14:cfRule type="expression" priority="1548" id="{4DAC5DCA-5780-4686-BD87-236F1E4D794C}">
            <xm:f>$C29=data!$AS$5</xm:f>
            <x14:dxf>
              <fill>
                <patternFill>
                  <bgColor theme="1"/>
                </patternFill>
              </fill>
            </x14:dxf>
          </x14:cfRule>
          <xm:sqref>E29:H29</xm:sqref>
        </x14:conditionalFormatting>
        <x14:conditionalFormatting xmlns:xm="http://schemas.microsoft.com/office/excel/2006/main">
          <x14:cfRule type="expression" priority="1547" id="{3141E07F-5874-4FA9-B047-86808CAAD0EB}">
            <xm:f>$C29=data!$AS$4</xm:f>
            <x14:dxf>
              <fill>
                <patternFill>
                  <bgColor theme="1"/>
                </patternFill>
              </fill>
            </x14:dxf>
          </x14:cfRule>
          <xm:sqref>I29</xm:sqref>
        </x14:conditionalFormatting>
        <x14:conditionalFormatting xmlns:xm="http://schemas.microsoft.com/office/excel/2006/main">
          <x14:cfRule type="expression" priority="1546" id="{3C2DCCC3-3864-46D0-BDFF-D54190CE9785}">
            <xm:f>$E29=data!$AR$4</xm:f>
            <x14:dxf>
              <fill>
                <patternFill>
                  <bgColor theme="1"/>
                </patternFill>
              </fill>
            </x14:dxf>
          </x14:cfRule>
          <xm:sqref>F29</xm:sqref>
        </x14:conditionalFormatting>
        <x14:conditionalFormatting xmlns:xm="http://schemas.microsoft.com/office/excel/2006/main">
          <x14:cfRule type="expression" priority="1545" id="{DA602FCA-CA77-4C87-A52C-274A9B14709B}">
            <xm:f>$E29=data!$AR$5</xm:f>
            <x14:dxf>
              <fill>
                <patternFill>
                  <bgColor theme="1"/>
                </patternFill>
              </fill>
            </x14:dxf>
          </x14:cfRule>
          <xm:sqref>G29:H29</xm:sqref>
        </x14:conditionalFormatting>
        <x14:conditionalFormatting xmlns:xm="http://schemas.microsoft.com/office/excel/2006/main">
          <x14:cfRule type="expression" priority="1544" id="{373E43F9-EF5B-4C88-B713-9F3A7156B17C}">
            <xm:f>$C30=data!$AS$5</xm:f>
            <x14:dxf>
              <fill>
                <patternFill>
                  <bgColor theme="1"/>
                </patternFill>
              </fill>
            </x14:dxf>
          </x14:cfRule>
          <xm:sqref>E30:H30</xm:sqref>
        </x14:conditionalFormatting>
        <x14:conditionalFormatting xmlns:xm="http://schemas.microsoft.com/office/excel/2006/main">
          <x14:cfRule type="expression" priority="1543" id="{9F73D1ED-2B61-4070-84D2-F92E8B3C28AB}">
            <xm:f>$C30=data!$AS$4</xm:f>
            <x14:dxf>
              <fill>
                <patternFill>
                  <bgColor theme="1"/>
                </patternFill>
              </fill>
            </x14:dxf>
          </x14:cfRule>
          <xm:sqref>I30</xm:sqref>
        </x14:conditionalFormatting>
        <x14:conditionalFormatting xmlns:xm="http://schemas.microsoft.com/office/excel/2006/main">
          <x14:cfRule type="expression" priority="1542" id="{B18F4343-D94C-40BB-AB91-7AF78DEB1765}">
            <xm:f>$E30=data!$AR$4</xm:f>
            <x14:dxf>
              <fill>
                <patternFill>
                  <bgColor theme="1"/>
                </patternFill>
              </fill>
            </x14:dxf>
          </x14:cfRule>
          <xm:sqref>F30</xm:sqref>
        </x14:conditionalFormatting>
        <x14:conditionalFormatting xmlns:xm="http://schemas.microsoft.com/office/excel/2006/main">
          <x14:cfRule type="expression" priority="1541" id="{E736BF74-BDA9-4EEE-A2F7-D97DD74AD1DF}">
            <xm:f>$E30=data!$AR$5</xm:f>
            <x14:dxf>
              <fill>
                <patternFill>
                  <bgColor theme="1"/>
                </patternFill>
              </fill>
            </x14:dxf>
          </x14:cfRule>
          <xm:sqref>G30:H30</xm:sqref>
        </x14:conditionalFormatting>
        <x14:conditionalFormatting xmlns:xm="http://schemas.microsoft.com/office/excel/2006/main">
          <x14:cfRule type="expression" priority="1540" id="{C873344F-197F-472B-A870-A590721C9878}">
            <xm:f>$C31=data!$AS$5</xm:f>
            <x14:dxf>
              <fill>
                <patternFill>
                  <bgColor theme="1"/>
                </patternFill>
              </fill>
            </x14:dxf>
          </x14:cfRule>
          <xm:sqref>E31:H31</xm:sqref>
        </x14:conditionalFormatting>
        <x14:conditionalFormatting xmlns:xm="http://schemas.microsoft.com/office/excel/2006/main">
          <x14:cfRule type="expression" priority="1539" id="{6EA99046-C0B3-48F5-B597-4523B7FAC916}">
            <xm:f>$C31=data!$AS$4</xm:f>
            <x14:dxf>
              <fill>
                <patternFill>
                  <bgColor theme="1"/>
                </patternFill>
              </fill>
            </x14:dxf>
          </x14:cfRule>
          <xm:sqref>I31</xm:sqref>
        </x14:conditionalFormatting>
        <x14:conditionalFormatting xmlns:xm="http://schemas.microsoft.com/office/excel/2006/main">
          <x14:cfRule type="expression" priority="1538" id="{49F4B1C7-0E4F-4B28-98F8-11F938A4C4ED}">
            <xm:f>$E31=data!$AR$4</xm:f>
            <x14:dxf>
              <fill>
                <patternFill>
                  <bgColor theme="1"/>
                </patternFill>
              </fill>
            </x14:dxf>
          </x14:cfRule>
          <xm:sqref>F31</xm:sqref>
        </x14:conditionalFormatting>
        <x14:conditionalFormatting xmlns:xm="http://schemas.microsoft.com/office/excel/2006/main">
          <x14:cfRule type="expression" priority="1537" id="{C82A8A6B-1A7E-4B4D-8155-EA34825CA236}">
            <xm:f>$E31=data!$AR$5</xm:f>
            <x14:dxf>
              <fill>
                <patternFill>
                  <bgColor theme="1"/>
                </patternFill>
              </fill>
            </x14:dxf>
          </x14:cfRule>
          <xm:sqref>G31:H31</xm:sqref>
        </x14:conditionalFormatting>
        <x14:conditionalFormatting xmlns:xm="http://schemas.microsoft.com/office/excel/2006/main">
          <x14:cfRule type="expression" priority="1536" id="{1551228F-B275-46C1-85B8-8DC9FF010440}">
            <xm:f>$C32=data!$AS$5</xm:f>
            <x14:dxf>
              <fill>
                <patternFill>
                  <bgColor theme="1"/>
                </patternFill>
              </fill>
            </x14:dxf>
          </x14:cfRule>
          <xm:sqref>E32:H32</xm:sqref>
        </x14:conditionalFormatting>
        <x14:conditionalFormatting xmlns:xm="http://schemas.microsoft.com/office/excel/2006/main">
          <x14:cfRule type="expression" priority="1535" id="{F06E974A-7CA2-4F1F-9D27-1BFBFA57F56F}">
            <xm:f>$C32=data!$AS$4</xm:f>
            <x14:dxf>
              <fill>
                <patternFill>
                  <bgColor theme="1"/>
                </patternFill>
              </fill>
            </x14:dxf>
          </x14:cfRule>
          <xm:sqref>I32</xm:sqref>
        </x14:conditionalFormatting>
        <x14:conditionalFormatting xmlns:xm="http://schemas.microsoft.com/office/excel/2006/main">
          <x14:cfRule type="expression" priority="1534" id="{DBECDCF6-14F6-4AE9-B556-A36FC5C7109C}">
            <xm:f>$E32=data!$AR$4</xm:f>
            <x14:dxf>
              <fill>
                <patternFill>
                  <bgColor theme="1"/>
                </patternFill>
              </fill>
            </x14:dxf>
          </x14:cfRule>
          <xm:sqref>F32</xm:sqref>
        </x14:conditionalFormatting>
        <x14:conditionalFormatting xmlns:xm="http://schemas.microsoft.com/office/excel/2006/main">
          <x14:cfRule type="expression" priority="1533" id="{287C665D-5FAC-4709-9D9A-8A8749FC4FBD}">
            <xm:f>$E32=data!$AR$5</xm:f>
            <x14:dxf>
              <fill>
                <patternFill>
                  <bgColor theme="1"/>
                </patternFill>
              </fill>
            </x14:dxf>
          </x14:cfRule>
          <xm:sqref>G32:H32</xm:sqref>
        </x14:conditionalFormatting>
        <x14:conditionalFormatting xmlns:xm="http://schemas.microsoft.com/office/excel/2006/main">
          <x14:cfRule type="expression" priority="1532" id="{38F655EA-238B-4677-A86B-917A42BD036D}">
            <xm:f>$C33=data!$AS$5</xm:f>
            <x14:dxf>
              <fill>
                <patternFill>
                  <bgColor theme="1"/>
                </patternFill>
              </fill>
            </x14:dxf>
          </x14:cfRule>
          <xm:sqref>E33:H33</xm:sqref>
        </x14:conditionalFormatting>
        <x14:conditionalFormatting xmlns:xm="http://schemas.microsoft.com/office/excel/2006/main">
          <x14:cfRule type="expression" priority="1531" id="{8CB1F553-17BB-401D-B55B-276131B35C85}">
            <xm:f>$C33=data!$AS$4</xm:f>
            <x14:dxf>
              <fill>
                <patternFill>
                  <bgColor theme="1"/>
                </patternFill>
              </fill>
            </x14:dxf>
          </x14:cfRule>
          <xm:sqref>I33</xm:sqref>
        </x14:conditionalFormatting>
        <x14:conditionalFormatting xmlns:xm="http://schemas.microsoft.com/office/excel/2006/main">
          <x14:cfRule type="expression" priority="1530" id="{79ED6D71-0D7A-451B-ABE9-AB9302C64ADC}">
            <xm:f>$E33=data!$AR$4</xm:f>
            <x14:dxf>
              <fill>
                <patternFill>
                  <bgColor theme="1"/>
                </patternFill>
              </fill>
            </x14:dxf>
          </x14:cfRule>
          <xm:sqref>F33</xm:sqref>
        </x14:conditionalFormatting>
        <x14:conditionalFormatting xmlns:xm="http://schemas.microsoft.com/office/excel/2006/main">
          <x14:cfRule type="expression" priority="1529" id="{6B7FAB56-B924-4171-8C3E-767F6332D5DC}">
            <xm:f>$E33=data!$AR$5</xm:f>
            <x14:dxf>
              <fill>
                <patternFill>
                  <bgColor theme="1"/>
                </patternFill>
              </fill>
            </x14:dxf>
          </x14:cfRule>
          <xm:sqref>G33:H33</xm:sqref>
        </x14:conditionalFormatting>
        <x14:conditionalFormatting xmlns:xm="http://schemas.microsoft.com/office/excel/2006/main">
          <x14:cfRule type="expression" priority="1528" id="{72981250-4A89-452E-9F30-57D8A88558DE}">
            <xm:f>$C34=data!$AS$5</xm:f>
            <x14:dxf>
              <fill>
                <patternFill>
                  <bgColor theme="1"/>
                </patternFill>
              </fill>
            </x14:dxf>
          </x14:cfRule>
          <xm:sqref>E34:H34</xm:sqref>
        </x14:conditionalFormatting>
        <x14:conditionalFormatting xmlns:xm="http://schemas.microsoft.com/office/excel/2006/main">
          <x14:cfRule type="expression" priority="1527" id="{5CC51C59-EE52-4AA0-96DD-65C4685806F1}">
            <xm:f>$C34=data!$AS$4</xm:f>
            <x14:dxf>
              <fill>
                <patternFill>
                  <bgColor theme="1"/>
                </patternFill>
              </fill>
            </x14:dxf>
          </x14:cfRule>
          <xm:sqref>I34</xm:sqref>
        </x14:conditionalFormatting>
        <x14:conditionalFormatting xmlns:xm="http://schemas.microsoft.com/office/excel/2006/main">
          <x14:cfRule type="expression" priority="1526" id="{B0E8EE3A-3BF5-4681-9662-88DAD575D2E8}">
            <xm:f>$E34=data!$AR$4</xm:f>
            <x14:dxf>
              <fill>
                <patternFill>
                  <bgColor theme="1"/>
                </patternFill>
              </fill>
            </x14:dxf>
          </x14:cfRule>
          <xm:sqref>F34</xm:sqref>
        </x14:conditionalFormatting>
        <x14:conditionalFormatting xmlns:xm="http://schemas.microsoft.com/office/excel/2006/main">
          <x14:cfRule type="expression" priority="1525" id="{CDA6BDF6-6E85-47D6-8605-7C58DE3BF21C}">
            <xm:f>$E34=data!$AR$5</xm:f>
            <x14:dxf>
              <fill>
                <patternFill>
                  <bgColor theme="1"/>
                </patternFill>
              </fill>
            </x14:dxf>
          </x14:cfRule>
          <xm:sqref>G34:H34</xm:sqref>
        </x14:conditionalFormatting>
        <x14:conditionalFormatting xmlns:xm="http://schemas.microsoft.com/office/excel/2006/main">
          <x14:cfRule type="expression" priority="1524" id="{E00CC36A-8CBC-4995-B0A4-571ECA050C4F}">
            <xm:f>$C35=data!$AS$5</xm:f>
            <x14:dxf>
              <fill>
                <patternFill>
                  <bgColor theme="1"/>
                </patternFill>
              </fill>
            </x14:dxf>
          </x14:cfRule>
          <xm:sqref>E35:H35</xm:sqref>
        </x14:conditionalFormatting>
        <x14:conditionalFormatting xmlns:xm="http://schemas.microsoft.com/office/excel/2006/main">
          <x14:cfRule type="expression" priority="1523" id="{F4D02C7B-08AA-4695-AE97-8E0FDAF469AF}">
            <xm:f>$C35=data!$AS$4</xm:f>
            <x14:dxf>
              <fill>
                <patternFill>
                  <bgColor theme="1"/>
                </patternFill>
              </fill>
            </x14:dxf>
          </x14:cfRule>
          <xm:sqref>I35</xm:sqref>
        </x14:conditionalFormatting>
        <x14:conditionalFormatting xmlns:xm="http://schemas.microsoft.com/office/excel/2006/main">
          <x14:cfRule type="expression" priority="1522" id="{FEBBFBDB-4E54-40C3-A443-BBF6FA74744B}">
            <xm:f>$E35=data!$AR$4</xm:f>
            <x14:dxf>
              <fill>
                <patternFill>
                  <bgColor theme="1"/>
                </patternFill>
              </fill>
            </x14:dxf>
          </x14:cfRule>
          <xm:sqref>F35</xm:sqref>
        </x14:conditionalFormatting>
        <x14:conditionalFormatting xmlns:xm="http://schemas.microsoft.com/office/excel/2006/main">
          <x14:cfRule type="expression" priority="1521" id="{A458E96F-73BB-4E4E-824C-353B4146ED8B}">
            <xm:f>$E35=data!$AR$5</xm:f>
            <x14:dxf>
              <fill>
                <patternFill>
                  <bgColor theme="1"/>
                </patternFill>
              </fill>
            </x14:dxf>
          </x14:cfRule>
          <xm:sqref>G35:H35</xm:sqref>
        </x14:conditionalFormatting>
        <x14:conditionalFormatting xmlns:xm="http://schemas.microsoft.com/office/excel/2006/main">
          <x14:cfRule type="expression" priority="1520" id="{CD7FE19F-A199-47A8-B693-AC971A16CF94}">
            <xm:f>$C46=data!$AS$5</xm:f>
            <x14:dxf>
              <fill>
                <patternFill>
                  <bgColor theme="1"/>
                </patternFill>
              </fill>
            </x14:dxf>
          </x14:cfRule>
          <xm:sqref>E46:H46</xm:sqref>
        </x14:conditionalFormatting>
        <x14:conditionalFormatting xmlns:xm="http://schemas.microsoft.com/office/excel/2006/main">
          <x14:cfRule type="expression" priority="1519" id="{4C2FB23C-B04D-4FEB-B9AA-1F22B67AC5C0}">
            <xm:f>$C46=data!$AS$4</xm:f>
            <x14:dxf>
              <fill>
                <patternFill>
                  <bgColor theme="1"/>
                </patternFill>
              </fill>
            </x14:dxf>
          </x14:cfRule>
          <xm:sqref>I46</xm:sqref>
        </x14:conditionalFormatting>
        <x14:conditionalFormatting xmlns:xm="http://schemas.microsoft.com/office/excel/2006/main">
          <x14:cfRule type="expression" priority="1518" id="{C47E2875-3393-465B-AB20-1B8566EAD66E}">
            <xm:f>$E46=data!$AR$4</xm:f>
            <x14:dxf>
              <fill>
                <patternFill>
                  <bgColor theme="1"/>
                </patternFill>
              </fill>
            </x14:dxf>
          </x14:cfRule>
          <xm:sqref>F46</xm:sqref>
        </x14:conditionalFormatting>
        <x14:conditionalFormatting xmlns:xm="http://schemas.microsoft.com/office/excel/2006/main">
          <x14:cfRule type="expression" priority="1517" id="{2CA0BA7F-09B0-46BE-9A3C-FBF5FAA67BA3}">
            <xm:f>$E46=data!$AR$5</xm:f>
            <x14:dxf>
              <fill>
                <patternFill>
                  <bgColor theme="1"/>
                </patternFill>
              </fill>
            </x14:dxf>
          </x14:cfRule>
          <xm:sqref>G46:H46</xm:sqref>
        </x14:conditionalFormatting>
        <x14:conditionalFormatting xmlns:xm="http://schemas.microsoft.com/office/excel/2006/main">
          <x14:cfRule type="expression" priority="1516" id="{68CED0C5-2CB9-4AEE-BE27-1CF0EA98A422}">
            <xm:f>$C47=data!$AS$5</xm:f>
            <x14:dxf>
              <fill>
                <patternFill>
                  <bgColor theme="1"/>
                </patternFill>
              </fill>
            </x14:dxf>
          </x14:cfRule>
          <xm:sqref>E47:H47</xm:sqref>
        </x14:conditionalFormatting>
        <x14:conditionalFormatting xmlns:xm="http://schemas.microsoft.com/office/excel/2006/main">
          <x14:cfRule type="expression" priority="1515" id="{485E0AF5-FB85-422F-9700-D79680316FB9}">
            <xm:f>$C47=data!$AS$4</xm:f>
            <x14:dxf>
              <fill>
                <patternFill>
                  <bgColor theme="1"/>
                </patternFill>
              </fill>
            </x14:dxf>
          </x14:cfRule>
          <xm:sqref>I47</xm:sqref>
        </x14:conditionalFormatting>
        <x14:conditionalFormatting xmlns:xm="http://schemas.microsoft.com/office/excel/2006/main">
          <x14:cfRule type="expression" priority="1514" id="{2A5DF392-DF68-462C-A9FE-8C162F17027A}">
            <xm:f>$E47=data!$AR$4</xm:f>
            <x14:dxf>
              <fill>
                <patternFill>
                  <bgColor theme="1"/>
                </patternFill>
              </fill>
            </x14:dxf>
          </x14:cfRule>
          <xm:sqref>F47</xm:sqref>
        </x14:conditionalFormatting>
        <x14:conditionalFormatting xmlns:xm="http://schemas.microsoft.com/office/excel/2006/main">
          <x14:cfRule type="expression" priority="1513" id="{33106014-35C4-40DD-9248-4079F6C6C8A3}">
            <xm:f>$E47=data!$AR$5</xm:f>
            <x14:dxf>
              <fill>
                <patternFill>
                  <bgColor theme="1"/>
                </patternFill>
              </fill>
            </x14:dxf>
          </x14:cfRule>
          <xm:sqref>G47:H47</xm:sqref>
        </x14:conditionalFormatting>
        <x14:conditionalFormatting xmlns:xm="http://schemas.microsoft.com/office/excel/2006/main">
          <x14:cfRule type="expression" priority="1512" id="{01A6BD56-6EC7-4060-9D63-5B9E2C3B8177}">
            <xm:f>$C48=data!$AS$5</xm:f>
            <x14:dxf>
              <fill>
                <patternFill>
                  <bgColor theme="1"/>
                </patternFill>
              </fill>
            </x14:dxf>
          </x14:cfRule>
          <xm:sqref>E48:H48</xm:sqref>
        </x14:conditionalFormatting>
        <x14:conditionalFormatting xmlns:xm="http://schemas.microsoft.com/office/excel/2006/main">
          <x14:cfRule type="expression" priority="1511" id="{52F73DF1-5CA3-432C-A3D5-A42401D52308}">
            <xm:f>$C48=data!$AS$4</xm:f>
            <x14:dxf>
              <fill>
                <patternFill>
                  <bgColor theme="1"/>
                </patternFill>
              </fill>
            </x14:dxf>
          </x14:cfRule>
          <xm:sqref>I48</xm:sqref>
        </x14:conditionalFormatting>
        <x14:conditionalFormatting xmlns:xm="http://schemas.microsoft.com/office/excel/2006/main">
          <x14:cfRule type="expression" priority="1510" id="{3ADE6D83-17D4-4C43-8041-2E997BCFF0CD}">
            <xm:f>$E48=data!$AR$4</xm:f>
            <x14:dxf>
              <fill>
                <patternFill>
                  <bgColor theme="1"/>
                </patternFill>
              </fill>
            </x14:dxf>
          </x14:cfRule>
          <xm:sqref>F48</xm:sqref>
        </x14:conditionalFormatting>
        <x14:conditionalFormatting xmlns:xm="http://schemas.microsoft.com/office/excel/2006/main">
          <x14:cfRule type="expression" priority="1509" id="{A914A7B5-630A-4489-A7AA-A9CD9BFA18D4}">
            <xm:f>$E48=data!$AR$5</xm:f>
            <x14:dxf>
              <fill>
                <patternFill>
                  <bgColor theme="1"/>
                </patternFill>
              </fill>
            </x14:dxf>
          </x14:cfRule>
          <xm:sqref>G48:H48</xm:sqref>
        </x14:conditionalFormatting>
        <x14:conditionalFormatting xmlns:xm="http://schemas.microsoft.com/office/excel/2006/main">
          <x14:cfRule type="expression" priority="1508" id="{184A4FFC-678F-4318-92EF-395CAF898DB7}">
            <xm:f>$C49=data!$AS$5</xm:f>
            <x14:dxf>
              <fill>
                <patternFill>
                  <bgColor theme="1"/>
                </patternFill>
              </fill>
            </x14:dxf>
          </x14:cfRule>
          <xm:sqref>E49:H49</xm:sqref>
        </x14:conditionalFormatting>
        <x14:conditionalFormatting xmlns:xm="http://schemas.microsoft.com/office/excel/2006/main">
          <x14:cfRule type="expression" priority="1507" id="{034B5113-8294-4107-97AD-F766BFCE6D0F}">
            <xm:f>$C49=data!$AS$4</xm:f>
            <x14:dxf>
              <fill>
                <patternFill>
                  <bgColor theme="1"/>
                </patternFill>
              </fill>
            </x14:dxf>
          </x14:cfRule>
          <xm:sqref>I49</xm:sqref>
        </x14:conditionalFormatting>
        <x14:conditionalFormatting xmlns:xm="http://schemas.microsoft.com/office/excel/2006/main">
          <x14:cfRule type="expression" priority="1506" id="{B7D62183-9F58-4FE0-90DB-FACC2AA7DA13}">
            <xm:f>$E49=data!$AR$4</xm:f>
            <x14:dxf>
              <fill>
                <patternFill>
                  <bgColor theme="1"/>
                </patternFill>
              </fill>
            </x14:dxf>
          </x14:cfRule>
          <xm:sqref>F49</xm:sqref>
        </x14:conditionalFormatting>
        <x14:conditionalFormatting xmlns:xm="http://schemas.microsoft.com/office/excel/2006/main">
          <x14:cfRule type="expression" priority="1505" id="{EC088B14-2D13-4BA1-A6E0-AC604D55BC82}">
            <xm:f>$E49=data!$AR$5</xm:f>
            <x14:dxf>
              <fill>
                <patternFill>
                  <bgColor theme="1"/>
                </patternFill>
              </fill>
            </x14:dxf>
          </x14:cfRule>
          <xm:sqref>G49:H49</xm:sqref>
        </x14:conditionalFormatting>
        <x14:conditionalFormatting xmlns:xm="http://schemas.microsoft.com/office/excel/2006/main">
          <x14:cfRule type="expression" priority="1504" id="{138051A3-A1F3-4462-A68E-CCB68C4D81FC}">
            <xm:f>$C50=data!$AS$5</xm:f>
            <x14:dxf>
              <fill>
                <patternFill>
                  <bgColor theme="1"/>
                </patternFill>
              </fill>
            </x14:dxf>
          </x14:cfRule>
          <xm:sqref>E50:H50</xm:sqref>
        </x14:conditionalFormatting>
        <x14:conditionalFormatting xmlns:xm="http://schemas.microsoft.com/office/excel/2006/main">
          <x14:cfRule type="expression" priority="1503" id="{DBE4DAA8-1593-4969-81B5-11EC9CFA79EA}">
            <xm:f>$C50=data!$AS$4</xm:f>
            <x14:dxf>
              <fill>
                <patternFill>
                  <bgColor theme="1"/>
                </patternFill>
              </fill>
            </x14:dxf>
          </x14:cfRule>
          <xm:sqref>I50</xm:sqref>
        </x14:conditionalFormatting>
        <x14:conditionalFormatting xmlns:xm="http://schemas.microsoft.com/office/excel/2006/main">
          <x14:cfRule type="expression" priority="1502" id="{C53DBFBF-422E-4227-9DB4-2180B8D42899}">
            <xm:f>$E50=data!$AR$4</xm:f>
            <x14:dxf>
              <fill>
                <patternFill>
                  <bgColor theme="1"/>
                </patternFill>
              </fill>
            </x14:dxf>
          </x14:cfRule>
          <xm:sqref>F50</xm:sqref>
        </x14:conditionalFormatting>
        <x14:conditionalFormatting xmlns:xm="http://schemas.microsoft.com/office/excel/2006/main">
          <x14:cfRule type="expression" priority="1501" id="{73AA5E66-49BD-4648-97D7-B879473F7045}">
            <xm:f>$E50=data!$AR$5</xm:f>
            <x14:dxf>
              <fill>
                <patternFill>
                  <bgColor theme="1"/>
                </patternFill>
              </fill>
            </x14:dxf>
          </x14:cfRule>
          <xm:sqref>G50:H50</xm:sqref>
        </x14:conditionalFormatting>
        <x14:conditionalFormatting xmlns:xm="http://schemas.microsoft.com/office/excel/2006/main">
          <x14:cfRule type="expression" priority="1500" id="{FFC6B723-1795-4C5E-9F5C-1B403DF795A2}">
            <xm:f>$C51=data!$AS$5</xm:f>
            <x14:dxf>
              <fill>
                <patternFill>
                  <bgColor theme="1"/>
                </patternFill>
              </fill>
            </x14:dxf>
          </x14:cfRule>
          <xm:sqref>E51:H51</xm:sqref>
        </x14:conditionalFormatting>
        <x14:conditionalFormatting xmlns:xm="http://schemas.microsoft.com/office/excel/2006/main">
          <x14:cfRule type="expression" priority="1499" id="{A0D0E260-B6BD-49E3-BE46-253C8DA4A5B0}">
            <xm:f>$C51=data!$AS$4</xm:f>
            <x14:dxf>
              <fill>
                <patternFill>
                  <bgColor theme="1"/>
                </patternFill>
              </fill>
            </x14:dxf>
          </x14:cfRule>
          <xm:sqref>I51</xm:sqref>
        </x14:conditionalFormatting>
        <x14:conditionalFormatting xmlns:xm="http://schemas.microsoft.com/office/excel/2006/main">
          <x14:cfRule type="expression" priority="1498" id="{DDDE67FF-22AE-4F51-82E5-586E7BEB6165}">
            <xm:f>$E51=data!$AR$4</xm:f>
            <x14:dxf>
              <fill>
                <patternFill>
                  <bgColor theme="1"/>
                </patternFill>
              </fill>
            </x14:dxf>
          </x14:cfRule>
          <xm:sqref>F51</xm:sqref>
        </x14:conditionalFormatting>
        <x14:conditionalFormatting xmlns:xm="http://schemas.microsoft.com/office/excel/2006/main">
          <x14:cfRule type="expression" priority="1497" id="{42C714E0-A7E2-4BA6-9F61-707461D72B75}">
            <xm:f>$E51=data!$AR$5</xm:f>
            <x14:dxf>
              <fill>
                <patternFill>
                  <bgColor theme="1"/>
                </patternFill>
              </fill>
            </x14:dxf>
          </x14:cfRule>
          <xm:sqref>G51:H51</xm:sqref>
        </x14:conditionalFormatting>
        <x14:conditionalFormatting xmlns:xm="http://schemas.microsoft.com/office/excel/2006/main">
          <x14:cfRule type="expression" priority="1496" id="{9ED88F33-202C-4A14-A96A-E8C75320BA6F}">
            <xm:f>$C52=data!$AS$5</xm:f>
            <x14:dxf>
              <fill>
                <patternFill>
                  <bgColor theme="1"/>
                </patternFill>
              </fill>
            </x14:dxf>
          </x14:cfRule>
          <xm:sqref>E52:H52</xm:sqref>
        </x14:conditionalFormatting>
        <x14:conditionalFormatting xmlns:xm="http://schemas.microsoft.com/office/excel/2006/main">
          <x14:cfRule type="expression" priority="1495" id="{377ED086-2F2D-4F3B-9924-310FC4170425}">
            <xm:f>$C52=data!$AS$4</xm:f>
            <x14:dxf>
              <fill>
                <patternFill>
                  <bgColor theme="1"/>
                </patternFill>
              </fill>
            </x14:dxf>
          </x14:cfRule>
          <xm:sqref>I52</xm:sqref>
        </x14:conditionalFormatting>
        <x14:conditionalFormatting xmlns:xm="http://schemas.microsoft.com/office/excel/2006/main">
          <x14:cfRule type="expression" priority="1494" id="{1796B7FE-33BC-4D20-93F4-61E12E128D75}">
            <xm:f>$E52=data!$AR$4</xm:f>
            <x14:dxf>
              <fill>
                <patternFill>
                  <bgColor theme="1"/>
                </patternFill>
              </fill>
            </x14:dxf>
          </x14:cfRule>
          <xm:sqref>F52</xm:sqref>
        </x14:conditionalFormatting>
        <x14:conditionalFormatting xmlns:xm="http://schemas.microsoft.com/office/excel/2006/main">
          <x14:cfRule type="expression" priority="1493" id="{58A2D0D2-F8CE-4A2C-B8BB-82C009E9E969}">
            <xm:f>$E52=data!$AR$5</xm:f>
            <x14:dxf>
              <fill>
                <patternFill>
                  <bgColor theme="1"/>
                </patternFill>
              </fill>
            </x14:dxf>
          </x14:cfRule>
          <xm:sqref>G52:H52</xm:sqref>
        </x14:conditionalFormatting>
        <x14:conditionalFormatting xmlns:xm="http://schemas.microsoft.com/office/excel/2006/main">
          <x14:cfRule type="expression" priority="1492" id="{29D3E7B2-956F-4EF3-81D8-C76EA370FC8F}">
            <xm:f>$C53=data!$AS$5</xm:f>
            <x14:dxf>
              <fill>
                <patternFill>
                  <bgColor theme="1"/>
                </patternFill>
              </fill>
            </x14:dxf>
          </x14:cfRule>
          <xm:sqref>E53:H53</xm:sqref>
        </x14:conditionalFormatting>
        <x14:conditionalFormatting xmlns:xm="http://schemas.microsoft.com/office/excel/2006/main">
          <x14:cfRule type="expression" priority="1491" id="{5EB2EB6B-C336-4214-A88F-1D58B75D4733}">
            <xm:f>$C53=data!$AS$4</xm:f>
            <x14:dxf>
              <fill>
                <patternFill>
                  <bgColor theme="1"/>
                </patternFill>
              </fill>
            </x14:dxf>
          </x14:cfRule>
          <xm:sqref>I53</xm:sqref>
        </x14:conditionalFormatting>
        <x14:conditionalFormatting xmlns:xm="http://schemas.microsoft.com/office/excel/2006/main">
          <x14:cfRule type="expression" priority="1490" id="{CB1E2755-B3C1-43A3-915C-0F883CD965FC}">
            <xm:f>$E53=data!$AR$4</xm:f>
            <x14:dxf>
              <fill>
                <patternFill>
                  <bgColor theme="1"/>
                </patternFill>
              </fill>
            </x14:dxf>
          </x14:cfRule>
          <xm:sqref>F53</xm:sqref>
        </x14:conditionalFormatting>
        <x14:conditionalFormatting xmlns:xm="http://schemas.microsoft.com/office/excel/2006/main">
          <x14:cfRule type="expression" priority="1489" id="{7E3C95C3-255F-4E47-AD0F-9777CCC99CE5}">
            <xm:f>$E53=data!$AR$5</xm:f>
            <x14:dxf>
              <fill>
                <patternFill>
                  <bgColor theme="1"/>
                </patternFill>
              </fill>
            </x14:dxf>
          </x14:cfRule>
          <xm:sqref>G53:H53</xm:sqref>
        </x14:conditionalFormatting>
        <x14:conditionalFormatting xmlns:xm="http://schemas.microsoft.com/office/excel/2006/main">
          <x14:cfRule type="expression" priority="1488" id="{44C96F77-63E0-4141-837F-CE20309D9AD1}">
            <xm:f>$C54=data!$AS$5</xm:f>
            <x14:dxf>
              <fill>
                <patternFill>
                  <bgColor theme="1"/>
                </patternFill>
              </fill>
            </x14:dxf>
          </x14:cfRule>
          <xm:sqref>E54:H54</xm:sqref>
        </x14:conditionalFormatting>
        <x14:conditionalFormatting xmlns:xm="http://schemas.microsoft.com/office/excel/2006/main">
          <x14:cfRule type="expression" priority="1487" id="{67788B13-6E89-4642-8B7F-4CFE10AE6129}">
            <xm:f>$C54=data!$AS$4</xm:f>
            <x14:dxf>
              <fill>
                <patternFill>
                  <bgColor theme="1"/>
                </patternFill>
              </fill>
            </x14:dxf>
          </x14:cfRule>
          <xm:sqref>I54</xm:sqref>
        </x14:conditionalFormatting>
        <x14:conditionalFormatting xmlns:xm="http://schemas.microsoft.com/office/excel/2006/main">
          <x14:cfRule type="expression" priority="1486" id="{FE6B06A4-B517-4CAC-BB9E-EB59A4D2B2A1}">
            <xm:f>$E54=data!$AR$4</xm:f>
            <x14:dxf>
              <fill>
                <patternFill>
                  <bgColor theme="1"/>
                </patternFill>
              </fill>
            </x14:dxf>
          </x14:cfRule>
          <xm:sqref>F54</xm:sqref>
        </x14:conditionalFormatting>
        <x14:conditionalFormatting xmlns:xm="http://schemas.microsoft.com/office/excel/2006/main">
          <x14:cfRule type="expression" priority="1485" id="{39257094-795D-482B-9B4E-E69734965205}">
            <xm:f>$E54=data!$AR$5</xm:f>
            <x14:dxf>
              <fill>
                <patternFill>
                  <bgColor theme="1"/>
                </patternFill>
              </fill>
            </x14:dxf>
          </x14:cfRule>
          <xm:sqref>G54:H54</xm:sqref>
        </x14:conditionalFormatting>
        <x14:conditionalFormatting xmlns:xm="http://schemas.microsoft.com/office/excel/2006/main">
          <x14:cfRule type="expression" priority="1484" id="{413FDF2D-C70D-4639-9CC6-EDF51BE28974}">
            <xm:f>$C55=data!$AS$5</xm:f>
            <x14:dxf>
              <fill>
                <patternFill>
                  <bgColor theme="1"/>
                </patternFill>
              </fill>
            </x14:dxf>
          </x14:cfRule>
          <xm:sqref>E55:H55</xm:sqref>
        </x14:conditionalFormatting>
        <x14:conditionalFormatting xmlns:xm="http://schemas.microsoft.com/office/excel/2006/main">
          <x14:cfRule type="expression" priority="1483" id="{754E15B1-2FAE-4E21-922F-1D4452F21176}">
            <xm:f>$C55=data!$AS$4</xm:f>
            <x14:dxf>
              <fill>
                <patternFill>
                  <bgColor theme="1"/>
                </patternFill>
              </fill>
            </x14:dxf>
          </x14:cfRule>
          <xm:sqref>I55</xm:sqref>
        </x14:conditionalFormatting>
        <x14:conditionalFormatting xmlns:xm="http://schemas.microsoft.com/office/excel/2006/main">
          <x14:cfRule type="expression" priority="1482" id="{A5271503-B884-4C3F-891D-D9BC990A89E8}">
            <xm:f>$E55=data!$AR$4</xm:f>
            <x14:dxf>
              <fill>
                <patternFill>
                  <bgColor theme="1"/>
                </patternFill>
              </fill>
            </x14:dxf>
          </x14:cfRule>
          <xm:sqref>F55</xm:sqref>
        </x14:conditionalFormatting>
        <x14:conditionalFormatting xmlns:xm="http://schemas.microsoft.com/office/excel/2006/main">
          <x14:cfRule type="expression" priority="1481" id="{FDEEF2E6-3D5C-401D-8A50-1FE1080F1529}">
            <xm:f>$E55=data!$AR$5</xm:f>
            <x14:dxf>
              <fill>
                <patternFill>
                  <bgColor theme="1"/>
                </patternFill>
              </fill>
            </x14:dxf>
          </x14:cfRule>
          <xm:sqref>G55:H55</xm:sqref>
        </x14:conditionalFormatting>
        <x14:conditionalFormatting xmlns:xm="http://schemas.microsoft.com/office/excel/2006/main">
          <x14:cfRule type="expression" priority="1480" id="{69A684DE-41A9-458F-9A6F-84862D39BF08}">
            <xm:f>$C66=data!$AS$5</xm:f>
            <x14:dxf>
              <fill>
                <patternFill>
                  <bgColor theme="1"/>
                </patternFill>
              </fill>
            </x14:dxf>
          </x14:cfRule>
          <xm:sqref>E66:H66</xm:sqref>
        </x14:conditionalFormatting>
        <x14:conditionalFormatting xmlns:xm="http://schemas.microsoft.com/office/excel/2006/main">
          <x14:cfRule type="expression" priority="1479" id="{C22FC9C7-15FD-438B-92F8-D2E2AA9F604B}">
            <xm:f>$C66=data!$AS$4</xm:f>
            <x14:dxf>
              <fill>
                <patternFill>
                  <bgColor theme="1"/>
                </patternFill>
              </fill>
            </x14:dxf>
          </x14:cfRule>
          <xm:sqref>I66</xm:sqref>
        </x14:conditionalFormatting>
        <x14:conditionalFormatting xmlns:xm="http://schemas.microsoft.com/office/excel/2006/main">
          <x14:cfRule type="expression" priority="1478" id="{0941B4B0-BA82-449E-85CE-7232254DE29F}">
            <xm:f>$E66=data!$AR$4</xm:f>
            <x14:dxf>
              <fill>
                <patternFill>
                  <bgColor theme="1"/>
                </patternFill>
              </fill>
            </x14:dxf>
          </x14:cfRule>
          <xm:sqref>F66</xm:sqref>
        </x14:conditionalFormatting>
        <x14:conditionalFormatting xmlns:xm="http://schemas.microsoft.com/office/excel/2006/main">
          <x14:cfRule type="expression" priority="1477" id="{0B12FC22-C830-4186-8BB4-656CA42736C9}">
            <xm:f>$E66=data!$AR$5</xm:f>
            <x14:dxf>
              <fill>
                <patternFill>
                  <bgColor theme="1"/>
                </patternFill>
              </fill>
            </x14:dxf>
          </x14:cfRule>
          <xm:sqref>G66:H66</xm:sqref>
        </x14:conditionalFormatting>
        <x14:conditionalFormatting xmlns:xm="http://schemas.microsoft.com/office/excel/2006/main">
          <x14:cfRule type="expression" priority="1476" id="{9FA6E5DF-1A30-42F5-9539-A437DB8BA6BD}">
            <xm:f>$C67=data!$AS$5</xm:f>
            <x14:dxf>
              <fill>
                <patternFill>
                  <bgColor theme="1"/>
                </patternFill>
              </fill>
            </x14:dxf>
          </x14:cfRule>
          <xm:sqref>E67:H67</xm:sqref>
        </x14:conditionalFormatting>
        <x14:conditionalFormatting xmlns:xm="http://schemas.microsoft.com/office/excel/2006/main">
          <x14:cfRule type="expression" priority="1475" id="{048CCF47-0A11-47F9-BBE7-7836F6215C6F}">
            <xm:f>$C67=data!$AS$4</xm:f>
            <x14:dxf>
              <fill>
                <patternFill>
                  <bgColor theme="1"/>
                </patternFill>
              </fill>
            </x14:dxf>
          </x14:cfRule>
          <xm:sqref>I67</xm:sqref>
        </x14:conditionalFormatting>
        <x14:conditionalFormatting xmlns:xm="http://schemas.microsoft.com/office/excel/2006/main">
          <x14:cfRule type="expression" priority="1474" id="{65CCFA16-ACA2-4614-A0F6-4DC06610CA8F}">
            <xm:f>$E67=data!$AR$4</xm:f>
            <x14:dxf>
              <fill>
                <patternFill>
                  <bgColor theme="1"/>
                </patternFill>
              </fill>
            </x14:dxf>
          </x14:cfRule>
          <xm:sqref>F67</xm:sqref>
        </x14:conditionalFormatting>
        <x14:conditionalFormatting xmlns:xm="http://schemas.microsoft.com/office/excel/2006/main">
          <x14:cfRule type="expression" priority="1473" id="{A99188E4-2CE8-4D56-92BF-0C86A195D614}">
            <xm:f>$E67=data!$AR$5</xm:f>
            <x14:dxf>
              <fill>
                <patternFill>
                  <bgColor theme="1"/>
                </patternFill>
              </fill>
            </x14:dxf>
          </x14:cfRule>
          <xm:sqref>G67:H67</xm:sqref>
        </x14:conditionalFormatting>
        <x14:conditionalFormatting xmlns:xm="http://schemas.microsoft.com/office/excel/2006/main">
          <x14:cfRule type="expression" priority="1472" id="{3E75E5B8-B12C-4AF8-8C3E-A74AF24029C2}">
            <xm:f>$C68=data!$AS$5</xm:f>
            <x14:dxf>
              <fill>
                <patternFill>
                  <bgColor theme="1"/>
                </patternFill>
              </fill>
            </x14:dxf>
          </x14:cfRule>
          <xm:sqref>E68:H68</xm:sqref>
        </x14:conditionalFormatting>
        <x14:conditionalFormatting xmlns:xm="http://schemas.microsoft.com/office/excel/2006/main">
          <x14:cfRule type="expression" priority="1471" id="{06979C34-A456-4A6F-8188-2703B4CC5091}">
            <xm:f>$C68=data!$AS$4</xm:f>
            <x14:dxf>
              <fill>
                <patternFill>
                  <bgColor theme="1"/>
                </patternFill>
              </fill>
            </x14:dxf>
          </x14:cfRule>
          <xm:sqref>I68</xm:sqref>
        </x14:conditionalFormatting>
        <x14:conditionalFormatting xmlns:xm="http://schemas.microsoft.com/office/excel/2006/main">
          <x14:cfRule type="expression" priority="1470" id="{C1142A09-F145-497B-B83C-0E6B266887DF}">
            <xm:f>$E68=data!$AR$4</xm:f>
            <x14:dxf>
              <fill>
                <patternFill>
                  <bgColor theme="1"/>
                </patternFill>
              </fill>
            </x14:dxf>
          </x14:cfRule>
          <xm:sqref>F68</xm:sqref>
        </x14:conditionalFormatting>
        <x14:conditionalFormatting xmlns:xm="http://schemas.microsoft.com/office/excel/2006/main">
          <x14:cfRule type="expression" priority="1469" id="{00482498-2B18-4D4A-BEEF-0A871DBBF35A}">
            <xm:f>$E68=data!$AR$5</xm:f>
            <x14:dxf>
              <fill>
                <patternFill>
                  <bgColor theme="1"/>
                </patternFill>
              </fill>
            </x14:dxf>
          </x14:cfRule>
          <xm:sqref>G68:H68</xm:sqref>
        </x14:conditionalFormatting>
        <x14:conditionalFormatting xmlns:xm="http://schemas.microsoft.com/office/excel/2006/main">
          <x14:cfRule type="expression" priority="1468" id="{228C1ACA-BD1A-4806-ABCD-FCFA16743628}">
            <xm:f>$C69=data!$AS$5</xm:f>
            <x14:dxf>
              <fill>
                <patternFill>
                  <bgColor theme="1"/>
                </patternFill>
              </fill>
            </x14:dxf>
          </x14:cfRule>
          <xm:sqref>E69:H69</xm:sqref>
        </x14:conditionalFormatting>
        <x14:conditionalFormatting xmlns:xm="http://schemas.microsoft.com/office/excel/2006/main">
          <x14:cfRule type="expression" priority="1467" id="{4C3596DA-077F-46B0-9265-8A8ADCF1C538}">
            <xm:f>$C69=data!$AS$4</xm:f>
            <x14:dxf>
              <fill>
                <patternFill>
                  <bgColor theme="1"/>
                </patternFill>
              </fill>
            </x14:dxf>
          </x14:cfRule>
          <xm:sqref>I69</xm:sqref>
        </x14:conditionalFormatting>
        <x14:conditionalFormatting xmlns:xm="http://schemas.microsoft.com/office/excel/2006/main">
          <x14:cfRule type="expression" priority="1466" id="{1597C43D-9C23-4C76-AA6D-3ED3D9E2872C}">
            <xm:f>$E69=data!$AR$4</xm:f>
            <x14:dxf>
              <fill>
                <patternFill>
                  <bgColor theme="1"/>
                </patternFill>
              </fill>
            </x14:dxf>
          </x14:cfRule>
          <xm:sqref>F69</xm:sqref>
        </x14:conditionalFormatting>
        <x14:conditionalFormatting xmlns:xm="http://schemas.microsoft.com/office/excel/2006/main">
          <x14:cfRule type="expression" priority="1465" id="{88BFCD75-85FA-4D4A-B499-9285D4A181FA}">
            <xm:f>$E69=data!$AR$5</xm:f>
            <x14:dxf>
              <fill>
                <patternFill>
                  <bgColor theme="1"/>
                </patternFill>
              </fill>
            </x14:dxf>
          </x14:cfRule>
          <xm:sqref>G69:H69</xm:sqref>
        </x14:conditionalFormatting>
        <x14:conditionalFormatting xmlns:xm="http://schemas.microsoft.com/office/excel/2006/main">
          <x14:cfRule type="expression" priority="1464" id="{BACB03D1-9C82-4F43-9C3F-82A5161C8AA4}">
            <xm:f>$C70=data!$AS$5</xm:f>
            <x14:dxf>
              <fill>
                <patternFill>
                  <bgColor theme="1"/>
                </patternFill>
              </fill>
            </x14:dxf>
          </x14:cfRule>
          <xm:sqref>E70:H70</xm:sqref>
        </x14:conditionalFormatting>
        <x14:conditionalFormatting xmlns:xm="http://schemas.microsoft.com/office/excel/2006/main">
          <x14:cfRule type="expression" priority="1463" id="{A35A03C7-8C3C-4C3D-AFF3-1CC26C7F9C19}">
            <xm:f>$C70=data!$AS$4</xm:f>
            <x14:dxf>
              <fill>
                <patternFill>
                  <bgColor theme="1"/>
                </patternFill>
              </fill>
            </x14:dxf>
          </x14:cfRule>
          <xm:sqref>I70</xm:sqref>
        </x14:conditionalFormatting>
        <x14:conditionalFormatting xmlns:xm="http://schemas.microsoft.com/office/excel/2006/main">
          <x14:cfRule type="expression" priority="1462" id="{6E50060A-1494-457B-9CBD-5DEB82801DFB}">
            <xm:f>$E70=data!$AR$4</xm:f>
            <x14:dxf>
              <fill>
                <patternFill>
                  <bgColor theme="1"/>
                </patternFill>
              </fill>
            </x14:dxf>
          </x14:cfRule>
          <xm:sqref>F70</xm:sqref>
        </x14:conditionalFormatting>
        <x14:conditionalFormatting xmlns:xm="http://schemas.microsoft.com/office/excel/2006/main">
          <x14:cfRule type="expression" priority="1461" id="{CD40BBD7-28A2-4B00-ACEB-C0FBF2EC2A7F}">
            <xm:f>$E70=data!$AR$5</xm:f>
            <x14:dxf>
              <fill>
                <patternFill>
                  <bgColor theme="1"/>
                </patternFill>
              </fill>
            </x14:dxf>
          </x14:cfRule>
          <xm:sqref>G70:H70</xm:sqref>
        </x14:conditionalFormatting>
        <x14:conditionalFormatting xmlns:xm="http://schemas.microsoft.com/office/excel/2006/main">
          <x14:cfRule type="expression" priority="1460" id="{A9A4C819-6520-4B63-A4D1-245D02FF85D4}">
            <xm:f>$C71=data!$AS$5</xm:f>
            <x14:dxf>
              <fill>
                <patternFill>
                  <bgColor theme="1"/>
                </patternFill>
              </fill>
            </x14:dxf>
          </x14:cfRule>
          <xm:sqref>E71:H71</xm:sqref>
        </x14:conditionalFormatting>
        <x14:conditionalFormatting xmlns:xm="http://schemas.microsoft.com/office/excel/2006/main">
          <x14:cfRule type="expression" priority="1459" id="{3897BCDF-E7F2-4F2E-9ADD-58671E45669E}">
            <xm:f>$C71=data!$AS$4</xm:f>
            <x14:dxf>
              <fill>
                <patternFill>
                  <bgColor theme="1"/>
                </patternFill>
              </fill>
            </x14:dxf>
          </x14:cfRule>
          <xm:sqref>I71</xm:sqref>
        </x14:conditionalFormatting>
        <x14:conditionalFormatting xmlns:xm="http://schemas.microsoft.com/office/excel/2006/main">
          <x14:cfRule type="expression" priority="1458" id="{9FEC301A-868D-484F-923C-DC2E593DFFD2}">
            <xm:f>$E71=data!$AR$4</xm:f>
            <x14:dxf>
              <fill>
                <patternFill>
                  <bgColor theme="1"/>
                </patternFill>
              </fill>
            </x14:dxf>
          </x14:cfRule>
          <xm:sqref>F71</xm:sqref>
        </x14:conditionalFormatting>
        <x14:conditionalFormatting xmlns:xm="http://schemas.microsoft.com/office/excel/2006/main">
          <x14:cfRule type="expression" priority="1457" id="{D88E456B-15EA-487B-840F-FA2779E30972}">
            <xm:f>$E71=data!$AR$5</xm:f>
            <x14:dxf>
              <fill>
                <patternFill>
                  <bgColor theme="1"/>
                </patternFill>
              </fill>
            </x14:dxf>
          </x14:cfRule>
          <xm:sqref>G71:H71</xm:sqref>
        </x14:conditionalFormatting>
        <x14:conditionalFormatting xmlns:xm="http://schemas.microsoft.com/office/excel/2006/main">
          <x14:cfRule type="expression" priority="1456" id="{059E793E-07C1-49B6-BEEE-12EFBE8FEA52}">
            <xm:f>$C72=data!$AS$5</xm:f>
            <x14:dxf>
              <fill>
                <patternFill>
                  <bgColor theme="1"/>
                </patternFill>
              </fill>
            </x14:dxf>
          </x14:cfRule>
          <xm:sqref>E72:H72</xm:sqref>
        </x14:conditionalFormatting>
        <x14:conditionalFormatting xmlns:xm="http://schemas.microsoft.com/office/excel/2006/main">
          <x14:cfRule type="expression" priority="1455" id="{A0288F4D-6BF9-4CCC-829C-ADF51FF8C4DF}">
            <xm:f>$C72=data!$AS$4</xm:f>
            <x14:dxf>
              <fill>
                <patternFill>
                  <bgColor theme="1"/>
                </patternFill>
              </fill>
            </x14:dxf>
          </x14:cfRule>
          <xm:sqref>I72</xm:sqref>
        </x14:conditionalFormatting>
        <x14:conditionalFormatting xmlns:xm="http://schemas.microsoft.com/office/excel/2006/main">
          <x14:cfRule type="expression" priority="1454" id="{4480E740-C3B9-4E81-A7AA-F75BF1C39CE1}">
            <xm:f>$E72=data!$AR$4</xm:f>
            <x14:dxf>
              <fill>
                <patternFill>
                  <bgColor theme="1"/>
                </patternFill>
              </fill>
            </x14:dxf>
          </x14:cfRule>
          <xm:sqref>F72</xm:sqref>
        </x14:conditionalFormatting>
        <x14:conditionalFormatting xmlns:xm="http://schemas.microsoft.com/office/excel/2006/main">
          <x14:cfRule type="expression" priority="1453" id="{BA6BE081-4C65-4E6D-AD13-7CC8FCEEDB45}">
            <xm:f>$E72=data!$AR$5</xm:f>
            <x14:dxf>
              <fill>
                <patternFill>
                  <bgColor theme="1"/>
                </patternFill>
              </fill>
            </x14:dxf>
          </x14:cfRule>
          <xm:sqref>G72:H72</xm:sqref>
        </x14:conditionalFormatting>
        <x14:conditionalFormatting xmlns:xm="http://schemas.microsoft.com/office/excel/2006/main">
          <x14:cfRule type="expression" priority="1452" id="{78C32620-D684-492E-AAFD-20F5DA7A35BA}">
            <xm:f>$C73=data!$AS$5</xm:f>
            <x14:dxf>
              <fill>
                <patternFill>
                  <bgColor theme="1"/>
                </patternFill>
              </fill>
            </x14:dxf>
          </x14:cfRule>
          <xm:sqref>E73:H73</xm:sqref>
        </x14:conditionalFormatting>
        <x14:conditionalFormatting xmlns:xm="http://schemas.microsoft.com/office/excel/2006/main">
          <x14:cfRule type="expression" priority="1451" id="{9136819F-047E-4EAC-A676-8489412EFE01}">
            <xm:f>$C73=data!$AS$4</xm:f>
            <x14:dxf>
              <fill>
                <patternFill>
                  <bgColor theme="1"/>
                </patternFill>
              </fill>
            </x14:dxf>
          </x14:cfRule>
          <xm:sqref>I73</xm:sqref>
        </x14:conditionalFormatting>
        <x14:conditionalFormatting xmlns:xm="http://schemas.microsoft.com/office/excel/2006/main">
          <x14:cfRule type="expression" priority="1450" id="{3EAFE4D9-3C69-4332-9587-9E7920F5BB1C}">
            <xm:f>$E73=data!$AR$4</xm:f>
            <x14:dxf>
              <fill>
                <patternFill>
                  <bgColor theme="1"/>
                </patternFill>
              </fill>
            </x14:dxf>
          </x14:cfRule>
          <xm:sqref>F73</xm:sqref>
        </x14:conditionalFormatting>
        <x14:conditionalFormatting xmlns:xm="http://schemas.microsoft.com/office/excel/2006/main">
          <x14:cfRule type="expression" priority="1449" id="{8BF5EF2D-4886-4ACE-8A93-88EBAA345143}">
            <xm:f>$E73=data!$AR$5</xm:f>
            <x14:dxf>
              <fill>
                <patternFill>
                  <bgColor theme="1"/>
                </patternFill>
              </fill>
            </x14:dxf>
          </x14:cfRule>
          <xm:sqref>G73:H73</xm:sqref>
        </x14:conditionalFormatting>
        <x14:conditionalFormatting xmlns:xm="http://schemas.microsoft.com/office/excel/2006/main">
          <x14:cfRule type="expression" priority="1448" id="{34D1420C-F86D-43E9-A248-AC1B57BB88D4}">
            <xm:f>$C74=data!$AS$5</xm:f>
            <x14:dxf>
              <fill>
                <patternFill>
                  <bgColor theme="1"/>
                </patternFill>
              </fill>
            </x14:dxf>
          </x14:cfRule>
          <xm:sqref>E74:H74</xm:sqref>
        </x14:conditionalFormatting>
        <x14:conditionalFormatting xmlns:xm="http://schemas.microsoft.com/office/excel/2006/main">
          <x14:cfRule type="expression" priority="1447" id="{973A7529-E9FD-457C-829C-F9104F5F3A85}">
            <xm:f>$C74=data!$AS$4</xm:f>
            <x14:dxf>
              <fill>
                <patternFill>
                  <bgColor theme="1"/>
                </patternFill>
              </fill>
            </x14:dxf>
          </x14:cfRule>
          <xm:sqref>I74</xm:sqref>
        </x14:conditionalFormatting>
        <x14:conditionalFormatting xmlns:xm="http://schemas.microsoft.com/office/excel/2006/main">
          <x14:cfRule type="expression" priority="1446" id="{84880EBB-61BE-4047-B6BE-A08341AF8E42}">
            <xm:f>$E74=data!$AR$4</xm:f>
            <x14:dxf>
              <fill>
                <patternFill>
                  <bgColor theme="1"/>
                </patternFill>
              </fill>
            </x14:dxf>
          </x14:cfRule>
          <xm:sqref>F74</xm:sqref>
        </x14:conditionalFormatting>
        <x14:conditionalFormatting xmlns:xm="http://schemas.microsoft.com/office/excel/2006/main">
          <x14:cfRule type="expression" priority="1445" id="{C962C99B-5C07-45BA-B0AF-D636DC296385}">
            <xm:f>$E74=data!$AR$5</xm:f>
            <x14:dxf>
              <fill>
                <patternFill>
                  <bgColor theme="1"/>
                </patternFill>
              </fill>
            </x14:dxf>
          </x14:cfRule>
          <xm:sqref>G74:H74</xm:sqref>
        </x14:conditionalFormatting>
        <x14:conditionalFormatting xmlns:xm="http://schemas.microsoft.com/office/excel/2006/main">
          <x14:cfRule type="expression" priority="1444" id="{C51FB242-899C-48D6-9C32-0A3E6135067B}">
            <xm:f>$C75=data!$AS$5</xm:f>
            <x14:dxf>
              <fill>
                <patternFill>
                  <bgColor theme="1"/>
                </patternFill>
              </fill>
            </x14:dxf>
          </x14:cfRule>
          <xm:sqref>E75:H75</xm:sqref>
        </x14:conditionalFormatting>
        <x14:conditionalFormatting xmlns:xm="http://schemas.microsoft.com/office/excel/2006/main">
          <x14:cfRule type="expression" priority="1443" id="{DFBE7C47-AC08-49D3-9C6D-94C2C5132EAB}">
            <xm:f>$C75=data!$AS$4</xm:f>
            <x14:dxf>
              <fill>
                <patternFill>
                  <bgColor theme="1"/>
                </patternFill>
              </fill>
            </x14:dxf>
          </x14:cfRule>
          <xm:sqref>I75</xm:sqref>
        </x14:conditionalFormatting>
        <x14:conditionalFormatting xmlns:xm="http://schemas.microsoft.com/office/excel/2006/main">
          <x14:cfRule type="expression" priority="1442" id="{C60875A9-0BAC-4CD0-91FA-CB8C7174A8F2}">
            <xm:f>$E75=data!$AR$4</xm:f>
            <x14:dxf>
              <fill>
                <patternFill>
                  <bgColor theme="1"/>
                </patternFill>
              </fill>
            </x14:dxf>
          </x14:cfRule>
          <xm:sqref>F75</xm:sqref>
        </x14:conditionalFormatting>
        <x14:conditionalFormatting xmlns:xm="http://schemas.microsoft.com/office/excel/2006/main">
          <x14:cfRule type="expression" priority="1441" id="{C1B07786-CB8D-40E2-837A-8F8F2F7DE3D7}">
            <xm:f>$E75=data!$AR$5</xm:f>
            <x14:dxf>
              <fill>
                <patternFill>
                  <bgColor theme="1"/>
                </patternFill>
              </fill>
            </x14:dxf>
          </x14:cfRule>
          <xm:sqref>G75:H75</xm:sqref>
        </x14:conditionalFormatting>
        <x14:conditionalFormatting xmlns:xm="http://schemas.microsoft.com/office/excel/2006/main">
          <x14:cfRule type="expression" priority="1440" id="{426E25DC-8922-4B19-BB28-199F65579549}">
            <xm:f>$C86=data!$AS$5</xm:f>
            <x14:dxf>
              <fill>
                <patternFill>
                  <bgColor theme="1"/>
                </patternFill>
              </fill>
            </x14:dxf>
          </x14:cfRule>
          <xm:sqref>E86:H86</xm:sqref>
        </x14:conditionalFormatting>
        <x14:conditionalFormatting xmlns:xm="http://schemas.microsoft.com/office/excel/2006/main">
          <x14:cfRule type="expression" priority="1439" id="{6A240266-D2C8-4C30-821E-8ABA058A032D}">
            <xm:f>$C86=data!$AS$4</xm:f>
            <x14:dxf>
              <fill>
                <patternFill>
                  <bgColor theme="1"/>
                </patternFill>
              </fill>
            </x14:dxf>
          </x14:cfRule>
          <xm:sqref>I86</xm:sqref>
        </x14:conditionalFormatting>
        <x14:conditionalFormatting xmlns:xm="http://schemas.microsoft.com/office/excel/2006/main">
          <x14:cfRule type="expression" priority="1438" id="{B6D53A04-9373-4201-9DE0-8F0B947F9721}">
            <xm:f>$E86=data!$AR$4</xm:f>
            <x14:dxf>
              <fill>
                <patternFill>
                  <bgColor theme="1"/>
                </patternFill>
              </fill>
            </x14:dxf>
          </x14:cfRule>
          <xm:sqref>F86</xm:sqref>
        </x14:conditionalFormatting>
        <x14:conditionalFormatting xmlns:xm="http://schemas.microsoft.com/office/excel/2006/main">
          <x14:cfRule type="expression" priority="1437" id="{7266A515-C59C-468A-9D4E-3E7A5240EC77}">
            <xm:f>$E86=data!$AR$5</xm:f>
            <x14:dxf>
              <fill>
                <patternFill>
                  <bgColor theme="1"/>
                </patternFill>
              </fill>
            </x14:dxf>
          </x14:cfRule>
          <xm:sqref>G86:H86</xm:sqref>
        </x14:conditionalFormatting>
        <x14:conditionalFormatting xmlns:xm="http://schemas.microsoft.com/office/excel/2006/main">
          <x14:cfRule type="expression" priority="1436" id="{BE0D89EE-46BD-4976-ACC3-A7485F6A6268}">
            <xm:f>$C87=data!$AS$5</xm:f>
            <x14:dxf>
              <fill>
                <patternFill>
                  <bgColor theme="1"/>
                </patternFill>
              </fill>
            </x14:dxf>
          </x14:cfRule>
          <xm:sqref>E87:H87</xm:sqref>
        </x14:conditionalFormatting>
        <x14:conditionalFormatting xmlns:xm="http://schemas.microsoft.com/office/excel/2006/main">
          <x14:cfRule type="expression" priority="1435" id="{933EDEAE-611A-43E6-9D5B-958C346A97AF}">
            <xm:f>$C87=data!$AS$4</xm:f>
            <x14:dxf>
              <fill>
                <patternFill>
                  <bgColor theme="1"/>
                </patternFill>
              </fill>
            </x14:dxf>
          </x14:cfRule>
          <xm:sqref>I87</xm:sqref>
        </x14:conditionalFormatting>
        <x14:conditionalFormatting xmlns:xm="http://schemas.microsoft.com/office/excel/2006/main">
          <x14:cfRule type="expression" priority="1434" id="{962CEA77-6E87-403F-95D9-0BA21B80875A}">
            <xm:f>$E87=data!$AR$4</xm:f>
            <x14:dxf>
              <fill>
                <patternFill>
                  <bgColor theme="1"/>
                </patternFill>
              </fill>
            </x14:dxf>
          </x14:cfRule>
          <xm:sqref>F87</xm:sqref>
        </x14:conditionalFormatting>
        <x14:conditionalFormatting xmlns:xm="http://schemas.microsoft.com/office/excel/2006/main">
          <x14:cfRule type="expression" priority="1433" id="{6C5875E3-B844-432F-B325-F60EE0CA5957}">
            <xm:f>$E87=data!$AR$5</xm:f>
            <x14:dxf>
              <fill>
                <patternFill>
                  <bgColor theme="1"/>
                </patternFill>
              </fill>
            </x14:dxf>
          </x14:cfRule>
          <xm:sqref>G87:H87</xm:sqref>
        </x14:conditionalFormatting>
        <x14:conditionalFormatting xmlns:xm="http://schemas.microsoft.com/office/excel/2006/main">
          <x14:cfRule type="expression" priority="1432" id="{5BAA4B4C-B41B-42A4-A1E0-3170F3E399F5}">
            <xm:f>$C88=data!$AS$5</xm:f>
            <x14:dxf>
              <fill>
                <patternFill>
                  <bgColor theme="1"/>
                </patternFill>
              </fill>
            </x14:dxf>
          </x14:cfRule>
          <xm:sqref>E88:H88</xm:sqref>
        </x14:conditionalFormatting>
        <x14:conditionalFormatting xmlns:xm="http://schemas.microsoft.com/office/excel/2006/main">
          <x14:cfRule type="expression" priority="1431" id="{4A4E5AC0-6915-4A81-8F25-4F86B1469C66}">
            <xm:f>$C88=data!$AS$4</xm:f>
            <x14:dxf>
              <fill>
                <patternFill>
                  <bgColor theme="1"/>
                </patternFill>
              </fill>
            </x14:dxf>
          </x14:cfRule>
          <xm:sqref>I88</xm:sqref>
        </x14:conditionalFormatting>
        <x14:conditionalFormatting xmlns:xm="http://schemas.microsoft.com/office/excel/2006/main">
          <x14:cfRule type="expression" priority="1430" id="{D0C44BA2-B698-45FF-AABD-CFA6DCD33D87}">
            <xm:f>$E88=data!$AR$4</xm:f>
            <x14:dxf>
              <fill>
                <patternFill>
                  <bgColor theme="1"/>
                </patternFill>
              </fill>
            </x14:dxf>
          </x14:cfRule>
          <xm:sqref>F88</xm:sqref>
        </x14:conditionalFormatting>
        <x14:conditionalFormatting xmlns:xm="http://schemas.microsoft.com/office/excel/2006/main">
          <x14:cfRule type="expression" priority="1429" id="{72753302-4E72-4511-AFD3-9124349A19C3}">
            <xm:f>$E88=data!$AR$5</xm:f>
            <x14:dxf>
              <fill>
                <patternFill>
                  <bgColor theme="1"/>
                </patternFill>
              </fill>
            </x14:dxf>
          </x14:cfRule>
          <xm:sqref>G88:H88</xm:sqref>
        </x14:conditionalFormatting>
        <x14:conditionalFormatting xmlns:xm="http://schemas.microsoft.com/office/excel/2006/main">
          <x14:cfRule type="expression" priority="1428" id="{56BFD0DA-839C-4AE3-8D4F-14B7C3233384}">
            <xm:f>$C89=data!$AS$5</xm:f>
            <x14:dxf>
              <fill>
                <patternFill>
                  <bgColor theme="1"/>
                </patternFill>
              </fill>
            </x14:dxf>
          </x14:cfRule>
          <xm:sqref>E89:H89</xm:sqref>
        </x14:conditionalFormatting>
        <x14:conditionalFormatting xmlns:xm="http://schemas.microsoft.com/office/excel/2006/main">
          <x14:cfRule type="expression" priority="1427" id="{D2EFA35F-A312-4922-8D2F-4BBE72C90D83}">
            <xm:f>$C89=data!$AS$4</xm:f>
            <x14:dxf>
              <fill>
                <patternFill>
                  <bgColor theme="1"/>
                </patternFill>
              </fill>
            </x14:dxf>
          </x14:cfRule>
          <xm:sqref>I89</xm:sqref>
        </x14:conditionalFormatting>
        <x14:conditionalFormatting xmlns:xm="http://schemas.microsoft.com/office/excel/2006/main">
          <x14:cfRule type="expression" priority="1426" id="{FF0FBC21-7C47-4D36-A465-6EF9C3793303}">
            <xm:f>$E89=data!$AR$4</xm:f>
            <x14:dxf>
              <fill>
                <patternFill>
                  <bgColor theme="1"/>
                </patternFill>
              </fill>
            </x14:dxf>
          </x14:cfRule>
          <xm:sqref>F89</xm:sqref>
        </x14:conditionalFormatting>
        <x14:conditionalFormatting xmlns:xm="http://schemas.microsoft.com/office/excel/2006/main">
          <x14:cfRule type="expression" priority="1425" id="{F5CB203A-FF03-4A75-A6A7-58C1AB5F79B8}">
            <xm:f>$E89=data!$AR$5</xm:f>
            <x14:dxf>
              <fill>
                <patternFill>
                  <bgColor theme="1"/>
                </patternFill>
              </fill>
            </x14:dxf>
          </x14:cfRule>
          <xm:sqref>G89:H89</xm:sqref>
        </x14:conditionalFormatting>
        <x14:conditionalFormatting xmlns:xm="http://schemas.microsoft.com/office/excel/2006/main">
          <x14:cfRule type="expression" priority="1424" id="{325E8407-995F-4025-9DAE-721F60405CF1}">
            <xm:f>$C90=data!$AS$5</xm:f>
            <x14:dxf>
              <fill>
                <patternFill>
                  <bgColor theme="1"/>
                </patternFill>
              </fill>
            </x14:dxf>
          </x14:cfRule>
          <xm:sqref>E90:H90</xm:sqref>
        </x14:conditionalFormatting>
        <x14:conditionalFormatting xmlns:xm="http://schemas.microsoft.com/office/excel/2006/main">
          <x14:cfRule type="expression" priority="1423" id="{90F67200-3269-459E-B90C-5630D1358444}">
            <xm:f>$C90=data!$AS$4</xm:f>
            <x14:dxf>
              <fill>
                <patternFill>
                  <bgColor theme="1"/>
                </patternFill>
              </fill>
            </x14:dxf>
          </x14:cfRule>
          <xm:sqref>I90</xm:sqref>
        </x14:conditionalFormatting>
        <x14:conditionalFormatting xmlns:xm="http://schemas.microsoft.com/office/excel/2006/main">
          <x14:cfRule type="expression" priority="1422" id="{4954FA38-BA88-4292-A110-FB78DD764DF7}">
            <xm:f>$E90=data!$AR$4</xm:f>
            <x14:dxf>
              <fill>
                <patternFill>
                  <bgColor theme="1"/>
                </patternFill>
              </fill>
            </x14:dxf>
          </x14:cfRule>
          <xm:sqref>F90</xm:sqref>
        </x14:conditionalFormatting>
        <x14:conditionalFormatting xmlns:xm="http://schemas.microsoft.com/office/excel/2006/main">
          <x14:cfRule type="expression" priority="1421" id="{71A46361-FB1D-47D1-86DA-DCD6F5C81C5B}">
            <xm:f>$E90=data!$AR$5</xm:f>
            <x14:dxf>
              <fill>
                <patternFill>
                  <bgColor theme="1"/>
                </patternFill>
              </fill>
            </x14:dxf>
          </x14:cfRule>
          <xm:sqref>G90:H90</xm:sqref>
        </x14:conditionalFormatting>
        <x14:conditionalFormatting xmlns:xm="http://schemas.microsoft.com/office/excel/2006/main">
          <x14:cfRule type="expression" priority="1420" id="{7BC2C505-2D78-4C5B-A63C-C6B70DC72425}">
            <xm:f>$C91=data!$AS$5</xm:f>
            <x14:dxf>
              <fill>
                <patternFill>
                  <bgColor theme="1"/>
                </patternFill>
              </fill>
            </x14:dxf>
          </x14:cfRule>
          <xm:sqref>E91:H91</xm:sqref>
        </x14:conditionalFormatting>
        <x14:conditionalFormatting xmlns:xm="http://schemas.microsoft.com/office/excel/2006/main">
          <x14:cfRule type="expression" priority="1419" id="{750101B2-BFE5-402C-92CB-7851FB752BA7}">
            <xm:f>$C91=data!$AS$4</xm:f>
            <x14:dxf>
              <fill>
                <patternFill>
                  <bgColor theme="1"/>
                </patternFill>
              </fill>
            </x14:dxf>
          </x14:cfRule>
          <xm:sqref>I91</xm:sqref>
        </x14:conditionalFormatting>
        <x14:conditionalFormatting xmlns:xm="http://schemas.microsoft.com/office/excel/2006/main">
          <x14:cfRule type="expression" priority="1418" id="{10000632-47AC-4511-82C9-4972C453D361}">
            <xm:f>$E91=data!$AR$4</xm:f>
            <x14:dxf>
              <fill>
                <patternFill>
                  <bgColor theme="1"/>
                </patternFill>
              </fill>
            </x14:dxf>
          </x14:cfRule>
          <xm:sqref>F91</xm:sqref>
        </x14:conditionalFormatting>
        <x14:conditionalFormatting xmlns:xm="http://schemas.microsoft.com/office/excel/2006/main">
          <x14:cfRule type="expression" priority="1417" id="{CCDAD85A-DEDA-4EC3-AED7-CF55ED1DC94C}">
            <xm:f>$E91=data!$AR$5</xm:f>
            <x14:dxf>
              <fill>
                <patternFill>
                  <bgColor theme="1"/>
                </patternFill>
              </fill>
            </x14:dxf>
          </x14:cfRule>
          <xm:sqref>G91:H91</xm:sqref>
        </x14:conditionalFormatting>
        <x14:conditionalFormatting xmlns:xm="http://schemas.microsoft.com/office/excel/2006/main">
          <x14:cfRule type="expression" priority="1416" id="{1E50D045-E01A-4774-8397-E49F6C410F35}">
            <xm:f>$C92=data!$AS$5</xm:f>
            <x14:dxf>
              <fill>
                <patternFill>
                  <bgColor theme="1"/>
                </patternFill>
              </fill>
            </x14:dxf>
          </x14:cfRule>
          <xm:sqref>E92:H92</xm:sqref>
        </x14:conditionalFormatting>
        <x14:conditionalFormatting xmlns:xm="http://schemas.microsoft.com/office/excel/2006/main">
          <x14:cfRule type="expression" priority="1415" id="{0A38D413-4318-4F2F-B6B6-4C1E25C8C78D}">
            <xm:f>$C92=data!$AS$4</xm:f>
            <x14:dxf>
              <fill>
                <patternFill>
                  <bgColor theme="1"/>
                </patternFill>
              </fill>
            </x14:dxf>
          </x14:cfRule>
          <xm:sqref>I92</xm:sqref>
        </x14:conditionalFormatting>
        <x14:conditionalFormatting xmlns:xm="http://schemas.microsoft.com/office/excel/2006/main">
          <x14:cfRule type="expression" priority="1414" id="{CB02165A-AE08-4124-A0EC-C1A2179ECDD0}">
            <xm:f>$E92=data!$AR$4</xm:f>
            <x14:dxf>
              <fill>
                <patternFill>
                  <bgColor theme="1"/>
                </patternFill>
              </fill>
            </x14:dxf>
          </x14:cfRule>
          <xm:sqref>F92</xm:sqref>
        </x14:conditionalFormatting>
        <x14:conditionalFormatting xmlns:xm="http://schemas.microsoft.com/office/excel/2006/main">
          <x14:cfRule type="expression" priority="1413" id="{6E50D518-9B60-4814-B6C9-01A29A886C51}">
            <xm:f>$E92=data!$AR$5</xm:f>
            <x14:dxf>
              <fill>
                <patternFill>
                  <bgColor theme="1"/>
                </patternFill>
              </fill>
            </x14:dxf>
          </x14:cfRule>
          <xm:sqref>G92:H92</xm:sqref>
        </x14:conditionalFormatting>
        <x14:conditionalFormatting xmlns:xm="http://schemas.microsoft.com/office/excel/2006/main">
          <x14:cfRule type="expression" priority="1412" id="{0489385C-B21E-4D0F-BD0D-005D264A8D0B}">
            <xm:f>$C93=data!$AS$5</xm:f>
            <x14:dxf>
              <fill>
                <patternFill>
                  <bgColor theme="1"/>
                </patternFill>
              </fill>
            </x14:dxf>
          </x14:cfRule>
          <xm:sqref>E93:H93</xm:sqref>
        </x14:conditionalFormatting>
        <x14:conditionalFormatting xmlns:xm="http://schemas.microsoft.com/office/excel/2006/main">
          <x14:cfRule type="expression" priority="1411" id="{3544AABD-DE24-4454-B825-CA528EB88D51}">
            <xm:f>$C93=data!$AS$4</xm:f>
            <x14:dxf>
              <fill>
                <patternFill>
                  <bgColor theme="1"/>
                </patternFill>
              </fill>
            </x14:dxf>
          </x14:cfRule>
          <xm:sqref>I93</xm:sqref>
        </x14:conditionalFormatting>
        <x14:conditionalFormatting xmlns:xm="http://schemas.microsoft.com/office/excel/2006/main">
          <x14:cfRule type="expression" priority="1410" id="{244A2B06-32DB-45B4-8F5D-0DBCDBE3D67F}">
            <xm:f>$E93=data!$AR$4</xm:f>
            <x14:dxf>
              <fill>
                <patternFill>
                  <bgColor theme="1"/>
                </patternFill>
              </fill>
            </x14:dxf>
          </x14:cfRule>
          <xm:sqref>F93</xm:sqref>
        </x14:conditionalFormatting>
        <x14:conditionalFormatting xmlns:xm="http://schemas.microsoft.com/office/excel/2006/main">
          <x14:cfRule type="expression" priority="1409" id="{3A09AFFA-739F-490B-947A-EF97089964D6}">
            <xm:f>$E93=data!$AR$5</xm:f>
            <x14:dxf>
              <fill>
                <patternFill>
                  <bgColor theme="1"/>
                </patternFill>
              </fill>
            </x14:dxf>
          </x14:cfRule>
          <xm:sqref>G93:H93</xm:sqref>
        </x14:conditionalFormatting>
        <x14:conditionalFormatting xmlns:xm="http://schemas.microsoft.com/office/excel/2006/main">
          <x14:cfRule type="expression" priority="1408" id="{BD5EBA7B-E57C-49D1-8983-21A1F69368B8}">
            <xm:f>$C94=data!$AS$5</xm:f>
            <x14:dxf>
              <fill>
                <patternFill>
                  <bgColor theme="1"/>
                </patternFill>
              </fill>
            </x14:dxf>
          </x14:cfRule>
          <xm:sqref>E94:H94</xm:sqref>
        </x14:conditionalFormatting>
        <x14:conditionalFormatting xmlns:xm="http://schemas.microsoft.com/office/excel/2006/main">
          <x14:cfRule type="expression" priority="1407" id="{D7552F32-6A87-404F-B035-B79B18110902}">
            <xm:f>$C94=data!$AS$4</xm:f>
            <x14:dxf>
              <fill>
                <patternFill>
                  <bgColor theme="1"/>
                </patternFill>
              </fill>
            </x14:dxf>
          </x14:cfRule>
          <xm:sqref>I94</xm:sqref>
        </x14:conditionalFormatting>
        <x14:conditionalFormatting xmlns:xm="http://schemas.microsoft.com/office/excel/2006/main">
          <x14:cfRule type="expression" priority="1406" id="{E52D06BD-6145-4BAF-9476-A8ED1082FF4F}">
            <xm:f>$E94=data!$AR$4</xm:f>
            <x14:dxf>
              <fill>
                <patternFill>
                  <bgColor theme="1"/>
                </patternFill>
              </fill>
            </x14:dxf>
          </x14:cfRule>
          <xm:sqref>F94</xm:sqref>
        </x14:conditionalFormatting>
        <x14:conditionalFormatting xmlns:xm="http://schemas.microsoft.com/office/excel/2006/main">
          <x14:cfRule type="expression" priority="1405" id="{6411F1BD-172C-4E42-896E-F5377DA8A286}">
            <xm:f>$E94=data!$AR$5</xm:f>
            <x14:dxf>
              <fill>
                <patternFill>
                  <bgColor theme="1"/>
                </patternFill>
              </fill>
            </x14:dxf>
          </x14:cfRule>
          <xm:sqref>G94:H94</xm:sqref>
        </x14:conditionalFormatting>
        <x14:conditionalFormatting xmlns:xm="http://schemas.microsoft.com/office/excel/2006/main">
          <x14:cfRule type="expression" priority="1404" id="{81B6475A-1C3E-42BE-86B5-6996D3FCB991}">
            <xm:f>$C95=data!$AS$5</xm:f>
            <x14:dxf>
              <fill>
                <patternFill>
                  <bgColor theme="1"/>
                </patternFill>
              </fill>
            </x14:dxf>
          </x14:cfRule>
          <xm:sqref>E95:H95</xm:sqref>
        </x14:conditionalFormatting>
        <x14:conditionalFormatting xmlns:xm="http://schemas.microsoft.com/office/excel/2006/main">
          <x14:cfRule type="expression" priority="1403" id="{8BDD2181-B120-4D74-8D22-27682A1C86A3}">
            <xm:f>$C95=data!$AS$4</xm:f>
            <x14:dxf>
              <fill>
                <patternFill>
                  <bgColor theme="1"/>
                </patternFill>
              </fill>
            </x14:dxf>
          </x14:cfRule>
          <xm:sqref>I95</xm:sqref>
        </x14:conditionalFormatting>
        <x14:conditionalFormatting xmlns:xm="http://schemas.microsoft.com/office/excel/2006/main">
          <x14:cfRule type="expression" priority="1402" id="{BF03649E-DFA8-44B6-9B3C-36C668B95BFD}">
            <xm:f>$E95=data!$AR$4</xm:f>
            <x14:dxf>
              <fill>
                <patternFill>
                  <bgColor theme="1"/>
                </patternFill>
              </fill>
            </x14:dxf>
          </x14:cfRule>
          <xm:sqref>F95</xm:sqref>
        </x14:conditionalFormatting>
        <x14:conditionalFormatting xmlns:xm="http://schemas.microsoft.com/office/excel/2006/main">
          <x14:cfRule type="expression" priority="1401" id="{3EEE67C3-052F-4EA5-A49D-B50F36C094D2}">
            <xm:f>$E95=data!$AR$5</xm:f>
            <x14:dxf>
              <fill>
                <patternFill>
                  <bgColor theme="1"/>
                </patternFill>
              </fill>
            </x14:dxf>
          </x14:cfRule>
          <xm:sqref>G95:H95</xm:sqref>
        </x14:conditionalFormatting>
        <x14:conditionalFormatting xmlns:xm="http://schemas.microsoft.com/office/excel/2006/main">
          <x14:cfRule type="expression" priority="600" id="{24EFEE9A-802E-4473-BFD2-2B8E6B66C5D1}">
            <xm:f>$C106=data!$AS$5</xm:f>
            <x14:dxf>
              <fill>
                <patternFill>
                  <bgColor theme="1"/>
                </patternFill>
              </fill>
            </x14:dxf>
          </x14:cfRule>
          <xm:sqref>E106:H106</xm:sqref>
        </x14:conditionalFormatting>
        <x14:conditionalFormatting xmlns:xm="http://schemas.microsoft.com/office/excel/2006/main">
          <x14:cfRule type="expression" priority="599" id="{975F242D-1A96-41B5-873B-4857974545D1}">
            <xm:f>$C106=data!$AS$4</xm:f>
            <x14:dxf>
              <fill>
                <patternFill>
                  <bgColor theme="1"/>
                </patternFill>
              </fill>
            </x14:dxf>
          </x14:cfRule>
          <xm:sqref>I106</xm:sqref>
        </x14:conditionalFormatting>
        <x14:conditionalFormatting xmlns:xm="http://schemas.microsoft.com/office/excel/2006/main">
          <x14:cfRule type="expression" priority="598" id="{EFE761D1-417D-4B6C-B135-86D65FD31F5A}">
            <xm:f>$E106=data!$AR$4</xm:f>
            <x14:dxf>
              <fill>
                <patternFill>
                  <bgColor theme="1"/>
                </patternFill>
              </fill>
            </x14:dxf>
          </x14:cfRule>
          <xm:sqref>F106</xm:sqref>
        </x14:conditionalFormatting>
        <x14:conditionalFormatting xmlns:xm="http://schemas.microsoft.com/office/excel/2006/main">
          <x14:cfRule type="expression" priority="597" id="{B2E14223-5808-4D3F-A78B-927E34063EB9}">
            <xm:f>$E106=data!$AR$5</xm:f>
            <x14:dxf>
              <fill>
                <patternFill>
                  <bgColor theme="1"/>
                </patternFill>
              </fill>
            </x14:dxf>
          </x14:cfRule>
          <xm:sqref>G106:H106</xm:sqref>
        </x14:conditionalFormatting>
        <x14:conditionalFormatting xmlns:xm="http://schemas.microsoft.com/office/excel/2006/main">
          <x14:cfRule type="expression" priority="596" id="{207A6905-5CE0-4AE9-B53B-B647AE5182A8}">
            <xm:f>$C107=data!$AS$5</xm:f>
            <x14:dxf>
              <fill>
                <patternFill>
                  <bgColor theme="1"/>
                </patternFill>
              </fill>
            </x14:dxf>
          </x14:cfRule>
          <xm:sqref>E107:H107</xm:sqref>
        </x14:conditionalFormatting>
        <x14:conditionalFormatting xmlns:xm="http://schemas.microsoft.com/office/excel/2006/main">
          <x14:cfRule type="expression" priority="595" id="{83985257-5108-436A-9EFB-35921A7395C6}">
            <xm:f>$C107=data!$AS$4</xm:f>
            <x14:dxf>
              <fill>
                <patternFill>
                  <bgColor theme="1"/>
                </patternFill>
              </fill>
            </x14:dxf>
          </x14:cfRule>
          <xm:sqref>I107</xm:sqref>
        </x14:conditionalFormatting>
        <x14:conditionalFormatting xmlns:xm="http://schemas.microsoft.com/office/excel/2006/main">
          <x14:cfRule type="expression" priority="594" id="{7F093AD6-A98F-4165-AD22-0060FB52B95C}">
            <xm:f>$E107=data!$AR$4</xm:f>
            <x14:dxf>
              <fill>
                <patternFill>
                  <bgColor theme="1"/>
                </patternFill>
              </fill>
            </x14:dxf>
          </x14:cfRule>
          <xm:sqref>F107</xm:sqref>
        </x14:conditionalFormatting>
        <x14:conditionalFormatting xmlns:xm="http://schemas.microsoft.com/office/excel/2006/main">
          <x14:cfRule type="expression" priority="593" id="{C8C8B97D-EBC0-44D5-9389-F319E965EB42}">
            <xm:f>$E107=data!$AR$5</xm:f>
            <x14:dxf>
              <fill>
                <patternFill>
                  <bgColor theme="1"/>
                </patternFill>
              </fill>
            </x14:dxf>
          </x14:cfRule>
          <xm:sqref>G107:H107</xm:sqref>
        </x14:conditionalFormatting>
        <x14:conditionalFormatting xmlns:xm="http://schemas.microsoft.com/office/excel/2006/main">
          <x14:cfRule type="expression" priority="592" id="{68144100-7DE4-4423-8017-EE983F75704B}">
            <xm:f>$C108=data!$AS$5</xm:f>
            <x14:dxf>
              <fill>
                <patternFill>
                  <bgColor theme="1"/>
                </patternFill>
              </fill>
            </x14:dxf>
          </x14:cfRule>
          <xm:sqref>E108:H108</xm:sqref>
        </x14:conditionalFormatting>
        <x14:conditionalFormatting xmlns:xm="http://schemas.microsoft.com/office/excel/2006/main">
          <x14:cfRule type="expression" priority="591" id="{79BDE168-EF7A-4D28-8AB4-9B7F25D8AB75}">
            <xm:f>$C108=data!$AS$4</xm:f>
            <x14:dxf>
              <fill>
                <patternFill>
                  <bgColor theme="1"/>
                </patternFill>
              </fill>
            </x14:dxf>
          </x14:cfRule>
          <xm:sqref>I108</xm:sqref>
        </x14:conditionalFormatting>
        <x14:conditionalFormatting xmlns:xm="http://schemas.microsoft.com/office/excel/2006/main">
          <x14:cfRule type="expression" priority="590" id="{948891DF-8DA0-47BC-8E25-4C206D7B35C0}">
            <xm:f>$E108=data!$AR$4</xm:f>
            <x14:dxf>
              <fill>
                <patternFill>
                  <bgColor theme="1"/>
                </patternFill>
              </fill>
            </x14:dxf>
          </x14:cfRule>
          <xm:sqref>F108</xm:sqref>
        </x14:conditionalFormatting>
        <x14:conditionalFormatting xmlns:xm="http://schemas.microsoft.com/office/excel/2006/main">
          <x14:cfRule type="expression" priority="589" id="{5AF68AD5-D1F1-47E3-A5C7-5FC48CEE1315}">
            <xm:f>$E108=data!$AR$5</xm:f>
            <x14:dxf>
              <fill>
                <patternFill>
                  <bgColor theme="1"/>
                </patternFill>
              </fill>
            </x14:dxf>
          </x14:cfRule>
          <xm:sqref>G108:H108</xm:sqref>
        </x14:conditionalFormatting>
        <x14:conditionalFormatting xmlns:xm="http://schemas.microsoft.com/office/excel/2006/main">
          <x14:cfRule type="expression" priority="588" id="{4787DBFB-5EC4-4AC7-922D-6AA98155C070}">
            <xm:f>$C109=data!$AS$5</xm:f>
            <x14:dxf>
              <fill>
                <patternFill>
                  <bgColor theme="1"/>
                </patternFill>
              </fill>
            </x14:dxf>
          </x14:cfRule>
          <xm:sqref>E109:H109</xm:sqref>
        </x14:conditionalFormatting>
        <x14:conditionalFormatting xmlns:xm="http://schemas.microsoft.com/office/excel/2006/main">
          <x14:cfRule type="expression" priority="587" id="{948D8738-8CAE-499A-829A-B09402857207}">
            <xm:f>$C109=data!$AS$4</xm:f>
            <x14:dxf>
              <fill>
                <patternFill>
                  <bgColor theme="1"/>
                </patternFill>
              </fill>
            </x14:dxf>
          </x14:cfRule>
          <xm:sqref>I109</xm:sqref>
        </x14:conditionalFormatting>
        <x14:conditionalFormatting xmlns:xm="http://schemas.microsoft.com/office/excel/2006/main">
          <x14:cfRule type="expression" priority="586" id="{3FB417C5-DB89-4F48-81B5-41A63962F772}">
            <xm:f>$E109=data!$AR$4</xm:f>
            <x14:dxf>
              <fill>
                <patternFill>
                  <bgColor theme="1"/>
                </patternFill>
              </fill>
            </x14:dxf>
          </x14:cfRule>
          <xm:sqref>F109</xm:sqref>
        </x14:conditionalFormatting>
        <x14:conditionalFormatting xmlns:xm="http://schemas.microsoft.com/office/excel/2006/main">
          <x14:cfRule type="expression" priority="585" id="{308EC582-A117-4DF0-8B34-4F2003AFA26E}">
            <xm:f>$E109=data!$AR$5</xm:f>
            <x14:dxf>
              <fill>
                <patternFill>
                  <bgColor theme="1"/>
                </patternFill>
              </fill>
            </x14:dxf>
          </x14:cfRule>
          <xm:sqref>G109:H109</xm:sqref>
        </x14:conditionalFormatting>
        <x14:conditionalFormatting xmlns:xm="http://schemas.microsoft.com/office/excel/2006/main">
          <x14:cfRule type="expression" priority="584" id="{A678D419-6563-48EA-928A-ED3C9E89DF5F}">
            <xm:f>$C110=data!$AS$5</xm:f>
            <x14:dxf>
              <fill>
                <patternFill>
                  <bgColor theme="1"/>
                </patternFill>
              </fill>
            </x14:dxf>
          </x14:cfRule>
          <xm:sqref>E110:H110</xm:sqref>
        </x14:conditionalFormatting>
        <x14:conditionalFormatting xmlns:xm="http://schemas.microsoft.com/office/excel/2006/main">
          <x14:cfRule type="expression" priority="583" id="{07FB5A05-E516-4AFC-9988-83F6DE032AEF}">
            <xm:f>$C110=data!$AS$4</xm:f>
            <x14:dxf>
              <fill>
                <patternFill>
                  <bgColor theme="1"/>
                </patternFill>
              </fill>
            </x14:dxf>
          </x14:cfRule>
          <xm:sqref>I110</xm:sqref>
        </x14:conditionalFormatting>
        <x14:conditionalFormatting xmlns:xm="http://schemas.microsoft.com/office/excel/2006/main">
          <x14:cfRule type="expression" priority="582" id="{AF2F4ED3-DFFF-461A-97E3-86A51C408F29}">
            <xm:f>$E110=data!$AR$4</xm:f>
            <x14:dxf>
              <fill>
                <patternFill>
                  <bgColor theme="1"/>
                </patternFill>
              </fill>
            </x14:dxf>
          </x14:cfRule>
          <xm:sqref>F110</xm:sqref>
        </x14:conditionalFormatting>
        <x14:conditionalFormatting xmlns:xm="http://schemas.microsoft.com/office/excel/2006/main">
          <x14:cfRule type="expression" priority="581" id="{0B9F49A8-4315-4128-945E-C560613BA09D}">
            <xm:f>$E110=data!$AR$5</xm:f>
            <x14:dxf>
              <fill>
                <patternFill>
                  <bgColor theme="1"/>
                </patternFill>
              </fill>
            </x14:dxf>
          </x14:cfRule>
          <xm:sqref>G110:H110</xm:sqref>
        </x14:conditionalFormatting>
        <x14:conditionalFormatting xmlns:xm="http://schemas.microsoft.com/office/excel/2006/main">
          <x14:cfRule type="expression" priority="580" id="{6AE311AC-5544-4506-B12C-977D41E961E7}">
            <xm:f>$C111=data!$AS$5</xm:f>
            <x14:dxf>
              <fill>
                <patternFill>
                  <bgColor theme="1"/>
                </patternFill>
              </fill>
            </x14:dxf>
          </x14:cfRule>
          <xm:sqref>E111:H111</xm:sqref>
        </x14:conditionalFormatting>
        <x14:conditionalFormatting xmlns:xm="http://schemas.microsoft.com/office/excel/2006/main">
          <x14:cfRule type="expression" priority="579" id="{CE03B04E-F7EF-46C8-A4AB-BE05833BAAF9}">
            <xm:f>$C111=data!$AS$4</xm:f>
            <x14:dxf>
              <fill>
                <patternFill>
                  <bgColor theme="1"/>
                </patternFill>
              </fill>
            </x14:dxf>
          </x14:cfRule>
          <xm:sqref>I111</xm:sqref>
        </x14:conditionalFormatting>
        <x14:conditionalFormatting xmlns:xm="http://schemas.microsoft.com/office/excel/2006/main">
          <x14:cfRule type="expression" priority="578" id="{1DB786EE-EFFF-42CA-BDE1-525BF910E7BF}">
            <xm:f>$E111=data!$AR$4</xm:f>
            <x14:dxf>
              <fill>
                <patternFill>
                  <bgColor theme="1"/>
                </patternFill>
              </fill>
            </x14:dxf>
          </x14:cfRule>
          <xm:sqref>F111</xm:sqref>
        </x14:conditionalFormatting>
        <x14:conditionalFormatting xmlns:xm="http://schemas.microsoft.com/office/excel/2006/main">
          <x14:cfRule type="expression" priority="577" id="{864428EF-DD2A-43A7-975F-9895EBB46ECF}">
            <xm:f>$E111=data!$AR$5</xm:f>
            <x14:dxf>
              <fill>
                <patternFill>
                  <bgColor theme="1"/>
                </patternFill>
              </fill>
            </x14:dxf>
          </x14:cfRule>
          <xm:sqref>G111:H111</xm:sqref>
        </x14:conditionalFormatting>
        <x14:conditionalFormatting xmlns:xm="http://schemas.microsoft.com/office/excel/2006/main">
          <x14:cfRule type="expression" priority="576" id="{1BCDC275-BCA0-4257-B839-AFDAD6686D90}">
            <xm:f>$C112=data!$AS$5</xm:f>
            <x14:dxf>
              <fill>
                <patternFill>
                  <bgColor theme="1"/>
                </patternFill>
              </fill>
            </x14:dxf>
          </x14:cfRule>
          <xm:sqref>E112:H112</xm:sqref>
        </x14:conditionalFormatting>
        <x14:conditionalFormatting xmlns:xm="http://schemas.microsoft.com/office/excel/2006/main">
          <x14:cfRule type="expression" priority="575" id="{6F5BF387-A476-4A83-9439-83C22EBE16B4}">
            <xm:f>$C112=data!$AS$4</xm:f>
            <x14:dxf>
              <fill>
                <patternFill>
                  <bgColor theme="1"/>
                </patternFill>
              </fill>
            </x14:dxf>
          </x14:cfRule>
          <xm:sqref>I112</xm:sqref>
        </x14:conditionalFormatting>
        <x14:conditionalFormatting xmlns:xm="http://schemas.microsoft.com/office/excel/2006/main">
          <x14:cfRule type="expression" priority="574" id="{9AAE4B1E-349F-4B45-BF6B-7C4961DDF788}">
            <xm:f>$E112=data!$AR$4</xm:f>
            <x14:dxf>
              <fill>
                <patternFill>
                  <bgColor theme="1"/>
                </patternFill>
              </fill>
            </x14:dxf>
          </x14:cfRule>
          <xm:sqref>F112</xm:sqref>
        </x14:conditionalFormatting>
        <x14:conditionalFormatting xmlns:xm="http://schemas.microsoft.com/office/excel/2006/main">
          <x14:cfRule type="expression" priority="573" id="{16E65997-2534-4960-9E6E-76720DE9CE52}">
            <xm:f>$E112=data!$AR$5</xm:f>
            <x14:dxf>
              <fill>
                <patternFill>
                  <bgColor theme="1"/>
                </patternFill>
              </fill>
            </x14:dxf>
          </x14:cfRule>
          <xm:sqref>G112:H112</xm:sqref>
        </x14:conditionalFormatting>
        <x14:conditionalFormatting xmlns:xm="http://schemas.microsoft.com/office/excel/2006/main">
          <x14:cfRule type="expression" priority="572" id="{29250F2E-0835-4563-8548-795968B5E85D}">
            <xm:f>$C113=data!$AS$5</xm:f>
            <x14:dxf>
              <fill>
                <patternFill>
                  <bgColor theme="1"/>
                </patternFill>
              </fill>
            </x14:dxf>
          </x14:cfRule>
          <xm:sqref>E113:H113</xm:sqref>
        </x14:conditionalFormatting>
        <x14:conditionalFormatting xmlns:xm="http://schemas.microsoft.com/office/excel/2006/main">
          <x14:cfRule type="expression" priority="571" id="{12DA236A-EAF0-4346-8661-6BD049848658}">
            <xm:f>$C113=data!$AS$4</xm:f>
            <x14:dxf>
              <fill>
                <patternFill>
                  <bgColor theme="1"/>
                </patternFill>
              </fill>
            </x14:dxf>
          </x14:cfRule>
          <xm:sqref>I113</xm:sqref>
        </x14:conditionalFormatting>
        <x14:conditionalFormatting xmlns:xm="http://schemas.microsoft.com/office/excel/2006/main">
          <x14:cfRule type="expression" priority="570" id="{220863BB-9D05-4035-8661-DA6D5AEEE4F7}">
            <xm:f>$E113=data!$AR$4</xm:f>
            <x14:dxf>
              <fill>
                <patternFill>
                  <bgColor theme="1"/>
                </patternFill>
              </fill>
            </x14:dxf>
          </x14:cfRule>
          <xm:sqref>F113</xm:sqref>
        </x14:conditionalFormatting>
        <x14:conditionalFormatting xmlns:xm="http://schemas.microsoft.com/office/excel/2006/main">
          <x14:cfRule type="expression" priority="569" id="{589453B4-06C7-481C-A112-2435EE764386}">
            <xm:f>$E113=data!$AR$5</xm:f>
            <x14:dxf>
              <fill>
                <patternFill>
                  <bgColor theme="1"/>
                </patternFill>
              </fill>
            </x14:dxf>
          </x14:cfRule>
          <xm:sqref>G113:H113</xm:sqref>
        </x14:conditionalFormatting>
        <x14:conditionalFormatting xmlns:xm="http://schemas.microsoft.com/office/excel/2006/main">
          <x14:cfRule type="expression" priority="568" id="{A5373566-E0A2-45B6-AE7E-426E601A1680}">
            <xm:f>$C114=data!$AS$5</xm:f>
            <x14:dxf>
              <fill>
                <patternFill>
                  <bgColor theme="1"/>
                </patternFill>
              </fill>
            </x14:dxf>
          </x14:cfRule>
          <xm:sqref>E114:H114</xm:sqref>
        </x14:conditionalFormatting>
        <x14:conditionalFormatting xmlns:xm="http://schemas.microsoft.com/office/excel/2006/main">
          <x14:cfRule type="expression" priority="567" id="{E6A3DDA6-A700-4290-8F9F-A8FEC17FC73C}">
            <xm:f>$C114=data!$AS$4</xm:f>
            <x14:dxf>
              <fill>
                <patternFill>
                  <bgColor theme="1"/>
                </patternFill>
              </fill>
            </x14:dxf>
          </x14:cfRule>
          <xm:sqref>I114</xm:sqref>
        </x14:conditionalFormatting>
        <x14:conditionalFormatting xmlns:xm="http://schemas.microsoft.com/office/excel/2006/main">
          <x14:cfRule type="expression" priority="566" id="{A96B4BC0-03D4-49AE-BDCE-FC87D456C79E}">
            <xm:f>$E114=data!$AR$4</xm:f>
            <x14:dxf>
              <fill>
                <patternFill>
                  <bgColor theme="1"/>
                </patternFill>
              </fill>
            </x14:dxf>
          </x14:cfRule>
          <xm:sqref>F114</xm:sqref>
        </x14:conditionalFormatting>
        <x14:conditionalFormatting xmlns:xm="http://schemas.microsoft.com/office/excel/2006/main">
          <x14:cfRule type="expression" priority="565" id="{C27A48DE-FDA9-4F82-9760-A8549FBE3628}">
            <xm:f>$E114=data!$AR$5</xm:f>
            <x14:dxf>
              <fill>
                <patternFill>
                  <bgColor theme="1"/>
                </patternFill>
              </fill>
            </x14:dxf>
          </x14:cfRule>
          <xm:sqref>G114:H114</xm:sqref>
        </x14:conditionalFormatting>
        <x14:conditionalFormatting xmlns:xm="http://schemas.microsoft.com/office/excel/2006/main">
          <x14:cfRule type="expression" priority="564" id="{45A899D6-138F-4C98-9B42-9F74883C3367}">
            <xm:f>$C115=data!$AS$5</xm:f>
            <x14:dxf>
              <fill>
                <patternFill>
                  <bgColor theme="1"/>
                </patternFill>
              </fill>
            </x14:dxf>
          </x14:cfRule>
          <xm:sqref>E115:H115</xm:sqref>
        </x14:conditionalFormatting>
        <x14:conditionalFormatting xmlns:xm="http://schemas.microsoft.com/office/excel/2006/main">
          <x14:cfRule type="expression" priority="563" id="{7240FA12-C12E-456B-B425-3A9206CD62F9}">
            <xm:f>$C115=data!$AS$4</xm:f>
            <x14:dxf>
              <fill>
                <patternFill>
                  <bgColor theme="1"/>
                </patternFill>
              </fill>
            </x14:dxf>
          </x14:cfRule>
          <xm:sqref>I115</xm:sqref>
        </x14:conditionalFormatting>
        <x14:conditionalFormatting xmlns:xm="http://schemas.microsoft.com/office/excel/2006/main">
          <x14:cfRule type="expression" priority="562" id="{A412DEF0-A5C0-4BB2-B758-FBD261F6B508}">
            <xm:f>$E115=data!$AR$4</xm:f>
            <x14:dxf>
              <fill>
                <patternFill>
                  <bgColor theme="1"/>
                </patternFill>
              </fill>
            </x14:dxf>
          </x14:cfRule>
          <xm:sqref>F115</xm:sqref>
        </x14:conditionalFormatting>
        <x14:conditionalFormatting xmlns:xm="http://schemas.microsoft.com/office/excel/2006/main">
          <x14:cfRule type="expression" priority="561" id="{096F5063-701F-496C-A86F-9FEDE7DE09B3}">
            <xm:f>$E115=data!$AR$5</xm:f>
            <x14:dxf>
              <fill>
                <patternFill>
                  <bgColor theme="1"/>
                </patternFill>
              </fill>
            </x14:dxf>
          </x14:cfRule>
          <xm:sqref>G115:H115</xm:sqref>
        </x14:conditionalFormatting>
        <x14:conditionalFormatting xmlns:xm="http://schemas.microsoft.com/office/excel/2006/main">
          <x14:cfRule type="expression" priority="560" id="{A8EFEC13-4EB3-4A92-B977-1BB328E0E506}">
            <xm:f>$C126=data!$AS$5</xm:f>
            <x14:dxf>
              <fill>
                <patternFill>
                  <bgColor theme="1"/>
                </patternFill>
              </fill>
            </x14:dxf>
          </x14:cfRule>
          <xm:sqref>E126:H126</xm:sqref>
        </x14:conditionalFormatting>
        <x14:conditionalFormatting xmlns:xm="http://schemas.microsoft.com/office/excel/2006/main">
          <x14:cfRule type="expression" priority="559" id="{092B4B93-9360-42B8-BA17-AEA0984472F0}">
            <xm:f>$C126=data!$AS$4</xm:f>
            <x14:dxf>
              <fill>
                <patternFill>
                  <bgColor theme="1"/>
                </patternFill>
              </fill>
            </x14:dxf>
          </x14:cfRule>
          <xm:sqref>I126</xm:sqref>
        </x14:conditionalFormatting>
        <x14:conditionalFormatting xmlns:xm="http://schemas.microsoft.com/office/excel/2006/main">
          <x14:cfRule type="expression" priority="558" id="{5CC7F7E9-80A0-4A76-82C4-48B36C2D86B6}">
            <xm:f>$E126=data!$AR$4</xm:f>
            <x14:dxf>
              <fill>
                <patternFill>
                  <bgColor theme="1"/>
                </patternFill>
              </fill>
            </x14:dxf>
          </x14:cfRule>
          <xm:sqref>F126</xm:sqref>
        </x14:conditionalFormatting>
        <x14:conditionalFormatting xmlns:xm="http://schemas.microsoft.com/office/excel/2006/main">
          <x14:cfRule type="expression" priority="557" id="{6D672F77-4FD2-4E07-B693-E54C0C0F7D96}">
            <xm:f>$E126=data!$AR$5</xm:f>
            <x14:dxf>
              <fill>
                <patternFill>
                  <bgColor theme="1"/>
                </patternFill>
              </fill>
            </x14:dxf>
          </x14:cfRule>
          <xm:sqref>G126:H126</xm:sqref>
        </x14:conditionalFormatting>
        <x14:conditionalFormatting xmlns:xm="http://schemas.microsoft.com/office/excel/2006/main">
          <x14:cfRule type="expression" priority="556" id="{183C13F1-5D9B-4780-AB2F-73BABC7DD42E}">
            <xm:f>$C127=data!$AS$5</xm:f>
            <x14:dxf>
              <fill>
                <patternFill>
                  <bgColor theme="1"/>
                </patternFill>
              </fill>
            </x14:dxf>
          </x14:cfRule>
          <xm:sqref>E127:H127</xm:sqref>
        </x14:conditionalFormatting>
        <x14:conditionalFormatting xmlns:xm="http://schemas.microsoft.com/office/excel/2006/main">
          <x14:cfRule type="expression" priority="555" id="{5835C1E8-8E8F-426B-B3B1-434135D66281}">
            <xm:f>$C127=data!$AS$4</xm:f>
            <x14:dxf>
              <fill>
                <patternFill>
                  <bgColor theme="1"/>
                </patternFill>
              </fill>
            </x14:dxf>
          </x14:cfRule>
          <xm:sqref>I127</xm:sqref>
        </x14:conditionalFormatting>
        <x14:conditionalFormatting xmlns:xm="http://schemas.microsoft.com/office/excel/2006/main">
          <x14:cfRule type="expression" priority="554" id="{89B72E46-095A-4EF3-8ECA-D30592C77989}">
            <xm:f>$E127=data!$AR$4</xm:f>
            <x14:dxf>
              <fill>
                <patternFill>
                  <bgColor theme="1"/>
                </patternFill>
              </fill>
            </x14:dxf>
          </x14:cfRule>
          <xm:sqref>F127</xm:sqref>
        </x14:conditionalFormatting>
        <x14:conditionalFormatting xmlns:xm="http://schemas.microsoft.com/office/excel/2006/main">
          <x14:cfRule type="expression" priority="553" id="{9B510884-34BF-4747-801D-602707CCFDDE}">
            <xm:f>$E127=data!$AR$5</xm:f>
            <x14:dxf>
              <fill>
                <patternFill>
                  <bgColor theme="1"/>
                </patternFill>
              </fill>
            </x14:dxf>
          </x14:cfRule>
          <xm:sqref>G127:H127</xm:sqref>
        </x14:conditionalFormatting>
        <x14:conditionalFormatting xmlns:xm="http://schemas.microsoft.com/office/excel/2006/main">
          <x14:cfRule type="expression" priority="552" id="{3CA3983E-52BF-4323-A8C8-4FEEA78223B7}">
            <xm:f>$C128=data!$AS$5</xm:f>
            <x14:dxf>
              <fill>
                <patternFill>
                  <bgColor theme="1"/>
                </patternFill>
              </fill>
            </x14:dxf>
          </x14:cfRule>
          <xm:sqref>E128:H128</xm:sqref>
        </x14:conditionalFormatting>
        <x14:conditionalFormatting xmlns:xm="http://schemas.microsoft.com/office/excel/2006/main">
          <x14:cfRule type="expression" priority="551" id="{AEE59161-E87C-41A7-BC92-A88A0AB9F4C2}">
            <xm:f>$C128=data!$AS$4</xm:f>
            <x14:dxf>
              <fill>
                <patternFill>
                  <bgColor theme="1"/>
                </patternFill>
              </fill>
            </x14:dxf>
          </x14:cfRule>
          <xm:sqref>I128</xm:sqref>
        </x14:conditionalFormatting>
        <x14:conditionalFormatting xmlns:xm="http://schemas.microsoft.com/office/excel/2006/main">
          <x14:cfRule type="expression" priority="550" id="{6252DE1B-36CC-4E57-BF45-B2A68BA2DE3C}">
            <xm:f>$E128=data!$AR$4</xm:f>
            <x14:dxf>
              <fill>
                <patternFill>
                  <bgColor theme="1"/>
                </patternFill>
              </fill>
            </x14:dxf>
          </x14:cfRule>
          <xm:sqref>F128</xm:sqref>
        </x14:conditionalFormatting>
        <x14:conditionalFormatting xmlns:xm="http://schemas.microsoft.com/office/excel/2006/main">
          <x14:cfRule type="expression" priority="549" id="{089B6B0C-E227-4207-BA7E-75F644B5B789}">
            <xm:f>$E128=data!$AR$5</xm:f>
            <x14:dxf>
              <fill>
                <patternFill>
                  <bgColor theme="1"/>
                </patternFill>
              </fill>
            </x14:dxf>
          </x14:cfRule>
          <xm:sqref>G128:H128</xm:sqref>
        </x14:conditionalFormatting>
        <x14:conditionalFormatting xmlns:xm="http://schemas.microsoft.com/office/excel/2006/main">
          <x14:cfRule type="expression" priority="548" id="{5FCB2F42-D3A9-42A1-AD3D-5E9F56A1F5FF}">
            <xm:f>$C129=data!$AS$5</xm:f>
            <x14:dxf>
              <fill>
                <patternFill>
                  <bgColor theme="1"/>
                </patternFill>
              </fill>
            </x14:dxf>
          </x14:cfRule>
          <xm:sqref>E129:H129</xm:sqref>
        </x14:conditionalFormatting>
        <x14:conditionalFormatting xmlns:xm="http://schemas.microsoft.com/office/excel/2006/main">
          <x14:cfRule type="expression" priority="547" id="{160B6482-3EF0-4344-AF9C-15923B07A3C5}">
            <xm:f>$C129=data!$AS$4</xm:f>
            <x14:dxf>
              <fill>
                <patternFill>
                  <bgColor theme="1"/>
                </patternFill>
              </fill>
            </x14:dxf>
          </x14:cfRule>
          <xm:sqref>I129</xm:sqref>
        </x14:conditionalFormatting>
        <x14:conditionalFormatting xmlns:xm="http://schemas.microsoft.com/office/excel/2006/main">
          <x14:cfRule type="expression" priority="546" id="{9755DFB7-98F6-486C-83C4-A965B721B66D}">
            <xm:f>$E129=data!$AR$4</xm:f>
            <x14:dxf>
              <fill>
                <patternFill>
                  <bgColor theme="1"/>
                </patternFill>
              </fill>
            </x14:dxf>
          </x14:cfRule>
          <xm:sqref>F129</xm:sqref>
        </x14:conditionalFormatting>
        <x14:conditionalFormatting xmlns:xm="http://schemas.microsoft.com/office/excel/2006/main">
          <x14:cfRule type="expression" priority="545" id="{861B1D41-5641-444D-B0D9-D0D18F782EFF}">
            <xm:f>$E129=data!$AR$5</xm:f>
            <x14:dxf>
              <fill>
                <patternFill>
                  <bgColor theme="1"/>
                </patternFill>
              </fill>
            </x14:dxf>
          </x14:cfRule>
          <xm:sqref>G129:H129</xm:sqref>
        </x14:conditionalFormatting>
        <x14:conditionalFormatting xmlns:xm="http://schemas.microsoft.com/office/excel/2006/main">
          <x14:cfRule type="expression" priority="544" id="{356FB240-21B6-4EC9-86A1-AA57BF170A26}">
            <xm:f>$C130=data!$AS$5</xm:f>
            <x14:dxf>
              <fill>
                <patternFill>
                  <bgColor theme="1"/>
                </patternFill>
              </fill>
            </x14:dxf>
          </x14:cfRule>
          <xm:sqref>E130:H130</xm:sqref>
        </x14:conditionalFormatting>
        <x14:conditionalFormatting xmlns:xm="http://schemas.microsoft.com/office/excel/2006/main">
          <x14:cfRule type="expression" priority="543" id="{DAAAC97E-E8DC-4D19-BBB0-9449CC5F358D}">
            <xm:f>$C130=data!$AS$4</xm:f>
            <x14:dxf>
              <fill>
                <patternFill>
                  <bgColor theme="1"/>
                </patternFill>
              </fill>
            </x14:dxf>
          </x14:cfRule>
          <xm:sqref>I130</xm:sqref>
        </x14:conditionalFormatting>
        <x14:conditionalFormatting xmlns:xm="http://schemas.microsoft.com/office/excel/2006/main">
          <x14:cfRule type="expression" priority="542" id="{26910A2E-5B92-4AAA-B0A3-DB2051A12226}">
            <xm:f>$E130=data!$AR$4</xm:f>
            <x14:dxf>
              <fill>
                <patternFill>
                  <bgColor theme="1"/>
                </patternFill>
              </fill>
            </x14:dxf>
          </x14:cfRule>
          <xm:sqref>F130</xm:sqref>
        </x14:conditionalFormatting>
        <x14:conditionalFormatting xmlns:xm="http://schemas.microsoft.com/office/excel/2006/main">
          <x14:cfRule type="expression" priority="541" id="{D9BF9965-E396-42C1-918B-B7196F9DE9D0}">
            <xm:f>$E130=data!$AR$5</xm:f>
            <x14:dxf>
              <fill>
                <patternFill>
                  <bgColor theme="1"/>
                </patternFill>
              </fill>
            </x14:dxf>
          </x14:cfRule>
          <xm:sqref>G130:H130</xm:sqref>
        </x14:conditionalFormatting>
        <x14:conditionalFormatting xmlns:xm="http://schemas.microsoft.com/office/excel/2006/main">
          <x14:cfRule type="expression" priority="540" id="{59ADA19E-F663-4B5D-80C1-C49882A22748}">
            <xm:f>$C131=data!$AS$5</xm:f>
            <x14:dxf>
              <fill>
                <patternFill>
                  <bgColor theme="1"/>
                </patternFill>
              </fill>
            </x14:dxf>
          </x14:cfRule>
          <xm:sqref>E131:H131</xm:sqref>
        </x14:conditionalFormatting>
        <x14:conditionalFormatting xmlns:xm="http://schemas.microsoft.com/office/excel/2006/main">
          <x14:cfRule type="expression" priority="539" id="{1560804E-EB48-4D7C-8B7B-DF5855773E84}">
            <xm:f>$C131=data!$AS$4</xm:f>
            <x14:dxf>
              <fill>
                <patternFill>
                  <bgColor theme="1"/>
                </patternFill>
              </fill>
            </x14:dxf>
          </x14:cfRule>
          <xm:sqref>I131</xm:sqref>
        </x14:conditionalFormatting>
        <x14:conditionalFormatting xmlns:xm="http://schemas.microsoft.com/office/excel/2006/main">
          <x14:cfRule type="expression" priority="538" id="{34852962-1F03-4F9C-9890-A0172710AC66}">
            <xm:f>$E131=data!$AR$4</xm:f>
            <x14:dxf>
              <fill>
                <patternFill>
                  <bgColor theme="1"/>
                </patternFill>
              </fill>
            </x14:dxf>
          </x14:cfRule>
          <xm:sqref>F131</xm:sqref>
        </x14:conditionalFormatting>
        <x14:conditionalFormatting xmlns:xm="http://schemas.microsoft.com/office/excel/2006/main">
          <x14:cfRule type="expression" priority="537" id="{8B62D034-D42A-4909-AE90-AB1726CBE71E}">
            <xm:f>$E131=data!$AR$5</xm:f>
            <x14:dxf>
              <fill>
                <patternFill>
                  <bgColor theme="1"/>
                </patternFill>
              </fill>
            </x14:dxf>
          </x14:cfRule>
          <xm:sqref>G131:H131</xm:sqref>
        </x14:conditionalFormatting>
        <x14:conditionalFormatting xmlns:xm="http://schemas.microsoft.com/office/excel/2006/main">
          <x14:cfRule type="expression" priority="536" id="{1DFA730D-C42C-44F9-B533-43E0555EC79D}">
            <xm:f>$C132=data!$AS$5</xm:f>
            <x14:dxf>
              <fill>
                <patternFill>
                  <bgColor theme="1"/>
                </patternFill>
              </fill>
            </x14:dxf>
          </x14:cfRule>
          <xm:sqref>E132:H132</xm:sqref>
        </x14:conditionalFormatting>
        <x14:conditionalFormatting xmlns:xm="http://schemas.microsoft.com/office/excel/2006/main">
          <x14:cfRule type="expression" priority="535" id="{0E09D033-6CF5-4A53-96FB-3381BDC0E00C}">
            <xm:f>$C132=data!$AS$4</xm:f>
            <x14:dxf>
              <fill>
                <patternFill>
                  <bgColor theme="1"/>
                </patternFill>
              </fill>
            </x14:dxf>
          </x14:cfRule>
          <xm:sqref>I132</xm:sqref>
        </x14:conditionalFormatting>
        <x14:conditionalFormatting xmlns:xm="http://schemas.microsoft.com/office/excel/2006/main">
          <x14:cfRule type="expression" priority="534" id="{4E055315-1E28-4668-B54F-6CB6C5307685}">
            <xm:f>$E132=data!$AR$4</xm:f>
            <x14:dxf>
              <fill>
                <patternFill>
                  <bgColor theme="1"/>
                </patternFill>
              </fill>
            </x14:dxf>
          </x14:cfRule>
          <xm:sqref>F132</xm:sqref>
        </x14:conditionalFormatting>
        <x14:conditionalFormatting xmlns:xm="http://schemas.microsoft.com/office/excel/2006/main">
          <x14:cfRule type="expression" priority="533" id="{ABCC13C3-33D2-4FEA-8681-5018892C830F}">
            <xm:f>$E132=data!$AR$5</xm:f>
            <x14:dxf>
              <fill>
                <patternFill>
                  <bgColor theme="1"/>
                </patternFill>
              </fill>
            </x14:dxf>
          </x14:cfRule>
          <xm:sqref>G132:H132</xm:sqref>
        </x14:conditionalFormatting>
        <x14:conditionalFormatting xmlns:xm="http://schemas.microsoft.com/office/excel/2006/main">
          <x14:cfRule type="expression" priority="532" id="{952812AD-B947-45C3-A130-C366AD80481A}">
            <xm:f>$C133=data!$AS$5</xm:f>
            <x14:dxf>
              <fill>
                <patternFill>
                  <bgColor theme="1"/>
                </patternFill>
              </fill>
            </x14:dxf>
          </x14:cfRule>
          <xm:sqref>E133:H133</xm:sqref>
        </x14:conditionalFormatting>
        <x14:conditionalFormatting xmlns:xm="http://schemas.microsoft.com/office/excel/2006/main">
          <x14:cfRule type="expression" priority="531" id="{1FBE2239-EC26-47F1-A615-BCF9519BEFF6}">
            <xm:f>$C133=data!$AS$4</xm:f>
            <x14:dxf>
              <fill>
                <patternFill>
                  <bgColor theme="1"/>
                </patternFill>
              </fill>
            </x14:dxf>
          </x14:cfRule>
          <xm:sqref>I133</xm:sqref>
        </x14:conditionalFormatting>
        <x14:conditionalFormatting xmlns:xm="http://schemas.microsoft.com/office/excel/2006/main">
          <x14:cfRule type="expression" priority="530" id="{1CD06E25-F366-4B34-B259-168D25A1F337}">
            <xm:f>$E133=data!$AR$4</xm:f>
            <x14:dxf>
              <fill>
                <patternFill>
                  <bgColor theme="1"/>
                </patternFill>
              </fill>
            </x14:dxf>
          </x14:cfRule>
          <xm:sqref>F133</xm:sqref>
        </x14:conditionalFormatting>
        <x14:conditionalFormatting xmlns:xm="http://schemas.microsoft.com/office/excel/2006/main">
          <x14:cfRule type="expression" priority="529" id="{0787964A-7FED-4037-8D3E-A991CF110405}">
            <xm:f>$E133=data!$AR$5</xm:f>
            <x14:dxf>
              <fill>
                <patternFill>
                  <bgColor theme="1"/>
                </patternFill>
              </fill>
            </x14:dxf>
          </x14:cfRule>
          <xm:sqref>G133:H133</xm:sqref>
        </x14:conditionalFormatting>
        <x14:conditionalFormatting xmlns:xm="http://schemas.microsoft.com/office/excel/2006/main">
          <x14:cfRule type="expression" priority="528" id="{E4AA6FFD-1082-463B-9D29-1B005D88830B}">
            <xm:f>$C134=data!$AS$5</xm:f>
            <x14:dxf>
              <fill>
                <patternFill>
                  <bgColor theme="1"/>
                </patternFill>
              </fill>
            </x14:dxf>
          </x14:cfRule>
          <xm:sqref>E134:H134</xm:sqref>
        </x14:conditionalFormatting>
        <x14:conditionalFormatting xmlns:xm="http://schemas.microsoft.com/office/excel/2006/main">
          <x14:cfRule type="expression" priority="527" id="{6B192002-504F-4014-84B1-95CE4AD04EE4}">
            <xm:f>$C134=data!$AS$4</xm:f>
            <x14:dxf>
              <fill>
                <patternFill>
                  <bgColor theme="1"/>
                </patternFill>
              </fill>
            </x14:dxf>
          </x14:cfRule>
          <xm:sqref>I134</xm:sqref>
        </x14:conditionalFormatting>
        <x14:conditionalFormatting xmlns:xm="http://schemas.microsoft.com/office/excel/2006/main">
          <x14:cfRule type="expression" priority="526" id="{BB6BAFB4-13AC-453D-98DD-E3670F8BE3DD}">
            <xm:f>$E134=data!$AR$4</xm:f>
            <x14:dxf>
              <fill>
                <patternFill>
                  <bgColor theme="1"/>
                </patternFill>
              </fill>
            </x14:dxf>
          </x14:cfRule>
          <xm:sqref>F134</xm:sqref>
        </x14:conditionalFormatting>
        <x14:conditionalFormatting xmlns:xm="http://schemas.microsoft.com/office/excel/2006/main">
          <x14:cfRule type="expression" priority="525" id="{6DAEB007-B3E0-4DA7-8183-FC2DC36FD380}">
            <xm:f>$E134=data!$AR$5</xm:f>
            <x14:dxf>
              <fill>
                <patternFill>
                  <bgColor theme="1"/>
                </patternFill>
              </fill>
            </x14:dxf>
          </x14:cfRule>
          <xm:sqref>G134:H134</xm:sqref>
        </x14:conditionalFormatting>
        <x14:conditionalFormatting xmlns:xm="http://schemas.microsoft.com/office/excel/2006/main">
          <x14:cfRule type="expression" priority="524" id="{1D67BDE4-1DED-45C2-80AF-E7C0C584E45E}">
            <xm:f>$C135=data!$AS$5</xm:f>
            <x14:dxf>
              <fill>
                <patternFill>
                  <bgColor theme="1"/>
                </patternFill>
              </fill>
            </x14:dxf>
          </x14:cfRule>
          <xm:sqref>E135:H135</xm:sqref>
        </x14:conditionalFormatting>
        <x14:conditionalFormatting xmlns:xm="http://schemas.microsoft.com/office/excel/2006/main">
          <x14:cfRule type="expression" priority="523" id="{D3D6EC17-E900-440E-AABC-8DB6B28AFFDE}">
            <xm:f>$C135=data!$AS$4</xm:f>
            <x14:dxf>
              <fill>
                <patternFill>
                  <bgColor theme="1"/>
                </patternFill>
              </fill>
            </x14:dxf>
          </x14:cfRule>
          <xm:sqref>I135</xm:sqref>
        </x14:conditionalFormatting>
        <x14:conditionalFormatting xmlns:xm="http://schemas.microsoft.com/office/excel/2006/main">
          <x14:cfRule type="expression" priority="522" id="{8B509856-C891-45D0-9C22-DF8C259598BC}">
            <xm:f>$E135=data!$AR$4</xm:f>
            <x14:dxf>
              <fill>
                <patternFill>
                  <bgColor theme="1"/>
                </patternFill>
              </fill>
            </x14:dxf>
          </x14:cfRule>
          <xm:sqref>F135</xm:sqref>
        </x14:conditionalFormatting>
        <x14:conditionalFormatting xmlns:xm="http://schemas.microsoft.com/office/excel/2006/main">
          <x14:cfRule type="expression" priority="521" id="{32D5534B-8076-4845-9ED2-06568B921947}">
            <xm:f>$E135=data!$AR$5</xm:f>
            <x14:dxf>
              <fill>
                <patternFill>
                  <bgColor theme="1"/>
                </patternFill>
              </fill>
            </x14:dxf>
          </x14:cfRule>
          <xm:sqref>G135:H135</xm:sqref>
        </x14:conditionalFormatting>
        <x14:conditionalFormatting xmlns:xm="http://schemas.microsoft.com/office/excel/2006/main">
          <x14:cfRule type="expression" priority="520" id="{1099D23D-3D20-489A-A2FC-FA7F10BC4AD1}">
            <xm:f>$C146=data!$AS$5</xm:f>
            <x14:dxf>
              <fill>
                <patternFill>
                  <bgColor theme="1"/>
                </patternFill>
              </fill>
            </x14:dxf>
          </x14:cfRule>
          <xm:sqref>E146:H146</xm:sqref>
        </x14:conditionalFormatting>
        <x14:conditionalFormatting xmlns:xm="http://schemas.microsoft.com/office/excel/2006/main">
          <x14:cfRule type="expression" priority="519" id="{32F4DC9F-6CF4-4C06-A748-4397E21D9F5B}">
            <xm:f>$C146=data!$AS$4</xm:f>
            <x14:dxf>
              <fill>
                <patternFill>
                  <bgColor theme="1"/>
                </patternFill>
              </fill>
            </x14:dxf>
          </x14:cfRule>
          <xm:sqref>I146</xm:sqref>
        </x14:conditionalFormatting>
        <x14:conditionalFormatting xmlns:xm="http://schemas.microsoft.com/office/excel/2006/main">
          <x14:cfRule type="expression" priority="518" id="{816324D7-6A3B-4A1F-947A-84E9160B5ED1}">
            <xm:f>$E146=data!$AR$4</xm:f>
            <x14:dxf>
              <fill>
                <patternFill>
                  <bgColor theme="1"/>
                </patternFill>
              </fill>
            </x14:dxf>
          </x14:cfRule>
          <xm:sqref>F146</xm:sqref>
        </x14:conditionalFormatting>
        <x14:conditionalFormatting xmlns:xm="http://schemas.microsoft.com/office/excel/2006/main">
          <x14:cfRule type="expression" priority="517" id="{665DF951-257E-4EC1-B26D-33E176D384BC}">
            <xm:f>$E146=data!$AR$5</xm:f>
            <x14:dxf>
              <fill>
                <patternFill>
                  <bgColor theme="1"/>
                </patternFill>
              </fill>
            </x14:dxf>
          </x14:cfRule>
          <xm:sqref>G146:H146</xm:sqref>
        </x14:conditionalFormatting>
        <x14:conditionalFormatting xmlns:xm="http://schemas.microsoft.com/office/excel/2006/main">
          <x14:cfRule type="expression" priority="516" id="{750B8A1D-67F2-48A2-9C78-BE745E1E1FBE}">
            <xm:f>$C147=data!$AS$5</xm:f>
            <x14:dxf>
              <fill>
                <patternFill>
                  <bgColor theme="1"/>
                </patternFill>
              </fill>
            </x14:dxf>
          </x14:cfRule>
          <xm:sqref>E147:H147</xm:sqref>
        </x14:conditionalFormatting>
        <x14:conditionalFormatting xmlns:xm="http://schemas.microsoft.com/office/excel/2006/main">
          <x14:cfRule type="expression" priority="515" id="{8AFC5703-FD86-4773-B34E-65EC348188ED}">
            <xm:f>$C147=data!$AS$4</xm:f>
            <x14:dxf>
              <fill>
                <patternFill>
                  <bgColor theme="1"/>
                </patternFill>
              </fill>
            </x14:dxf>
          </x14:cfRule>
          <xm:sqref>I147</xm:sqref>
        </x14:conditionalFormatting>
        <x14:conditionalFormatting xmlns:xm="http://schemas.microsoft.com/office/excel/2006/main">
          <x14:cfRule type="expression" priority="514" id="{3FC2293E-DD29-4CDD-B80D-F39C5155F422}">
            <xm:f>$E147=data!$AR$4</xm:f>
            <x14:dxf>
              <fill>
                <patternFill>
                  <bgColor theme="1"/>
                </patternFill>
              </fill>
            </x14:dxf>
          </x14:cfRule>
          <xm:sqref>F147</xm:sqref>
        </x14:conditionalFormatting>
        <x14:conditionalFormatting xmlns:xm="http://schemas.microsoft.com/office/excel/2006/main">
          <x14:cfRule type="expression" priority="513" id="{5D5ABFEE-9611-4A69-A19E-662C89FB04F9}">
            <xm:f>$E147=data!$AR$5</xm:f>
            <x14:dxf>
              <fill>
                <patternFill>
                  <bgColor theme="1"/>
                </patternFill>
              </fill>
            </x14:dxf>
          </x14:cfRule>
          <xm:sqref>G147:H147</xm:sqref>
        </x14:conditionalFormatting>
        <x14:conditionalFormatting xmlns:xm="http://schemas.microsoft.com/office/excel/2006/main">
          <x14:cfRule type="expression" priority="512" id="{8E15F4FC-3557-4AFE-8E9D-34B4FAC293F1}">
            <xm:f>$C148=data!$AS$5</xm:f>
            <x14:dxf>
              <fill>
                <patternFill>
                  <bgColor theme="1"/>
                </patternFill>
              </fill>
            </x14:dxf>
          </x14:cfRule>
          <xm:sqref>E148:H148</xm:sqref>
        </x14:conditionalFormatting>
        <x14:conditionalFormatting xmlns:xm="http://schemas.microsoft.com/office/excel/2006/main">
          <x14:cfRule type="expression" priority="511" id="{22550A5E-3BF3-4ED3-BF66-EC9663D1E6AE}">
            <xm:f>$C148=data!$AS$4</xm:f>
            <x14:dxf>
              <fill>
                <patternFill>
                  <bgColor theme="1"/>
                </patternFill>
              </fill>
            </x14:dxf>
          </x14:cfRule>
          <xm:sqref>I148</xm:sqref>
        </x14:conditionalFormatting>
        <x14:conditionalFormatting xmlns:xm="http://schemas.microsoft.com/office/excel/2006/main">
          <x14:cfRule type="expression" priority="510" id="{5CB107AD-252F-48C8-94FC-3F4B2D5DCE9E}">
            <xm:f>$E148=data!$AR$4</xm:f>
            <x14:dxf>
              <fill>
                <patternFill>
                  <bgColor theme="1"/>
                </patternFill>
              </fill>
            </x14:dxf>
          </x14:cfRule>
          <xm:sqref>F148</xm:sqref>
        </x14:conditionalFormatting>
        <x14:conditionalFormatting xmlns:xm="http://schemas.microsoft.com/office/excel/2006/main">
          <x14:cfRule type="expression" priority="509" id="{3D5AF0E7-EBA6-41CE-9A93-0E541C3E1A4F}">
            <xm:f>$E148=data!$AR$5</xm:f>
            <x14:dxf>
              <fill>
                <patternFill>
                  <bgColor theme="1"/>
                </patternFill>
              </fill>
            </x14:dxf>
          </x14:cfRule>
          <xm:sqref>G148:H148</xm:sqref>
        </x14:conditionalFormatting>
        <x14:conditionalFormatting xmlns:xm="http://schemas.microsoft.com/office/excel/2006/main">
          <x14:cfRule type="expression" priority="508" id="{6D162058-4CD4-4C61-9236-9B7B6C988C5F}">
            <xm:f>$C149=data!$AS$5</xm:f>
            <x14:dxf>
              <fill>
                <patternFill>
                  <bgColor theme="1"/>
                </patternFill>
              </fill>
            </x14:dxf>
          </x14:cfRule>
          <xm:sqref>E149:H149</xm:sqref>
        </x14:conditionalFormatting>
        <x14:conditionalFormatting xmlns:xm="http://schemas.microsoft.com/office/excel/2006/main">
          <x14:cfRule type="expression" priority="507" id="{28E47A67-43D7-4271-A23B-352CCDC646ED}">
            <xm:f>$C149=data!$AS$4</xm:f>
            <x14:dxf>
              <fill>
                <patternFill>
                  <bgColor theme="1"/>
                </patternFill>
              </fill>
            </x14:dxf>
          </x14:cfRule>
          <xm:sqref>I149</xm:sqref>
        </x14:conditionalFormatting>
        <x14:conditionalFormatting xmlns:xm="http://schemas.microsoft.com/office/excel/2006/main">
          <x14:cfRule type="expression" priority="506" id="{B4D9BC6A-3A59-482F-A941-D65EEE72D365}">
            <xm:f>$E149=data!$AR$4</xm:f>
            <x14:dxf>
              <fill>
                <patternFill>
                  <bgColor theme="1"/>
                </patternFill>
              </fill>
            </x14:dxf>
          </x14:cfRule>
          <xm:sqref>F149</xm:sqref>
        </x14:conditionalFormatting>
        <x14:conditionalFormatting xmlns:xm="http://schemas.microsoft.com/office/excel/2006/main">
          <x14:cfRule type="expression" priority="505" id="{51107433-5D14-48AC-838C-BA34801F0A39}">
            <xm:f>$E149=data!$AR$5</xm:f>
            <x14:dxf>
              <fill>
                <patternFill>
                  <bgColor theme="1"/>
                </patternFill>
              </fill>
            </x14:dxf>
          </x14:cfRule>
          <xm:sqref>G149:H149</xm:sqref>
        </x14:conditionalFormatting>
        <x14:conditionalFormatting xmlns:xm="http://schemas.microsoft.com/office/excel/2006/main">
          <x14:cfRule type="expression" priority="504" id="{24C81A3F-EA4B-4B47-8643-2B03A19231AB}">
            <xm:f>$C150=data!$AS$5</xm:f>
            <x14:dxf>
              <fill>
                <patternFill>
                  <bgColor theme="1"/>
                </patternFill>
              </fill>
            </x14:dxf>
          </x14:cfRule>
          <xm:sqref>E150:H150</xm:sqref>
        </x14:conditionalFormatting>
        <x14:conditionalFormatting xmlns:xm="http://schemas.microsoft.com/office/excel/2006/main">
          <x14:cfRule type="expression" priority="503" id="{EB3833F1-1FE9-45D0-B288-2C327454DEAC}">
            <xm:f>$C150=data!$AS$4</xm:f>
            <x14:dxf>
              <fill>
                <patternFill>
                  <bgColor theme="1"/>
                </patternFill>
              </fill>
            </x14:dxf>
          </x14:cfRule>
          <xm:sqref>I150</xm:sqref>
        </x14:conditionalFormatting>
        <x14:conditionalFormatting xmlns:xm="http://schemas.microsoft.com/office/excel/2006/main">
          <x14:cfRule type="expression" priority="502" id="{2E94D767-341F-4896-AE42-020FE7B5F79B}">
            <xm:f>$E150=data!$AR$4</xm:f>
            <x14:dxf>
              <fill>
                <patternFill>
                  <bgColor theme="1"/>
                </patternFill>
              </fill>
            </x14:dxf>
          </x14:cfRule>
          <xm:sqref>F150</xm:sqref>
        </x14:conditionalFormatting>
        <x14:conditionalFormatting xmlns:xm="http://schemas.microsoft.com/office/excel/2006/main">
          <x14:cfRule type="expression" priority="501" id="{EE5D5806-FD8E-4BC9-8CF2-6E8918C6AA3B}">
            <xm:f>$E150=data!$AR$5</xm:f>
            <x14:dxf>
              <fill>
                <patternFill>
                  <bgColor theme="1"/>
                </patternFill>
              </fill>
            </x14:dxf>
          </x14:cfRule>
          <xm:sqref>G150:H150</xm:sqref>
        </x14:conditionalFormatting>
        <x14:conditionalFormatting xmlns:xm="http://schemas.microsoft.com/office/excel/2006/main">
          <x14:cfRule type="expression" priority="500" id="{51D08820-A951-42B5-9604-7A49C9F9167B}">
            <xm:f>$C151=data!$AS$5</xm:f>
            <x14:dxf>
              <fill>
                <patternFill>
                  <bgColor theme="1"/>
                </patternFill>
              </fill>
            </x14:dxf>
          </x14:cfRule>
          <xm:sqref>E151:H151</xm:sqref>
        </x14:conditionalFormatting>
        <x14:conditionalFormatting xmlns:xm="http://schemas.microsoft.com/office/excel/2006/main">
          <x14:cfRule type="expression" priority="499" id="{2A7012A0-E1DE-497A-8B33-99E35B1FA07C}">
            <xm:f>$C151=data!$AS$4</xm:f>
            <x14:dxf>
              <fill>
                <patternFill>
                  <bgColor theme="1"/>
                </patternFill>
              </fill>
            </x14:dxf>
          </x14:cfRule>
          <xm:sqref>I151</xm:sqref>
        </x14:conditionalFormatting>
        <x14:conditionalFormatting xmlns:xm="http://schemas.microsoft.com/office/excel/2006/main">
          <x14:cfRule type="expression" priority="498" id="{1FF532CA-C63E-4438-B8DE-6848A115F762}">
            <xm:f>$E151=data!$AR$4</xm:f>
            <x14:dxf>
              <fill>
                <patternFill>
                  <bgColor theme="1"/>
                </patternFill>
              </fill>
            </x14:dxf>
          </x14:cfRule>
          <xm:sqref>F151</xm:sqref>
        </x14:conditionalFormatting>
        <x14:conditionalFormatting xmlns:xm="http://schemas.microsoft.com/office/excel/2006/main">
          <x14:cfRule type="expression" priority="497" id="{35ADCC92-437D-4772-B043-97A027B64A9A}">
            <xm:f>$E151=data!$AR$5</xm:f>
            <x14:dxf>
              <fill>
                <patternFill>
                  <bgColor theme="1"/>
                </patternFill>
              </fill>
            </x14:dxf>
          </x14:cfRule>
          <xm:sqref>G151:H151</xm:sqref>
        </x14:conditionalFormatting>
        <x14:conditionalFormatting xmlns:xm="http://schemas.microsoft.com/office/excel/2006/main">
          <x14:cfRule type="expression" priority="496" id="{CE31BF46-EE5F-42A2-8155-60F960A13B14}">
            <xm:f>$C152=data!$AS$5</xm:f>
            <x14:dxf>
              <fill>
                <patternFill>
                  <bgColor theme="1"/>
                </patternFill>
              </fill>
            </x14:dxf>
          </x14:cfRule>
          <xm:sqref>E152:H152</xm:sqref>
        </x14:conditionalFormatting>
        <x14:conditionalFormatting xmlns:xm="http://schemas.microsoft.com/office/excel/2006/main">
          <x14:cfRule type="expression" priority="495" id="{9595393F-6E5A-4777-8F0F-03984ED6E97A}">
            <xm:f>$C152=data!$AS$4</xm:f>
            <x14:dxf>
              <fill>
                <patternFill>
                  <bgColor theme="1"/>
                </patternFill>
              </fill>
            </x14:dxf>
          </x14:cfRule>
          <xm:sqref>I152</xm:sqref>
        </x14:conditionalFormatting>
        <x14:conditionalFormatting xmlns:xm="http://schemas.microsoft.com/office/excel/2006/main">
          <x14:cfRule type="expression" priority="494" id="{675E3C67-8FF3-4EF3-B023-202276C956B3}">
            <xm:f>$E152=data!$AR$4</xm:f>
            <x14:dxf>
              <fill>
                <patternFill>
                  <bgColor theme="1"/>
                </patternFill>
              </fill>
            </x14:dxf>
          </x14:cfRule>
          <xm:sqref>F152</xm:sqref>
        </x14:conditionalFormatting>
        <x14:conditionalFormatting xmlns:xm="http://schemas.microsoft.com/office/excel/2006/main">
          <x14:cfRule type="expression" priority="493" id="{8F6686C3-24CA-4AE8-8BC3-C283254FE083}">
            <xm:f>$E152=data!$AR$5</xm:f>
            <x14:dxf>
              <fill>
                <patternFill>
                  <bgColor theme="1"/>
                </patternFill>
              </fill>
            </x14:dxf>
          </x14:cfRule>
          <xm:sqref>G152:H152</xm:sqref>
        </x14:conditionalFormatting>
        <x14:conditionalFormatting xmlns:xm="http://schemas.microsoft.com/office/excel/2006/main">
          <x14:cfRule type="expression" priority="492" id="{592C1E1F-26D7-4AEE-A115-4532B9964E70}">
            <xm:f>$C153=data!$AS$5</xm:f>
            <x14:dxf>
              <fill>
                <patternFill>
                  <bgColor theme="1"/>
                </patternFill>
              </fill>
            </x14:dxf>
          </x14:cfRule>
          <xm:sqref>E153:H153</xm:sqref>
        </x14:conditionalFormatting>
        <x14:conditionalFormatting xmlns:xm="http://schemas.microsoft.com/office/excel/2006/main">
          <x14:cfRule type="expression" priority="491" id="{40F04B83-E08C-4417-BC56-09575BCE0084}">
            <xm:f>$C153=data!$AS$4</xm:f>
            <x14:dxf>
              <fill>
                <patternFill>
                  <bgColor theme="1"/>
                </patternFill>
              </fill>
            </x14:dxf>
          </x14:cfRule>
          <xm:sqref>I153</xm:sqref>
        </x14:conditionalFormatting>
        <x14:conditionalFormatting xmlns:xm="http://schemas.microsoft.com/office/excel/2006/main">
          <x14:cfRule type="expression" priority="490" id="{BE7701C0-BE14-411D-A67E-7788592F6CCA}">
            <xm:f>$E153=data!$AR$4</xm:f>
            <x14:dxf>
              <fill>
                <patternFill>
                  <bgColor theme="1"/>
                </patternFill>
              </fill>
            </x14:dxf>
          </x14:cfRule>
          <xm:sqref>F153</xm:sqref>
        </x14:conditionalFormatting>
        <x14:conditionalFormatting xmlns:xm="http://schemas.microsoft.com/office/excel/2006/main">
          <x14:cfRule type="expression" priority="489" id="{9339D420-9FC7-459F-9F4D-ADA18C00E4C5}">
            <xm:f>$E153=data!$AR$5</xm:f>
            <x14:dxf>
              <fill>
                <patternFill>
                  <bgColor theme="1"/>
                </patternFill>
              </fill>
            </x14:dxf>
          </x14:cfRule>
          <xm:sqref>G153:H153</xm:sqref>
        </x14:conditionalFormatting>
        <x14:conditionalFormatting xmlns:xm="http://schemas.microsoft.com/office/excel/2006/main">
          <x14:cfRule type="expression" priority="488" id="{A3CC8C88-66B2-40A1-A300-EB5B2E9FC647}">
            <xm:f>$C154=data!$AS$5</xm:f>
            <x14:dxf>
              <fill>
                <patternFill>
                  <bgColor theme="1"/>
                </patternFill>
              </fill>
            </x14:dxf>
          </x14:cfRule>
          <xm:sqref>E154:H154</xm:sqref>
        </x14:conditionalFormatting>
        <x14:conditionalFormatting xmlns:xm="http://schemas.microsoft.com/office/excel/2006/main">
          <x14:cfRule type="expression" priority="487" id="{83D06C9C-784C-435F-91C2-0B2DB3C0B1D3}">
            <xm:f>$C154=data!$AS$4</xm:f>
            <x14:dxf>
              <fill>
                <patternFill>
                  <bgColor theme="1"/>
                </patternFill>
              </fill>
            </x14:dxf>
          </x14:cfRule>
          <xm:sqref>I154</xm:sqref>
        </x14:conditionalFormatting>
        <x14:conditionalFormatting xmlns:xm="http://schemas.microsoft.com/office/excel/2006/main">
          <x14:cfRule type="expression" priority="486" id="{96D17E21-E74F-4045-8B58-9328DD4635D4}">
            <xm:f>$E154=data!$AR$4</xm:f>
            <x14:dxf>
              <fill>
                <patternFill>
                  <bgColor theme="1"/>
                </patternFill>
              </fill>
            </x14:dxf>
          </x14:cfRule>
          <xm:sqref>F154</xm:sqref>
        </x14:conditionalFormatting>
        <x14:conditionalFormatting xmlns:xm="http://schemas.microsoft.com/office/excel/2006/main">
          <x14:cfRule type="expression" priority="485" id="{8AF56DC8-2A9C-4C12-9F76-1044973F83C1}">
            <xm:f>$E154=data!$AR$5</xm:f>
            <x14:dxf>
              <fill>
                <patternFill>
                  <bgColor theme="1"/>
                </patternFill>
              </fill>
            </x14:dxf>
          </x14:cfRule>
          <xm:sqref>G154:H154</xm:sqref>
        </x14:conditionalFormatting>
        <x14:conditionalFormatting xmlns:xm="http://schemas.microsoft.com/office/excel/2006/main">
          <x14:cfRule type="expression" priority="484" id="{3DD47616-7BED-43A5-BB8B-609760E7D244}">
            <xm:f>$C155=data!$AS$5</xm:f>
            <x14:dxf>
              <fill>
                <patternFill>
                  <bgColor theme="1"/>
                </patternFill>
              </fill>
            </x14:dxf>
          </x14:cfRule>
          <xm:sqref>E155:H155</xm:sqref>
        </x14:conditionalFormatting>
        <x14:conditionalFormatting xmlns:xm="http://schemas.microsoft.com/office/excel/2006/main">
          <x14:cfRule type="expression" priority="483" id="{F93453AF-AF38-4F32-921B-151ABC3318C1}">
            <xm:f>$C155=data!$AS$4</xm:f>
            <x14:dxf>
              <fill>
                <patternFill>
                  <bgColor theme="1"/>
                </patternFill>
              </fill>
            </x14:dxf>
          </x14:cfRule>
          <xm:sqref>I155</xm:sqref>
        </x14:conditionalFormatting>
        <x14:conditionalFormatting xmlns:xm="http://schemas.microsoft.com/office/excel/2006/main">
          <x14:cfRule type="expression" priority="482" id="{8B59B4C7-206D-43D3-98B5-9350DB7ABA0C}">
            <xm:f>$E155=data!$AR$4</xm:f>
            <x14:dxf>
              <fill>
                <patternFill>
                  <bgColor theme="1"/>
                </patternFill>
              </fill>
            </x14:dxf>
          </x14:cfRule>
          <xm:sqref>F155</xm:sqref>
        </x14:conditionalFormatting>
        <x14:conditionalFormatting xmlns:xm="http://schemas.microsoft.com/office/excel/2006/main">
          <x14:cfRule type="expression" priority="481" id="{63B622EE-AA48-454D-9EB7-D2600F49BEF9}">
            <xm:f>$E155=data!$AR$5</xm:f>
            <x14:dxf>
              <fill>
                <patternFill>
                  <bgColor theme="1"/>
                </patternFill>
              </fill>
            </x14:dxf>
          </x14:cfRule>
          <xm:sqref>G155:H155</xm:sqref>
        </x14:conditionalFormatting>
        <x14:conditionalFormatting xmlns:xm="http://schemas.microsoft.com/office/excel/2006/main">
          <x14:cfRule type="expression" priority="480" id="{8358F3DB-235D-4F9C-B0FA-7C42474661E0}">
            <xm:f>$C166=data!$AS$5</xm:f>
            <x14:dxf>
              <fill>
                <patternFill>
                  <bgColor theme="1"/>
                </patternFill>
              </fill>
            </x14:dxf>
          </x14:cfRule>
          <xm:sqref>E166:H166</xm:sqref>
        </x14:conditionalFormatting>
        <x14:conditionalFormatting xmlns:xm="http://schemas.microsoft.com/office/excel/2006/main">
          <x14:cfRule type="expression" priority="479" id="{E7A21F43-BB69-4517-A246-77D0C7F0D875}">
            <xm:f>$C166=data!$AS$4</xm:f>
            <x14:dxf>
              <fill>
                <patternFill>
                  <bgColor theme="1"/>
                </patternFill>
              </fill>
            </x14:dxf>
          </x14:cfRule>
          <xm:sqref>I166</xm:sqref>
        </x14:conditionalFormatting>
        <x14:conditionalFormatting xmlns:xm="http://schemas.microsoft.com/office/excel/2006/main">
          <x14:cfRule type="expression" priority="478" id="{A4658EA9-6B1E-48D5-A947-1A1D2E920322}">
            <xm:f>$E166=data!$AR$4</xm:f>
            <x14:dxf>
              <fill>
                <patternFill>
                  <bgColor theme="1"/>
                </patternFill>
              </fill>
            </x14:dxf>
          </x14:cfRule>
          <xm:sqref>F166</xm:sqref>
        </x14:conditionalFormatting>
        <x14:conditionalFormatting xmlns:xm="http://schemas.microsoft.com/office/excel/2006/main">
          <x14:cfRule type="expression" priority="477" id="{35EB8D8F-97DA-4CD3-ADBE-1BE8B5030B57}">
            <xm:f>$E166=data!$AR$5</xm:f>
            <x14:dxf>
              <fill>
                <patternFill>
                  <bgColor theme="1"/>
                </patternFill>
              </fill>
            </x14:dxf>
          </x14:cfRule>
          <xm:sqref>G166:H166</xm:sqref>
        </x14:conditionalFormatting>
        <x14:conditionalFormatting xmlns:xm="http://schemas.microsoft.com/office/excel/2006/main">
          <x14:cfRule type="expression" priority="476" id="{CEF1AB0A-F2CF-40B6-8E78-3671FEE4CC6A}">
            <xm:f>$C167=data!$AS$5</xm:f>
            <x14:dxf>
              <fill>
                <patternFill>
                  <bgColor theme="1"/>
                </patternFill>
              </fill>
            </x14:dxf>
          </x14:cfRule>
          <xm:sqref>E167:H167</xm:sqref>
        </x14:conditionalFormatting>
        <x14:conditionalFormatting xmlns:xm="http://schemas.microsoft.com/office/excel/2006/main">
          <x14:cfRule type="expression" priority="475" id="{8AD7C0FD-B19B-477A-961E-62EC4CEA15F3}">
            <xm:f>$C167=data!$AS$4</xm:f>
            <x14:dxf>
              <fill>
                <patternFill>
                  <bgColor theme="1"/>
                </patternFill>
              </fill>
            </x14:dxf>
          </x14:cfRule>
          <xm:sqref>I167</xm:sqref>
        </x14:conditionalFormatting>
        <x14:conditionalFormatting xmlns:xm="http://schemas.microsoft.com/office/excel/2006/main">
          <x14:cfRule type="expression" priority="474" id="{EB1C65C2-3EDD-467B-969B-410E16796A3A}">
            <xm:f>$E167=data!$AR$4</xm:f>
            <x14:dxf>
              <fill>
                <patternFill>
                  <bgColor theme="1"/>
                </patternFill>
              </fill>
            </x14:dxf>
          </x14:cfRule>
          <xm:sqref>F167</xm:sqref>
        </x14:conditionalFormatting>
        <x14:conditionalFormatting xmlns:xm="http://schemas.microsoft.com/office/excel/2006/main">
          <x14:cfRule type="expression" priority="473" id="{3D2084A2-D59F-4F2C-B0BF-707D7E4BA37F}">
            <xm:f>$E167=data!$AR$5</xm:f>
            <x14:dxf>
              <fill>
                <patternFill>
                  <bgColor theme="1"/>
                </patternFill>
              </fill>
            </x14:dxf>
          </x14:cfRule>
          <xm:sqref>G167:H167</xm:sqref>
        </x14:conditionalFormatting>
        <x14:conditionalFormatting xmlns:xm="http://schemas.microsoft.com/office/excel/2006/main">
          <x14:cfRule type="expression" priority="472" id="{D4E74D0E-C856-4F58-BE2C-7FCCBF03619E}">
            <xm:f>$C168=data!$AS$5</xm:f>
            <x14:dxf>
              <fill>
                <patternFill>
                  <bgColor theme="1"/>
                </patternFill>
              </fill>
            </x14:dxf>
          </x14:cfRule>
          <xm:sqref>E168:H168</xm:sqref>
        </x14:conditionalFormatting>
        <x14:conditionalFormatting xmlns:xm="http://schemas.microsoft.com/office/excel/2006/main">
          <x14:cfRule type="expression" priority="471" id="{B5F747AB-AD9B-44F7-9644-1452940C4143}">
            <xm:f>$C168=data!$AS$4</xm:f>
            <x14:dxf>
              <fill>
                <patternFill>
                  <bgColor theme="1"/>
                </patternFill>
              </fill>
            </x14:dxf>
          </x14:cfRule>
          <xm:sqref>I168</xm:sqref>
        </x14:conditionalFormatting>
        <x14:conditionalFormatting xmlns:xm="http://schemas.microsoft.com/office/excel/2006/main">
          <x14:cfRule type="expression" priority="470" id="{77B0D475-9FB0-4EDC-8113-FEBE6A815436}">
            <xm:f>$E168=data!$AR$4</xm:f>
            <x14:dxf>
              <fill>
                <patternFill>
                  <bgColor theme="1"/>
                </patternFill>
              </fill>
            </x14:dxf>
          </x14:cfRule>
          <xm:sqref>F168</xm:sqref>
        </x14:conditionalFormatting>
        <x14:conditionalFormatting xmlns:xm="http://schemas.microsoft.com/office/excel/2006/main">
          <x14:cfRule type="expression" priority="469" id="{01268741-24A1-46CA-BBBA-495D1D94F72F}">
            <xm:f>$E168=data!$AR$5</xm:f>
            <x14:dxf>
              <fill>
                <patternFill>
                  <bgColor theme="1"/>
                </patternFill>
              </fill>
            </x14:dxf>
          </x14:cfRule>
          <xm:sqref>G168:H168</xm:sqref>
        </x14:conditionalFormatting>
        <x14:conditionalFormatting xmlns:xm="http://schemas.microsoft.com/office/excel/2006/main">
          <x14:cfRule type="expression" priority="468" id="{8E4461FC-E49C-4434-BDDD-74C6283E02AB}">
            <xm:f>$C169=data!$AS$5</xm:f>
            <x14:dxf>
              <fill>
                <patternFill>
                  <bgColor theme="1"/>
                </patternFill>
              </fill>
            </x14:dxf>
          </x14:cfRule>
          <xm:sqref>E169:H169</xm:sqref>
        </x14:conditionalFormatting>
        <x14:conditionalFormatting xmlns:xm="http://schemas.microsoft.com/office/excel/2006/main">
          <x14:cfRule type="expression" priority="467" id="{77B8FAA7-F162-4D2A-9D74-FD4AB764241E}">
            <xm:f>$C169=data!$AS$4</xm:f>
            <x14:dxf>
              <fill>
                <patternFill>
                  <bgColor theme="1"/>
                </patternFill>
              </fill>
            </x14:dxf>
          </x14:cfRule>
          <xm:sqref>I169</xm:sqref>
        </x14:conditionalFormatting>
        <x14:conditionalFormatting xmlns:xm="http://schemas.microsoft.com/office/excel/2006/main">
          <x14:cfRule type="expression" priority="466" id="{A2C65425-B8D7-45F6-82B9-459852B7988A}">
            <xm:f>$E169=data!$AR$4</xm:f>
            <x14:dxf>
              <fill>
                <patternFill>
                  <bgColor theme="1"/>
                </patternFill>
              </fill>
            </x14:dxf>
          </x14:cfRule>
          <xm:sqref>F169</xm:sqref>
        </x14:conditionalFormatting>
        <x14:conditionalFormatting xmlns:xm="http://schemas.microsoft.com/office/excel/2006/main">
          <x14:cfRule type="expression" priority="465" id="{254B5481-12A8-47E0-900B-7252987AA2CF}">
            <xm:f>$E169=data!$AR$5</xm:f>
            <x14:dxf>
              <fill>
                <patternFill>
                  <bgColor theme="1"/>
                </patternFill>
              </fill>
            </x14:dxf>
          </x14:cfRule>
          <xm:sqref>G169:H169</xm:sqref>
        </x14:conditionalFormatting>
        <x14:conditionalFormatting xmlns:xm="http://schemas.microsoft.com/office/excel/2006/main">
          <x14:cfRule type="expression" priority="464" id="{A995A877-AC38-478F-BA4D-C6E5A000BFEB}">
            <xm:f>$C170=data!$AS$5</xm:f>
            <x14:dxf>
              <fill>
                <patternFill>
                  <bgColor theme="1"/>
                </patternFill>
              </fill>
            </x14:dxf>
          </x14:cfRule>
          <xm:sqref>E170:H170</xm:sqref>
        </x14:conditionalFormatting>
        <x14:conditionalFormatting xmlns:xm="http://schemas.microsoft.com/office/excel/2006/main">
          <x14:cfRule type="expression" priority="463" id="{C33FBBD0-1585-4BDE-BDDC-4FD0EA984035}">
            <xm:f>$C170=data!$AS$4</xm:f>
            <x14:dxf>
              <fill>
                <patternFill>
                  <bgColor theme="1"/>
                </patternFill>
              </fill>
            </x14:dxf>
          </x14:cfRule>
          <xm:sqref>I170</xm:sqref>
        </x14:conditionalFormatting>
        <x14:conditionalFormatting xmlns:xm="http://schemas.microsoft.com/office/excel/2006/main">
          <x14:cfRule type="expression" priority="462" id="{AF7A60FB-6E45-4EF6-A8F0-2D42C6634C65}">
            <xm:f>$E170=data!$AR$4</xm:f>
            <x14:dxf>
              <fill>
                <patternFill>
                  <bgColor theme="1"/>
                </patternFill>
              </fill>
            </x14:dxf>
          </x14:cfRule>
          <xm:sqref>F170</xm:sqref>
        </x14:conditionalFormatting>
        <x14:conditionalFormatting xmlns:xm="http://schemas.microsoft.com/office/excel/2006/main">
          <x14:cfRule type="expression" priority="461" id="{D050FE03-2B1A-4D7A-90B8-89F031C0C615}">
            <xm:f>$E170=data!$AR$5</xm:f>
            <x14:dxf>
              <fill>
                <patternFill>
                  <bgColor theme="1"/>
                </patternFill>
              </fill>
            </x14:dxf>
          </x14:cfRule>
          <xm:sqref>G170:H170</xm:sqref>
        </x14:conditionalFormatting>
        <x14:conditionalFormatting xmlns:xm="http://schemas.microsoft.com/office/excel/2006/main">
          <x14:cfRule type="expression" priority="460" id="{82977F7F-5E9F-4756-86FB-F9A218F010CE}">
            <xm:f>$C171=data!$AS$5</xm:f>
            <x14:dxf>
              <fill>
                <patternFill>
                  <bgColor theme="1"/>
                </patternFill>
              </fill>
            </x14:dxf>
          </x14:cfRule>
          <xm:sqref>E171:H171</xm:sqref>
        </x14:conditionalFormatting>
        <x14:conditionalFormatting xmlns:xm="http://schemas.microsoft.com/office/excel/2006/main">
          <x14:cfRule type="expression" priority="459" id="{7DE8A2E1-0F43-4FB3-B7EB-C00442EBE97B}">
            <xm:f>$C171=data!$AS$4</xm:f>
            <x14:dxf>
              <fill>
                <patternFill>
                  <bgColor theme="1"/>
                </patternFill>
              </fill>
            </x14:dxf>
          </x14:cfRule>
          <xm:sqref>I171</xm:sqref>
        </x14:conditionalFormatting>
        <x14:conditionalFormatting xmlns:xm="http://schemas.microsoft.com/office/excel/2006/main">
          <x14:cfRule type="expression" priority="458" id="{C577D36D-A4A3-4E74-9C29-3AEA70EFE410}">
            <xm:f>$E171=data!$AR$4</xm:f>
            <x14:dxf>
              <fill>
                <patternFill>
                  <bgColor theme="1"/>
                </patternFill>
              </fill>
            </x14:dxf>
          </x14:cfRule>
          <xm:sqref>F171</xm:sqref>
        </x14:conditionalFormatting>
        <x14:conditionalFormatting xmlns:xm="http://schemas.microsoft.com/office/excel/2006/main">
          <x14:cfRule type="expression" priority="457" id="{101F0F55-47B4-487E-9551-5F4366541598}">
            <xm:f>$E171=data!$AR$5</xm:f>
            <x14:dxf>
              <fill>
                <patternFill>
                  <bgColor theme="1"/>
                </patternFill>
              </fill>
            </x14:dxf>
          </x14:cfRule>
          <xm:sqref>G171:H171</xm:sqref>
        </x14:conditionalFormatting>
        <x14:conditionalFormatting xmlns:xm="http://schemas.microsoft.com/office/excel/2006/main">
          <x14:cfRule type="expression" priority="456" id="{5BD0CA52-0AAD-43DA-9859-E4BC19F77DBB}">
            <xm:f>$C172=data!$AS$5</xm:f>
            <x14:dxf>
              <fill>
                <patternFill>
                  <bgColor theme="1"/>
                </patternFill>
              </fill>
            </x14:dxf>
          </x14:cfRule>
          <xm:sqref>E172:H172</xm:sqref>
        </x14:conditionalFormatting>
        <x14:conditionalFormatting xmlns:xm="http://schemas.microsoft.com/office/excel/2006/main">
          <x14:cfRule type="expression" priority="455" id="{341BBB7D-80E1-4BFD-9049-22E01255F277}">
            <xm:f>$C172=data!$AS$4</xm:f>
            <x14:dxf>
              <fill>
                <patternFill>
                  <bgColor theme="1"/>
                </patternFill>
              </fill>
            </x14:dxf>
          </x14:cfRule>
          <xm:sqref>I172</xm:sqref>
        </x14:conditionalFormatting>
        <x14:conditionalFormatting xmlns:xm="http://schemas.microsoft.com/office/excel/2006/main">
          <x14:cfRule type="expression" priority="454" id="{B83A5B87-0FD8-4B8B-A9A9-7D5870436D11}">
            <xm:f>$E172=data!$AR$4</xm:f>
            <x14:dxf>
              <fill>
                <patternFill>
                  <bgColor theme="1"/>
                </patternFill>
              </fill>
            </x14:dxf>
          </x14:cfRule>
          <xm:sqref>F172</xm:sqref>
        </x14:conditionalFormatting>
        <x14:conditionalFormatting xmlns:xm="http://schemas.microsoft.com/office/excel/2006/main">
          <x14:cfRule type="expression" priority="453" id="{CC5312EE-F77B-4E9C-A1AA-10AD8C7D862F}">
            <xm:f>$E172=data!$AR$5</xm:f>
            <x14:dxf>
              <fill>
                <patternFill>
                  <bgColor theme="1"/>
                </patternFill>
              </fill>
            </x14:dxf>
          </x14:cfRule>
          <xm:sqref>G172:H172</xm:sqref>
        </x14:conditionalFormatting>
        <x14:conditionalFormatting xmlns:xm="http://schemas.microsoft.com/office/excel/2006/main">
          <x14:cfRule type="expression" priority="452" id="{AE45F478-FB52-4D9F-8AD6-FA423DBB1B3F}">
            <xm:f>$C173=data!$AS$5</xm:f>
            <x14:dxf>
              <fill>
                <patternFill>
                  <bgColor theme="1"/>
                </patternFill>
              </fill>
            </x14:dxf>
          </x14:cfRule>
          <xm:sqref>E173:H173</xm:sqref>
        </x14:conditionalFormatting>
        <x14:conditionalFormatting xmlns:xm="http://schemas.microsoft.com/office/excel/2006/main">
          <x14:cfRule type="expression" priority="451" id="{6333B02F-E6EF-47AD-B3FD-45682F2DC235}">
            <xm:f>$C173=data!$AS$4</xm:f>
            <x14:dxf>
              <fill>
                <patternFill>
                  <bgColor theme="1"/>
                </patternFill>
              </fill>
            </x14:dxf>
          </x14:cfRule>
          <xm:sqref>I173</xm:sqref>
        </x14:conditionalFormatting>
        <x14:conditionalFormatting xmlns:xm="http://schemas.microsoft.com/office/excel/2006/main">
          <x14:cfRule type="expression" priority="450" id="{BEEA8D82-25DB-4E07-A022-A2665C9044D3}">
            <xm:f>$E173=data!$AR$4</xm:f>
            <x14:dxf>
              <fill>
                <patternFill>
                  <bgColor theme="1"/>
                </patternFill>
              </fill>
            </x14:dxf>
          </x14:cfRule>
          <xm:sqref>F173</xm:sqref>
        </x14:conditionalFormatting>
        <x14:conditionalFormatting xmlns:xm="http://schemas.microsoft.com/office/excel/2006/main">
          <x14:cfRule type="expression" priority="449" id="{6A34BD28-79C6-44F6-8F44-4E87FC0799F2}">
            <xm:f>$E173=data!$AR$5</xm:f>
            <x14:dxf>
              <fill>
                <patternFill>
                  <bgColor theme="1"/>
                </patternFill>
              </fill>
            </x14:dxf>
          </x14:cfRule>
          <xm:sqref>G173:H173</xm:sqref>
        </x14:conditionalFormatting>
        <x14:conditionalFormatting xmlns:xm="http://schemas.microsoft.com/office/excel/2006/main">
          <x14:cfRule type="expression" priority="448" id="{CEA01BEA-DD9B-455D-A5EC-CD9C171260B6}">
            <xm:f>$C174=data!$AS$5</xm:f>
            <x14:dxf>
              <fill>
                <patternFill>
                  <bgColor theme="1"/>
                </patternFill>
              </fill>
            </x14:dxf>
          </x14:cfRule>
          <xm:sqref>E174:H174</xm:sqref>
        </x14:conditionalFormatting>
        <x14:conditionalFormatting xmlns:xm="http://schemas.microsoft.com/office/excel/2006/main">
          <x14:cfRule type="expression" priority="447" id="{703E137B-0E7D-4901-84E5-878A81C9384F}">
            <xm:f>$C174=data!$AS$4</xm:f>
            <x14:dxf>
              <fill>
                <patternFill>
                  <bgColor theme="1"/>
                </patternFill>
              </fill>
            </x14:dxf>
          </x14:cfRule>
          <xm:sqref>I174</xm:sqref>
        </x14:conditionalFormatting>
        <x14:conditionalFormatting xmlns:xm="http://schemas.microsoft.com/office/excel/2006/main">
          <x14:cfRule type="expression" priority="446" id="{B443A35E-DB2C-4C6F-A4B9-C056C4DEBF35}">
            <xm:f>$E174=data!$AR$4</xm:f>
            <x14:dxf>
              <fill>
                <patternFill>
                  <bgColor theme="1"/>
                </patternFill>
              </fill>
            </x14:dxf>
          </x14:cfRule>
          <xm:sqref>F174</xm:sqref>
        </x14:conditionalFormatting>
        <x14:conditionalFormatting xmlns:xm="http://schemas.microsoft.com/office/excel/2006/main">
          <x14:cfRule type="expression" priority="445" id="{BDD23F03-9D0E-4D86-80E9-B5A3DFEB9AD5}">
            <xm:f>$E174=data!$AR$5</xm:f>
            <x14:dxf>
              <fill>
                <patternFill>
                  <bgColor theme="1"/>
                </patternFill>
              </fill>
            </x14:dxf>
          </x14:cfRule>
          <xm:sqref>G174:H174</xm:sqref>
        </x14:conditionalFormatting>
        <x14:conditionalFormatting xmlns:xm="http://schemas.microsoft.com/office/excel/2006/main">
          <x14:cfRule type="expression" priority="444" id="{3C2C518C-93F1-418B-9A4E-23085E2E8F8F}">
            <xm:f>$C175=data!$AS$5</xm:f>
            <x14:dxf>
              <fill>
                <patternFill>
                  <bgColor theme="1"/>
                </patternFill>
              </fill>
            </x14:dxf>
          </x14:cfRule>
          <xm:sqref>E175:H175</xm:sqref>
        </x14:conditionalFormatting>
        <x14:conditionalFormatting xmlns:xm="http://schemas.microsoft.com/office/excel/2006/main">
          <x14:cfRule type="expression" priority="443" id="{CD9D0230-74FF-48F3-AD5A-BB2C0BD27C93}">
            <xm:f>$C175=data!$AS$4</xm:f>
            <x14:dxf>
              <fill>
                <patternFill>
                  <bgColor theme="1"/>
                </patternFill>
              </fill>
            </x14:dxf>
          </x14:cfRule>
          <xm:sqref>I175</xm:sqref>
        </x14:conditionalFormatting>
        <x14:conditionalFormatting xmlns:xm="http://schemas.microsoft.com/office/excel/2006/main">
          <x14:cfRule type="expression" priority="442" id="{05EC8EA4-B0B9-493F-B022-6DB92803CBC3}">
            <xm:f>$E175=data!$AR$4</xm:f>
            <x14:dxf>
              <fill>
                <patternFill>
                  <bgColor theme="1"/>
                </patternFill>
              </fill>
            </x14:dxf>
          </x14:cfRule>
          <xm:sqref>F175</xm:sqref>
        </x14:conditionalFormatting>
        <x14:conditionalFormatting xmlns:xm="http://schemas.microsoft.com/office/excel/2006/main">
          <x14:cfRule type="expression" priority="441" id="{A79DDB47-5113-492A-AAB0-2E8153D85C2D}">
            <xm:f>$E175=data!$AR$5</xm:f>
            <x14:dxf>
              <fill>
                <patternFill>
                  <bgColor theme="1"/>
                </patternFill>
              </fill>
            </x14:dxf>
          </x14:cfRule>
          <xm:sqref>G175:H175</xm:sqref>
        </x14:conditionalFormatting>
        <x14:conditionalFormatting xmlns:xm="http://schemas.microsoft.com/office/excel/2006/main">
          <x14:cfRule type="expression" priority="440" id="{A3700CA3-C90A-47E5-BDA4-48DD712A0627}">
            <xm:f>$C186=data!$AS$5</xm:f>
            <x14:dxf>
              <fill>
                <patternFill>
                  <bgColor theme="1"/>
                </patternFill>
              </fill>
            </x14:dxf>
          </x14:cfRule>
          <xm:sqref>E186:H186</xm:sqref>
        </x14:conditionalFormatting>
        <x14:conditionalFormatting xmlns:xm="http://schemas.microsoft.com/office/excel/2006/main">
          <x14:cfRule type="expression" priority="439" id="{7E84BEC2-55FF-4C4E-9C40-5232B1B19CDD}">
            <xm:f>$C186=data!$AS$4</xm:f>
            <x14:dxf>
              <fill>
                <patternFill>
                  <bgColor theme="1"/>
                </patternFill>
              </fill>
            </x14:dxf>
          </x14:cfRule>
          <xm:sqref>I186</xm:sqref>
        </x14:conditionalFormatting>
        <x14:conditionalFormatting xmlns:xm="http://schemas.microsoft.com/office/excel/2006/main">
          <x14:cfRule type="expression" priority="438" id="{A0039806-88B5-4AE5-9619-397621B36F76}">
            <xm:f>$E186=data!$AR$4</xm:f>
            <x14:dxf>
              <fill>
                <patternFill>
                  <bgColor theme="1"/>
                </patternFill>
              </fill>
            </x14:dxf>
          </x14:cfRule>
          <xm:sqref>F186</xm:sqref>
        </x14:conditionalFormatting>
        <x14:conditionalFormatting xmlns:xm="http://schemas.microsoft.com/office/excel/2006/main">
          <x14:cfRule type="expression" priority="437" id="{346D73CB-67DC-4B12-BE0F-9529C62C7E06}">
            <xm:f>$E186=data!$AR$5</xm:f>
            <x14:dxf>
              <fill>
                <patternFill>
                  <bgColor theme="1"/>
                </patternFill>
              </fill>
            </x14:dxf>
          </x14:cfRule>
          <xm:sqref>G186:H186</xm:sqref>
        </x14:conditionalFormatting>
        <x14:conditionalFormatting xmlns:xm="http://schemas.microsoft.com/office/excel/2006/main">
          <x14:cfRule type="expression" priority="436" id="{3ACD9F12-8BA0-4B14-B43E-803024FA3A7A}">
            <xm:f>$C187=data!$AS$5</xm:f>
            <x14:dxf>
              <fill>
                <patternFill>
                  <bgColor theme="1"/>
                </patternFill>
              </fill>
            </x14:dxf>
          </x14:cfRule>
          <xm:sqref>E187:H187</xm:sqref>
        </x14:conditionalFormatting>
        <x14:conditionalFormatting xmlns:xm="http://schemas.microsoft.com/office/excel/2006/main">
          <x14:cfRule type="expression" priority="435" id="{67F89047-A0D4-4075-9A6E-C95B64B8E76B}">
            <xm:f>$C187=data!$AS$4</xm:f>
            <x14:dxf>
              <fill>
                <patternFill>
                  <bgColor theme="1"/>
                </patternFill>
              </fill>
            </x14:dxf>
          </x14:cfRule>
          <xm:sqref>I187</xm:sqref>
        </x14:conditionalFormatting>
        <x14:conditionalFormatting xmlns:xm="http://schemas.microsoft.com/office/excel/2006/main">
          <x14:cfRule type="expression" priority="434" id="{F2EE5722-BDD3-4AC7-BD47-836C53569788}">
            <xm:f>$E187=data!$AR$4</xm:f>
            <x14:dxf>
              <fill>
                <patternFill>
                  <bgColor theme="1"/>
                </patternFill>
              </fill>
            </x14:dxf>
          </x14:cfRule>
          <xm:sqref>F187</xm:sqref>
        </x14:conditionalFormatting>
        <x14:conditionalFormatting xmlns:xm="http://schemas.microsoft.com/office/excel/2006/main">
          <x14:cfRule type="expression" priority="433" id="{58FCD32A-90FB-489C-8726-0F448757E170}">
            <xm:f>$E187=data!$AR$5</xm:f>
            <x14:dxf>
              <fill>
                <patternFill>
                  <bgColor theme="1"/>
                </patternFill>
              </fill>
            </x14:dxf>
          </x14:cfRule>
          <xm:sqref>G187:H187</xm:sqref>
        </x14:conditionalFormatting>
        <x14:conditionalFormatting xmlns:xm="http://schemas.microsoft.com/office/excel/2006/main">
          <x14:cfRule type="expression" priority="432" id="{86771273-0027-46B2-86CA-00EA6BF33ACD}">
            <xm:f>$C188=data!$AS$5</xm:f>
            <x14:dxf>
              <fill>
                <patternFill>
                  <bgColor theme="1"/>
                </patternFill>
              </fill>
            </x14:dxf>
          </x14:cfRule>
          <xm:sqref>E188:H188</xm:sqref>
        </x14:conditionalFormatting>
        <x14:conditionalFormatting xmlns:xm="http://schemas.microsoft.com/office/excel/2006/main">
          <x14:cfRule type="expression" priority="431" id="{B7874587-4D18-4A73-A712-80666616C254}">
            <xm:f>$C188=data!$AS$4</xm:f>
            <x14:dxf>
              <fill>
                <patternFill>
                  <bgColor theme="1"/>
                </patternFill>
              </fill>
            </x14:dxf>
          </x14:cfRule>
          <xm:sqref>I188</xm:sqref>
        </x14:conditionalFormatting>
        <x14:conditionalFormatting xmlns:xm="http://schemas.microsoft.com/office/excel/2006/main">
          <x14:cfRule type="expression" priority="430" id="{32073BCC-B1A2-49DB-ACF7-BC9E91F0D775}">
            <xm:f>$E188=data!$AR$4</xm:f>
            <x14:dxf>
              <fill>
                <patternFill>
                  <bgColor theme="1"/>
                </patternFill>
              </fill>
            </x14:dxf>
          </x14:cfRule>
          <xm:sqref>F188</xm:sqref>
        </x14:conditionalFormatting>
        <x14:conditionalFormatting xmlns:xm="http://schemas.microsoft.com/office/excel/2006/main">
          <x14:cfRule type="expression" priority="429" id="{17AEDE7C-A0BE-4322-B08A-B1FECE626F13}">
            <xm:f>$E188=data!$AR$5</xm:f>
            <x14:dxf>
              <fill>
                <patternFill>
                  <bgColor theme="1"/>
                </patternFill>
              </fill>
            </x14:dxf>
          </x14:cfRule>
          <xm:sqref>G188:H188</xm:sqref>
        </x14:conditionalFormatting>
        <x14:conditionalFormatting xmlns:xm="http://schemas.microsoft.com/office/excel/2006/main">
          <x14:cfRule type="expression" priority="428" id="{E1E152AE-5B15-4E76-BF31-A884DDEFB2CA}">
            <xm:f>$C189=data!$AS$5</xm:f>
            <x14:dxf>
              <fill>
                <patternFill>
                  <bgColor theme="1"/>
                </patternFill>
              </fill>
            </x14:dxf>
          </x14:cfRule>
          <xm:sqref>E189:H189</xm:sqref>
        </x14:conditionalFormatting>
        <x14:conditionalFormatting xmlns:xm="http://schemas.microsoft.com/office/excel/2006/main">
          <x14:cfRule type="expression" priority="427" id="{89FB2787-968C-4891-9AE7-6EBD67AE8098}">
            <xm:f>$C189=data!$AS$4</xm:f>
            <x14:dxf>
              <fill>
                <patternFill>
                  <bgColor theme="1"/>
                </patternFill>
              </fill>
            </x14:dxf>
          </x14:cfRule>
          <xm:sqref>I189</xm:sqref>
        </x14:conditionalFormatting>
        <x14:conditionalFormatting xmlns:xm="http://schemas.microsoft.com/office/excel/2006/main">
          <x14:cfRule type="expression" priority="426" id="{B168C7B9-2DA3-4451-8282-9B84B27033C8}">
            <xm:f>$E189=data!$AR$4</xm:f>
            <x14:dxf>
              <fill>
                <patternFill>
                  <bgColor theme="1"/>
                </patternFill>
              </fill>
            </x14:dxf>
          </x14:cfRule>
          <xm:sqref>F189</xm:sqref>
        </x14:conditionalFormatting>
        <x14:conditionalFormatting xmlns:xm="http://schemas.microsoft.com/office/excel/2006/main">
          <x14:cfRule type="expression" priority="425" id="{6943A563-565D-4B22-8743-53F6CB18A500}">
            <xm:f>$E189=data!$AR$5</xm:f>
            <x14:dxf>
              <fill>
                <patternFill>
                  <bgColor theme="1"/>
                </patternFill>
              </fill>
            </x14:dxf>
          </x14:cfRule>
          <xm:sqref>G189:H189</xm:sqref>
        </x14:conditionalFormatting>
        <x14:conditionalFormatting xmlns:xm="http://schemas.microsoft.com/office/excel/2006/main">
          <x14:cfRule type="expression" priority="424" id="{CB581A75-9B2B-4AC9-A66C-C8FAF8D1DEC6}">
            <xm:f>$C190=data!$AS$5</xm:f>
            <x14:dxf>
              <fill>
                <patternFill>
                  <bgColor theme="1"/>
                </patternFill>
              </fill>
            </x14:dxf>
          </x14:cfRule>
          <xm:sqref>E190:H190</xm:sqref>
        </x14:conditionalFormatting>
        <x14:conditionalFormatting xmlns:xm="http://schemas.microsoft.com/office/excel/2006/main">
          <x14:cfRule type="expression" priority="423" id="{52291483-D495-425E-827A-24B824CA41A2}">
            <xm:f>$C190=data!$AS$4</xm:f>
            <x14:dxf>
              <fill>
                <patternFill>
                  <bgColor theme="1"/>
                </patternFill>
              </fill>
            </x14:dxf>
          </x14:cfRule>
          <xm:sqref>I190</xm:sqref>
        </x14:conditionalFormatting>
        <x14:conditionalFormatting xmlns:xm="http://schemas.microsoft.com/office/excel/2006/main">
          <x14:cfRule type="expression" priority="422" id="{C06F782B-0FB5-420C-829B-35B8B8581704}">
            <xm:f>$E190=data!$AR$4</xm:f>
            <x14:dxf>
              <fill>
                <patternFill>
                  <bgColor theme="1"/>
                </patternFill>
              </fill>
            </x14:dxf>
          </x14:cfRule>
          <xm:sqref>F190</xm:sqref>
        </x14:conditionalFormatting>
        <x14:conditionalFormatting xmlns:xm="http://schemas.microsoft.com/office/excel/2006/main">
          <x14:cfRule type="expression" priority="421" id="{A369FBA9-B2E8-4841-A74C-E91A8B8A57BF}">
            <xm:f>$E190=data!$AR$5</xm:f>
            <x14:dxf>
              <fill>
                <patternFill>
                  <bgColor theme="1"/>
                </patternFill>
              </fill>
            </x14:dxf>
          </x14:cfRule>
          <xm:sqref>G190:H190</xm:sqref>
        </x14:conditionalFormatting>
        <x14:conditionalFormatting xmlns:xm="http://schemas.microsoft.com/office/excel/2006/main">
          <x14:cfRule type="expression" priority="420" id="{EE1115D1-90A6-4125-A3DC-8DE899160B8E}">
            <xm:f>$C191=data!$AS$5</xm:f>
            <x14:dxf>
              <fill>
                <patternFill>
                  <bgColor theme="1"/>
                </patternFill>
              </fill>
            </x14:dxf>
          </x14:cfRule>
          <xm:sqref>E191:H191</xm:sqref>
        </x14:conditionalFormatting>
        <x14:conditionalFormatting xmlns:xm="http://schemas.microsoft.com/office/excel/2006/main">
          <x14:cfRule type="expression" priority="419" id="{EA88F745-1D10-451C-9EDB-8B80D80F2189}">
            <xm:f>$C191=data!$AS$4</xm:f>
            <x14:dxf>
              <fill>
                <patternFill>
                  <bgColor theme="1"/>
                </patternFill>
              </fill>
            </x14:dxf>
          </x14:cfRule>
          <xm:sqref>I191</xm:sqref>
        </x14:conditionalFormatting>
        <x14:conditionalFormatting xmlns:xm="http://schemas.microsoft.com/office/excel/2006/main">
          <x14:cfRule type="expression" priority="418" id="{03A69D31-5F40-407A-A6E6-8CD6E225964D}">
            <xm:f>$E191=data!$AR$4</xm:f>
            <x14:dxf>
              <fill>
                <patternFill>
                  <bgColor theme="1"/>
                </patternFill>
              </fill>
            </x14:dxf>
          </x14:cfRule>
          <xm:sqref>F191</xm:sqref>
        </x14:conditionalFormatting>
        <x14:conditionalFormatting xmlns:xm="http://schemas.microsoft.com/office/excel/2006/main">
          <x14:cfRule type="expression" priority="417" id="{F291BA57-5954-4A34-9B18-6D3EAB527FFB}">
            <xm:f>$E191=data!$AR$5</xm:f>
            <x14:dxf>
              <fill>
                <patternFill>
                  <bgColor theme="1"/>
                </patternFill>
              </fill>
            </x14:dxf>
          </x14:cfRule>
          <xm:sqref>G191:H191</xm:sqref>
        </x14:conditionalFormatting>
        <x14:conditionalFormatting xmlns:xm="http://schemas.microsoft.com/office/excel/2006/main">
          <x14:cfRule type="expression" priority="416" id="{CD52628B-08FE-480C-95D9-8138BC181B9F}">
            <xm:f>$C192=data!$AS$5</xm:f>
            <x14:dxf>
              <fill>
                <patternFill>
                  <bgColor theme="1"/>
                </patternFill>
              </fill>
            </x14:dxf>
          </x14:cfRule>
          <xm:sqref>E192:H192</xm:sqref>
        </x14:conditionalFormatting>
        <x14:conditionalFormatting xmlns:xm="http://schemas.microsoft.com/office/excel/2006/main">
          <x14:cfRule type="expression" priority="415" id="{5FB04D63-E70E-4B49-9ACF-54B10DEE1F78}">
            <xm:f>$C192=data!$AS$4</xm:f>
            <x14:dxf>
              <fill>
                <patternFill>
                  <bgColor theme="1"/>
                </patternFill>
              </fill>
            </x14:dxf>
          </x14:cfRule>
          <xm:sqref>I192</xm:sqref>
        </x14:conditionalFormatting>
        <x14:conditionalFormatting xmlns:xm="http://schemas.microsoft.com/office/excel/2006/main">
          <x14:cfRule type="expression" priority="414" id="{7532A160-008B-416E-A0F3-9AA8DB78C6AF}">
            <xm:f>$E192=data!$AR$4</xm:f>
            <x14:dxf>
              <fill>
                <patternFill>
                  <bgColor theme="1"/>
                </patternFill>
              </fill>
            </x14:dxf>
          </x14:cfRule>
          <xm:sqref>F192</xm:sqref>
        </x14:conditionalFormatting>
        <x14:conditionalFormatting xmlns:xm="http://schemas.microsoft.com/office/excel/2006/main">
          <x14:cfRule type="expression" priority="413" id="{DA97F389-CB7C-4C84-A39E-993AAD5CBA72}">
            <xm:f>$E192=data!$AR$5</xm:f>
            <x14:dxf>
              <fill>
                <patternFill>
                  <bgColor theme="1"/>
                </patternFill>
              </fill>
            </x14:dxf>
          </x14:cfRule>
          <xm:sqref>G192:H192</xm:sqref>
        </x14:conditionalFormatting>
        <x14:conditionalFormatting xmlns:xm="http://schemas.microsoft.com/office/excel/2006/main">
          <x14:cfRule type="expression" priority="412" id="{CE51CAEE-FBC3-46BB-A225-3ECD6F8EEB88}">
            <xm:f>$C193=data!$AS$5</xm:f>
            <x14:dxf>
              <fill>
                <patternFill>
                  <bgColor theme="1"/>
                </patternFill>
              </fill>
            </x14:dxf>
          </x14:cfRule>
          <xm:sqref>E193:H193</xm:sqref>
        </x14:conditionalFormatting>
        <x14:conditionalFormatting xmlns:xm="http://schemas.microsoft.com/office/excel/2006/main">
          <x14:cfRule type="expression" priority="411" id="{B2D9410F-FC7C-4DBE-A493-F62A6EDB59B8}">
            <xm:f>$C193=data!$AS$4</xm:f>
            <x14:dxf>
              <fill>
                <patternFill>
                  <bgColor theme="1"/>
                </patternFill>
              </fill>
            </x14:dxf>
          </x14:cfRule>
          <xm:sqref>I193</xm:sqref>
        </x14:conditionalFormatting>
        <x14:conditionalFormatting xmlns:xm="http://schemas.microsoft.com/office/excel/2006/main">
          <x14:cfRule type="expression" priority="410" id="{8A82D6C2-5864-45F2-9503-0ED7E5CFD96F}">
            <xm:f>$E193=data!$AR$4</xm:f>
            <x14:dxf>
              <fill>
                <patternFill>
                  <bgColor theme="1"/>
                </patternFill>
              </fill>
            </x14:dxf>
          </x14:cfRule>
          <xm:sqref>F193</xm:sqref>
        </x14:conditionalFormatting>
        <x14:conditionalFormatting xmlns:xm="http://schemas.microsoft.com/office/excel/2006/main">
          <x14:cfRule type="expression" priority="409" id="{6D3669A9-85AF-41BB-BD7F-5BB65957447C}">
            <xm:f>$E193=data!$AR$5</xm:f>
            <x14:dxf>
              <fill>
                <patternFill>
                  <bgColor theme="1"/>
                </patternFill>
              </fill>
            </x14:dxf>
          </x14:cfRule>
          <xm:sqref>G193:H193</xm:sqref>
        </x14:conditionalFormatting>
        <x14:conditionalFormatting xmlns:xm="http://schemas.microsoft.com/office/excel/2006/main">
          <x14:cfRule type="expression" priority="408" id="{13E8D9C3-1F81-40E4-A361-8E1E961ED4BC}">
            <xm:f>$C194=data!$AS$5</xm:f>
            <x14:dxf>
              <fill>
                <patternFill>
                  <bgColor theme="1"/>
                </patternFill>
              </fill>
            </x14:dxf>
          </x14:cfRule>
          <xm:sqref>E194:H194</xm:sqref>
        </x14:conditionalFormatting>
        <x14:conditionalFormatting xmlns:xm="http://schemas.microsoft.com/office/excel/2006/main">
          <x14:cfRule type="expression" priority="407" id="{35461047-6D41-49A9-9906-403C2077CBC9}">
            <xm:f>$C194=data!$AS$4</xm:f>
            <x14:dxf>
              <fill>
                <patternFill>
                  <bgColor theme="1"/>
                </patternFill>
              </fill>
            </x14:dxf>
          </x14:cfRule>
          <xm:sqref>I194</xm:sqref>
        </x14:conditionalFormatting>
        <x14:conditionalFormatting xmlns:xm="http://schemas.microsoft.com/office/excel/2006/main">
          <x14:cfRule type="expression" priority="406" id="{8C9D29D5-0978-4B51-B1EE-CDEC7681DB9C}">
            <xm:f>$E194=data!$AR$4</xm:f>
            <x14:dxf>
              <fill>
                <patternFill>
                  <bgColor theme="1"/>
                </patternFill>
              </fill>
            </x14:dxf>
          </x14:cfRule>
          <xm:sqref>F194</xm:sqref>
        </x14:conditionalFormatting>
        <x14:conditionalFormatting xmlns:xm="http://schemas.microsoft.com/office/excel/2006/main">
          <x14:cfRule type="expression" priority="405" id="{27DE1D3B-560A-4AD3-9454-9E4160E61A5D}">
            <xm:f>$E194=data!$AR$5</xm:f>
            <x14:dxf>
              <fill>
                <patternFill>
                  <bgColor theme="1"/>
                </patternFill>
              </fill>
            </x14:dxf>
          </x14:cfRule>
          <xm:sqref>G194:H194</xm:sqref>
        </x14:conditionalFormatting>
        <x14:conditionalFormatting xmlns:xm="http://schemas.microsoft.com/office/excel/2006/main">
          <x14:cfRule type="expression" priority="404" id="{C0FB2146-8262-4598-8A41-5C9B9F74D6ED}">
            <xm:f>$C195=data!$AS$5</xm:f>
            <x14:dxf>
              <fill>
                <patternFill>
                  <bgColor theme="1"/>
                </patternFill>
              </fill>
            </x14:dxf>
          </x14:cfRule>
          <xm:sqref>E195:H195</xm:sqref>
        </x14:conditionalFormatting>
        <x14:conditionalFormatting xmlns:xm="http://schemas.microsoft.com/office/excel/2006/main">
          <x14:cfRule type="expression" priority="403" id="{B05B00AE-E2AF-4290-B13E-C3E2140D088B}">
            <xm:f>$C195=data!$AS$4</xm:f>
            <x14:dxf>
              <fill>
                <patternFill>
                  <bgColor theme="1"/>
                </patternFill>
              </fill>
            </x14:dxf>
          </x14:cfRule>
          <xm:sqref>I195</xm:sqref>
        </x14:conditionalFormatting>
        <x14:conditionalFormatting xmlns:xm="http://schemas.microsoft.com/office/excel/2006/main">
          <x14:cfRule type="expression" priority="402" id="{29DAF197-3782-400C-9B4D-045B98F26AA8}">
            <xm:f>$E195=data!$AR$4</xm:f>
            <x14:dxf>
              <fill>
                <patternFill>
                  <bgColor theme="1"/>
                </patternFill>
              </fill>
            </x14:dxf>
          </x14:cfRule>
          <xm:sqref>F195</xm:sqref>
        </x14:conditionalFormatting>
        <x14:conditionalFormatting xmlns:xm="http://schemas.microsoft.com/office/excel/2006/main">
          <x14:cfRule type="expression" priority="401" id="{7C6DDD3E-00C2-4B87-B7C9-6CEE4E671CF2}">
            <xm:f>$E195=data!$AR$5</xm:f>
            <x14:dxf>
              <fill>
                <patternFill>
                  <bgColor theme="1"/>
                </patternFill>
              </fill>
            </x14:dxf>
          </x14:cfRule>
          <xm:sqref>G195:H195</xm:sqref>
        </x14:conditionalFormatting>
        <x14:conditionalFormatting xmlns:xm="http://schemas.microsoft.com/office/excel/2006/main">
          <x14:cfRule type="expression" priority="400" id="{87FE1A5C-99C4-4353-8B36-ECF7CFFD371B}">
            <xm:f>$C206=data!$AS$5</xm:f>
            <x14:dxf>
              <fill>
                <patternFill>
                  <bgColor theme="1"/>
                </patternFill>
              </fill>
            </x14:dxf>
          </x14:cfRule>
          <xm:sqref>E206:H206</xm:sqref>
        </x14:conditionalFormatting>
        <x14:conditionalFormatting xmlns:xm="http://schemas.microsoft.com/office/excel/2006/main">
          <x14:cfRule type="expression" priority="399" id="{2CEBB7EE-94D3-43AF-87AF-219759A4325D}">
            <xm:f>$C206=data!$AS$4</xm:f>
            <x14:dxf>
              <fill>
                <patternFill>
                  <bgColor theme="1"/>
                </patternFill>
              </fill>
            </x14:dxf>
          </x14:cfRule>
          <xm:sqref>I206</xm:sqref>
        </x14:conditionalFormatting>
        <x14:conditionalFormatting xmlns:xm="http://schemas.microsoft.com/office/excel/2006/main">
          <x14:cfRule type="expression" priority="398" id="{02DCB00F-CA23-4722-978D-73F96934D4E7}">
            <xm:f>$E206=data!$AR$4</xm:f>
            <x14:dxf>
              <fill>
                <patternFill>
                  <bgColor theme="1"/>
                </patternFill>
              </fill>
            </x14:dxf>
          </x14:cfRule>
          <xm:sqref>F206</xm:sqref>
        </x14:conditionalFormatting>
        <x14:conditionalFormatting xmlns:xm="http://schemas.microsoft.com/office/excel/2006/main">
          <x14:cfRule type="expression" priority="397" id="{56C70370-DE15-4920-BFAA-1231D860C7DC}">
            <xm:f>$E206=data!$AR$5</xm:f>
            <x14:dxf>
              <fill>
                <patternFill>
                  <bgColor theme="1"/>
                </patternFill>
              </fill>
            </x14:dxf>
          </x14:cfRule>
          <xm:sqref>G206:H206</xm:sqref>
        </x14:conditionalFormatting>
        <x14:conditionalFormatting xmlns:xm="http://schemas.microsoft.com/office/excel/2006/main">
          <x14:cfRule type="expression" priority="396" id="{46E9F9DF-E4F5-440B-B905-6672A745B37A}">
            <xm:f>$C207=data!$AS$5</xm:f>
            <x14:dxf>
              <fill>
                <patternFill>
                  <bgColor theme="1"/>
                </patternFill>
              </fill>
            </x14:dxf>
          </x14:cfRule>
          <xm:sqref>E207:H207</xm:sqref>
        </x14:conditionalFormatting>
        <x14:conditionalFormatting xmlns:xm="http://schemas.microsoft.com/office/excel/2006/main">
          <x14:cfRule type="expression" priority="395" id="{B2BC2FCB-923C-4579-9803-06E7D0CC1B6B}">
            <xm:f>$C207=data!$AS$4</xm:f>
            <x14:dxf>
              <fill>
                <patternFill>
                  <bgColor theme="1"/>
                </patternFill>
              </fill>
            </x14:dxf>
          </x14:cfRule>
          <xm:sqref>I207</xm:sqref>
        </x14:conditionalFormatting>
        <x14:conditionalFormatting xmlns:xm="http://schemas.microsoft.com/office/excel/2006/main">
          <x14:cfRule type="expression" priority="394" id="{3B55530D-EFBF-4545-8050-5894EDAB9E42}">
            <xm:f>$E207=data!$AR$4</xm:f>
            <x14:dxf>
              <fill>
                <patternFill>
                  <bgColor theme="1"/>
                </patternFill>
              </fill>
            </x14:dxf>
          </x14:cfRule>
          <xm:sqref>F207</xm:sqref>
        </x14:conditionalFormatting>
        <x14:conditionalFormatting xmlns:xm="http://schemas.microsoft.com/office/excel/2006/main">
          <x14:cfRule type="expression" priority="393" id="{58F5564D-58E5-4A40-8808-650E59EF2AF2}">
            <xm:f>$E207=data!$AR$5</xm:f>
            <x14:dxf>
              <fill>
                <patternFill>
                  <bgColor theme="1"/>
                </patternFill>
              </fill>
            </x14:dxf>
          </x14:cfRule>
          <xm:sqref>G207:H207</xm:sqref>
        </x14:conditionalFormatting>
        <x14:conditionalFormatting xmlns:xm="http://schemas.microsoft.com/office/excel/2006/main">
          <x14:cfRule type="expression" priority="392" id="{83E4CB95-A6C9-45C6-976C-4F1538B02433}">
            <xm:f>$C208=data!$AS$5</xm:f>
            <x14:dxf>
              <fill>
                <patternFill>
                  <bgColor theme="1"/>
                </patternFill>
              </fill>
            </x14:dxf>
          </x14:cfRule>
          <xm:sqref>E208:H208</xm:sqref>
        </x14:conditionalFormatting>
        <x14:conditionalFormatting xmlns:xm="http://schemas.microsoft.com/office/excel/2006/main">
          <x14:cfRule type="expression" priority="391" id="{68640149-9CCF-486A-8A3E-583C189571BE}">
            <xm:f>$C208=data!$AS$4</xm:f>
            <x14:dxf>
              <fill>
                <patternFill>
                  <bgColor theme="1"/>
                </patternFill>
              </fill>
            </x14:dxf>
          </x14:cfRule>
          <xm:sqref>I208</xm:sqref>
        </x14:conditionalFormatting>
        <x14:conditionalFormatting xmlns:xm="http://schemas.microsoft.com/office/excel/2006/main">
          <x14:cfRule type="expression" priority="390" id="{E929B683-E21D-459D-884E-032BB4BAC0B6}">
            <xm:f>$E208=data!$AR$4</xm:f>
            <x14:dxf>
              <fill>
                <patternFill>
                  <bgColor theme="1"/>
                </patternFill>
              </fill>
            </x14:dxf>
          </x14:cfRule>
          <xm:sqref>F208</xm:sqref>
        </x14:conditionalFormatting>
        <x14:conditionalFormatting xmlns:xm="http://schemas.microsoft.com/office/excel/2006/main">
          <x14:cfRule type="expression" priority="389" id="{E6E5CFF0-1827-4401-B66C-C90C6929E10F}">
            <xm:f>$E208=data!$AR$5</xm:f>
            <x14:dxf>
              <fill>
                <patternFill>
                  <bgColor theme="1"/>
                </patternFill>
              </fill>
            </x14:dxf>
          </x14:cfRule>
          <xm:sqref>G208:H208</xm:sqref>
        </x14:conditionalFormatting>
        <x14:conditionalFormatting xmlns:xm="http://schemas.microsoft.com/office/excel/2006/main">
          <x14:cfRule type="expression" priority="388" id="{C62DA061-EE6F-446A-8DEA-5D7CE29000A9}">
            <xm:f>$C209=data!$AS$5</xm:f>
            <x14:dxf>
              <fill>
                <patternFill>
                  <bgColor theme="1"/>
                </patternFill>
              </fill>
            </x14:dxf>
          </x14:cfRule>
          <xm:sqref>E209:H209</xm:sqref>
        </x14:conditionalFormatting>
        <x14:conditionalFormatting xmlns:xm="http://schemas.microsoft.com/office/excel/2006/main">
          <x14:cfRule type="expression" priority="387" id="{7EE79625-FB17-4091-BCA7-865CDC8D9E45}">
            <xm:f>$C209=data!$AS$4</xm:f>
            <x14:dxf>
              <fill>
                <patternFill>
                  <bgColor theme="1"/>
                </patternFill>
              </fill>
            </x14:dxf>
          </x14:cfRule>
          <xm:sqref>I209</xm:sqref>
        </x14:conditionalFormatting>
        <x14:conditionalFormatting xmlns:xm="http://schemas.microsoft.com/office/excel/2006/main">
          <x14:cfRule type="expression" priority="386" id="{3AEA1EF9-9191-4210-8D3A-285A3A8ADBB9}">
            <xm:f>$E209=data!$AR$4</xm:f>
            <x14:dxf>
              <fill>
                <patternFill>
                  <bgColor theme="1"/>
                </patternFill>
              </fill>
            </x14:dxf>
          </x14:cfRule>
          <xm:sqref>F209</xm:sqref>
        </x14:conditionalFormatting>
        <x14:conditionalFormatting xmlns:xm="http://schemas.microsoft.com/office/excel/2006/main">
          <x14:cfRule type="expression" priority="385" id="{A6D62E7F-9FD8-4969-890B-D92E0491A120}">
            <xm:f>$E209=data!$AR$5</xm:f>
            <x14:dxf>
              <fill>
                <patternFill>
                  <bgColor theme="1"/>
                </patternFill>
              </fill>
            </x14:dxf>
          </x14:cfRule>
          <xm:sqref>G209:H209</xm:sqref>
        </x14:conditionalFormatting>
        <x14:conditionalFormatting xmlns:xm="http://schemas.microsoft.com/office/excel/2006/main">
          <x14:cfRule type="expression" priority="384" id="{C7C91AB5-47BD-47EC-B277-C73F238AE15F}">
            <xm:f>$C210=data!$AS$5</xm:f>
            <x14:dxf>
              <fill>
                <patternFill>
                  <bgColor theme="1"/>
                </patternFill>
              </fill>
            </x14:dxf>
          </x14:cfRule>
          <xm:sqref>E210:H210</xm:sqref>
        </x14:conditionalFormatting>
        <x14:conditionalFormatting xmlns:xm="http://schemas.microsoft.com/office/excel/2006/main">
          <x14:cfRule type="expression" priority="383" id="{F01A0BC3-F871-4CC2-824C-4EAF7954BDC3}">
            <xm:f>$C210=data!$AS$4</xm:f>
            <x14:dxf>
              <fill>
                <patternFill>
                  <bgColor theme="1"/>
                </patternFill>
              </fill>
            </x14:dxf>
          </x14:cfRule>
          <xm:sqref>I210</xm:sqref>
        </x14:conditionalFormatting>
        <x14:conditionalFormatting xmlns:xm="http://schemas.microsoft.com/office/excel/2006/main">
          <x14:cfRule type="expression" priority="382" id="{E2A2331D-E0A0-4365-AB4E-B64E1C18709D}">
            <xm:f>$E210=data!$AR$4</xm:f>
            <x14:dxf>
              <fill>
                <patternFill>
                  <bgColor theme="1"/>
                </patternFill>
              </fill>
            </x14:dxf>
          </x14:cfRule>
          <xm:sqref>F210</xm:sqref>
        </x14:conditionalFormatting>
        <x14:conditionalFormatting xmlns:xm="http://schemas.microsoft.com/office/excel/2006/main">
          <x14:cfRule type="expression" priority="381" id="{8A0362D0-4F31-446B-B797-4BA7C4078500}">
            <xm:f>$E210=data!$AR$5</xm:f>
            <x14:dxf>
              <fill>
                <patternFill>
                  <bgColor theme="1"/>
                </patternFill>
              </fill>
            </x14:dxf>
          </x14:cfRule>
          <xm:sqref>G210:H210</xm:sqref>
        </x14:conditionalFormatting>
        <x14:conditionalFormatting xmlns:xm="http://schemas.microsoft.com/office/excel/2006/main">
          <x14:cfRule type="expression" priority="380" id="{D3078183-39F0-4381-8145-79E96C560988}">
            <xm:f>$C211=data!$AS$5</xm:f>
            <x14:dxf>
              <fill>
                <patternFill>
                  <bgColor theme="1"/>
                </patternFill>
              </fill>
            </x14:dxf>
          </x14:cfRule>
          <xm:sqref>E211:H211</xm:sqref>
        </x14:conditionalFormatting>
        <x14:conditionalFormatting xmlns:xm="http://schemas.microsoft.com/office/excel/2006/main">
          <x14:cfRule type="expression" priority="379" id="{1A2C82AA-72AC-4371-9CCE-36C6C3510E00}">
            <xm:f>$C211=data!$AS$4</xm:f>
            <x14:dxf>
              <fill>
                <patternFill>
                  <bgColor theme="1"/>
                </patternFill>
              </fill>
            </x14:dxf>
          </x14:cfRule>
          <xm:sqref>I211</xm:sqref>
        </x14:conditionalFormatting>
        <x14:conditionalFormatting xmlns:xm="http://schemas.microsoft.com/office/excel/2006/main">
          <x14:cfRule type="expression" priority="378" id="{5FCAF334-12C7-4503-AB75-248295A47205}">
            <xm:f>$E211=data!$AR$4</xm:f>
            <x14:dxf>
              <fill>
                <patternFill>
                  <bgColor theme="1"/>
                </patternFill>
              </fill>
            </x14:dxf>
          </x14:cfRule>
          <xm:sqref>F211</xm:sqref>
        </x14:conditionalFormatting>
        <x14:conditionalFormatting xmlns:xm="http://schemas.microsoft.com/office/excel/2006/main">
          <x14:cfRule type="expression" priority="377" id="{9CB4B9E2-CCD8-4704-937E-56A00262ABB8}">
            <xm:f>$E211=data!$AR$5</xm:f>
            <x14:dxf>
              <fill>
                <patternFill>
                  <bgColor theme="1"/>
                </patternFill>
              </fill>
            </x14:dxf>
          </x14:cfRule>
          <xm:sqref>G211:H211</xm:sqref>
        </x14:conditionalFormatting>
        <x14:conditionalFormatting xmlns:xm="http://schemas.microsoft.com/office/excel/2006/main">
          <x14:cfRule type="expression" priority="376" id="{357CDF80-07F0-4C4A-9EFB-B4C819E44E0E}">
            <xm:f>$C212=data!$AS$5</xm:f>
            <x14:dxf>
              <fill>
                <patternFill>
                  <bgColor theme="1"/>
                </patternFill>
              </fill>
            </x14:dxf>
          </x14:cfRule>
          <xm:sqref>E212:H212</xm:sqref>
        </x14:conditionalFormatting>
        <x14:conditionalFormatting xmlns:xm="http://schemas.microsoft.com/office/excel/2006/main">
          <x14:cfRule type="expression" priority="375" id="{B1C0EA53-0D0E-4E59-8D9D-0AD04849E960}">
            <xm:f>$C212=data!$AS$4</xm:f>
            <x14:dxf>
              <fill>
                <patternFill>
                  <bgColor theme="1"/>
                </patternFill>
              </fill>
            </x14:dxf>
          </x14:cfRule>
          <xm:sqref>I212</xm:sqref>
        </x14:conditionalFormatting>
        <x14:conditionalFormatting xmlns:xm="http://schemas.microsoft.com/office/excel/2006/main">
          <x14:cfRule type="expression" priority="374" id="{C43320CE-5C6B-4C77-8CBD-3C1ADB824102}">
            <xm:f>$E212=data!$AR$4</xm:f>
            <x14:dxf>
              <fill>
                <patternFill>
                  <bgColor theme="1"/>
                </patternFill>
              </fill>
            </x14:dxf>
          </x14:cfRule>
          <xm:sqref>F212</xm:sqref>
        </x14:conditionalFormatting>
        <x14:conditionalFormatting xmlns:xm="http://schemas.microsoft.com/office/excel/2006/main">
          <x14:cfRule type="expression" priority="373" id="{B06E882F-91A1-4692-9BE5-3440D80873EA}">
            <xm:f>$E212=data!$AR$5</xm:f>
            <x14:dxf>
              <fill>
                <patternFill>
                  <bgColor theme="1"/>
                </patternFill>
              </fill>
            </x14:dxf>
          </x14:cfRule>
          <xm:sqref>G212:H212</xm:sqref>
        </x14:conditionalFormatting>
        <x14:conditionalFormatting xmlns:xm="http://schemas.microsoft.com/office/excel/2006/main">
          <x14:cfRule type="expression" priority="372" id="{14AB6FAB-6EEC-4073-A808-8DFB2F4948FB}">
            <xm:f>$C213=data!$AS$5</xm:f>
            <x14:dxf>
              <fill>
                <patternFill>
                  <bgColor theme="1"/>
                </patternFill>
              </fill>
            </x14:dxf>
          </x14:cfRule>
          <xm:sqref>E213:H213</xm:sqref>
        </x14:conditionalFormatting>
        <x14:conditionalFormatting xmlns:xm="http://schemas.microsoft.com/office/excel/2006/main">
          <x14:cfRule type="expression" priority="371" id="{22A2F3EC-E340-447D-B40C-9D6289836359}">
            <xm:f>$C213=data!$AS$4</xm:f>
            <x14:dxf>
              <fill>
                <patternFill>
                  <bgColor theme="1"/>
                </patternFill>
              </fill>
            </x14:dxf>
          </x14:cfRule>
          <xm:sqref>I213</xm:sqref>
        </x14:conditionalFormatting>
        <x14:conditionalFormatting xmlns:xm="http://schemas.microsoft.com/office/excel/2006/main">
          <x14:cfRule type="expression" priority="370" id="{5364AE2C-198C-406E-9115-0E493CB0D360}">
            <xm:f>$E213=data!$AR$4</xm:f>
            <x14:dxf>
              <fill>
                <patternFill>
                  <bgColor theme="1"/>
                </patternFill>
              </fill>
            </x14:dxf>
          </x14:cfRule>
          <xm:sqref>F213</xm:sqref>
        </x14:conditionalFormatting>
        <x14:conditionalFormatting xmlns:xm="http://schemas.microsoft.com/office/excel/2006/main">
          <x14:cfRule type="expression" priority="369" id="{1EAE80FE-C5EB-4698-9007-37638F19CE9F}">
            <xm:f>$E213=data!$AR$5</xm:f>
            <x14:dxf>
              <fill>
                <patternFill>
                  <bgColor theme="1"/>
                </patternFill>
              </fill>
            </x14:dxf>
          </x14:cfRule>
          <xm:sqref>G213:H213</xm:sqref>
        </x14:conditionalFormatting>
        <x14:conditionalFormatting xmlns:xm="http://schemas.microsoft.com/office/excel/2006/main">
          <x14:cfRule type="expression" priority="368" id="{CCCE852A-0FB9-414F-942D-32ACD79A3810}">
            <xm:f>$C214=data!$AS$5</xm:f>
            <x14:dxf>
              <fill>
                <patternFill>
                  <bgColor theme="1"/>
                </patternFill>
              </fill>
            </x14:dxf>
          </x14:cfRule>
          <xm:sqref>E214:H214</xm:sqref>
        </x14:conditionalFormatting>
        <x14:conditionalFormatting xmlns:xm="http://schemas.microsoft.com/office/excel/2006/main">
          <x14:cfRule type="expression" priority="367" id="{31ED716A-ABD5-4202-B948-71927D5E561F}">
            <xm:f>$C214=data!$AS$4</xm:f>
            <x14:dxf>
              <fill>
                <patternFill>
                  <bgColor theme="1"/>
                </patternFill>
              </fill>
            </x14:dxf>
          </x14:cfRule>
          <xm:sqref>I214</xm:sqref>
        </x14:conditionalFormatting>
        <x14:conditionalFormatting xmlns:xm="http://schemas.microsoft.com/office/excel/2006/main">
          <x14:cfRule type="expression" priority="366" id="{610A6E1D-873D-454A-B4B6-73C1A8ED39CA}">
            <xm:f>$E214=data!$AR$4</xm:f>
            <x14:dxf>
              <fill>
                <patternFill>
                  <bgColor theme="1"/>
                </patternFill>
              </fill>
            </x14:dxf>
          </x14:cfRule>
          <xm:sqref>F214</xm:sqref>
        </x14:conditionalFormatting>
        <x14:conditionalFormatting xmlns:xm="http://schemas.microsoft.com/office/excel/2006/main">
          <x14:cfRule type="expression" priority="365" id="{EDF4D630-665E-44FA-9159-FB1F28F2B7D9}">
            <xm:f>$E214=data!$AR$5</xm:f>
            <x14:dxf>
              <fill>
                <patternFill>
                  <bgColor theme="1"/>
                </patternFill>
              </fill>
            </x14:dxf>
          </x14:cfRule>
          <xm:sqref>G214:H214</xm:sqref>
        </x14:conditionalFormatting>
        <x14:conditionalFormatting xmlns:xm="http://schemas.microsoft.com/office/excel/2006/main">
          <x14:cfRule type="expression" priority="364" id="{35D00A51-341A-4134-921D-F939731B9E8E}">
            <xm:f>$C215=data!$AS$5</xm:f>
            <x14:dxf>
              <fill>
                <patternFill>
                  <bgColor theme="1"/>
                </patternFill>
              </fill>
            </x14:dxf>
          </x14:cfRule>
          <xm:sqref>E215:H215</xm:sqref>
        </x14:conditionalFormatting>
        <x14:conditionalFormatting xmlns:xm="http://schemas.microsoft.com/office/excel/2006/main">
          <x14:cfRule type="expression" priority="363" id="{6C3AC671-3589-41CD-9F19-901D0B7D3903}">
            <xm:f>$C215=data!$AS$4</xm:f>
            <x14:dxf>
              <fill>
                <patternFill>
                  <bgColor theme="1"/>
                </patternFill>
              </fill>
            </x14:dxf>
          </x14:cfRule>
          <xm:sqref>I215</xm:sqref>
        </x14:conditionalFormatting>
        <x14:conditionalFormatting xmlns:xm="http://schemas.microsoft.com/office/excel/2006/main">
          <x14:cfRule type="expression" priority="362" id="{8A48AAD8-B622-48FB-BAC3-5C92EDBD0811}">
            <xm:f>$E215=data!$AR$4</xm:f>
            <x14:dxf>
              <fill>
                <patternFill>
                  <bgColor theme="1"/>
                </patternFill>
              </fill>
            </x14:dxf>
          </x14:cfRule>
          <xm:sqref>F215</xm:sqref>
        </x14:conditionalFormatting>
        <x14:conditionalFormatting xmlns:xm="http://schemas.microsoft.com/office/excel/2006/main">
          <x14:cfRule type="expression" priority="361" id="{6E560CAA-6BFF-45F2-9F55-2AEC4600024A}">
            <xm:f>$E215=data!$AR$5</xm:f>
            <x14:dxf>
              <fill>
                <patternFill>
                  <bgColor theme="1"/>
                </patternFill>
              </fill>
            </x14:dxf>
          </x14:cfRule>
          <xm:sqref>G215:H215</xm:sqref>
        </x14:conditionalFormatting>
        <x14:conditionalFormatting xmlns:xm="http://schemas.microsoft.com/office/excel/2006/main">
          <x14:cfRule type="expression" priority="360" id="{5316E989-2E02-4C0B-AAF5-AB35778CA19E}">
            <xm:f>$C226=data!$AS$5</xm:f>
            <x14:dxf>
              <fill>
                <patternFill>
                  <bgColor theme="1"/>
                </patternFill>
              </fill>
            </x14:dxf>
          </x14:cfRule>
          <xm:sqref>E226:H226</xm:sqref>
        </x14:conditionalFormatting>
        <x14:conditionalFormatting xmlns:xm="http://schemas.microsoft.com/office/excel/2006/main">
          <x14:cfRule type="expression" priority="359" id="{80FB601C-4154-41AA-BA2D-03144398D5C6}">
            <xm:f>$C226=data!$AS$4</xm:f>
            <x14:dxf>
              <fill>
                <patternFill>
                  <bgColor theme="1"/>
                </patternFill>
              </fill>
            </x14:dxf>
          </x14:cfRule>
          <xm:sqref>I226</xm:sqref>
        </x14:conditionalFormatting>
        <x14:conditionalFormatting xmlns:xm="http://schemas.microsoft.com/office/excel/2006/main">
          <x14:cfRule type="expression" priority="358" id="{9C025E5F-9CEC-408A-A582-9E39BA7DBD46}">
            <xm:f>$E226=data!$AR$4</xm:f>
            <x14:dxf>
              <fill>
                <patternFill>
                  <bgColor theme="1"/>
                </patternFill>
              </fill>
            </x14:dxf>
          </x14:cfRule>
          <xm:sqref>F226</xm:sqref>
        </x14:conditionalFormatting>
        <x14:conditionalFormatting xmlns:xm="http://schemas.microsoft.com/office/excel/2006/main">
          <x14:cfRule type="expression" priority="357" id="{510C4180-E8E5-4742-A232-34BC05FFCF3A}">
            <xm:f>$E226=data!$AR$5</xm:f>
            <x14:dxf>
              <fill>
                <patternFill>
                  <bgColor theme="1"/>
                </patternFill>
              </fill>
            </x14:dxf>
          </x14:cfRule>
          <xm:sqref>G226:H226</xm:sqref>
        </x14:conditionalFormatting>
        <x14:conditionalFormatting xmlns:xm="http://schemas.microsoft.com/office/excel/2006/main">
          <x14:cfRule type="expression" priority="356" id="{E9B8F5CD-37F3-49B3-87DA-F1474726D85E}">
            <xm:f>$C227=data!$AS$5</xm:f>
            <x14:dxf>
              <fill>
                <patternFill>
                  <bgColor theme="1"/>
                </patternFill>
              </fill>
            </x14:dxf>
          </x14:cfRule>
          <xm:sqref>E227:H227</xm:sqref>
        </x14:conditionalFormatting>
        <x14:conditionalFormatting xmlns:xm="http://schemas.microsoft.com/office/excel/2006/main">
          <x14:cfRule type="expression" priority="355" id="{32889F24-AA2D-4C59-A24A-31CDC1951859}">
            <xm:f>$C227=data!$AS$4</xm:f>
            <x14:dxf>
              <fill>
                <patternFill>
                  <bgColor theme="1"/>
                </patternFill>
              </fill>
            </x14:dxf>
          </x14:cfRule>
          <xm:sqref>I227</xm:sqref>
        </x14:conditionalFormatting>
        <x14:conditionalFormatting xmlns:xm="http://schemas.microsoft.com/office/excel/2006/main">
          <x14:cfRule type="expression" priority="354" id="{EAD6704F-754C-4C3E-AB22-C881F91937F2}">
            <xm:f>$E227=data!$AR$4</xm:f>
            <x14:dxf>
              <fill>
                <patternFill>
                  <bgColor theme="1"/>
                </patternFill>
              </fill>
            </x14:dxf>
          </x14:cfRule>
          <xm:sqref>F227</xm:sqref>
        </x14:conditionalFormatting>
        <x14:conditionalFormatting xmlns:xm="http://schemas.microsoft.com/office/excel/2006/main">
          <x14:cfRule type="expression" priority="353" id="{7C8A1192-4657-45FF-B1EC-98BAEE38E285}">
            <xm:f>$E227=data!$AR$5</xm:f>
            <x14:dxf>
              <fill>
                <patternFill>
                  <bgColor theme="1"/>
                </patternFill>
              </fill>
            </x14:dxf>
          </x14:cfRule>
          <xm:sqref>G227:H227</xm:sqref>
        </x14:conditionalFormatting>
        <x14:conditionalFormatting xmlns:xm="http://schemas.microsoft.com/office/excel/2006/main">
          <x14:cfRule type="expression" priority="352" id="{3B8482E1-0938-4896-9AD8-AE8A71167DE7}">
            <xm:f>$C228=data!$AS$5</xm:f>
            <x14:dxf>
              <fill>
                <patternFill>
                  <bgColor theme="1"/>
                </patternFill>
              </fill>
            </x14:dxf>
          </x14:cfRule>
          <xm:sqref>E228:H228</xm:sqref>
        </x14:conditionalFormatting>
        <x14:conditionalFormatting xmlns:xm="http://schemas.microsoft.com/office/excel/2006/main">
          <x14:cfRule type="expression" priority="351" id="{E8B6B0A5-30B8-45FC-8063-ACD6F5CC5EF0}">
            <xm:f>$C228=data!$AS$4</xm:f>
            <x14:dxf>
              <fill>
                <patternFill>
                  <bgColor theme="1"/>
                </patternFill>
              </fill>
            </x14:dxf>
          </x14:cfRule>
          <xm:sqref>I228</xm:sqref>
        </x14:conditionalFormatting>
        <x14:conditionalFormatting xmlns:xm="http://schemas.microsoft.com/office/excel/2006/main">
          <x14:cfRule type="expression" priority="350" id="{407113CE-FC35-4E83-85C0-A3FE7D97C313}">
            <xm:f>$E228=data!$AR$4</xm:f>
            <x14:dxf>
              <fill>
                <patternFill>
                  <bgColor theme="1"/>
                </patternFill>
              </fill>
            </x14:dxf>
          </x14:cfRule>
          <xm:sqref>F228</xm:sqref>
        </x14:conditionalFormatting>
        <x14:conditionalFormatting xmlns:xm="http://schemas.microsoft.com/office/excel/2006/main">
          <x14:cfRule type="expression" priority="349" id="{C751B277-F68A-4BB8-A8E1-952E68D152EC}">
            <xm:f>$E228=data!$AR$5</xm:f>
            <x14:dxf>
              <fill>
                <patternFill>
                  <bgColor theme="1"/>
                </patternFill>
              </fill>
            </x14:dxf>
          </x14:cfRule>
          <xm:sqref>G228:H228</xm:sqref>
        </x14:conditionalFormatting>
        <x14:conditionalFormatting xmlns:xm="http://schemas.microsoft.com/office/excel/2006/main">
          <x14:cfRule type="expression" priority="348" id="{DEEB742E-A4FD-4EF2-AC91-614D14C21E81}">
            <xm:f>$C229=data!$AS$5</xm:f>
            <x14:dxf>
              <fill>
                <patternFill>
                  <bgColor theme="1"/>
                </patternFill>
              </fill>
            </x14:dxf>
          </x14:cfRule>
          <xm:sqref>E229:H229</xm:sqref>
        </x14:conditionalFormatting>
        <x14:conditionalFormatting xmlns:xm="http://schemas.microsoft.com/office/excel/2006/main">
          <x14:cfRule type="expression" priority="347" id="{B4C5C207-1090-48B8-881D-EB74C1702A11}">
            <xm:f>$C229=data!$AS$4</xm:f>
            <x14:dxf>
              <fill>
                <patternFill>
                  <bgColor theme="1"/>
                </patternFill>
              </fill>
            </x14:dxf>
          </x14:cfRule>
          <xm:sqref>I229</xm:sqref>
        </x14:conditionalFormatting>
        <x14:conditionalFormatting xmlns:xm="http://schemas.microsoft.com/office/excel/2006/main">
          <x14:cfRule type="expression" priority="346" id="{F9CD8AFF-DC18-49BD-B0CE-3DA9539D526A}">
            <xm:f>$E229=data!$AR$4</xm:f>
            <x14:dxf>
              <fill>
                <patternFill>
                  <bgColor theme="1"/>
                </patternFill>
              </fill>
            </x14:dxf>
          </x14:cfRule>
          <xm:sqref>F229</xm:sqref>
        </x14:conditionalFormatting>
        <x14:conditionalFormatting xmlns:xm="http://schemas.microsoft.com/office/excel/2006/main">
          <x14:cfRule type="expression" priority="345" id="{B255635A-1B9F-49DF-B48C-6D9FF3544338}">
            <xm:f>$E229=data!$AR$5</xm:f>
            <x14:dxf>
              <fill>
                <patternFill>
                  <bgColor theme="1"/>
                </patternFill>
              </fill>
            </x14:dxf>
          </x14:cfRule>
          <xm:sqref>G229:H229</xm:sqref>
        </x14:conditionalFormatting>
        <x14:conditionalFormatting xmlns:xm="http://schemas.microsoft.com/office/excel/2006/main">
          <x14:cfRule type="expression" priority="344" id="{2432C05A-ED16-49B7-A6F3-0119FA270388}">
            <xm:f>$C230=data!$AS$5</xm:f>
            <x14:dxf>
              <fill>
                <patternFill>
                  <bgColor theme="1"/>
                </patternFill>
              </fill>
            </x14:dxf>
          </x14:cfRule>
          <xm:sqref>E230:H230</xm:sqref>
        </x14:conditionalFormatting>
        <x14:conditionalFormatting xmlns:xm="http://schemas.microsoft.com/office/excel/2006/main">
          <x14:cfRule type="expression" priority="343" id="{553BF2FD-5476-4E48-A2FF-EAF8F5A8589F}">
            <xm:f>$C230=data!$AS$4</xm:f>
            <x14:dxf>
              <fill>
                <patternFill>
                  <bgColor theme="1"/>
                </patternFill>
              </fill>
            </x14:dxf>
          </x14:cfRule>
          <xm:sqref>I230</xm:sqref>
        </x14:conditionalFormatting>
        <x14:conditionalFormatting xmlns:xm="http://schemas.microsoft.com/office/excel/2006/main">
          <x14:cfRule type="expression" priority="342" id="{A907885F-97D5-40EC-9E95-C91ACC883E5C}">
            <xm:f>$E230=data!$AR$4</xm:f>
            <x14:dxf>
              <fill>
                <patternFill>
                  <bgColor theme="1"/>
                </patternFill>
              </fill>
            </x14:dxf>
          </x14:cfRule>
          <xm:sqref>F230</xm:sqref>
        </x14:conditionalFormatting>
        <x14:conditionalFormatting xmlns:xm="http://schemas.microsoft.com/office/excel/2006/main">
          <x14:cfRule type="expression" priority="341" id="{FB301C29-B51C-4382-B424-6A594E52C201}">
            <xm:f>$E230=data!$AR$5</xm:f>
            <x14:dxf>
              <fill>
                <patternFill>
                  <bgColor theme="1"/>
                </patternFill>
              </fill>
            </x14:dxf>
          </x14:cfRule>
          <xm:sqref>G230:H230</xm:sqref>
        </x14:conditionalFormatting>
        <x14:conditionalFormatting xmlns:xm="http://schemas.microsoft.com/office/excel/2006/main">
          <x14:cfRule type="expression" priority="340" id="{650E9E1F-71F9-4B10-B25A-BBB59371F2B1}">
            <xm:f>$C231=data!$AS$5</xm:f>
            <x14:dxf>
              <fill>
                <patternFill>
                  <bgColor theme="1"/>
                </patternFill>
              </fill>
            </x14:dxf>
          </x14:cfRule>
          <xm:sqref>E231:H231</xm:sqref>
        </x14:conditionalFormatting>
        <x14:conditionalFormatting xmlns:xm="http://schemas.microsoft.com/office/excel/2006/main">
          <x14:cfRule type="expression" priority="339" id="{A66D2BE6-DD4E-4003-AF50-AF7C099BFD14}">
            <xm:f>$C231=data!$AS$4</xm:f>
            <x14:dxf>
              <fill>
                <patternFill>
                  <bgColor theme="1"/>
                </patternFill>
              </fill>
            </x14:dxf>
          </x14:cfRule>
          <xm:sqref>I231</xm:sqref>
        </x14:conditionalFormatting>
        <x14:conditionalFormatting xmlns:xm="http://schemas.microsoft.com/office/excel/2006/main">
          <x14:cfRule type="expression" priority="338" id="{000E0DD4-A0D8-48D8-83A5-5750AFF10A2E}">
            <xm:f>$E231=data!$AR$4</xm:f>
            <x14:dxf>
              <fill>
                <patternFill>
                  <bgColor theme="1"/>
                </patternFill>
              </fill>
            </x14:dxf>
          </x14:cfRule>
          <xm:sqref>F231</xm:sqref>
        </x14:conditionalFormatting>
        <x14:conditionalFormatting xmlns:xm="http://schemas.microsoft.com/office/excel/2006/main">
          <x14:cfRule type="expression" priority="337" id="{3DFCD8BB-5C43-4AB5-89CE-78486D3C62C8}">
            <xm:f>$E231=data!$AR$5</xm:f>
            <x14:dxf>
              <fill>
                <patternFill>
                  <bgColor theme="1"/>
                </patternFill>
              </fill>
            </x14:dxf>
          </x14:cfRule>
          <xm:sqref>G231:H231</xm:sqref>
        </x14:conditionalFormatting>
        <x14:conditionalFormatting xmlns:xm="http://schemas.microsoft.com/office/excel/2006/main">
          <x14:cfRule type="expression" priority="336" id="{C254D579-4AC3-4704-B779-BEF2523C5217}">
            <xm:f>$C232=data!$AS$5</xm:f>
            <x14:dxf>
              <fill>
                <patternFill>
                  <bgColor theme="1"/>
                </patternFill>
              </fill>
            </x14:dxf>
          </x14:cfRule>
          <xm:sqref>E232:H232</xm:sqref>
        </x14:conditionalFormatting>
        <x14:conditionalFormatting xmlns:xm="http://schemas.microsoft.com/office/excel/2006/main">
          <x14:cfRule type="expression" priority="335" id="{DF34CEB5-A566-461C-A37E-C885A983CF12}">
            <xm:f>$C232=data!$AS$4</xm:f>
            <x14:dxf>
              <fill>
                <patternFill>
                  <bgColor theme="1"/>
                </patternFill>
              </fill>
            </x14:dxf>
          </x14:cfRule>
          <xm:sqref>I232</xm:sqref>
        </x14:conditionalFormatting>
        <x14:conditionalFormatting xmlns:xm="http://schemas.microsoft.com/office/excel/2006/main">
          <x14:cfRule type="expression" priority="334" id="{36B475CE-2620-461E-BA8A-311152EB0038}">
            <xm:f>$E232=data!$AR$4</xm:f>
            <x14:dxf>
              <fill>
                <patternFill>
                  <bgColor theme="1"/>
                </patternFill>
              </fill>
            </x14:dxf>
          </x14:cfRule>
          <xm:sqref>F232</xm:sqref>
        </x14:conditionalFormatting>
        <x14:conditionalFormatting xmlns:xm="http://schemas.microsoft.com/office/excel/2006/main">
          <x14:cfRule type="expression" priority="333" id="{01482098-6022-43A8-B84F-1FCDB881E7A4}">
            <xm:f>$E232=data!$AR$5</xm:f>
            <x14:dxf>
              <fill>
                <patternFill>
                  <bgColor theme="1"/>
                </patternFill>
              </fill>
            </x14:dxf>
          </x14:cfRule>
          <xm:sqref>G232:H232</xm:sqref>
        </x14:conditionalFormatting>
        <x14:conditionalFormatting xmlns:xm="http://schemas.microsoft.com/office/excel/2006/main">
          <x14:cfRule type="expression" priority="332" id="{55AE162F-17DD-43C1-9A58-DED6E8589CC4}">
            <xm:f>$C233=data!$AS$5</xm:f>
            <x14:dxf>
              <fill>
                <patternFill>
                  <bgColor theme="1"/>
                </patternFill>
              </fill>
            </x14:dxf>
          </x14:cfRule>
          <xm:sqref>E233:H233</xm:sqref>
        </x14:conditionalFormatting>
        <x14:conditionalFormatting xmlns:xm="http://schemas.microsoft.com/office/excel/2006/main">
          <x14:cfRule type="expression" priority="331" id="{6DF2C520-92E3-43D7-87E3-40C13C7EE446}">
            <xm:f>$C233=data!$AS$4</xm:f>
            <x14:dxf>
              <fill>
                <patternFill>
                  <bgColor theme="1"/>
                </patternFill>
              </fill>
            </x14:dxf>
          </x14:cfRule>
          <xm:sqref>I233</xm:sqref>
        </x14:conditionalFormatting>
        <x14:conditionalFormatting xmlns:xm="http://schemas.microsoft.com/office/excel/2006/main">
          <x14:cfRule type="expression" priority="330" id="{5C1B9A76-8CBB-4920-BC8A-AAECF50F350D}">
            <xm:f>$E233=data!$AR$4</xm:f>
            <x14:dxf>
              <fill>
                <patternFill>
                  <bgColor theme="1"/>
                </patternFill>
              </fill>
            </x14:dxf>
          </x14:cfRule>
          <xm:sqref>F233</xm:sqref>
        </x14:conditionalFormatting>
        <x14:conditionalFormatting xmlns:xm="http://schemas.microsoft.com/office/excel/2006/main">
          <x14:cfRule type="expression" priority="329" id="{43DD1E2A-C4F3-40EF-BCA2-B885B8B4EE43}">
            <xm:f>$E233=data!$AR$5</xm:f>
            <x14:dxf>
              <fill>
                <patternFill>
                  <bgColor theme="1"/>
                </patternFill>
              </fill>
            </x14:dxf>
          </x14:cfRule>
          <xm:sqref>G233:H233</xm:sqref>
        </x14:conditionalFormatting>
        <x14:conditionalFormatting xmlns:xm="http://schemas.microsoft.com/office/excel/2006/main">
          <x14:cfRule type="expression" priority="328" id="{3AF68948-7BDA-4501-9507-C9F476377F10}">
            <xm:f>$C234=data!$AS$5</xm:f>
            <x14:dxf>
              <fill>
                <patternFill>
                  <bgColor theme="1"/>
                </patternFill>
              </fill>
            </x14:dxf>
          </x14:cfRule>
          <xm:sqref>E234:H234</xm:sqref>
        </x14:conditionalFormatting>
        <x14:conditionalFormatting xmlns:xm="http://schemas.microsoft.com/office/excel/2006/main">
          <x14:cfRule type="expression" priority="327" id="{5DDF055E-1CDB-4A4F-81E4-3BAE71207D2B}">
            <xm:f>$C234=data!$AS$4</xm:f>
            <x14:dxf>
              <fill>
                <patternFill>
                  <bgColor theme="1"/>
                </patternFill>
              </fill>
            </x14:dxf>
          </x14:cfRule>
          <xm:sqref>I234</xm:sqref>
        </x14:conditionalFormatting>
        <x14:conditionalFormatting xmlns:xm="http://schemas.microsoft.com/office/excel/2006/main">
          <x14:cfRule type="expression" priority="326" id="{859925FC-7E27-4795-86AA-B1C30E9B5AA8}">
            <xm:f>$E234=data!$AR$4</xm:f>
            <x14:dxf>
              <fill>
                <patternFill>
                  <bgColor theme="1"/>
                </patternFill>
              </fill>
            </x14:dxf>
          </x14:cfRule>
          <xm:sqref>F234</xm:sqref>
        </x14:conditionalFormatting>
        <x14:conditionalFormatting xmlns:xm="http://schemas.microsoft.com/office/excel/2006/main">
          <x14:cfRule type="expression" priority="325" id="{DB32002D-7077-4CCD-B1D7-3E2705A95C19}">
            <xm:f>$E234=data!$AR$5</xm:f>
            <x14:dxf>
              <fill>
                <patternFill>
                  <bgColor theme="1"/>
                </patternFill>
              </fill>
            </x14:dxf>
          </x14:cfRule>
          <xm:sqref>G234:H234</xm:sqref>
        </x14:conditionalFormatting>
        <x14:conditionalFormatting xmlns:xm="http://schemas.microsoft.com/office/excel/2006/main">
          <x14:cfRule type="expression" priority="324" id="{F23D413B-7E79-4076-949E-4230A5E2891E}">
            <xm:f>$C235=data!$AS$5</xm:f>
            <x14:dxf>
              <fill>
                <patternFill>
                  <bgColor theme="1"/>
                </patternFill>
              </fill>
            </x14:dxf>
          </x14:cfRule>
          <xm:sqref>E235:H235</xm:sqref>
        </x14:conditionalFormatting>
        <x14:conditionalFormatting xmlns:xm="http://schemas.microsoft.com/office/excel/2006/main">
          <x14:cfRule type="expression" priority="323" id="{C3716A2E-E22B-4654-A053-F7B3C6DEA713}">
            <xm:f>$C235=data!$AS$4</xm:f>
            <x14:dxf>
              <fill>
                <patternFill>
                  <bgColor theme="1"/>
                </patternFill>
              </fill>
            </x14:dxf>
          </x14:cfRule>
          <xm:sqref>I235</xm:sqref>
        </x14:conditionalFormatting>
        <x14:conditionalFormatting xmlns:xm="http://schemas.microsoft.com/office/excel/2006/main">
          <x14:cfRule type="expression" priority="322" id="{972DDADB-D575-4BD0-B3DA-52F17D967CB2}">
            <xm:f>$E235=data!$AR$4</xm:f>
            <x14:dxf>
              <fill>
                <patternFill>
                  <bgColor theme="1"/>
                </patternFill>
              </fill>
            </x14:dxf>
          </x14:cfRule>
          <xm:sqref>F235</xm:sqref>
        </x14:conditionalFormatting>
        <x14:conditionalFormatting xmlns:xm="http://schemas.microsoft.com/office/excel/2006/main">
          <x14:cfRule type="expression" priority="321" id="{07AA93A2-5083-46DD-92F9-4C53FA0A6D2A}">
            <xm:f>$E235=data!$AR$5</xm:f>
            <x14:dxf>
              <fill>
                <patternFill>
                  <bgColor theme="1"/>
                </patternFill>
              </fill>
            </x14:dxf>
          </x14:cfRule>
          <xm:sqref>G235:H235</xm:sqref>
        </x14:conditionalFormatting>
        <x14:conditionalFormatting xmlns:xm="http://schemas.microsoft.com/office/excel/2006/main">
          <x14:cfRule type="expression" priority="320" id="{5AEA87B5-52D0-4E78-94EF-08BD1192B7EF}">
            <xm:f>$C246=data!$AS$5</xm:f>
            <x14:dxf>
              <fill>
                <patternFill>
                  <bgColor theme="1"/>
                </patternFill>
              </fill>
            </x14:dxf>
          </x14:cfRule>
          <xm:sqref>E246:H246</xm:sqref>
        </x14:conditionalFormatting>
        <x14:conditionalFormatting xmlns:xm="http://schemas.microsoft.com/office/excel/2006/main">
          <x14:cfRule type="expression" priority="319" id="{D611F1EB-8995-4EBA-8EF5-979127C191F3}">
            <xm:f>$C246=data!$AS$4</xm:f>
            <x14:dxf>
              <fill>
                <patternFill>
                  <bgColor theme="1"/>
                </patternFill>
              </fill>
            </x14:dxf>
          </x14:cfRule>
          <xm:sqref>I246</xm:sqref>
        </x14:conditionalFormatting>
        <x14:conditionalFormatting xmlns:xm="http://schemas.microsoft.com/office/excel/2006/main">
          <x14:cfRule type="expression" priority="318" id="{363C743F-FA51-4663-8295-9907251A3F31}">
            <xm:f>$E246=data!$AR$4</xm:f>
            <x14:dxf>
              <fill>
                <patternFill>
                  <bgColor theme="1"/>
                </patternFill>
              </fill>
            </x14:dxf>
          </x14:cfRule>
          <xm:sqref>F246</xm:sqref>
        </x14:conditionalFormatting>
        <x14:conditionalFormatting xmlns:xm="http://schemas.microsoft.com/office/excel/2006/main">
          <x14:cfRule type="expression" priority="317" id="{9F74039B-416D-481A-B191-946CC1DD368C}">
            <xm:f>$E246=data!$AR$5</xm:f>
            <x14:dxf>
              <fill>
                <patternFill>
                  <bgColor theme="1"/>
                </patternFill>
              </fill>
            </x14:dxf>
          </x14:cfRule>
          <xm:sqref>G246:H246</xm:sqref>
        </x14:conditionalFormatting>
        <x14:conditionalFormatting xmlns:xm="http://schemas.microsoft.com/office/excel/2006/main">
          <x14:cfRule type="expression" priority="316" id="{4084DE44-3CFC-4BFC-B9E0-7EA321E89A10}">
            <xm:f>$C247=data!$AS$5</xm:f>
            <x14:dxf>
              <fill>
                <patternFill>
                  <bgColor theme="1"/>
                </patternFill>
              </fill>
            </x14:dxf>
          </x14:cfRule>
          <xm:sqref>E247:H247</xm:sqref>
        </x14:conditionalFormatting>
        <x14:conditionalFormatting xmlns:xm="http://schemas.microsoft.com/office/excel/2006/main">
          <x14:cfRule type="expression" priority="315" id="{2261834C-7377-4ADC-916E-D279BBDC82B0}">
            <xm:f>$C247=data!$AS$4</xm:f>
            <x14:dxf>
              <fill>
                <patternFill>
                  <bgColor theme="1"/>
                </patternFill>
              </fill>
            </x14:dxf>
          </x14:cfRule>
          <xm:sqref>I247</xm:sqref>
        </x14:conditionalFormatting>
        <x14:conditionalFormatting xmlns:xm="http://schemas.microsoft.com/office/excel/2006/main">
          <x14:cfRule type="expression" priority="314" id="{5076100D-7A35-472D-A2F7-306AB9F335FA}">
            <xm:f>$E247=data!$AR$4</xm:f>
            <x14:dxf>
              <fill>
                <patternFill>
                  <bgColor theme="1"/>
                </patternFill>
              </fill>
            </x14:dxf>
          </x14:cfRule>
          <xm:sqref>F247</xm:sqref>
        </x14:conditionalFormatting>
        <x14:conditionalFormatting xmlns:xm="http://schemas.microsoft.com/office/excel/2006/main">
          <x14:cfRule type="expression" priority="313" id="{082194FA-128C-41A8-BF15-E8A150ABB8D6}">
            <xm:f>$E247=data!$AR$5</xm:f>
            <x14:dxf>
              <fill>
                <patternFill>
                  <bgColor theme="1"/>
                </patternFill>
              </fill>
            </x14:dxf>
          </x14:cfRule>
          <xm:sqref>G247:H247</xm:sqref>
        </x14:conditionalFormatting>
        <x14:conditionalFormatting xmlns:xm="http://schemas.microsoft.com/office/excel/2006/main">
          <x14:cfRule type="expression" priority="312" id="{2BEBA641-6F42-4E09-9A96-B798E553A276}">
            <xm:f>$C248=data!$AS$5</xm:f>
            <x14:dxf>
              <fill>
                <patternFill>
                  <bgColor theme="1"/>
                </patternFill>
              </fill>
            </x14:dxf>
          </x14:cfRule>
          <xm:sqref>E248:H248</xm:sqref>
        </x14:conditionalFormatting>
        <x14:conditionalFormatting xmlns:xm="http://schemas.microsoft.com/office/excel/2006/main">
          <x14:cfRule type="expression" priority="311" id="{9E4C0359-BC5B-493E-BEF9-0191907245BD}">
            <xm:f>$C248=data!$AS$4</xm:f>
            <x14:dxf>
              <fill>
                <patternFill>
                  <bgColor theme="1"/>
                </patternFill>
              </fill>
            </x14:dxf>
          </x14:cfRule>
          <xm:sqref>I248</xm:sqref>
        </x14:conditionalFormatting>
        <x14:conditionalFormatting xmlns:xm="http://schemas.microsoft.com/office/excel/2006/main">
          <x14:cfRule type="expression" priority="310" id="{50CABC98-9AF1-4228-9973-B0C78EFB184E}">
            <xm:f>$E248=data!$AR$4</xm:f>
            <x14:dxf>
              <fill>
                <patternFill>
                  <bgColor theme="1"/>
                </patternFill>
              </fill>
            </x14:dxf>
          </x14:cfRule>
          <xm:sqref>F248</xm:sqref>
        </x14:conditionalFormatting>
        <x14:conditionalFormatting xmlns:xm="http://schemas.microsoft.com/office/excel/2006/main">
          <x14:cfRule type="expression" priority="309" id="{DEDA1E2A-4FAF-4B4D-9DA8-4CB4C5F583EA}">
            <xm:f>$E248=data!$AR$5</xm:f>
            <x14:dxf>
              <fill>
                <patternFill>
                  <bgColor theme="1"/>
                </patternFill>
              </fill>
            </x14:dxf>
          </x14:cfRule>
          <xm:sqref>G248:H248</xm:sqref>
        </x14:conditionalFormatting>
        <x14:conditionalFormatting xmlns:xm="http://schemas.microsoft.com/office/excel/2006/main">
          <x14:cfRule type="expression" priority="308" id="{74C2B69A-BD8A-48CC-99C9-6C8436F1BC37}">
            <xm:f>$C249=data!$AS$5</xm:f>
            <x14:dxf>
              <fill>
                <patternFill>
                  <bgColor theme="1"/>
                </patternFill>
              </fill>
            </x14:dxf>
          </x14:cfRule>
          <xm:sqref>E249:H249</xm:sqref>
        </x14:conditionalFormatting>
        <x14:conditionalFormatting xmlns:xm="http://schemas.microsoft.com/office/excel/2006/main">
          <x14:cfRule type="expression" priority="307" id="{6309E75B-8491-42F0-9E5E-CE5E1B9AC083}">
            <xm:f>$C249=data!$AS$4</xm:f>
            <x14:dxf>
              <fill>
                <patternFill>
                  <bgColor theme="1"/>
                </patternFill>
              </fill>
            </x14:dxf>
          </x14:cfRule>
          <xm:sqref>I249</xm:sqref>
        </x14:conditionalFormatting>
        <x14:conditionalFormatting xmlns:xm="http://schemas.microsoft.com/office/excel/2006/main">
          <x14:cfRule type="expression" priority="306" id="{299EF4E4-3BEC-4AED-BDAF-55011973B99D}">
            <xm:f>$E249=data!$AR$4</xm:f>
            <x14:dxf>
              <fill>
                <patternFill>
                  <bgColor theme="1"/>
                </patternFill>
              </fill>
            </x14:dxf>
          </x14:cfRule>
          <xm:sqref>F249</xm:sqref>
        </x14:conditionalFormatting>
        <x14:conditionalFormatting xmlns:xm="http://schemas.microsoft.com/office/excel/2006/main">
          <x14:cfRule type="expression" priority="305" id="{99972C43-EF73-4F40-90BD-711361AE969A}">
            <xm:f>$E249=data!$AR$5</xm:f>
            <x14:dxf>
              <fill>
                <patternFill>
                  <bgColor theme="1"/>
                </patternFill>
              </fill>
            </x14:dxf>
          </x14:cfRule>
          <xm:sqref>G249:H249</xm:sqref>
        </x14:conditionalFormatting>
        <x14:conditionalFormatting xmlns:xm="http://schemas.microsoft.com/office/excel/2006/main">
          <x14:cfRule type="expression" priority="304" id="{FC709AB2-854B-4FD8-B1FE-C85E255A2675}">
            <xm:f>$C250=data!$AS$5</xm:f>
            <x14:dxf>
              <fill>
                <patternFill>
                  <bgColor theme="1"/>
                </patternFill>
              </fill>
            </x14:dxf>
          </x14:cfRule>
          <xm:sqref>E250:H250</xm:sqref>
        </x14:conditionalFormatting>
        <x14:conditionalFormatting xmlns:xm="http://schemas.microsoft.com/office/excel/2006/main">
          <x14:cfRule type="expression" priority="303" id="{F120F9F6-613A-42E3-B09E-F55D7FD78E6C}">
            <xm:f>$C250=data!$AS$4</xm:f>
            <x14:dxf>
              <fill>
                <patternFill>
                  <bgColor theme="1"/>
                </patternFill>
              </fill>
            </x14:dxf>
          </x14:cfRule>
          <xm:sqref>I250</xm:sqref>
        </x14:conditionalFormatting>
        <x14:conditionalFormatting xmlns:xm="http://schemas.microsoft.com/office/excel/2006/main">
          <x14:cfRule type="expression" priority="302" id="{C93E3A94-D17C-4D4F-B44F-365D20632837}">
            <xm:f>$E250=data!$AR$4</xm:f>
            <x14:dxf>
              <fill>
                <patternFill>
                  <bgColor theme="1"/>
                </patternFill>
              </fill>
            </x14:dxf>
          </x14:cfRule>
          <xm:sqref>F250</xm:sqref>
        </x14:conditionalFormatting>
        <x14:conditionalFormatting xmlns:xm="http://schemas.microsoft.com/office/excel/2006/main">
          <x14:cfRule type="expression" priority="301" id="{65BE5505-1F10-43DE-A9A7-19B3810B0D7D}">
            <xm:f>$E250=data!$AR$5</xm:f>
            <x14:dxf>
              <fill>
                <patternFill>
                  <bgColor theme="1"/>
                </patternFill>
              </fill>
            </x14:dxf>
          </x14:cfRule>
          <xm:sqref>G250:H250</xm:sqref>
        </x14:conditionalFormatting>
        <x14:conditionalFormatting xmlns:xm="http://schemas.microsoft.com/office/excel/2006/main">
          <x14:cfRule type="expression" priority="300" id="{D0D46C70-5069-4A3A-A9EB-761F81E38119}">
            <xm:f>$C251=data!$AS$5</xm:f>
            <x14:dxf>
              <fill>
                <patternFill>
                  <bgColor theme="1"/>
                </patternFill>
              </fill>
            </x14:dxf>
          </x14:cfRule>
          <xm:sqref>E251:H251</xm:sqref>
        </x14:conditionalFormatting>
        <x14:conditionalFormatting xmlns:xm="http://schemas.microsoft.com/office/excel/2006/main">
          <x14:cfRule type="expression" priority="299" id="{E956635B-8EBB-4CC8-B9A3-665D9ACB5AF0}">
            <xm:f>$C251=data!$AS$4</xm:f>
            <x14:dxf>
              <fill>
                <patternFill>
                  <bgColor theme="1"/>
                </patternFill>
              </fill>
            </x14:dxf>
          </x14:cfRule>
          <xm:sqref>I251</xm:sqref>
        </x14:conditionalFormatting>
        <x14:conditionalFormatting xmlns:xm="http://schemas.microsoft.com/office/excel/2006/main">
          <x14:cfRule type="expression" priority="298" id="{3570A18C-CE1B-4D42-B0C8-FFC2B8154593}">
            <xm:f>$E251=data!$AR$4</xm:f>
            <x14:dxf>
              <fill>
                <patternFill>
                  <bgColor theme="1"/>
                </patternFill>
              </fill>
            </x14:dxf>
          </x14:cfRule>
          <xm:sqref>F251</xm:sqref>
        </x14:conditionalFormatting>
        <x14:conditionalFormatting xmlns:xm="http://schemas.microsoft.com/office/excel/2006/main">
          <x14:cfRule type="expression" priority="297" id="{2E6EA523-3600-482F-93B8-FE33688F8A58}">
            <xm:f>$E251=data!$AR$5</xm:f>
            <x14:dxf>
              <fill>
                <patternFill>
                  <bgColor theme="1"/>
                </patternFill>
              </fill>
            </x14:dxf>
          </x14:cfRule>
          <xm:sqref>G251:H251</xm:sqref>
        </x14:conditionalFormatting>
        <x14:conditionalFormatting xmlns:xm="http://schemas.microsoft.com/office/excel/2006/main">
          <x14:cfRule type="expression" priority="296" id="{CB3D21A3-D153-4034-B765-8F4ABDDA209F}">
            <xm:f>$C252=data!$AS$5</xm:f>
            <x14:dxf>
              <fill>
                <patternFill>
                  <bgColor theme="1"/>
                </patternFill>
              </fill>
            </x14:dxf>
          </x14:cfRule>
          <xm:sqref>E252:H252</xm:sqref>
        </x14:conditionalFormatting>
        <x14:conditionalFormatting xmlns:xm="http://schemas.microsoft.com/office/excel/2006/main">
          <x14:cfRule type="expression" priority="295" id="{40FBE851-8047-4A01-AC50-D152CCE24B67}">
            <xm:f>$C252=data!$AS$4</xm:f>
            <x14:dxf>
              <fill>
                <patternFill>
                  <bgColor theme="1"/>
                </patternFill>
              </fill>
            </x14:dxf>
          </x14:cfRule>
          <xm:sqref>I252</xm:sqref>
        </x14:conditionalFormatting>
        <x14:conditionalFormatting xmlns:xm="http://schemas.microsoft.com/office/excel/2006/main">
          <x14:cfRule type="expression" priority="294" id="{6749EDE7-06FD-43B4-A75A-A5FDEB912D25}">
            <xm:f>$E252=data!$AR$4</xm:f>
            <x14:dxf>
              <fill>
                <patternFill>
                  <bgColor theme="1"/>
                </patternFill>
              </fill>
            </x14:dxf>
          </x14:cfRule>
          <xm:sqref>F252</xm:sqref>
        </x14:conditionalFormatting>
        <x14:conditionalFormatting xmlns:xm="http://schemas.microsoft.com/office/excel/2006/main">
          <x14:cfRule type="expression" priority="293" id="{2A7251E7-3AB2-4541-B41C-3CBEA745C742}">
            <xm:f>$E252=data!$AR$5</xm:f>
            <x14:dxf>
              <fill>
                <patternFill>
                  <bgColor theme="1"/>
                </patternFill>
              </fill>
            </x14:dxf>
          </x14:cfRule>
          <xm:sqref>G252:H252</xm:sqref>
        </x14:conditionalFormatting>
        <x14:conditionalFormatting xmlns:xm="http://schemas.microsoft.com/office/excel/2006/main">
          <x14:cfRule type="expression" priority="292" id="{ACE8D1CC-9A4B-4120-A83E-83DFA7C9EF35}">
            <xm:f>$C253=data!$AS$5</xm:f>
            <x14:dxf>
              <fill>
                <patternFill>
                  <bgColor theme="1"/>
                </patternFill>
              </fill>
            </x14:dxf>
          </x14:cfRule>
          <xm:sqref>E253:H253</xm:sqref>
        </x14:conditionalFormatting>
        <x14:conditionalFormatting xmlns:xm="http://schemas.microsoft.com/office/excel/2006/main">
          <x14:cfRule type="expression" priority="291" id="{302D03EE-8D67-4FDD-8DDD-FBB87B63552A}">
            <xm:f>$C253=data!$AS$4</xm:f>
            <x14:dxf>
              <fill>
                <patternFill>
                  <bgColor theme="1"/>
                </patternFill>
              </fill>
            </x14:dxf>
          </x14:cfRule>
          <xm:sqref>I253</xm:sqref>
        </x14:conditionalFormatting>
        <x14:conditionalFormatting xmlns:xm="http://schemas.microsoft.com/office/excel/2006/main">
          <x14:cfRule type="expression" priority="290" id="{0DFAF961-EBC6-4777-8AE5-87D11AA3D3E1}">
            <xm:f>$E253=data!$AR$4</xm:f>
            <x14:dxf>
              <fill>
                <patternFill>
                  <bgColor theme="1"/>
                </patternFill>
              </fill>
            </x14:dxf>
          </x14:cfRule>
          <xm:sqref>F253</xm:sqref>
        </x14:conditionalFormatting>
        <x14:conditionalFormatting xmlns:xm="http://schemas.microsoft.com/office/excel/2006/main">
          <x14:cfRule type="expression" priority="289" id="{30D69D4C-76EE-4837-872D-450AFA365D8D}">
            <xm:f>$E253=data!$AR$5</xm:f>
            <x14:dxf>
              <fill>
                <patternFill>
                  <bgColor theme="1"/>
                </patternFill>
              </fill>
            </x14:dxf>
          </x14:cfRule>
          <xm:sqref>G253:H253</xm:sqref>
        </x14:conditionalFormatting>
        <x14:conditionalFormatting xmlns:xm="http://schemas.microsoft.com/office/excel/2006/main">
          <x14:cfRule type="expression" priority="288" id="{1E342A43-EF56-4CC7-8582-2A5D738CFCF7}">
            <xm:f>$C254=data!$AS$5</xm:f>
            <x14:dxf>
              <fill>
                <patternFill>
                  <bgColor theme="1"/>
                </patternFill>
              </fill>
            </x14:dxf>
          </x14:cfRule>
          <xm:sqref>E254:H254</xm:sqref>
        </x14:conditionalFormatting>
        <x14:conditionalFormatting xmlns:xm="http://schemas.microsoft.com/office/excel/2006/main">
          <x14:cfRule type="expression" priority="287" id="{2DFDCA05-3A12-45FA-9323-4FBD5E2C717C}">
            <xm:f>$C254=data!$AS$4</xm:f>
            <x14:dxf>
              <fill>
                <patternFill>
                  <bgColor theme="1"/>
                </patternFill>
              </fill>
            </x14:dxf>
          </x14:cfRule>
          <xm:sqref>I254</xm:sqref>
        </x14:conditionalFormatting>
        <x14:conditionalFormatting xmlns:xm="http://schemas.microsoft.com/office/excel/2006/main">
          <x14:cfRule type="expression" priority="286" id="{764EEF7F-9FC4-46C2-9C9F-39222EDDB0F0}">
            <xm:f>$E254=data!$AR$4</xm:f>
            <x14:dxf>
              <fill>
                <patternFill>
                  <bgColor theme="1"/>
                </patternFill>
              </fill>
            </x14:dxf>
          </x14:cfRule>
          <xm:sqref>F254</xm:sqref>
        </x14:conditionalFormatting>
        <x14:conditionalFormatting xmlns:xm="http://schemas.microsoft.com/office/excel/2006/main">
          <x14:cfRule type="expression" priority="285" id="{8BF5D9D0-77FC-4231-8F08-87A1F8A3E139}">
            <xm:f>$E254=data!$AR$5</xm:f>
            <x14:dxf>
              <fill>
                <patternFill>
                  <bgColor theme="1"/>
                </patternFill>
              </fill>
            </x14:dxf>
          </x14:cfRule>
          <xm:sqref>G254:H254</xm:sqref>
        </x14:conditionalFormatting>
        <x14:conditionalFormatting xmlns:xm="http://schemas.microsoft.com/office/excel/2006/main">
          <x14:cfRule type="expression" priority="284" id="{9D6538AE-0CB2-4BF7-A606-50866C46A49F}">
            <xm:f>$C255=data!$AS$5</xm:f>
            <x14:dxf>
              <fill>
                <patternFill>
                  <bgColor theme="1"/>
                </patternFill>
              </fill>
            </x14:dxf>
          </x14:cfRule>
          <xm:sqref>E255:H255</xm:sqref>
        </x14:conditionalFormatting>
        <x14:conditionalFormatting xmlns:xm="http://schemas.microsoft.com/office/excel/2006/main">
          <x14:cfRule type="expression" priority="283" id="{990BD120-47B3-454F-A8A0-9412AF7712BA}">
            <xm:f>$C255=data!$AS$4</xm:f>
            <x14:dxf>
              <fill>
                <patternFill>
                  <bgColor theme="1"/>
                </patternFill>
              </fill>
            </x14:dxf>
          </x14:cfRule>
          <xm:sqref>I255</xm:sqref>
        </x14:conditionalFormatting>
        <x14:conditionalFormatting xmlns:xm="http://schemas.microsoft.com/office/excel/2006/main">
          <x14:cfRule type="expression" priority="282" id="{70BDE530-9B42-492A-A136-9EF1BFD53B30}">
            <xm:f>$E255=data!$AR$4</xm:f>
            <x14:dxf>
              <fill>
                <patternFill>
                  <bgColor theme="1"/>
                </patternFill>
              </fill>
            </x14:dxf>
          </x14:cfRule>
          <xm:sqref>F255</xm:sqref>
        </x14:conditionalFormatting>
        <x14:conditionalFormatting xmlns:xm="http://schemas.microsoft.com/office/excel/2006/main">
          <x14:cfRule type="expression" priority="281" id="{4DBCB62E-759E-449A-9B68-E60B34ED64B8}">
            <xm:f>$E255=data!$AR$5</xm:f>
            <x14:dxf>
              <fill>
                <patternFill>
                  <bgColor theme="1"/>
                </patternFill>
              </fill>
            </x14:dxf>
          </x14:cfRule>
          <xm:sqref>G255:H255</xm:sqref>
        </x14:conditionalFormatting>
        <x14:conditionalFormatting xmlns:xm="http://schemas.microsoft.com/office/excel/2006/main">
          <x14:cfRule type="expression" priority="280" id="{646F3DA2-9625-4B1E-9823-7322BCBED7B4}">
            <xm:f>$C266=data!$AS$5</xm:f>
            <x14:dxf>
              <fill>
                <patternFill>
                  <bgColor theme="1"/>
                </patternFill>
              </fill>
            </x14:dxf>
          </x14:cfRule>
          <xm:sqref>E266:H266</xm:sqref>
        </x14:conditionalFormatting>
        <x14:conditionalFormatting xmlns:xm="http://schemas.microsoft.com/office/excel/2006/main">
          <x14:cfRule type="expression" priority="279" id="{9B2C2A4B-E98A-40FD-88DA-79514E5B675D}">
            <xm:f>$C266=data!$AS$4</xm:f>
            <x14:dxf>
              <fill>
                <patternFill>
                  <bgColor theme="1"/>
                </patternFill>
              </fill>
            </x14:dxf>
          </x14:cfRule>
          <xm:sqref>I266</xm:sqref>
        </x14:conditionalFormatting>
        <x14:conditionalFormatting xmlns:xm="http://schemas.microsoft.com/office/excel/2006/main">
          <x14:cfRule type="expression" priority="278" id="{347C673B-B44C-4F63-911F-25470BE9908C}">
            <xm:f>$E266=data!$AR$4</xm:f>
            <x14:dxf>
              <fill>
                <patternFill>
                  <bgColor theme="1"/>
                </patternFill>
              </fill>
            </x14:dxf>
          </x14:cfRule>
          <xm:sqref>F266</xm:sqref>
        </x14:conditionalFormatting>
        <x14:conditionalFormatting xmlns:xm="http://schemas.microsoft.com/office/excel/2006/main">
          <x14:cfRule type="expression" priority="277" id="{EDF1C775-1C8E-4A9F-B893-ABBAC9EB151C}">
            <xm:f>$E266=data!$AR$5</xm:f>
            <x14:dxf>
              <fill>
                <patternFill>
                  <bgColor theme="1"/>
                </patternFill>
              </fill>
            </x14:dxf>
          </x14:cfRule>
          <xm:sqref>G266:H266</xm:sqref>
        </x14:conditionalFormatting>
        <x14:conditionalFormatting xmlns:xm="http://schemas.microsoft.com/office/excel/2006/main">
          <x14:cfRule type="expression" priority="276" id="{28867A7E-E47E-4F48-83AF-6AEDB393824A}">
            <xm:f>$C267=data!$AS$5</xm:f>
            <x14:dxf>
              <fill>
                <patternFill>
                  <bgColor theme="1"/>
                </patternFill>
              </fill>
            </x14:dxf>
          </x14:cfRule>
          <xm:sqref>E267:H267</xm:sqref>
        </x14:conditionalFormatting>
        <x14:conditionalFormatting xmlns:xm="http://schemas.microsoft.com/office/excel/2006/main">
          <x14:cfRule type="expression" priority="275" id="{971A62A4-4C9D-4645-8B0E-13BBF527DF64}">
            <xm:f>$C267=data!$AS$4</xm:f>
            <x14:dxf>
              <fill>
                <patternFill>
                  <bgColor theme="1"/>
                </patternFill>
              </fill>
            </x14:dxf>
          </x14:cfRule>
          <xm:sqref>I267</xm:sqref>
        </x14:conditionalFormatting>
        <x14:conditionalFormatting xmlns:xm="http://schemas.microsoft.com/office/excel/2006/main">
          <x14:cfRule type="expression" priority="274" id="{6AE14EA3-F37A-4EFF-A1B3-843E2BDCCBE2}">
            <xm:f>$E267=data!$AR$4</xm:f>
            <x14:dxf>
              <fill>
                <patternFill>
                  <bgColor theme="1"/>
                </patternFill>
              </fill>
            </x14:dxf>
          </x14:cfRule>
          <xm:sqref>F267</xm:sqref>
        </x14:conditionalFormatting>
        <x14:conditionalFormatting xmlns:xm="http://schemas.microsoft.com/office/excel/2006/main">
          <x14:cfRule type="expression" priority="273" id="{0A0CC968-D84A-4804-A191-3A58D11ED196}">
            <xm:f>$E267=data!$AR$5</xm:f>
            <x14:dxf>
              <fill>
                <patternFill>
                  <bgColor theme="1"/>
                </patternFill>
              </fill>
            </x14:dxf>
          </x14:cfRule>
          <xm:sqref>G267:H267</xm:sqref>
        </x14:conditionalFormatting>
        <x14:conditionalFormatting xmlns:xm="http://schemas.microsoft.com/office/excel/2006/main">
          <x14:cfRule type="expression" priority="272" id="{E48E8602-6CCC-42F6-8442-A6FF7D6E469A}">
            <xm:f>$C268=data!$AS$5</xm:f>
            <x14:dxf>
              <fill>
                <patternFill>
                  <bgColor theme="1"/>
                </patternFill>
              </fill>
            </x14:dxf>
          </x14:cfRule>
          <xm:sqref>E268:H268</xm:sqref>
        </x14:conditionalFormatting>
        <x14:conditionalFormatting xmlns:xm="http://schemas.microsoft.com/office/excel/2006/main">
          <x14:cfRule type="expression" priority="271" id="{2648F1ED-1A4B-4880-BFE4-E6AC66CC8520}">
            <xm:f>$C268=data!$AS$4</xm:f>
            <x14:dxf>
              <fill>
                <patternFill>
                  <bgColor theme="1"/>
                </patternFill>
              </fill>
            </x14:dxf>
          </x14:cfRule>
          <xm:sqref>I268</xm:sqref>
        </x14:conditionalFormatting>
        <x14:conditionalFormatting xmlns:xm="http://schemas.microsoft.com/office/excel/2006/main">
          <x14:cfRule type="expression" priority="270" id="{915E1733-4F9E-463E-8A8B-5CFAEBE8BC36}">
            <xm:f>$E268=data!$AR$4</xm:f>
            <x14:dxf>
              <fill>
                <patternFill>
                  <bgColor theme="1"/>
                </patternFill>
              </fill>
            </x14:dxf>
          </x14:cfRule>
          <xm:sqref>F268</xm:sqref>
        </x14:conditionalFormatting>
        <x14:conditionalFormatting xmlns:xm="http://schemas.microsoft.com/office/excel/2006/main">
          <x14:cfRule type="expression" priority="269" id="{4D83FB3D-48CB-4A9F-B0FC-FF5F04308ECC}">
            <xm:f>$E268=data!$AR$5</xm:f>
            <x14:dxf>
              <fill>
                <patternFill>
                  <bgColor theme="1"/>
                </patternFill>
              </fill>
            </x14:dxf>
          </x14:cfRule>
          <xm:sqref>G268:H268</xm:sqref>
        </x14:conditionalFormatting>
        <x14:conditionalFormatting xmlns:xm="http://schemas.microsoft.com/office/excel/2006/main">
          <x14:cfRule type="expression" priority="268" id="{39A9B32B-6908-45B9-9359-94FDD437F961}">
            <xm:f>$C269=data!$AS$5</xm:f>
            <x14:dxf>
              <fill>
                <patternFill>
                  <bgColor theme="1"/>
                </patternFill>
              </fill>
            </x14:dxf>
          </x14:cfRule>
          <xm:sqref>E269:H269</xm:sqref>
        </x14:conditionalFormatting>
        <x14:conditionalFormatting xmlns:xm="http://schemas.microsoft.com/office/excel/2006/main">
          <x14:cfRule type="expression" priority="267" id="{0EB78676-AE75-41A0-ADFE-E0CF6313B3B5}">
            <xm:f>$C269=data!$AS$4</xm:f>
            <x14:dxf>
              <fill>
                <patternFill>
                  <bgColor theme="1"/>
                </patternFill>
              </fill>
            </x14:dxf>
          </x14:cfRule>
          <xm:sqref>I269</xm:sqref>
        </x14:conditionalFormatting>
        <x14:conditionalFormatting xmlns:xm="http://schemas.microsoft.com/office/excel/2006/main">
          <x14:cfRule type="expression" priority="266" id="{93C266F4-48C2-4FEE-A76A-DB410FFFB0F8}">
            <xm:f>$E269=data!$AR$4</xm:f>
            <x14:dxf>
              <fill>
                <patternFill>
                  <bgColor theme="1"/>
                </patternFill>
              </fill>
            </x14:dxf>
          </x14:cfRule>
          <xm:sqref>F269</xm:sqref>
        </x14:conditionalFormatting>
        <x14:conditionalFormatting xmlns:xm="http://schemas.microsoft.com/office/excel/2006/main">
          <x14:cfRule type="expression" priority="265" id="{541B1F1A-26BD-4357-8D20-500082A9EA8D}">
            <xm:f>$E269=data!$AR$5</xm:f>
            <x14:dxf>
              <fill>
                <patternFill>
                  <bgColor theme="1"/>
                </patternFill>
              </fill>
            </x14:dxf>
          </x14:cfRule>
          <xm:sqref>G269:H269</xm:sqref>
        </x14:conditionalFormatting>
        <x14:conditionalFormatting xmlns:xm="http://schemas.microsoft.com/office/excel/2006/main">
          <x14:cfRule type="expression" priority="264" id="{A4908425-BE8A-465F-BDD9-D7FA53305CBB}">
            <xm:f>$C270=data!$AS$5</xm:f>
            <x14:dxf>
              <fill>
                <patternFill>
                  <bgColor theme="1"/>
                </patternFill>
              </fill>
            </x14:dxf>
          </x14:cfRule>
          <xm:sqref>E270:H270</xm:sqref>
        </x14:conditionalFormatting>
        <x14:conditionalFormatting xmlns:xm="http://schemas.microsoft.com/office/excel/2006/main">
          <x14:cfRule type="expression" priority="263" id="{D20AAAB6-2372-47F1-8D22-38C30E0D21B9}">
            <xm:f>$C270=data!$AS$4</xm:f>
            <x14:dxf>
              <fill>
                <patternFill>
                  <bgColor theme="1"/>
                </patternFill>
              </fill>
            </x14:dxf>
          </x14:cfRule>
          <xm:sqref>I270</xm:sqref>
        </x14:conditionalFormatting>
        <x14:conditionalFormatting xmlns:xm="http://schemas.microsoft.com/office/excel/2006/main">
          <x14:cfRule type="expression" priority="262" id="{AA0B8932-43D5-423D-BF25-4CFF519895A9}">
            <xm:f>$E270=data!$AR$4</xm:f>
            <x14:dxf>
              <fill>
                <patternFill>
                  <bgColor theme="1"/>
                </patternFill>
              </fill>
            </x14:dxf>
          </x14:cfRule>
          <xm:sqref>F270</xm:sqref>
        </x14:conditionalFormatting>
        <x14:conditionalFormatting xmlns:xm="http://schemas.microsoft.com/office/excel/2006/main">
          <x14:cfRule type="expression" priority="261" id="{EF482AB1-365B-43DD-A95F-44A32F7AE26C}">
            <xm:f>$E270=data!$AR$5</xm:f>
            <x14:dxf>
              <fill>
                <patternFill>
                  <bgColor theme="1"/>
                </patternFill>
              </fill>
            </x14:dxf>
          </x14:cfRule>
          <xm:sqref>G270:H270</xm:sqref>
        </x14:conditionalFormatting>
        <x14:conditionalFormatting xmlns:xm="http://schemas.microsoft.com/office/excel/2006/main">
          <x14:cfRule type="expression" priority="260" id="{5269D30A-62BD-46B0-87AC-EF590D454AF7}">
            <xm:f>$C271=data!$AS$5</xm:f>
            <x14:dxf>
              <fill>
                <patternFill>
                  <bgColor theme="1"/>
                </patternFill>
              </fill>
            </x14:dxf>
          </x14:cfRule>
          <xm:sqref>E271:H271</xm:sqref>
        </x14:conditionalFormatting>
        <x14:conditionalFormatting xmlns:xm="http://schemas.microsoft.com/office/excel/2006/main">
          <x14:cfRule type="expression" priority="259" id="{3D0C87C8-D9AE-4C78-A25A-2F7E173ADAF7}">
            <xm:f>$C271=data!$AS$4</xm:f>
            <x14:dxf>
              <fill>
                <patternFill>
                  <bgColor theme="1"/>
                </patternFill>
              </fill>
            </x14:dxf>
          </x14:cfRule>
          <xm:sqref>I271</xm:sqref>
        </x14:conditionalFormatting>
        <x14:conditionalFormatting xmlns:xm="http://schemas.microsoft.com/office/excel/2006/main">
          <x14:cfRule type="expression" priority="258" id="{DE82D6A0-4260-40EF-B5DF-BA38B090A44A}">
            <xm:f>$E271=data!$AR$4</xm:f>
            <x14:dxf>
              <fill>
                <patternFill>
                  <bgColor theme="1"/>
                </patternFill>
              </fill>
            </x14:dxf>
          </x14:cfRule>
          <xm:sqref>F271</xm:sqref>
        </x14:conditionalFormatting>
        <x14:conditionalFormatting xmlns:xm="http://schemas.microsoft.com/office/excel/2006/main">
          <x14:cfRule type="expression" priority="257" id="{69C12BD0-B18E-441D-AEA9-5A009436BEB2}">
            <xm:f>$E271=data!$AR$5</xm:f>
            <x14:dxf>
              <fill>
                <patternFill>
                  <bgColor theme="1"/>
                </patternFill>
              </fill>
            </x14:dxf>
          </x14:cfRule>
          <xm:sqref>G271:H271</xm:sqref>
        </x14:conditionalFormatting>
        <x14:conditionalFormatting xmlns:xm="http://schemas.microsoft.com/office/excel/2006/main">
          <x14:cfRule type="expression" priority="256" id="{3B1E9B5E-377C-48A6-8487-ADE069B29357}">
            <xm:f>$C272=data!$AS$5</xm:f>
            <x14:dxf>
              <fill>
                <patternFill>
                  <bgColor theme="1"/>
                </patternFill>
              </fill>
            </x14:dxf>
          </x14:cfRule>
          <xm:sqref>E272:H272</xm:sqref>
        </x14:conditionalFormatting>
        <x14:conditionalFormatting xmlns:xm="http://schemas.microsoft.com/office/excel/2006/main">
          <x14:cfRule type="expression" priority="255" id="{39B47DBA-F922-4B67-AE8F-C68ABD40B6C1}">
            <xm:f>$C272=data!$AS$4</xm:f>
            <x14:dxf>
              <fill>
                <patternFill>
                  <bgColor theme="1"/>
                </patternFill>
              </fill>
            </x14:dxf>
          </x14:cfRule>
          <xm:sqref>I272</xm:sqref>
        </x14:conditionalFormatting>
        <x14:conditionalFormatting xmlns:xm="http://schemas.microsoft.com/office/excel/2006/main">
          <x14:cfRule type="expression" priority="254" id="{70D5D5B3-9F46-4B0B-8FD7-95FD7C8801BB}">
            <xm:f>$E272=data!$AR$4</xm:f>
            <x14:dxf>
              <fill>
                <patternFill>
                  <bgColor theme="1"/>
                </patternFill>
              </fill>
            </x14:dxf>
          </x14:cfRule>
          <xm:sqref>F272</xm:sqref>
        </x14:conditionalFormatting>
        <x14:conditionalFormatting xmlns:xm="http://schemas.microsoft.com/office/excel/2006/main">
          <x14:cfRule type="expression" priority="253" id="{53ED3087-BC05-4B1F-AD19-556126BA8913}">
            <xm:f>$E272=data!$AR$5</xm:f>
            <x14:dxf>
              <fill>
                <patternFill>
                  <bgColor theme="1"/>
                </patternFill>
              </fill>
            </x14:dxf>
          </x14:cfRule>
          <xm:sqref>G272:H272</xm:sqref>
        </x14:conditionalFormatting>
        <x14:conditionalFormatting xmlns:xm="http://schemas.microsoft.com/office/excel/2006/main">
          <x14:cfRule type="expression" priority="252" id="{F1D94F6E-9F7D-441F-978B-980C0D63C142}">
            <xm:f>$C273=data!$AS$5</xm:f>
            <x14:dxf>
              <fill>
                <patternFill>
                  <bgColor theme="1"/>
                </patternFill>
              </fill>
            </x14:dxf>
          </x14:cfRule>
          <xm:sqref>E273:H273</xm:sqref>
        </x14:conditionalFormatting>
        <x14:conditionalFormatting xmlns:xm="http://schemas.microsoft.com/office/excel/2006/main">
          <x14:cfRule type="expression" priority="251" id="{60FD9001-E2FF-4CB2-B3A8-0B894976D9E1}">
            <xm:f>$C273=data!$AS$4</xm:f>
            <x14:dxf>
              <fill>
                <patternFill>
                  <bgColor theme="1"/>
                </patternFill>
              </fill>
            </x14:dxf>
          </x14:cfRule>
          <xm:sqref>I273</xm:sqref>
        </x14:conditionalFormatting>
        <x14:conditionalFormatting xmlns:xm="http://schemas.microsoft.com/office/excel/2006/main">
          <x14:cfRule type="expression" priority="250" id="{2C573674-4583-4130-907D-55D4D2F6139F}">
            <xm:f>$E273=data!$AR$4</xm:f>
            <x14:dxf>
              <fill>
                <patternFill>
                  <bgColor theme="1"/>
                </patternFill>
              </fill>
            </x14:dxf>
          </x14:cfRule>
          <xm:sqref>F273</xm:sqref>
        </x14:conditionalFormatting>
        <x14:conditionalFormatting xmlns:xm="http://schemas.microsoft.com/office/excel/2006/main">
          <x14:cfRule type="expression" priority="249" id="{92BD0289-7969-4796-B73B-EAD6CAC4B10A}">
            <xm:f>$E273=data!$AR$5</xm:f>
            <x14:dxf>
              <fill>
                <patternFill>
                  <bgColor theme="1"/>
                </patternFill>
              </fill>
            </x14:dxf>
          </x14:cfRule>
          <xm:sqref>G273:H273</xm:sqref>
        </x14:conditionalFormatting>
        <x14:conditionalFormatting xmlns:xm="http://schemas.microsoft.com/office/excel/2006/main">
          <x14:cfRule type="expression" priority="248" id="{EC94DD34-0A79-48C6-BCBD-C20199B81867}">
            <xm:f>$C274=data!$AS$5</xm:f>
            <x14:dxf>
              <fill>
                <patternFill>
                  <bgColor theme="1"/>
                </patternFill>
              </fill>
            </x14:dxf>
          </x14:cfRule>
          <xm:sqref>E274:H274</xm:sqref>
        </x14:conditionalFormatting>
        <x14:conditionalFormatting xmlns:xm="http://schemas.microsoft.com/office/excel/2006/main">
          <x14:cfRule type="expression" priority="247" id="{96CCCD88-DDEB-42C0-B28F-466388A42068}">
            <xm:f>$C274=data!$AS$4</xm:f>
            <x14:dxf>
              <fill>
                <patternFill>
                  <bgColor theme="1"/>
                </patternFill>
              </fill>
            </x14:dxf>
          </x14:cfRule>
          <xm:sqref>I274</xm:sqref>
        </x14:conditionalFormatting>
        <x14:conditionalFormatting xmlns:xm="http://schemas.microsoft.com/office/excel/2006/main">
          <x14:cfRule type="expression" priority="246" id="{4B1B8582-718E-4B49-86CE-3C7B5DB774A2}">
            <xm:f>$E274=data!$AR$4</xm:f>
            <x14:dxf>
              <fill>
                <patternFill>
                  <bgColor theme="1"/>
                </patternFill>
              </fill>
            </x14:dxf>
          </x14:cfRule>
          <xm:sqref>F274</xm:sqref>
        </x14:conditionalFormatting>
        <x14:conditionalFormatting xmlns:xm="http://schemas.microsoft.com/office/excel/2006/main">
          <x14:cfRule type="expression" priority="245" id="{668869B9-5B57-4A02-A750-BC2DCE1C62EC}">
            <xm:f>$E274=data!$AR$5</xm:f>
            <x14:dxf>
              <fill>
                <patternFill>
                  <bgColor theme="1"/>
                </patternFill>
              </fill>
            </x14:dxf>
          </x14:cfRule>
          <xm:sqref>G274:H274</xm:sqref>
        </x14:conditionalFormatting>
        <x14:conditionalFormatting xmlns:xm="http://schemas.microsoft.com/office/excel/2006/main">
          <x14:cfRule type="expression" priority="244" id="{9CFB1659-55B7-4F93-AF7C-608EBC1C402B}">
            <xm:f>$C275=data!$AS$5</xm:f>
            <x14:dxf>
              <fill>
                <patternFill>
                  <bgColor theme="1"/>
                </patternFill>
              </fill>
            </x14:dxf>
          </x14:cfRule>
          <xm:sqref>E275:H275</xm:sqref>
        </x14:conditionalFormatting>
        <x14:conditionalFormatting xmlns:xm="http://schemas.microsoft.com/office/excel/2006/main">
          <x14:cfRule type="expression" priority="243" id="{BD7D12D8-5AE0-48AC-A673-D9921CCD7765}">
            <xm:f>$C275=data!$AS$4</xm:f>
            <x14:dxf>
              <fill>
                <patternFill>
                  <bgColor theme="1"/>
                </patternFill>
              </fill>
            </x14:dxf>
          </x14:cfRule>
          <xm:sqref>I275</xm:sqref>
        </x14:conditionalFormatting>
        <x14:conditionalFormatting xmlns:xm="http://schemas.microsoft.com/office/excel/2006/main">
          <x14:cfRule type="expression" priority="242" id="{1385BC6E-9F08-4ED2-8031-C33A20F86E39}">
            <xm:f>$E275=data!$AR$4</xm:f>
            <x14:dxf>
              <fill>
                <patternFill>
                  <bgColor theme="1"/>
                </patternFill>
              </fill>
            </x14:dxf>
          </x14:cfRule>
          <xm:sqref>F275</xm:sqref>
        </x14:conditionalFormatting>
        <x14:conditionalFormatting xmlns:xm="http://schemas.microsoft.com/office/excel/2006/main">
          <x14:cfRule type="expression" priority="241" id="{C7645DBA-5BF1-41EC-8333-AF3E456585CC}">
            <xm:f>$E275=data!$AR$5</xm:f>
            <x14:dxf>
              <fill>
                <patternFill>
                  <bgColor theme="1"/>
                </patternFill>
              </fill>
            </x14:dxf>
          </x14:cfRule>
          <xm:sqref>G275:H275</xm:sqref>
        </x14:conditionalFormatting>
        <x14:conditionalFormatting xmlns:xm="http://schemas.microsoft.com/office/excel/2006/main">
          <x14:cfRule type="expression" priority="240" id="{E476419E-86D1-41BB-8DCC-4F78272CF43D}">
            <xm:f>$C286=data!$AS$5</xm:f>
            <x14:dxf>
              <fill>
                <patternFill>
                  <bgColor theme="1"/>
                </patternFill>
              </fill>
            </x14:dxf>
          </x14:cfRule>
          <xm:sqref>E286:H286</xm:sqref>
        </x14:conditionalFormatting>
        <x14:conditionalFormatting xmlns:xm="http://schemas.microsoft.com/office/excel/2006/main">
          <x14:cfRule type="expression" priority="239" id="{38F34979-C098-4458-8E1D-C6AA1C251080}">
            <xm:f>$C286=data!$AS$4</xm:f>
            <x14:dxf>
              <fill>
                <patternFill>
                  <bgColor theme="1"/>
                </patternFill>
              </fill>
            </x14:dxf>
          </x14:cfRule>
          <xm:sqref>I286</xm:sqref>
        </x14:conditionalFormatting>
        <x14:conditionalFormatting xmlns:xm="http://schemas.microsoft.com/office/excel/2006/main">
          <x14:cfRule type="expression" priority="238" id="{C613B924-48F6-4863-B198-7F6386A3F8CB}">
            <xm:f>$E286=data!$AR$4</xm:f>
            <x14:dxf>
              <fill>
                <patternFill>
                  <bgColor theme="1"/>
                </patternFill>
              </fill>
            </x14:dxf>
          </x14:cfRule>
          <xm:sqref>F286</xm:sqref>
        </x14:conditionalFormatting>
        <x14:conditionalFormatting xmlns:xm="http://schemas.microsoft.com/office/excel/2006/main">
          <x14:cfRule type="expression" priority="237" id="{C8A87D29-E686-421E-BE85-D810A1BF6BF9}">
            <xm:f>$E286=data!$AR$5</xm:f>
            <x14:dxf>
              <fill>
                <patternFill>
                  <bgColor theme="1"/>
                </patternFill>
              </fill>
            </x14:dxf>
          </x14:cfRule>
          <xm:sqref>G286:H286</xm:sqref>
        </x14:conditionalFormatting>
        <x14:conditionalFormatting xmlns:xm="http://schemas.microsoft.com/office/excel/2006/main">
          <x14:cfRule type="expression" priority="236" id="{7F114688-9A68-48AB-B0D1-C3184A5D1B7C}">
            <xm:f>$C287=data!$AS$5</xm:f>
            <x14:dxf>
              <fill>
                <patternFill>
                  <bgColor theme="1"/>
                </patternFill>
              </fill>
            </x14:dxf>
          </x14:cfRule>
          <xm:sqref>E287:H287</xm:sqref>
        </x14:conditionalFormatting>
        <x14:conditionalFormatting xmlns:xm="http://schemas.microsoft.com/office/excel/2006/main">
          <x14:cfRule type="expression" priority="235" id="{5F4E71F9-A50B-486D-9E67-E5D51B84490F}">
            <xm:f>$C287=data!$AS$4</xm:f>
            <x14:dxf>
              <fill>
                <patternFill>
                  <bgColor theme="1"/>
                </patternFill>
              </fill>
            </x14:dxf>
          </x14:cfRule>
          <xm:sqref>I287</xm:sqref>
        </x14:conditionalFormatting>
        <x14:conditionalFormatting xmlns:xm="http://schemas.microsoft.com/office/excel/2006/main">
          <x14:cfRule type="expression" priority="234" id="{C8035228-E8DA-40AF-8BD0-30903AFB32C8}">
            <xm:f>$E287=data!$AR$4</xm:f>
            <x14:dxf>
              <fill>
                <patternFill>
                  <bgColor theme="1"/>
                </patternFill>
              </fill>
            </x14:dxf>
          </x14:cfRule>
          <xm:sqref>F287</xm:sqref>
        </x14:conditionalFormatting>
        <x14:conditionalFormatting xmlns:xm="http://schemas.microsoft.com/office/excel/2006/main">
          <x14:cfRule type="expression" priority="233" id="{AD51AA76-9F8B-45E4-8CFF-7851A9558D96}">
            <xm:f>$E287=data!$AR$5</xm:f>
            <x14:dxf>
              <fill>
                <patternFill>
                  <bgColor theme="1"/>
                </patternFill>
              </fill>
            </x14:dxf>
          </x14:cfRule>
          <xm:sqref>G287:H287</xm:sqref>
        </x14:conditionalFormatting>
        <x14:conditionalFormatting xmlns:xm="http://schemas.microsoft.com/office/excel/2006/main">
          <x14:cfRule type="expression" priority="232" id="{231B427C-1BB5-412C-969D-65D242AB0407}">
            <xm:f>$C288=data!$AS$5</xm:f>
            <x14:dxf>
              <fill>
                <patternFill>
                  <bgColor theme="1"/>
                </patternFill>
              </fill>
            </x14:dxf>
          </x14:cfRule>
          <xm:sqref>E288:H288</xm:sqref>
        </x14:conditionalFormatting>
        <x14:conditionalFormatting xmlns:xm="http://schemas.microsoft.com/office/excel/2006/main">
          <x14:cfRule type="expression" priority="231" id="{100F7F52-970A-474C-9672-9199AFA6F6F3}">
            <xm:f>$C288=data!$AS$4</xm:f>
            <x14:dxf>
              <fill>
                <patternFill>
                  <bgColor theme="1"/>
                </patternFill>
              </fill>
            </x14:dxf>
          </x14:cfRule>
          <xm:sqref>I288</xm:sqref>
        </x14:conditionalFormatting>
        <x14:conditionalFormatting xmlns:xm="http://schemas.microsoft.com/office/excel/2006/main">
          <x14:cfRule type="expression" priority="230" id="{6CA33FD4-EE8E-4A86-B99A-F1E25FAF2BA7}">
            <xm:f>$E288=data!$AR$4</xm:f>
            <x14:dxf>
              <fill>
                <patternFill>
                  <bgColor theme="1"/>
                </patternFill>
              </fill>
            </x14:dxf>
          </x14:cfRule>
          <xm:sqref>F288</xm:sqref>
        </x14:conditionalFormatting>
        <x14:conditionalFormatting xmlns:xm="http://schemas.microsoft.com/office/excel/2006/main">
          <x14:cfRule type="expression" priority="229" id="{019FF891-DAE1-48C1-851B-B3BB70DF8472}">
            <xm:f>$E288=data!$AR$5</xm:f>
            <x14:dxf>
              <fill>
                <patternFill>
                  <bgColor theme="1"/>
                </patternFill>
              </fill>
            </x14:dxf>
          </x14:cfRule>
          <xm:sqref>G288:H288</xm:sqref>
        </x14:conditionalFormatting>
        <x14:conditionalFormatting xmlns:xm="http://schemas.microsoft.com/office/excel/2006/main">
          <x14:cfRule type="expression" priority="228" id="{942F4257-C621-418B-B48B-92636FCB9DE2}">
            <xm:f>$C289=data!$AS$5</xm:f>
            <x14:dxf>
              <fill>
                <patternFill>
                  <bgColor theme="1"/>
                </patternFill>
              </fill>
            </x14:dxf>
          </x14:cfRule>
          <xm:sqref>E289:H289</xm:sqref>
        </x14:conditionalFormatting>
        <x14:conditionalFormatting xmlns:xm="http://schemas.microsoft.com/office/excel/2006/main">
          <x14:cfRule type="expression" priority="227" id="{7B51C67B-FB09-4581-9C8C-8A4D94F83515}">
            <xm:f>$C289=data!$AS$4</xm:f>
            <x14:dxf>
              <fill>
                <patternFill>
                  <bgColor theme="1"/>
                </patternFill>
              </fill>
            </x14:dxf>
          </x14:cfRule>
          <xm:sqref>I289</xm:sqref>
        </x14:conditionalFormatting>
        <x14:conditionalFormatting xmlns:xm="http://schemas.microsoft.com/office/excel/2006/main">
          <x14:cfRule type="expression" priority="226" id="{7A49E2A9-9329-4E06-874A-616A23D72DBD}">
            <xm:f>$E289=data!$AR$4</xm:f>
            <x14:dxf>
              <fill>
                <patternFill>
                  <bgColor theme="1"/>
                </patternFill>
              </fill>
            </x14:dxf>
          </x14:cfRule>
          <xm:sqref>F289</xm:sqref>
        </x14:conditionalFormatting>
        <x14:conditionalFormatting xmlns:xm="http://schemas.microsoft.com/office/excel/2006/main">
          <x14:cfRule type="expression" priority="225" id="{3FA1DA26-599F-4D86-B033-9413B3FB9553}">
            <xm:f>$E289=data!$AR$5</xm:f>
            <x14:dxf>
              <fill>
                <patternFill>
                  <bgColor theme="1"/>
                </patternFill>
              </fill>
            </x14:dxf>
          </x14:cfRule>
          <xm:sqref>G289:H289</xm:sqref>
        </x14:conditionalFormatting>
        <x14:conditionalFormatting xmlns:xm="http://schemas.microsoft.com/office/excel/2006/main">
          <x14:cfRule type="expression" priority="224" id="{A2102E5A-C6FA-4250-9A81-EBD6B55AFB11}">
            <xm:f>$C290=data!$AS$5</xm:f>
            <x14:dxf>
              <fill>
                <patternFill>
                  <bgColor theme="1"/>
                </patternFill>
              </fill>
            </x14:dxf>
          </x14:cfRule>
          <xm:sqref>E290:H290</xm:sqref>
        </x14:conditionalFormatting>
        <x14:conditionalFormatting xmlns:xm="http://schemas.microsoft.com/office/excel/2006/main">
          <x14:cfRule type="expression" priority="223" id="{124D2DF7-8DAD-42A5-A4D8-47564AE9637D}">
            <xm:f>$C290=data!$AS$4</xm:f>
            <x14:dxf>
              <fill>
                <patternFill>
                  <bgColor theme="1"/>
                </patternFill>
              </fill>
            </x14:dxf>
          </x14:cfRule>
          <xm:sqref>I290</xm:sqref>
        </x14:conditionalFormatting>
        <x14:conditionalFormatting xmlns:xm="http://schemas.microsoft.com/office/excel/2006/main">
          <x14:cfRule type="expression" priority="222" id="{C80655C6-B6FB-44C3-AA98-0D1C7D7E7E49}">
            <xm:f>$E290=data!$AR$4</xm:f>
            <x14:dxf>
              <fill>
                <patternFill>
                  <bgColor theme="1"/>
                </patternFill>
              </fill>
            </x14:dxf>
          </x14:cfRule>
          <xm:sqref>F290</xm:sqref>
        </x14:conditionalFormatting>
        <x14:conditionalFormatting xmlns:xm="http://schemas.microsoft.com/office/excel/2006/main">
          <x14:cfRule type="expression" priority="221" id="{B6D422DC-78CF-4AA5-BEF4-41AAE16E1B09}">
            <xm:f>$E290=data!$AR$5</xm:f>
            <x14:dxf>
              <fill>
                <patternFill>
                  <bgColor theme="1"/>
                </patternFill>
              </fill>
            </x14:dxf>
          </x14:cfRule>
          <xm:sqref>G290:H290</xm:sqref>
        </x14:conditionalFormatting>
        <x14:conditionalFormatting xmlns:xm="http://schemas.microsoft.com/office/excel/2006/main">
          <x14:cfRule type="expression" priority="220" id="{CBEB8E1E-EDC4-4C34-866F-53FE14CF8040}">
            <xm:f>$C291=data!$AS$5</xm:f>
            <x14:dxf>
              <fill>
                <patternFill>
                  <bgColor theme="1"/>
                </patternFill>
              </fill>
            </x14:dxf>
          </x14:cfRule>
          <xm:sqref>E291:H291</xm:sqref>
        </x14:conditionalFormatting>
        <x14:conditionalFormatting xmlns:xm="http://schemas.microsoft.com/office/excel/2006/main">
          <x14:cfRule type="expression" priority="219" id="{CD407007-5084-4219-8A4C-90ACB15B9D4D}">
            <xm:f>$C291=data!$AS$4</xm:f>
            <x14:dxf>
              <fill>
                <patternFill>
                  <bgColor theme="1"/>
                </patternFill>
              </fill>
            </x14:dxf>
          </x14:cfRule>
          <xm:sqref>I291</xm:sqref>
        </x14:conditionalFormatting>
        <x14:conditionalFormatting xmlns:xm="http://schemas.microsoft.com/office/excel/2006/main">
          <x14:cfRule type="expression" priority="218" id="{EACCC9D1-2471-4DFB-A8C0-2BB72764C571}">
            <xm:f>$E291=data!$AR$4</xm:f>
            <x14:dxf>
              <fill>
                <patternFill>
                  <bgColor theme="1"/>
                </patternFill>
              </fill>
            </x14:dxf>
          </x14:cfRule>
          <xm:sqref>F291</xm:sqref>
        </x14:conditionalFormatting>
        <x14:conditionalFormatting xmlns:xm="http://schemas.microsoft.com/office/excel/2006/main">
          <x14:cfRule type="expression" priority="217" id="{A61724B1-2E6E-4CA3-9D45-0776809A49A2}">
            <xm:f>$E291=data!$AR$5</xm:f>
            <x14:dxf>
              <fill>
                <patternFill>
                  <bgColor theme="1"/>
                </patternFill>
              </fill>
            </x14:dxf>
          </x14:cfRule>
          <xm:sqref>G291:H291</xm:sqref>
        </x14:conditionalFormatting>
        <x14:conditionalFormatting xmlns:xm="http://schemas.microsoft.com/office/excel/2006/main">
          <x14:cfRule type="expression" priority="216" id="{1087CE47-129F-4ADD-9021-B9E9E662DF4A}">
            <xm:f>$C292=data!$AS$5</xm:f>
            <x14:dxf>
              <fill>
                <patternFill>
                  <bgColor theme="1"/>
                </patternFill>
              </fill>
            </x14:dxf>
          </x14:cfRule>
          <xm:sqref>E292:H292</xm:sqref>
        </x14:conditionalFormatting>
        <x14:conditionalFormatting xmlns:xm="http://schemas.microsoft.com/office/excel/2006/main">
          <x14:cfRule type="expression" priority="215" id="{82F22A64-F038-4201-BD74-CA457352E60D}">
            <xm:f>$C292=data!$AS$4</xm:f>
            <x14:dxf>
              <fill>
                <patternFill>
                  <bgColor theme="1"/>
                </patternFill>
              </fill>
            </x14:dxf>
          </x14:cfRule>
          <xm:sqref>I292</xm:sqref>
        </x14:conditionalFormatting>
        <x14:conditionalFormatting xmlns:xm="http://schemas.microsoft.com/office/excel/2006/main">
          <x14:cfRule type="expression" priority="214" id="{A1A3A636-CF7C-48A4-9353-A9439BEEE85D}">
            <xm:f>$E292=data!$AR$4</xm:f>
            <x14:dxf>
              <fill>
                <patternFill>
                  <bgColor theme="1"/>
                </patternFill>
              </fill>
            </x14:dxf>
          </x14:cfRule>
          <xm:sqref>F292</xm:sqref>
        </x14:conditionalFormatting>
        <x14:conditionalFormatting xmlns:xm="http://schemas.microsoft.com/office/excel/2006/main">
          <x14:cfRule type="expression" priority="213" id="{8EFEFB1D-D954-49DF-804F-94AD57BA4749}">
            <xm:f>$E292=data!$AR$5</xm:f>
            <x14:dxf>
              <fill>
                <patternFill>
                  <bgColor theme="1"/>
                </patternFill>
              </fill>
            </x14:dxf>
          </x14:cfRule>
          <xm:sqref>G292:H292</xm:sqref>
        </x14:conditionalFormatting>
        <x14:conditionalFormatting xmlns:xm="http://schemas.microsoft.com/office/excel/2006/main">
          <x14:cfRule type="expression" priority="212" id="{2AFC3615-ADC4-406F-A7C8-8E10E996A306}">
            <xm:f>$C293=data!$AS$5</xm:f>
            <x14:dxf>
              <fill>
                <patternFill>
                  <bgColor theme="1"/>
                </patternFill>
              </fill>
            </x14:dxf>
          </x14:cfRule>
          <xm:sqref>E293:H293</xm:sqref>
        </x14:conditionalFormatting>
        <x14:conditionalFormatting xmlns:xm="http://schemas.microsoft.com/office/excel/2006/main">
          <x14:cfRule type="expression" priority="211" id="{E031856F-2014-47E7-A5A1-1B095ECCE9F6}">
            <xm:f>$C293=data!$AS$4</xm:f>
            <x14:dxf>
              <fill>
                <patternFill>
                  <bgColor theme="1"/>
                </patternFill>
              </fill>
            </x14:dxf>
          </x14:cfRule>
          <xm:sqref>I293</xm:sqref>
        </x14:conditionalFormatting>
        <x14:conditionalFormatting xmlns:xm="http://schemas.microsoft.com/office/excel/2006/main">
          <x14:cfRule type="expression" priority="210" id="{A57F0B73-BFEF-4FE8-BA5A-7504C617487C}">
            <xm:f>$E293=data!$AR$4</xm:f>
            <x14:dxf>
              <fill>
                <patternFill>
                  <bgColor theme="1"/>
                </patternFill>
              </fill>
            </x14:dxf>
          </x14:cfRule>
          <xm:sqref>F293</xm:sqref>
        </x14:conditionalFormatting>
        <x14:conditionalFormatting xmlns:xm="http://schemas.microsoft.com/office/excel/2006/main">
          <x14:cfRule type="expression" priority="209" id="{2E8E43BA-6194-40A5-9E6D-3CDF8A2A77B7}">
            <xm:f>$E293=data!$AR$5</xm:f>
            <x14:dxf>
              <fill>
                <patternFill>
                  <bgColor theme="1"/>
                </patternFill>
              </fill>
            </x14:dxf>
          </x14:cfRule>
          <xm:sqref>G293:H293</xm:sqref>
        </x14:conditionalFormatting>
        <x14:conditionalFormatting xmlns:xm="http://schemas.microsoft.com/office/excel/2006/main">
          <x14:cfRule type="expression" priority="208" id="{787C99D9-ACE8-42FE-B158-572B8A2A7CFC}">
            <xm:f>$C294=data!$AS$5</xm:f>
            <x14:dxf>
              <fill>
                <patternFill>
                  <bgColor theme="1"/>
                </patternFill>
              </fill>
            </x14:dxf>
          </x14:cfRule>
          <xm:sqref>E294:H294</xm:sqref>
        </x14:conditionalFormatting>
        <x14:conditionalFormatting xmlns:xm="http://schemas.microsoft.com/office/excel/2006/main">
          <x14:cfRule type="expression" priority="207" id="{5629E67B-4F97-417A-B221-34096D42065C}">
            <xm:f>$C294=data!$AS$4</xm:f>
            <x14:dxf>
              <fill>
                <patternFill>
                  <bgColor theme="1"/>
                </patternFill>
              </fill>
            </x14:dxf>
          </x14:cfRule>
          <xm:sqref>I294</xm:sqref>
        </x14:conditionalFormatting>
        <x14:conditionalFormatting xmlns:xm="http://schemas.microsoft.com/office/excel/2006/main">
          <x14:cfRule type="expression" priority="206" id="{386AA42A-8720-460C-AFB6-9DE330C82457}">
            <xm:f>$E294=data!$AR$4</xm:f>
            <x14:dxf>
              <fill>
                <patternFill>
                  <bgColor theme="1"/>
                </patternFill>
              </fill>
            </x14:dxf>
          </x14:cfRule>
          <xm:sqref>F294</xm:sqref>
        </x14:conditionalFormatting>
        <x14:conditionalFormatting xmlns:xm="http://schemas.microsoft.com/office/excel/2006/main">
          <x14:cfRule type="expression" priority="205" id="{D2B2ACC1-3511-4940-810E-55A36FE9F6C8}">
            <xm:f>$E294=data!$AR$5</xm:f>
            <x14:dxf>
              <fill>
                <patternFill>
                  <bgColor theme="1"/>
                </patternFill>
              </fill>
            </x14:dxf>
          </x14:cfRule>
          <xm:sqref>G294:H294</xm:sqref>
        </x14:conditionalFormatting>
        <x14:conditionalFormatting xmlns:xm="http://schemas.microsoft.com/office/excel/2006/main">
          <x14:cfRule type="expression" priority="204" id="{F98AC2DE-DD37-4BED-808A-B18ED6D194D4}">
            <xm:f>$C295=data!$AS$5</xm:f>
            <x14:dxf>
              <fill>
                <patternFill>
                  <bgColor theme="1"/>
                </patternFill>
              </fill>
            </x14:dxf>
          </x14:cfRule>
          <xm:sqref>E295:H295</xm:sqref>
        </x14:conditionalFormatting>
        <x14:conditionalFormatting xmlns:xm="http://schemas.microsoft.com/office/excel/2006/main">
          <x14:cfRule type="expression" priority="203" id="{4BF2F5BF-B198-413C-AF33-DE3E08582B71}">
            <xm:f>$C295=data!$AS$4</xm:f>
            <x14:dxf>
              <fill>
                <patternFill>
                  <bgColor theme="1"/>
                </patternFill>
              </fill>
            </x14:dxf>
          </x14:cfRule>
          <xm:sqref>I295</xm:sqref>
        </x14:conditionalFormatting>
        <x14:conditionalFormatting xmlns:xm="http://schemas.microsoft.com/office/excel/2006/main">
          <x14:cfRule type="expression" priority="202" id="{DB9B6D2E-8081-42CC-A84A-A3244EE16384}">
            <xm:f>$E295=data!$AR$4</xm:f>
            <x14:dxf>
              <fill>
                <patternFill>
                  <bgColor theme="1"/>
                </patternFill>
              </fill>
            </x14:dxf>
          </x14:cfRule>
          <xm:sqref>F295</xm:sqref>
        </x14:conditionalFormatting>
        <x14:conditionalFormatting xmlns:xm="http://schemas.microsoft.com/office/excel/2006/main">
          <x14:cfRule type="expression" priority="201" id="{A7461DFE-F47F-40B3-9240-C72467B7E202}">
            <xm:f>$E295=data!$AR$5</xm:f>
            <x14:dxf>
              <fill>
                <patternFill>
                  <bgColor theme="1"/>
                </patternFill>
              </fill>
            </x14:dxf>
          </x14:cfRule>
          <xm:sqref>G295:H295</xm:sqref>
        </x14:conditionalFormatting>
        <x14:conditionalFormatting xmlns:xm="http://schemas.microsoft.com/office/excel/2006/main">
          <x14:cfRule type="expression" priority="200" id="{2CD7FE0E-5451-4E7A-9036-A5A4F375E658}">
            <xm:f>$C306=data!$AS$5</xm:f>
            <x14:dxf>
              <fill>
                <patternFill>
                  <bgColor theme="1"/>
                </patternFill>
              </fill>
            </x14:dxf>
          </x14:cfRule>
          <xm:sqref>E306:H306</xm:sqref>
        </x14:conditionalFormatting>
        <x14:conditionalFormatting xmlns:xm="http://schemas.microsoft.com/office/excel/2006/main">
          <x14:cfRule type="expression" priority="199" id="{2EE6F4F2-980C-47B0-B815-95981E3BB24B}">
            <xm:f>$C306=data!$AS$4</xm:f>
            <x14:dxf>
              <fill>
                <patternFill>
                  <bgColor theme="1"/>
                </patternFill>
              </fill>
            </x14:dxf>
          </x14:cfRule>
          <xm:sqref>I306</xm:sqref>
        </x14:conditionalFormatting>
        <x14:conditionalFormatting xmlns:xm="http://schemas.microsoft.com/office/excel/2006/main">
          <x14:cfRule type="expression" priority="198" id="{140D9B63-A0E2-4495-A4BB-7C3BE3D874F2}">
            <xm:f>$E306=data!$AR$4</xm:f>
            <x14:dxf>
              <fill>
                <patternFill>
                  <bgColor theme="1"/>
                </patternFill>
              </fill>
            </x14:dxf>
          </x14:cfRule>
          <xm:sqref>F306</xm:sqref>
        </x14:conditionalFormatting>
        <x14:conditionalFormatting xmlns:xm="http://schemas.microsoft.com/office/excel/2006/main">
          <x14:cfRule type="expression" priority="197" id="{831EA536-C49D-4E83-B137-D272D2255A5C}">
            <xm:f>$E306=data!$AR$5</xm:f>
            <x14:dxf>
              <fill>
                <patternFill>
                  <bgColor theme="1"/>
                </patternFill>
              </fill>
            </x14:dxf>
          </x14:cfRule>
          <xm:sqref>G306:H306</xm:sqref>
        </x14:conditionalFormatting>
        <x14:conditionalFormatting xmlns:xm="http://schemas.microsoft.com/office/excel/2006/main">
          <x14:cfRule type="expression" priority="196" id="{6DF9C1F5-10CA-45AF-8D36-081F5F2DC841}">
            <xm:f>$C307=data!$AS$5</xm:f>
            <x14:dxf>
              <fill>
                <patternFill>
                  <bgColor theme="1"/>
                </patternFill>
              </fill>
            </x14:dxf>
          </x14:cfRule>
          <xm:sqref>E307:H307</xm:sqref>
        </x14:conditionalFormatting>
        <x14:conditionalFormatting xmlns:xm="http://schemas.microsoft.com/office/excel/2006/main">
          <x14:cfRule type="expression" priority="195" id="{847A2437-FAA6-4E77-9B04-10143291DCC2}">
            <xm:f>$C307=data!$AS$4</xm:f>
            <x14:dxf>
              <fill>
                <patternFill>
                  <bgColor theme="1"/>
                </patternFill>
              </fill>
            </x14:dxf>
          </x14:cfRule>
          <xm:sqref>I307</xm:sqref>
        </x14:conditionalFormatting>
        <x14:conditionalFormatting xmlns:xm="http://schemas.microsoft.com/office/excel/2006/main">
          <x14:cfRule type="expression" priority="194" id="{87CAE927-C089-4A18-901F-9CCAAA05C843}">
            <xm:f>$E307=data!$AR$4</xm:f>
            <x14:dxf>
              <fill>
                <patternFill>
                  <bgColor theme="1"/>
                </patternFill>
              </fill>
            </x14:dxf>
          </x14:cfRule>
          <xm:sqref>F307</xm:sqref>
        </x14:conditionalFormatting>
        <x14:conditionalFormatting xmlns:xm="http://schemas.microsoft.com/office/excel/2006/main">
          <x14:cfRule type="expression" priority="193" id="{3FCFC1E3-8F02-451C-B312-E74AED79DBA6}">
            <xm:f>$E307=data!$AR$5</xm:f>
            <x14:dxf>
              <fill>
                <patternFill>
                  <bgColor theme="1"/>
                </patternFill>
              </fill>
            </x14:dxf>
          </x14:cfRule>
          <xm:sqref>G307:H307</xm:sqref>
        </x14:conditionalFormatting>
        <x14:conditionalFormatting xmlns:xm="http://schemas.microsoft.com/office/excel/2006/main">
          <x14:cfRule type="expression" priority="192" id="{59255AEB-E16A-4AE6-82C7-EDC803659176}">
            <xm:f>$C308=data!$AS$5</xm:f>
            <x14:dxf>
              <fill>
                <patternFill>
                  <bgColor theme="1"/>
                </patternFill>
              </fill>
            </x14:dxf>
          </x14:cfRule>
          <xm:sqref>E308:H308</xm:sqref>
        </x14:conditionalFormatting>
        <x14:conditionalFormatting xmlns:xm="http://schemas.microsoft.com/office/excel/2006/main">
          <x14:cfRule type="expression" priority="191" id="{02333943-0031-4EE0-8BBB-43F1A12BC18C}">
            <xm:f>$C308=data!$AS$4</xm:f>
            <x14:dxf>
              <fill>
                <patternFill>
                  <bgColor theme="1"/>
                </patternFill>
              </fill>
            </x14:dxf>
          </x14:cfRule>
          <xm:sqref>I308</xm:sqref>
        </x14:conditionalFormatting>
        <x14:conditionalFormatting xmlns:xm="http://schemas.microsoft.com/office/excel/2006/main">
          <x14:cfRule type="expression" priority="190" id="{FF90F7AE-3F3E-4E66-97F2-B68524A3A0CC}">
            <xm:f>$E308=data!$AR$4</xm:f>
            <x14:dxf>
              <fill>
                <patternFill>
                  <bgColor theme="1"/>
                </patternFill>
              </fill>
            </x14:dxf>
          </x14:cfRule>
          <xm:sqref>F308</xm:sqref>
        </x14:conditionalFormatting>
        <x14:conditionalFormatting xmlns:xm="http://schemas.microsoft.com/office/excel/2006/main">
          <x14:cfRule type="expression" priority="189" id="{D2C3141F-D2D1-4171-88B9-0177C7725FB1}">
            <xm:f>$E308=data!$AR$5</xm:f>
            <x14:dxf>
              <fill>
                <patternFill>
                  <bgColor theme="1"/>
                </patternFill>
              </fill>
            </x14:dxf>
          </x14:cfRule>
          <xm:sqref>G308:H308</xm:sqref>
        </x14:conditionalFormatting>
        <x14:conditionalFormatting xmlns:xm="http://schemas.microsoft.com/office/excel/2006/main">
          <x14:cfRule type="expression" priority="188" id="{51519780-6D61-4AD1-93B3-D4ABEC1A1605}">
            <xm:f>$C309=data!$AS$5</xm:f>
            <x14:dxf>
              <fill>
                <patternFill>
                  <bgColor theme="1"/>
                </patternFill>
              </fill>
            </x14:dxf>
          </x14:cfRule>
          <xm:sqref>E309:H309</xm:sqref>
        </x14:conditionalFormatting>
        <x14:conditionalFormatting xmlns:xm="http://schemas.microsoft.com/office/excel/2006/main">
          <x14:cfRule type="expression" priority="187" id="{427D766C-2EAC-4A14-B521-C30B1C95A917}">
            <xm:f>$C309=data!$AS$4</xm:f>
            <x14:dxf>
              <fill>
                <patternFill>
                  <bgColor theme="1"/>
                </patternFill>
              </fill>
            </x14:dxf>
          </x14:cfRule>
          <xm:sqref>I309</xm:sqref>
        </x14:conditionalFormatting>
        <x14:conditionalFormatting xmlns:xm="http://schemas.microsoft.com/office/excel/2006/main">
          <x14:cfRule type="expression" priority="186" id="{CBDCC16C-6208-43DB-A03C-F86BC104470F}">
            <xm:f>$E309=data!$AR$4</xm:f>
            <x14:dxf>
              <fill>
                <patternFill>
                  <bgColor theme="1"/>
                </patternFill>
              </fill>
            </x14:dxf>
          </x14:cfRule>
          <xm:sqref>F309</xm:sqref>
        </x14:conditionalFormatting>
        <x14:conditionalFormatting xmlns:xm="http://schemas.microsoft.com/office/excel/2006/main">
          <x14:cfRule type="expression" priority="185" id="{3E30339D-ACC4-40CC-A5AB-C0BE84A58D7A}">
            <xm:f>$E309=data!$AR$5</xm:f>
            <x14:dxf>
              <fill>
                <patternFill>
                  <bgColor theme="1"/>
                </patternFill>
              </fill>
            </x14:dxf>
          </x14:cfRule>
          <xm:sqref>G309:H309</xm:sqref>
        </x14:conditionalFormatting>
        <x14:conditionalFormatting xmlns:xm="http://schemas.microsoft.com/office/excel/2006/main">
          <x14:cfRule type="expression" priority="184" id="{CD4ABB23-FC84-47AE-8C59-B7F9DC8D16F2}">
            <xm:f>$C310=data!$AS$5</xm:f>
            <x14:dxf>
              <fill>
                <patternFill>
                  <bgColor theme="1"/>
                </patternFill>
              </fill>
            </x14:dxf>
          </x14:cfRule>
          <xm:sqref>E310:H310</xm:sqref>
        </x14:conditionalFormatting>
        <x14:conditionalFormatting xmlns:xm="http://schemas.microsoft.com/office/excel/2006/main">
          <x14:cfRule type="expression" priority="183" id="{E11CC83E-F261-4DEB-93FD-6506B26E6812}">
            <xm:f>$C310=data!$AS$4</xm:f>
            <x14:dxf>
              <fill>
                <patternFill>
                  <bgColor theme="1"/>
                </patternFill>
              </fill>
            </x14:dxf>
          </x14:cfRule>
          <xm:sqref>I310</xm:sqref>
        </x14:conditionalFormatting>
        <x14:conditionalFormatting xmlns:xm="http://schemas.microsoft.com/office/excel/2006/main">
          <x14:cfRule type="expression" priority="182" id="{8694A774-2675-44DE-9A28-F9B79C784FD7}">
            <xm:f>$E310=data!$AR$4</xm:f>
            <x14:dxf>
              <fill>
                <patternFill>
                  <bgColor theme="1"/>
                </patternFill>
              </fill>
            </x14:dxf>
          </x14:cfRule>
          <xm:sqref>F310</xm:sqref>
        </x14:conditionalFormatting>
        <x14:conditionalFormatting xmlns:xm="http://schemas.microsoft.com/office/excel/2006/main">
          <x14:cfRule type="expression" priority="181" id="{5672E70B-0259-4B25-8AA5-DC970374CFA7}">
            <xm:f>$E310=data!$AR$5</xm:f>
            <x14:dxf>
              <fill>
                <patternFill>
                  <bgColor theme="1"/>
                </patternFill>
              </fill>
            </x14:dxf>
          </x14:cfRule>
          <xm:sqref>G310:H310</xm:sqref>
        </x14:conditionalFormatting>
        <x14:conditionalFormatting xmlns:xm="http://schemas.microsoft.com/office/excel/2006/main">
          <x14:cfRule type="expression" priority="180" id="{06754641-0D88-466F-9995-36E3307AD6E2}">
            <xm:f>$C311=data!$AS$5</xm:f>
            <x14:dxf>
              <fill>
                <patternFill>
                  <bgColor theme="1"/>
                </patternFill>
              </fill>
            </x14:dxf>
          </x14:cfRule>
          <xm:sqref>E311:H311</xm:sqref>
        </x14:conditionalFormatting>
        <x14:conditionalFormatting xmlns:xm="http://schemas.microsoft.com/office/excel/2006/main">
          <x14:cfRule type="expression" priority="179" id="{E54E8B08-0D8B-44E9-A413-128C7A42B27C}">
            <xm:f>$C311=data!$AS$4</xm:f>
            <x14:dxf>
              <fill>
                <patternFill>
                  <bgColor theme="1"/>
                </patternFill>
              </fill>
            </x14:dxf>
          </x14:cfRule>
          <xm:sqref>I311</xm:sqref>
        </x14:conditionalFormatting>
        <x14:conditionalFormatting xmlns:xm="http://schemas.microsoft.com/office/excel/2006/main">
          <x14:cfRule type="expression" priority="178" id="{CC5D9224-D869-4439-BE07-C82DDFC0FC6D}">
            <xm:f>$E311=data!$AR$4</xm:f>
            <x14:dxf>
              <fill>
                <patternFill>
                  <bgColor theme="1"/>
                </patternFill>
              </fill>
            </x14:dxf>
          </x14:cfRule>
          <xm:sqref>F311</xm:sqref>
        </x14:conditionalFormatting>
        <x14:conditionalFormatting xmlns:xm="http://schemas.microsoft.com/office/excel/2006/main">
          <x14:cfRule type="expression" priority="177" id="{646F92E2-1C38-4212-8EF9-BAD9E893B9F9}">
            <xm:f>$E311=data!$AR$5</xm:f>
            <x14:dxf>
              <fill>
                <patternFill>
                  <bgColor theme="1"/>
                </patternFill>
              </fill>
            </x14:dxf>
          </x14:cfRule>
          <xm:sqref>G311:H311</xm:sqref>
        </x14:conditionalFormatting>
        <x14:conditionalFormatting xmlns:xm="http://schemas.microsoft.com/office/excel/2006/main">
          <x14:cfRule type="expression" priority="176" id="{34BE7D9D-3FA8-4B3E-A06F-8E863E989AC8}">
            <xm:f>$C312=data!$AS$5</xm:f>
            <x14:dxf>
              <fill>
                <patternFill>
                  <bgColor theme="1"/>
                </patternFill>
              </fill>
            </x14:dxf>
          </x14:cfRule>
          <xm:sqref>E312:H312</xm:sqref>
        </x14:conditionalFormatting>
        <x14:conditionalFormatting xmlns:xm="http://schemas.microsoft.com/office/excel/2006/main">
          <x14:cfRule type="expression" priority="175" id="{29A2195C-1A27-4EFB-92A3-984FB8FA4B85}">
            <xm:f>$C312=data!$AS$4</xm:f>
            <x14:dxf>
              <fill>
                <patternFill>
                  <bgColor theme="1"/>
                </patternFill>
              </fill>
            </x14:dxf>
          </x14:cfRule>
          <xm:sqref>I312</xm:sqref>
        </x14:conditionalFormatting>
        <x14:conditionalFormatting xmlns:xm="http://schemas.microsoft.com/office/excel/2006/main">
          <x14:cfRule type="expression" priority="174" id="{C8E4F7B9-2BF3-46E5-B47F-F576FC063DCB}">
            <xm:f>$E312=data!$AR$4</xm:f>
            <x14:dxf>
              <fill>
                <patternFill>
                  <bgColor theme="1"/>
                </patternFill>
              </fill>
            </x14:dxf>
          </x14:cfRule>
          <xm:sqref>F312</xm:sqref>
        </x14:conditionalFormatting>
        <x14:conditionalFormatting xmlns:xm="http://schemas.microsoft.com/office/excel/2006/main">
          <x14:cfRule type="expression" priority="173" id="{6DD5FA10-4515-4E5B-B5F9-44BE1DF30891}">
            <xm:f>$E312=data!$AR$5</xm:f>
            <x14:dxf>
              <fill>
                <patternFill>
                  <bgColor theme="1"/>
                </patternFill>
              </fill>
            </x14:dxf>
          </x14:cfRule>
          <xm:sqref>G312:H312</xm:sqref>
        </x14:conditionalFormatting>
        <x14:conditionalFormatting xmlns:xm="http://schemas.microsoft.com/office/excel/2006/main">
          <x14:cfRule type="expression" priority="172" id="{3916B364-AAA4-47EC-BF84-5C89ED89C1FE}">
            <xm:f>$C313=data!$AS$5</xm:f>
            <x14:dxf>
              <fill>
                <patternFill>
                  <bgColor theme="1"/>
                </patternFill>
              </fill>
            </x14:dxf>
          </x14:cfRule>
          <xm:sqref>E313:H313</xm:sqref>
        </x14:conditionalFormatting>
        <x14:conditionalFormatting xmlns:xm="http://schemas.microsoft.com/office/excel/2006/main">
          <x14:cfRule type="expression" priority="171" id="{6B039C5F-E899-45B8-89BE-CB47E08EE2B0}">
            <xm:f>$C313=data!$AS$4</xm:f>
            <x14:dxf>
              <fill>
                <patternFill>
                  <bgColor theme="1"/>
                </patternFill>
              </fill>
            </x14:dxf>
          </x14:cfRule>
          <xm:sqref>I313</xm:sqref>
        </x14:conditionalFormatting>
        <x14:conditionalFormatting xmlns:xm="http://schemas.microsoft.com/office/excel/2006/main">
          <x14:cfRule type="expression" priority="170" id="{494C6525-9D17-43E9-A7AA-0C2C0FC91910}">
            <xm:f>$E313=data!$AR$4</xm:f>
            <x14:dxf>
              <fill>
                <patternFill>
                  <bgColor theme="1"/>
                </patternFill>
              </fill>
            </x14:dxf>
          </x14:cfRule>
          <xm:sqref>F313</xm:sqref>
        </x14:conditionalFormatting>
        <x14:conditionalFormatting xmlns:xm="http://schemas.microsoft.com/office/excel/2006/main">
          <x14:cfRule type="expression" priority="169" id="{FAC81C68-D893-4932-9FAD-174EDF295F84}">
            <xm:f>$E313=data!$AR$5</xm:f>
            <x14:dxf>
              <fill>
                <patternFill>
                  <bgColor theme="1"/>
                </patternFill>
              </fill>
            </x14:dxf>
          </x14:cfRule>
          <xm:sqref>G313:H313</xm:sqref>
        </x14:conditionalFormatting>
        <x14:conditionalFormatting xmlns:xm="http://schemas.microsoft.com/office/excel/2006/main">
          <x14:cfRule type="expression" priority="168" id="{EEBB1EEC-ED2D-4EF4-BF41-9361690042AF}">
            <xm:f>$C314=data!$AS$5</xm:f>
            <x14:dxf>
              <fill>
                <patternFill>
                  <bgColor theme="1"/>
                </patternFill>
              </fill>
            </x14:dxf>
          </x14:cfRule>
          <xm:sqref>E314:H314</xm:sqref>
        </x14:conditionalFormatting>
        <x14:conditionalFormatting xmlns:xm="http://schemas.microsoft.com/office/excel/2006/main">
          <x14:cfRule type="expression" priority="167" id="{015DAEF0-6987-4E9C-B381-37AEA4C131DC}">
            <xm:f>$C314=data!$AS$4</xm:f>
            <x14:dxf>
              <fill>
                <patternFill>
                  <bgColor theme="1"/>
                </patternFill>
              </fill>
            </x14:dxf>
          </x14:cfRule>
          <xm:sqref>I314</xm:sqref>
        </x14:conditionalFormatting>
        <x14:conditionalFormatting xmlns:xm="http://schemas.microsoft.com/office/excel/2006/main">
          <x14:cfRule type="expression" priority="166" id="{F20509C9-CC7F-4422-8905-DE538D1F87C4}">
            <xm:f>$E314=data!$AR$4</xm:f>
            <x14:dxf>
              <fill>
                <patternFill>
                  <bgColor theme="1"/>
                </patternFill>
              </fill>
            </x14:dxf>
          </x14:cfRule>
          <xm:sqref>F314</xm:sqref>
        </x14:conditionalFormatting>
        <x14:conditionalFormatting xmlns:xm="http://schemas.microsoft.com/office/excel/2006/main">
          <x14:cfRule type="expression" priority="165" id="{3632C9BE-4E6B-471C-9422-984ECA83049D}">
            <xm:f>$E314=data!$AR$5</xm:f>
            <x14:dxf>
              <fill>
                <patternFill>
                  <bgColor theme="1"/>
                </patternFill>
              </fill>
            </x14:dxf>
          </x14:cfRule>
          <xm:sqref>G314:H314</xm:sqref>
        </x14:conditionalFormatting>
        <x14:conditionalFormatting xmlns:xm="http://schemas.microsoft.com/office/excel/2006/main">
          <x14:cfRule type="expression" priority="164" id="{9C1A1AAF-B2AB-4AFD-A4FC-5865C058FF89}">
            <xm:f>$C315=data!$AS$5</xm:f>
            <x14:dxf>
              <fill>
                <patternFill>
                  <bgColor theme="1"/>
                </patternFill>
              </fill>
            </x14:dxf>
          </x14:cfRule>
          <xm:sqref>E315:H315</xm:sqref>
        </x14:conditionalFormatting>
        <x14:conditionalFormatting xmlns:xm="http://schemas.microsoft.com/office/excel/2006/main">
          <x14:cfRule type="expression" priority="163" id="{CBBBB84B-A0D6-4D9A-92E7-F593620A51E4}">
            <xm:f>$C315=data!$AS$4</xm:f>
            <x14:dxf>
              <fill>
                <patternFill>
                  <bgColor theme="1"/>
                </patternFill>
              </fill>
            </x14:dxf>
          </x14:cfRule>
          <xm:sqref>I315</xm:sqref>
        </x14:conditionalFormatting>
        <x14:conditionalFormatting xmlns:xm="http://schemas.microsoft.com/office/excel/2006/main">
          <x14:cfRule type="expression" priority="162" id="{BF461B84-5ABE-4DA8-B300-4A9CBCDB17E3}">
            <xm:f>$E315=data!$AR$4</xm:f>
            <x14:dxf>
              <fill>
                <patternFill>
                  <bgColor theme="1"/>
                </patternFill>
              </fill>
            </x14:dxf>
          </x14:cfRule>
          <xm:sqref>F315</xm:sqref>
        </x14:conditionalFormatting>
        <x14:conditionalFormatting xmlns:xm="http://schemas.microsoft.com/office/excel/2006/main">
          <x14:cfRule type="expression" priority="161" id="{BE231678-EC92-4654-9AB9-868A68593518}">
            <xm:f>$E315=data!$AR$5</xm:f>
            <x14:dxf>
              <fill>
                <patternFill>
                  <bgColor theme="1"/>
                </patternFill>
              </fill>
            </x14:dxf>
          </x14:cfRule>
          <xm:sqref>G315:H315</xm:sqref>
        </x14:conditionalFormatting>
        <x14:conditionalFormatting xmlns:xm="http://schemas.microsoft.com/office/excel/2006/main">
          <x14:cfRule type="expression" priority="160" id="{A12C3386-B5E9-49C2-B383-3102A1168228}">
            <xm:f>$C326=data!$AS$5</xm:f>
            <x14:dxf>
              <fill>
                <patternFill>
                  <bgColor theme="1"/>
                </patternFill>
              </fill>
            </x14:dxf>
          </x14:cfRule>
          <xm:sqref>E326:H326</xm:sqref>
        </x14:conditionalFormatting>
        <x14:conditionalFormatting xmlns:xm="http://schemas.microsoft.com/office/excel/2006/main">
          <x14:cfRule type="expression" priority="159" id="{A049CBA1-FB0C-42D2-95AB-E211A41D4590}">
            <xm:f>$C326=data!$AS$4</xm:f>
            <x14:dxf>
              <fill>
                <patternFill>
                  <bgColor theme="1"/>
                </patternFill>
              </fill>
            </x14:dxf>
          </x14:cfRule>
          <xm:sqref>I326</xm:sqref>
        </x14:conditionalFormatting>
        <x14:conditionalFormatting xmlns:xm="http://schemas.microsoft.com/office/excel/2006/main">
          <x14:cfRule type="expression" priority="158" id="{B9ACA7B5-0D24-4F5F-98D6-082C6E44724F}">
            <xm:f>$E326=data!$AR$4</xm:f>
            <x14:dxf>
              <fill>
                <patternFill>
                  <bgColor theme="1"/>
                </patternFill>
              </fill>
            </x14:dxf>
          </x14:cfRule>
          <xm:sqref>F326</xm:sqref>
        </x14:conditionalFormatting>
        <x14:conditionalFormatting xmlns:xm="http://schemas.microsoft.com/office/excel/2006/main">
          <x14:cfRule type="expression" priority="157" id="{4740DA64-019F-4C29-A8D9-AC0C09B73B1E}">
            <xm:f>$E326=data!$AR$5</xm:f>
            <x14:dxf>
              <fill>
                <patternFill>
                  <bgColor theme="1"/>
                </patternFill>
              </fill>
            </x14:dxf>
          </x14:cfRule>
          <xm:sqref>G326:H326</xm:sqref>
        </x14:conditionalFormatting>
        <x14:conditionalFormatting xmlns:xm="http://schemas.microsoft.com/office/excel/2006/main">
          <x14:cfRule type="expression" priority="156" id="{A0546600-11E9-495E-A322-E31A6BE3EC4C}">
            <xm:f>$C327=data!$AS$5</xm:f>
            <x14:dxf>
              <fill>
                <patternFill>
                  <bgColor theme="1"/>
                </patternFill>
              </fill>
            </x14:dxf>
          </x14:cfRule>
          <xm:sqref>E327:H327</xm:sqref>
        </x14:conditionalFormatting>
        <x14:conditionalFormatting xmlns:xm="http://schemas.microsoft.com/office/excel/2006/main">
          <x14:cfRule type="expression" priority="155" id="{A2156318-18A0-4F75-9EEC-FFA436319258}">
            <xm:f>$C327=data!$AS$4</xm:f>
            <x14:dxf>
              <fill>
                <patternFill>
                  <bgColor theme="1"/>
                </patternFill>
              </fill>
            </x14:dxf>
          </x14:cfRule>
          <xm:sqref>I327</xm:sqref>
        </x14:conditionalFormatting>
        <x14:conditionalFormatting xmlns:xm="http://schemas.microsoft.com/office/excel/2006/main">
          <x14:cfRule type="expression" priority="154" id="{1DC4FEDA-3C8D-4F1A-99D8-117E650F1B36}">
            <xm:f>$E327=data!$AR$4</xm:f>
            <x14:dxf>
              <fill>
                <patternFill>
                  <bgColor theme="1"/>
                </patternFill>
              </fill>
            </x14:dxf>
          </x14:cfRule>
          <xm:sqref>F327</xm:sqref>
        </x14:conditionalFormatting>
        <x14:conditionalFormatting xmlns:xm="http://schemas.microsoft.com/office/excel/2006/main">
          <x14:cfRule type="expression" priority="153" id="{C2AB6695-BDDD-4D88-B8E1-CA225CF136F3}">
            <xm:f>$E327=data!$AR$5</xm:f>
            <x14:dxf>
              <fill>
                <patternFill>
                  <bgColor theme="1"/>
                </patternFill>
              </fill>
            </x14:dxf>
          </x14:cfRule>
          <xm:sqref>G327:H327</xm:sqref>
        </x14:conditionalFormatting>
        <x14:conditionalFormatting xmlns:xm="http://schemas.microsoft.com/office/excel/2006/main">
          <x14:cfRule type="expression" priority="152" id="{96A66F0C-2000-444E-9FF8-E8DDFC573DE6}">
            <xm:f>$C328=data!$AS$5</xm:f>
            <x14:dxf>
              <fill>
                <patternFill>
                  <bgColor theme="1"/>
                </patternFill>
              </fill>
            </x14:dxf>
          </x14:cfRule>
          <xm:sqref>E328:H328</xm:sqref>
        </x14:conditionalFormatting>
        <x14:conditionalFormatting xmlns:xm="http://schemas.microsoft.com/office/excel/2006/main">
          <x14:cfRule type="expression" priority="151" id="{A155C4AE-9121-4E48-8F08-5FE7A6079586}">
            <xm:f>$C328=data!$AS$4</xm:f>
            <x14:dxf>
              <fill>
                <patternFill>
                  <bgColor theme="1"/>
                </patternFill>
              </fill>
            </x14:dxf>
          </x14:cfRule>
          <xm:sqref>I328</xm:sqref>
        </x14:conditionalFormatting>
        <x14:conditionalFormatting xmlns:xm="http://schemas.microsoft.com/office/excel/2006/main">
          <x14:cfRule type="expression" priority="150" id="{9B1C09A2-9E18-47EA-BDE0-AA00485F01B6}">
            <xm:f>$E328=data!$AR$4</xm:f>
            <x14:dxf>
              <fill>
                <patternFill>
                  <bgColor theme="1"/>
                </patternFill>
              </fill>
            </x14:dxf>
          </x14:cfRule>
          <xm:sqref>F328</xm:sqref>
        </x14:conditionalFormatting>
        <x14:conditionalFormatting xmlns:xm="http://schemas.microsoft.com/office/excel/2006/main">
          <x14:cfRule type="expression" priority="149" id="{E92CBB08-D8CD-4D5D-AACE-70FEDCEB3135}">
            <xm:f>$E328=data!$AR$5</xm:f>
            <x14:dxf>
              <fill>
                <patternFill>
                  <bgColor theme="1"/>
                </patternFill>
              </fill>
            </x14:dxf>
          </x14:cfRule>
          <xm:sqref>G328:H328</xm:sqref>
        </x14:conditionalFormatting>
        <x14:conditionalFormatting xmlns:xm="http://schemas.microsoft.com/office/excel/2006/main">
          <x14:cfRule type="expression" priority="148" id="{7B272A42-92D6-46CA-9A7D-9EE76D2A6F1E}">
            <xm:f>$C329=data!$AS$5</xm:f>
            <x14:dxf>
              <fill>
                <patternFill>
                  <bgColor theme="1"/>
                </patternFill>
              </fill>
            </x14:dxf>
          </x14:cfRule>
          <xm:sqref>E329:H329</xm:sqref>
        </x14:conditionalFormatting>
        <x14:conditionalFormatting xmlns:xm="http://schemas.microsoft.com/office/excel/2006/main">
          <x14:cfRule type="expression" priority="147" id="{EDD92795-D594-4FD5-A83E-A9F0426166B4}">
            <xm:f>$C329=data!$AS$4</xm:f>
            <x14:dxf>
              <fill>
                <patternFill>
                  <bgColor theme="1"/>
                </patternFill>
              </fill>
            </x14:dxf>
          </x14:cfRule>
          <xm:sqref>I329</xm:sqref>
        </x14:conditionalFormatting>
        <x14:conditionalFormatting xmlns:xm="http://schemas.microsoft.com/office/excel/2006/main">
          <x14:cfRule type="expression" priority="146" id="{E8E28C57-63F1-47E3-BE9B-39F2218B3D4E}">
            <xm:f>$E329=data!$AR$4</xm:f>
            <x14:dxf>
              <fill>
                <patternFill>
                  <bgColor theme="1"/>
                </patternFill>
              </fill>
            </x14:dxf>
          </x14:cfRule>
          <xm:sqref>F329</xm:sqref>
        </x14:conditionalFormatting>
        <x14:conditionalFormatting xmlns:xm="http://schemas.microsoft.com/office/excel/2006/main">
          <x14:cfRule type="expression" priority="145" id="{824BA9E0-F891-4792-94E1-BDCECFA5982F}">
            <xm:f>$E329=data!$AR$5</xm:f>
            <x14:dxf>
              <fill>
                <patternFill>
                  <bgColor theme="1"/>
                </patternFill>
              </fill>
            </x14:dxf>
          </x14:cfRule>
          <xm:sqref>G329:H329</xm:sqref>
        </x14:conditionalFormatting>
        <x14:conditionalFormatting xmlns:xm="http://schemas.microsoft.com/office/excel/2006/main">
          <x14:cfRule type="expression" priority="144" id="{8905421F-BFC4-4909-AC4E-C5B08A5F2868}">
            <xm:f>$C330=data!$AS$5</xm:f>
            <x14:dxf>
              <fill>
                <patternFill>
                  <bgColor theme="1"/>
                </patternFill>
              </fill>
            </x14:dxf>
          </x14:cfRule>
          <xm:sqref>E330:H330</xm:sqref>
        </x14:conditionalFormatting>
        <x14:conditionalFormatting xmlns:xm="http://schemas.microsoft.com/office/excel/2006/main">
          <x14:cfRule type="expression" priority="143" id="{68F562F2-1D33-4459-873D-64A9298C4EB0}">
            <xm:f>$C330=data!$AS$4</xm:f>
            <x14:dxf>
              <fill>
                <patternFill>
                  <bgColor theme="1"/>
                </patternFill>
              </fill>
            </x14:dxf>
          </x14:cfRule>
          <xm:sqref>I330</xm:sqref>
        </x14:conditionalFormatting>
        <x14:conditionalFormatting xmlns:xm="http://schemas.microsoft.com/office/excel/2006/main">
          <x14:cfRule type="expression" priority="142" id="{BBA18DFD-04FC-499E-8934-94243C542E36}">
            <xm:f>$E330=data!$AR$4</xm:f>
            <x14:dxf>
              <fill>
                <patternFill>
                  <bgColor theme="1"/>
                </patternFill>
              </fill>
            </x14:dxf>
          </x14:cfRule>
          <xm:sqref>F330</xm:sqref>
        </x14:conditionalFormatting>
        <x14:conditionalFormatting xmlns:xm="http://schemas.microsoft.com/office/excel/2006/main">
          <x14:cfRule type="expression" priority="141" id="{7C554148-AC8E-4417-BD53-A3078A6316BE}">
            <xm:f>$E330=data!$AR$5</xm:f>
            <x14:dxf>
              <fill>
                <patternFill>
                  <bgColor theme="1"/>
                </patternFill>
              </fill>
            </x14:dxf>
          </x14:cfRule>
          <xm:sqref>G330:H330</xm:sqref>
        </x14:conditionalFormatting>
        <x14:conditionalFormatting xmlns:xm="http://schemas.microsoft.com/office/excel/2006/main">
          <x14:cfRule type="expression" priority="140" id="{10A23734-16E5-49A9-A8B4-D91A948C8915}">
            <xm:f>$C331=data!$AS$5</xm:f>
            <x14:dxf>
              <fill>
                <patternFill>
                  <bgColor theme="1"/>
                </patternFill>
              </fill>
            </x14:dxf>
          </x14:cfRule>
          <xm:sqref>E331:H331</xm:sqref>
        </x14:conditionalFormatting>
        <x14:conditionalFormatting xmlns:xm="http://schemas.microsoft.com/office/excel/2006/main">
          <x14:cfRule type="expression" priority="139" id="{23166D14-46F0-4813-B054-79C4D067572D}">
            <xm:f>$C331=data!$AS$4</xm:f>
            <x14:dxf>
              <fill>
                <patternFill>
                  <bgColor theme="1"/>
                </patternFill>
              </fill>
            </x14:dxf>
          </x14:cfRule>
          <xm:sqref>I331</xm:sqref>
        </x14:conditionalFormatting>
        <x14:conditionalFormatting xmlns:xm="http://schemas.microsoft.com/office/excel/2006/main">
          <x14:cfRule type="expression" priority="138" id="{A796270B-EDDF-4830-8C5B-A945BE1FBFE7}">
            <xm:f>$E331=data!$AR$4</xm:f>
            <x14:dxf>
              <fill>
                <patternFill>
                  <bgColor theme="1"/>
                </patternFill>
              </fill>
            </x14:dxf>
          </x14:cfRule>
          <xm:sqref>F331</xm:sqref>
        </x14:conditionalFormatting>
        <x14:conditionalFormatting xmlns:xm="http://schemas.microsoft.com/office/excel/2006/main">
          <x14:cfRule type="expression" priority="137" id="{5B2D4B64-02B4-4E5C-AC31-72FAE9287A79}">
            <xm:f>$E331=data!$AR$5</xm:f>
            <x14:dxf>
              <fill>
                <patternFill>
                  <bgColor theme="1"/>
                </patternFill>
              </fill>
            </x14:dxf>
          </x14:cfRule>
          <xm:sqref>G331:H331</xm:sqref>
        </x14:conditionalFormatting>
        <x14:conditionalFormatting xmlns:xm="http://schemas.microsoft.com/office/excel/2006/main">
          <x14:cfRule type="expression" priority="136" id="{D914709C-F0C5-4D77-8BF2-348B38E02B40}">
            <xm:f>$C332=data!$AS$5</xm:f>
            <x14:dxf>
              <fill>
                <patternFill>
                  <bgColor theme="1"/>
                </patternFill>
              </fill>
            </x14:dxf>
          </x14:cfRule>
          <xm:sqref>E332:H332</xm:sqref>
        </x14:conditionalFormatting>
        <x14:conditionalFormatting xmlns:xm="http://schemas.microsoft.com/office/excel/2006/main">
          <x14:cfRule type="expression" priority="135" id="{19D8DEE7-2234-4B22-8101-114054B68981}">
            <xm:f>$C332=data!$AS$4</xm:f>
            <x14:dxf>
              <fill>
                <patternFill>
                  <bgColor theme="1"/>
                </patternFill>
              </fill>
            </x14:dxf>
          </x14:cfRule>
          <xm:sqref>I332</xm:sqref>
        </x14:conditionalFormatting>
        <x14:conditionalFormatting xmlns:xm="http://schemas.microsoft.com/office/excel/2006/main">
          <x14:cfRule type="expression" priority="134" id="{F0EAA866-2E2B-4110-A425-2FE9E02866B1}">
            <xm:f>$E332=data!$AR$4</xm:f>
            <x14:dxf>
              <fill>
                <patternFill>
                  <bgColor theme="1"/>
                </patternFill>
              </fill>
            </x14:dxf>
          </x14:cfRule>
          <xm:sqref>F332</xm:sqref>
        </x14:conditionalFormatting>
        <x14:conditionalFormatting xmlns:xm="http://schemas.microsoft.com/office/excel/2006/main">
          <x14:cfRule type="expression" priority="133" id="{CFFA3175-C72E-4949-9695-0E4D96C7995E}">
            <xm:f>$E332=data!$AR$5</xm:f>
            <x14:dxf>
              <fill>
                <patternFill>
                  <bgColor theme="1"/>
                </patternFill>
              </fill>
            </x14:dxf>
          </x14:cfRule>
          <xm:sqref>G332:H332</xm:sqref>
        </x14:conditionalFormatting>
        <x14:conditionalFormatting xmlns:xm="http://schemas.microsoft.com/office/excel/2006/main">
          <x14:cfRule type="expression" priority="132" id="{03AA326E-7FF0-4468-9BB0-4309745B0C07}">
            <xm:f>$C333=data!$AS$5</xm:f>
            <x14:dxf>
              <fill>
                <patternFill>
                  <bgColor theme="1"/>
                </patternFill>
              </fill>
            </x14:dxf>
          </x14:cfRule>
          <xm:sqref>E333:H333</xm:sqref>
        </x14:conditionalFormatting>
        <x14:conditionalFormatting xmlns:xm="http://schemas.microsoft.com/office/excel/2006/main">
          <x14:cfRule type="expression" priority="131" id="{768A4CEE-7602-4FFE-BDB0-B50824D6F452}">
            <xm:f>$C333=data!$AS$4</xm:f>
            <x14:dxf>
              <fill>
                <patternFill>
                  <bgColor theme="1"/>
                </patternFill>
              </fill>
            </x14:dxf>
          </x14:cfRule>
          <xm:sqref>I333</xm:sqref>
        </x14:conditionalFormatting>
        <x14:conditionalFormatting xmlns:xm="http://schemas.microsoft.com/office/excel/2006/main">
          <x14:cfRule type="expression" priority="130" id="{BAB28E87-1519-4E94-82BC-986DB1A4369D}">
            <xm:f>$E333=data!$AR$4</xm:f>
            <x14:dxf>
              <fill>
                <patternFill>
                  <bgColor theme="1"/>
                </patternFill>
              </fill>
            </x14:dxf>
          </x14:cfRule>
          <xm:sqref>F333</xm:sqref>
        </x14:conditionalFormatting>
        <x14:conditionalFormatting xmlns:xm="http://schemas.microsoft.com/office/excel/2006/main">
          <x14:cfRule type="expression" priority="129" id="{DA181711-87FA-4553-A2FD-C39CD86312FC}">
            <xm:f>$E333=data!$AR$5</xm:f>
            <x14:dxf>
              <fill>
                <patternFill>
                  <bgColor theme="1"/>
                </patternFill>
              </fill>
            </x14:dxf>
          </x14:cfRule>
          <xm:sqref>G333:H333</xm:sqref>
        </x14:conditionalFormatting>
        <x14:conditionalFormatting xmlns:xm="http://schemas.microsoft.com/office/excel/2006/main">
          <x14:cfRule type="expression" priority="128" id="{B73F13FE-1694-410E-9B8B-DD26E5338B03}">
            <xm:f>$C334=data!$AS$5</xm:f>
            <x14:dxf>
              <fill>
                <patternFill>
                  <bgColor theme="1"/>
                </patternFill>
              </fill>
            </x14:dxf>
          </x14:cfRule>
          <xm:sqref>E334:H334</xm:sqref>
        </x14:conditionalFormatting>
        <x14:conditionalFormatting xmlns:xm="http://schemas.microsoft.com/office/excel/2006/main">
          <x14:cfRule type="expression" priority="127" id="{2AC382A4-2C1A-439C-B50E-9318689E996D}">
            <xm:f>$C334=data!$AS$4</xm:f>
            <x14:dxf>
              <fill>
                <patternFill>
                  <bgColor theme="1"/>
                </patternFill>
              </fill>
            </x14:dxf>
          </x14:cfRule>
          <xm:sqref>I334</xm:sqref>
        </x14:conditionalFormatting>
        <x14:conditionalFormatting xmlns:xm="http://schemas.microsoft.com/office/excel/2006/main">
          <x14:cfRule type="expression" priority="126" id="{B096F19D-1638-4AAD-8F53-17EBCEC3DC92}">
            <xm:f>$E334=data!$AR$4</xm:f>
            <x14:dxf>
              <fill>
                <patternFill>
                  <bgColor theme="1"/>
                </patternFill>
              </fill>
            </x14:dxf>
          </x14:cfRule>
          <xm:sqref>F334</xm:sqref>
        </x14:conditionalFormatting>
        <x14:conditionalFormatting xmlns:xm="http://schemas.microsoft.com/office/excel/2006/main">
          <x14:cfRule type="expression" priority="125" id="{55F46551-A5EB-43B8-BF8B-73122B7125BB}">
            <xm:f>$E334=data!$AR$5</xm:f>
            <x14:dxf>
              <fill>
                <patternFill>
                  <bgColor theme="1"/>
                </patternFill>
              </fill>
            </x14:dxf>
          </x14:cfRule>
          <xm:sqref>G334:H334</xm:sqref>
        </x14:conditionalFormatting>
        <x14:conditionalFormatting xmlns:xm="http://schemas.microsoft.com/office/excel/2006/main">
          <x14:cfRule type="expression" priority="124" id="{87CC85CF-71EE-4C35-AF38-9E7038EDD6A3}">
            <xm:f>$C335=data!$AS$5</xm:f>
            <x14:dxf>
              <fill>
                <patternFill>
                  <bgColor theme="1"/>
                </patternFill>
              </fill>
            </x14:dxf>
          </x14:cfRule>
          <xm:sqref>E335:H335</xm:sqref>
        </x14:conditionalFormatting>
        <x14:conditionalFormatting xmlns:xm="http://schemas.microsoft.com/office/excel/2006/main">
          <x14:cfRule type="expression" priority="123" id="{BEAFE62A-96BE-4C10-8CEB-403C49245DD7}">
            <xm:f>$C335=data!$AS$4</xm:f>
            <x14:dxf>
              <fill>
                <patternFill>
                  <bgColor theme="1"/>
                </patternFill>
              </fill>
            </x14:dxf>
          </x14:cfRule>
          <xm:sqref>I335</xm:sqref>
        </x14:conditionalFormatting>
        <x14:conditionalFormatting xmlns:xm="http://schemas.microsoft.com/office/excel/2006/main">
          <x14:cfRule type="expression" priority="122" id="{C1E545D0-86A4-4127-B343-8BAD77D5F5BB}">
            <xm:f>$E335=data!$AR$4</xm:f>
            <x14:dxf>
              <fill>
                <patternFill>
                  <bgColor theme="1"/>
                </patternFill>
              </fill>
            </x14:dxf>
          </x14:cfRule>
          <xm:sqref>F335</xm:sqref>
        </x14:conditionalFormatting>
        <x14:conditionalFormatting xmlns:xm="http://schemas.microsoft.com/office/excel/2006/main">
          <x14:cfRule type="expression" priority="121" id="{120B414A-D6AF-4297-8718-9A1BECF9786C}">
            <xm:f>$E335=data!$AR$5</xm:f>
            <x14:dxf>
              <fill>
                <patternFill>
                  <bgColor theme="1"/>
                </patternFill>
              </fill>
            </x14:dxf>
          </x14:cfRule>
          <xm:sqref>G335:H335</xm:sqref>
        </x14:conditionalFormatting>
        <x14:conditionalFormatting xmlns:xm="http://schemas.microsoft.com/office/excel/2006/main">
          <x14:cfRule type="expression" priority="120" id="{575DDE0B-9976-4AEB-9675-AA6B83B6F3C1}">
            <xm:f>$C346=data!$AS$5</xm:f>
            <x14:dxf>
              <fill>
                <patternFill>
                  <bgColor theme="1"/>
                </patternFill>
              </fill>
            </x14:dxf>
          </x14:cfRule>
          <xm:sqref>E346:H346</xm:sqref>
        </x14:conditionalFormatting>
        <x14:conditionalFormatting xmlns:xm="http://schemas.microsoft.com/office/excel/2006/main">
          <x14:cfRule type="expression" priority="119" id="{2C056D0C-2804-4DE6-A70B-E0BC901E0C7F}">
            <xm:f>$C346=data!$AS$4</xm:f>
            <x14:dxf>
              <fill>
                <patternFill>
                  <bgColor theme="1"/>
                </patternFill>
              </fill>
            </x14:dxf>
          </x14:cfRule>
          <xm:sqref>I346</xm:sqref>
        </x14:conditionalFormatting>
        <x14:conditionalFormatting xmlns:xm="http://schemas.microsoft.com/office/excel/2006/main">
          <x14:cfRule type="expression" priority="118" id="{58A2A506-68E3-45EA-8F0E-1EA3C0BAF2C6}">
            <xm:f>$E346=data!$AR$4</xm:f>
            <x14:dxf>
              <fill>
                <patternFill>
                  <bgColor theme="1"/>
                </patternFill>
              </fill>
            </x14:dxf>
          </x14:cfRule>
          <xm:sqref>F346</xm:sqref>
        </x14:conditionalFormatting>
        <x14:conditionalFormatting xmlns:xm="http://schemas.microsoft.com/office/excel/2006/main">
          <x14:cfRule type="expression" priority="117" id="{A12282E3-EE31-43E6-8871-2A876F8B4E7B}">
            <xm:f>$E346=data!$AR$5</xm:f>
            <x14:dxf>
              <fill>
                <patternFill>
                  <bgColor theme="1"/>
                </patternFill>
              </fill>
            </x14:dxf>
          </x14:cfRule>
          <xm:sqref>G346:H346</xm:sqref>
        </x14:conditionalFormatting>
        <x14:conditionalFormatting xmlns:xm="http://schemas.microsoft.com/office/excel/2006/main">
          <x14:cfRule type="expression" priority="116" id="{15E8D096-56E3-431D-84C3-8CECFB698E27}">
            <xm:f>$C347=data!$AS$5</xm:f>
            <x14:dxf>
              <fill>
                <patternFill>
                  <bgColor theme="1"/>
                </patternFill>
              </fill>
            </x14:dxf>
          </x14:cfRule>
          <xm:sqref>E347:H347</xm:sqref>
        </x14:conditionalFormatting>
        <x14:conditionalFormatting xmlns:xm="http://schemas.microsoft.com/office/excel/2006/main">
          <x14:cfRule type="expression" priority="115" id="{8EFC0AD1-0B32-4B46-A952-F452D4D64323}">
            <xm:f>$C347=data!$AS$4</xm:f>
            <x14:dxf>
              <fill>
                <patternFill>
                  <bgColor theme="1"/>
                </patternFill>
              </fill>
            </x14:dxf>
          </x14:cfRule>
          <xm:sqref>I347</xm:sqref>
        </x14:conditionalFormatting>
        <x14:conditionalFormatting xmlns:xm="http://schemas.microsoft.com/office/excel/2006/main">
          <x14:cfRule type="expression" priority="114" id="{EF302E72-A6EA-4789-BD9F-02519188745D}">
            <xm:f>$E347=data!$AR$4</xm:f>
            <x14:dxf>
              <fill>
                <patternFill>
                  <bgColor theme="1"/>
                </patternFill>
              </fill>
            </x14:dxf>
          </x14:cfRule>
          <xm:sqref>F347</xm:sqref>
        </x14:conditionalFormatting>
        <x14:conditionalFormatting xmlns:xm="http://schemas.microsoft.com/office/excel/2006/main">
          <x14:cfRule type="expression" priority="113" id="{4F96146B-2B65-4ADA-94A4-82AD50629043}">
            <xm:f>$E347=data!$AR$5</xm:f>
            <x14:dxf>
              <fill>
                <patternFill>
                  <bgColor theme="1"/>
                </patternFill>
              </fill>
            </x14:dxf>
          </x14:cfRule>
          <xm:sqref>G347:H347</xm:sqref>
        </x14:conditionalFormatting>
        <x14:conditionalFormatting xmlns:xm="http://schemas.microsoft.com/office/excel/2006/main">
          <x14:cfRule type="expression" priority="112" id="{AB8B1C6E-C94A-441C-BD1D-00C4D5A894D9}">
            <xm:f>$C348=data!$AS$5</xm:f>
            <x14:dxf>
              <fill>
                <patternFill>
                  <bgColor theme="1"/>
                </patternFill>
              </fill>
            </x14:dxf>
          </x14:cfRule>
          <xm:sqref>E348:H348</xm:sqref>
        </x14:conditionalFormatting>
        <x14:conditionalFormatting xmlns:xm="http://schemas.microsoft.com/office/excel/2006/main">
          <x14:cfRule type="expression" priority="111" id="{D1BCFFC0-518D-48BC-A72D-077AB8FBD04C}">
            <xm:f>$C348=data!$AS$4</xm:f>
            <x14:dxf>
              <fill>
                <patternFill>
                  <bgColor theme="1"/>
                </patternFill>
              </fill>
            </x14:dxf>
          </x14:cfRule>
          <xm:sqref>I348</xm:sqref>
        </x14:conditionalFormatting>
        <x14:conditionalFormatting xmlns:xm="http://schemas.microsoft.com/office/excel/2006/main">
          <x14:cfRule type="expression" priority="110" id="{A9332C55-F92F-4C51-86BC-52612628C3B7}">
            <xm:f>$E348=data!$AR$4</xm:f>
            <x14:dxf>
              <fill>
                <patternFill>
                  <bgColor theme="1"/>
                </patternFill>
              </fill>
            </x14:dxf>
          </x14:cfRule>
          <xm:sqref>F348</xm:sqref>
        </x14:conditionalFormatting>
        <x14:conditionalFormatting xmlns:xm="http://schemas.microsoft.com/office/excel/2006/main">
          <x14:cfRule type="expression" priority="109" id="{A6542CEE-7335-4434-8320-19BE30D12AAF}">
            <xm:f>$E348=data!$AR$5</xm:f>
            <x14:dxf>
              <fill>
                <patternFill>
                  <bgColor theme="1"/>
                </patternFill>
              </fill>
            </x14:dxf>
          </x14:cfRule>
          <xm:sqref>G348:H348</xm:sqref>
        </x14:conditionalFormatting>
        <x14:conditionalFormatting xmlns:xm="http://schemas.microsoft.com/office/excel/2006/main">
          <x14:cfRule type="expression" priority="108" id="{859BEDEC-827C-4175-A95C-3D28EFFD7655}">
            <xm:f>$C349=data!$AS$5</xm:f>
            <x14:dxf>
              <fill>
                <patternFill>
                  <bgColor theme="1"/>
                </patternFill>
              </fill>
            </x14:dxf>
          </x14:cfRule>
          <xm:sqref>E349:H349</xm:sqref>
        </x14:conditionalFormatting>
        <x14:conditionalFormatting xmlns:xm="http://schemas.microsoft.com/office/excel/2006/main">
          <x14:cfRule type="expression" priority="107" id="{35844678-4C11-4BF6-BA57-52748B694F83}">
            <xm:f>$C349=data!$AS$4</xm:f>
            <x14:dxf>
              <fill>
                <patternFill>
                  <bgColor theme="1"/>
                </patternFill>
              </fill>
            </x14:dxf>
          </x14:cfRule>
          <xm:sqref>I349</xm:sqref>
        </x14:conditionalFormatting>
        <x14:conditionalFormatting xmlns:xm="http://schemas.microsoft.com/office/excel/2006/main">
          <x14:cfRule type="expression" priority="106" id="{2F52334A-66E7-4253-9B3E-1FAFDED2138B}">
            <xm:f>$E349=data!$AR$4</xm:f>
            <x14:dxf>
              <fill>
                <patternFill>
                  <bgColor theme="1"/>
                </patternFill>
              </fill>
            </x14:dxf>
          </x14:cfRule>
          <xm:sqref>F349</xm:sqref>
        </x14:conditionalFormatting>
        <x14:conditionalFormatting xmlns:xm="http://schemas.microsoft.com/office/excel/2006/main">
          <x14:cfRule type="expression" priority="105" id="{3C4D85C7-36F8-4DEE-B0BC-D9900799819E}">
            <xm:f>$E349=data!$AR$5</xm:f>
            <x14:dxf>
              <fill>
                <patternFill>
                  <bgColor theme="1"/>
                </patternFill>
              </fill>
            </x14:dxf>
          </x14:cfRule>
          <xm:sqref>G349:H349</xm:sqref>
        </x14:conditionalFormatting>
        <x14:conditionalFormatting xmlns:xm="http://schemas.microsoft.com/office/excel/2006/main">
          <x14:cfRule type="expression" priority="104" id="{398E396B-8FCC-4AB8-9EFC-B46BB6D2BFB3}">
            <xm:f>$C350=data!$AS$5</xm:f>
            <x14:dxf>
              <fill>
                <patternFill>
                  <bgColor theme="1"/>
                </patternFill>
              </fill>
            </x14:dxf>
          </x14:cfRule>
          <xm:sqref>E350:H350</xm:sqref>
        </x14:conditionalFormatting>
        <x14:conditionalFormatting xmlns:xm="http://schemas.microsoft.com/office/excel/2006/main">
          <x14:cfRule type="expression" priority="103" id="{30B6D599-8B5C-49AE-AC2D-DAC9DD33DBBE}">
            <xm:f>$C350=data!$AS$4</xm:f>
            <x14:dxf>
              <fill>
                <patternFill>
                  <bgColor theme="1"/>
                </patternFill>
              </fill>
            </x14:dxf>
          </x14:cfRule>
          <xm:sqref>I350</xm:sqref>
        </x14:conditionalFormatting>
        <x14:conditionalFormatting xmlns:xm="http://schemas.microsoft.com/office/excel/2006/main">
          <x14:cfRule type="expression" priority="102" id="{B6B57E3C-C7B5-48A2-9DEB-3B5938A2746E}">
            <xm:f>$E350=data!$AR$4</xm:f>
            <x14:dxf>
              <fill>
                <patternFill>
                  <bgColor theme="1"/>
                </patternFill>
              </fill>
            </x14:dxf>
          </x14:cfRule>
          <xm:sqref>F350</xm:sqref>
        </x14:conditionalFormatting>
        <x14:conditionalFormatting xmlns:xm="http://schemas.microsoft.com/office/excel/2006/main">
          <x14:cfRule type="expression" priority="101" id="{EFE5096F-C259-4383-84EC-41BFB53F7F12}">
            <xm:f>$E350=data!$AR$5</xm:f>
            <x14:dxf>
              <fill>
                <patternFill>
                  <bgColor theme="1"/>
                </patternFill>
              </fill>
            </x14:dxf>
          </x14:cfRule>
          <xm:sqref>G350:H350</xm:sqref>
        </x14:conditionalFormatting>
        <x14:conditionalFormatting xmlns:xm="http://schemas.microsoft.com/office/excel/2006/main">
          <x14:cfRule type="expression" priority="100" id="{6F738FBE-7A93-4D30-8C5B-1E671A1C25DD}">
            <xm:f>$C351=data!$AS$5</xm:f>
            <x14:dxf>
              <fill>
                <patternFill>
                  <bgColor theme="1"/>
                </patternFill>
              </fill>
            </x14:dxf>
          </x14:cfRule>
          <xm:sqref>E351:H351</xm:sqref>
        </x14:conditionalFormatting>
        <x14:conditionalFormatting xmlns:xm="http://schemas.microsoft.com/office/excel/2006/main">
          <x14:cfRule type="expression" priority="99" id="{1B1968E0-4128-45A3-A828-F4A337F7FCBD}">
            <xm:f>$C351=data!$AS$4</xm:f>
            <x14:dxf>
              <fill>
                <patternFill>
                  <bgColor theme="1"/>
                </patternFill>
              </fill>
            </x14:dxf>
          </x14:cfRule>
          <xm:sqref>I351</xm:sqref>
        </x14:conditionalFormatting>
        <x14:conditionalFormatting xmlns:xm="http://schemas.microsoft.com/office/excel/2006/main">
          <x14:cfRule type="expression" priority="98" id="{583513B6-3C74-459E-8AD3-8DE75D431327}">
            <xm:f>$E351=data!$AR$4</xm:f>
            <x14:dxf>
              <fill>
                <patternFill>
                  <bgColor theme="1"/>
                </patternFill>
              </fill>
            </x14:dxf>
          </x14:cfRule>
          <xm:sqref>F351</xm:sqref>
        </x14:conditionalFormatting>
        <x14:conditionalFormatting xmlns:xm="http://schemas.microsoft.com/office/excel/2006/main">
          <x14:cfRule type="expression" priority="97" id="{AC1129B6-AB9E-4500-873E-5E1D05BD2908}">
            <xm:f>$E351=data!$AR$5</xm:f>
            <x14:dxf>
              <fill>
                <patternFill>
                  <bgColor theme="1"/>
                </patternFill>
              </fill>
            </x14:dxf>
          </x14:cfRule>
          <xm:sqref>G351:H351</xm:sqref>
        </x14:conditionalFormatting>
        <x14:conditionalFormatting xmlns:xm="http://schemas.microsoft.com/office/excel/2006/main">
          <x14:cfRule type="expression" priority="96" id="{9D1508A1-4C83-42B9-9469-B12A8E86A41C}">
            <xm:f>$C352=data!$AS$5</xm:f>
            <x14:dxf>
              <fill>
                <patternFill>
                  <bgColor theme="1"/>
                </patternFill>
              </fill>
            </x14:dxf>
          </x14:cfRule>
          <xm:sqref>E352:H352</xm:sqref>
        </x14:conditionalFormatting>
        <x14:conditionalFormatting xmlns:xm="http://schemas.microsoft.com/office/excel/2006/main">
          <x14:cfRule type="expression" priority="95" id="{E04AC5EE-8A82-410D-A621-800ED2EC94E0}">
            <xm:f>$C352=data!$AS$4</xm:f>
            <x14:dxf>
              <fill>
                <patternFill>
                  <bgColor theme="1"/>
                </patternFill>
              </fill>
            </x14:dxf>
          </x14:cfRule>
          <xm:sqref>I352</xm:sqref>
        </x14:conditionalFormatting>
        <x14:conditionalFormatting xmlns:xm="http://schemas.microsoft.com/office/excel/2006/main">
          <x14:cfRule type="expression" priority="94" id="{73AE253C-55A6-4303-8128-4AF0994F3F91}">
            <xm:f>$E352=data!$AR$4</xm:f>
            <x14:dxf>
              <fill>
                <patternFill>
                  <bgColor theme="1"/>
                </patternFill>
              </fill>
            </x14:dxf>
          </x14:cfRule>
          <xm:sqref>F352</xm:sqref>
        </x14:conditionalFormatting>
        <x14:conditionalFormatting xmlns:xm="http://schemas.microsoft.com/office/excel/2006/main">
          <x14:cfRule type="expression" priority="93" id="{D7CAEC29-90A0-48CB-8434-BD1A5D41F97B}">
            <xm:f>$E352=data!$AR$5</xm:f>
            <x14:dxf>
              <fill>
                <patternFill>
                  <bgColor theme="1"/>
                </patternFill>
              </fill>
            </x14:dxf>
          </x14:cfRule>
          <xm:sqref>G352:H352</xm:sqref>
        </x14:conditionalFormatting>
        <x14:conditionalFormatting xmlns:xm="http://schemas.microsoft.com/office/excel/2006/main">
          <x14:cfRule type="expression" priority="92" id="{7226D150-987A-4DD6-A5A6-B6C4035652E8}">
            <xm:f>$C353=data!$AS$5</xm:f>
            <x14:dxf>
              <fill>
                <patternFill>
                  <bgColor theme="1"/>
                </patternFill>
              </fill>
            </x14:dxf>
          </x14:cfRule>
          <xm:sqref>E353:H353</xm:sqref>
        </x14:conditionalFormatting>
        <x14:conditionalFormatting xmlns:xm="http://schemas.microsoft.com/office/excel/2006/main">
          <x14:cfRule type="expression" priority="91" id="{8C6889CA-453F-4B03-90E4-DD0DBDC9D90F}">
            <xm:f>$C353=data!$AS$4</xm:f>
            <x14:dxf>
              <fill>
                <patternFill>
                  <bgColor theme="1"/>
                </patternFill>
              </fill>
            </x14:dxf>
          </x14:cfRule>
          <xm:sqref>I353</xm:sqref>
        </x14:conditionalFormatting>
        <x14:conditionalFormatting xmlns:xm="http://schemas.microsoft.com/office/excel/2006/main">
          <x14:cfRule type="expression" priority="90" id="{B5547DC1-61C7-48DA-A0C4-943D406FA489}">
            <xm:f>$E353=data!$AR$4</xm:f>
            <x14:dxf>
              <fill>
                <patternFill>
                  <bgColor theme="1"/>
                </patternFill>
              </fill>
            </x14:dxf>
          </x14:cfRule>
          <xm:sqref>F353</xm:sqref>
        </x14:conditionalFormatting>
        <x14:conditionalFormatting xmlns:xm="http://schemas.microsoft.com/office/excel/2006/main">
          <x14:cfRule type="expression" priority="89" id="{78762C34-276D-4B57-8D17-536637A9B6CD}">
            <xm:f>$E353=data!$AR$5</xm:f>
            <x14:dxf>
              <fill>
                <patternFill>
                  <bgColor theme="1"/>
                </patternFill>
              </fill>
            </x14:dxf>
          </x14:cfRule>
          <xm:sqref>G353:H353</xm:sqref>
        </x14:conditionalFormatting>
        <x14:conditionalFormatting xmlns:xm="http://schemas.microsoft.com/office/excel/2006/main">
          <x14:cfRule type="expression" priority="88" id="{05D76F6C-C91F-4935-B404-97C319A9FA42}">
            <xm:f>$C354=data!$AS$5</xm:f>
            <x14:dxf>
              <fill>
                <patternFill>
                  <bgColor theme="1"/>
                </patternFill>
              </fill>
            </x14:dxf>
          </x14:cfRule>
          <xm:sqref>E354:H354</xm:sqref>
        </x14:conditionalFormatting>
        <x14:conditionalFormatting xmlns:xm="http://schemas.microsoft.com/office/excel/2006/main">
          <x14:cfRule type="expression" priority="87" id="{DFAF3338-5ADA-4AEA-81A2-486F35991C0A}">
            <xm:f>$C354=data!$AS$4</xm:f>
            <x14:dxf>
              <fill>
                <patternFill>
                  <bgColor theme="1"/>
                </patternFill>
              </fill>
            </x14:dxf>
          </x14:cfRule>
          <xm:sqref>I354</xm:sqref>
        </x14:conditionalFormatting>
        <x14:conditionalFormatting xmlns:xm="http://schemas.microsoft.com/office/excel/2006/main">
          <x14:cfRule type="expression" priority="86" id="{FB40F3FD-8BE5-4D0F-9DA8-F38F5B2A02B1}">
            <xm:f>$E354=data!$AR$4</xm:f>
            <x14:dxf>
              <fill>
                <patternFill>
                  <bgColor theme="1"/>
                </patternFill>
              </fill>
            </x14:dxf>
          </x14:cfRule>
          <xm:sqref>F354</xm:sqref>
        </x14:conditionalFormatting>
        <x14:conditionalFormatting xmlns:xm="http://schemas.microsoft.com/office/excel/2006/main">
          <x14:cfRule type="expression" priority="85" id="{C49A4A35-B659-4CE4-AE7B-12FA9DC3DA84}">
            <xm:f>$E354=data!$AR$5</xm:f>
            <x14:dxf>
              <fill>
                <patternFill>
                  <bgColor theme="1"/>
                </patternFill>
              </fill>
            </x14:dxf>
          </x14:cfRule>
          <xm:sqref>G354:H354</xm:sqref>
        </x14:conditionalFormatting>
        <x14:conditionalFormatting xmlns:xm="http://schemas.microsoft.com/office/excel/2006/main">
          <x14:cfRule type="expression" priority="84" id="{4334F60A-007D-4441-AE06-1496872A1B01}">
            <xm:f>$C355=data!$AS$5</xm:f>
            <x14:dxf>
              <fill>
                <patternFill>
                  <bgColor theme="1"/>
                </patternFill>
              </fill>
            </x14:dxf>
          </x14:cfRule>
          <xm:sqref>E355:H355</xm:sqref>
        </x14:conditionalFormatting>
        <x14:conditionalFormatting xmlns:xm="http://schemas.microsoft.com/office/excel/2006/main">
          <x14:cfRule type="expression" priority="83" id="{F6E90E23-BE28-49CE-90B1-FDF54207FB31}">
            <xm:f>$C355=data!$AS$4</xm:f>
            <x14:dxf>
              <fill>
                <patternFill>
                  <bgColor theme="1"/>
                </patternFill>
              </fill>
            </x14:dxf>
          </x14:cfRule>
          <xm:sqref>I355</xm:sqref>
        </x14:conditionalFormatting>
        <x14:conditionalFormatting xmlns:xm="http://schemas.microsoft.com/office/excel/2006/main">
          <x14:cfRule type="expression" priority="82" id="{C53C2654-4766-4553-BE46-5FC2FEE19B73}">
            <xm:f>$E355=data!$AR$4</xm:f>
            <x14:dxf>
              <fill>
                <patternFill>
                  <bgColor theme="1"/>
                </patternFill>
              </fill>
            </x14:dxf>
          </x14:cfRule>
          <xm:sqref>F355</xm:sqref>
        </x14:conditionalFormatting>
        <x14:conditionalFormatting xmlns:xm="http://schemas.microsoft.com/office/excel/2006/main">
          <x14:cfRule type="expression" priority="81" id="{F3B6C755-D36B-448C-AF42-2351956FF4F1}">
            <xm:f>$E355=data!$AR$5</xm:f>
            <x14:dxf>
              <fill>
                <patternFill>
                  <bgColor theme="1"/>
                </patternFill>
              </fill>
            </x14:dxf>
          </x14:cfRule>
          <xm:sqref>G355:H355</xm:sqref>
        </x14:conditionalFormatting>
        <x14:conditionalFormatting xmlns:xm="http://schemas.microsoft.com/office/excel/2006/main">
          <x14:cfRule type="expression" priority="80" id="{0AE7DF59-3C4E-449C-9EFC-04ECBBDB6CCA}">
            <xm:f>$C366=data!$AS$5</xm:f>
            <x14:dxf>
              <fill>
                <patternFill>
                  <bgColor theme="1"/>
                </patternFill>
              </fill>
            </x14:dxf>
          </x14:cfRule>
          <xm:sqref>E366:H366</xm:sqref>
        </x14:conditionalFormatting>
        <x14:conditionalFormatting xmlns:xm="http://schemas.microsoft.com/office/excel/2006/main">
          <x14:cfRule type="expression" priority="79" id="{C916B572-9B35-404E-8317-DAA592F12D30}">
            <xm:f>$C366=data!$AS$4</xm:f>
            <x14:dxf>
              <fill>
                <patternFill>
                  <bgColor theme="1"/>
                </patternFill>
              </fill>
            </x14:dxf>
          </x14:cfRule>
          <xm:sqref>I366</xm:sqref>
        </x14:conditionalFormatting>
        <x14:conditionalFormatting xmlns:xm="http://schemas.microsoft.com/office/excel/2006/main">
          <x14:cfRule type="expression" priority="78" id="{3EFC636B-0FC5-429D-B38F-83B4DF237F95}">
            <xm:f>$E366=data!$AR$4</xm:f>
            <x14:dxf>
              <fill>
                <patternFill>
                  <bgColor theme="1"/>
                </patternFill>
              </fill>
            </x14:dxf>
          </x14:cfRule>
          <xm:sqref>F366</xm:sqref>
        </x14:conditionalFormatting>
        <x14:conditionalFormatting xmlns:xm="http://schemas.microsoft.com/office/excel/2006/main">
          <x14:cfRule type="expression" priority="77" id="{BA6D595A-AA31-4B1B-882B-5A29F3AD9244}">
            <xm:f>$E366=data!$AR$5</xm:f>
            <x14:dxf>
              <fill>
                <patternFill>
                  <bgColor theme="1"/>
                </patternFill>
              </fill>
            </x14:dxf>
          </x14:cfRule>
          <xm:sqref>G366:H366</xm:sqref>
        </x14:conditionalFormatting>
        <x14:conditionalFormatting xmlns:xm="http://schemas.microsoft.com/office/excel/2006/main">
          <x14:cfRule type="expression" priority="76" id="{A8BA9AC2-1E07-4F81-AF43-C2F108F3EAAD}">
            <xm:f>$C367=data!$AS$5</xm:f>
            <x14:dxf>
              <fill>
                <patternFill>
                  <bgColor theme="1"/>
                </patternFill>
              </fill>
            </x14:dxf>
          </x14:cfRule>
          <xm:sqref>E367:H367</xm:sqref>
        </x14:conditionalFormatting>
        <x14:conditionalFormatting xmlns:xm="http://schemas.microsoft.com/office/excel/2006/main">
          <x14:cfRule type="expression" priority="75" id="{0D4ED6B9-8E33-47FC-BFD1-3CB9C1AEA718}">
            <xm:f>$C367=data!$AS$4</xm:f>
            <x14:dxf>
              <fill>
                <patternFill>
                  <bgColor theme="1"/>
                </patternFill>
              </fill>
            </x14:dxf>
          </x14:cfRule>
          <xm:sqref>I367</xm:sqref>
        </x14:conditionalFormatting>
        <x14:conditionalFormatting xmlns:xm="http://schemas.microsoft.com/office/excel/2006/main">
          <x14:cfRule type="expression" priority="74" id="{24E5A7A4-5EFE-41FF-BB69-4651FDCD2F0F}">
            <xm:f>$E367=data!$AR$4</xm:f>
            <x14:dxf>
              <fill>
                <patternFill>
                  <bgColor theme="1"/>
                </patternFill>
              </fill>
            </x14:dxf>
          </x14:cfRule>
          <xm:sqref>F367</xm:sqref>
        </x14:conditionalFormatting>
        <x14:conditionalFormatting xmlns:xm="http://schemas.microsoft.com/office/excel/2006/main">
          <x14:cfRule type="expression" priority="73" id="{ABA76863-1173-48B8-B0FD-EA7AB93B529C}">
            <xm:f>$E367=data!$AR$5</xm:f>
            <x14:dxf>
              <fill>
                <patternFill>
                  <bgColor theme="1"/>
                </patternFill>
              </fill>
            </x14:dxf>
          </x14:cfRule>
          <xm:sqref>G367:H367</xm:sqref>
        </x14:conditionalFormatting>
        <x14:conditionalFormatting xmlns:xm="http://schemas.microsoft.com/office/excel/2006/main">
          <x14:cfRule type="expression" priority="72" id="{3A3CC236-C146-4102-9444-51D775E2327B}">
            <xm:f>$C368=data!$AS$5</xm:f>
            <x14:dxf>
              <fill>
                <patternFill>
                  <bgColor theme="1"/>
                </patternFill>
              </fill>
            </x14:dxf>
          </x14:cfRule>
          <xm:sqref>E368:H368</xm:sqref>
        </x14:conditionalFormatting>
        <x14:conditionalFormatting xmlns:xm="http://schemas.microsoft.com/office/excel/2006/main">
          <x14:cfRule type="expression" priority="71" id="{C05B8978-005A-4340-A0B6-7C0CC814C518}">
            <xm:f>$C368=data!$AS$4</xm:f>
            <x14:dxf>
              <fill>
                <patternFill>
                  <bgColor theme="1"/>
                </patternFill>
              </fill>
            </x14:dxf>
          </x14:cfRule>
          <xm:sqref>I368</xm:sqref>
        </x14:conditionalFormatting>
        <x14:conditionalFormatting xmlns:xm="http://schemas.microsoft.com/office/excel/2006/main">
          <x14:cfRule type="expression" priority="70" id="{00984587-B5A9-49B2-AE4B-284F91A3C033}">
            <xm:f>$E368=data!$AR$4</xm:f>
            <x14:dxf>
              <fill>
                <patternFill>
                  <bgColor theme="1"/>
                </patternFill>
              </fill>
            </x14:dxf>
          </x14:cfRule>
          <xm:sqref>F368</xm:sqref>
        </x14:conditionalFormatting>
        <x14:conditionalFormatting xmlns:xm="http://schemas.microsoft.com/office/excel/2006/main">
          <x14:cfRule type="expression" priority="69" id="{F050DD2D-EE31-489F-AACA-05276BBC23BA}">
            <xm:f>$E368=data!$AR$5</xm:f>
            <x14:dxf>
              <fill>
                <patternFill>
                  <bgColor theme="1"/>
                </patternFill>
              </fill>
            </x14:dxf>
          </x14:cfRule>
          <xm:sqref>G368:H368</xm:sqref>
        </x14:conditionalFormatting>
        <x14:conditionalFormatting xmlns:xm="http://schemas.microsoft.com/office/excel/2006/main">
          <x14:cfRule type="expression" priority="68" id="{3F1CFC2A-7455-428F-8726-2E74EAE25A36}">
            <xm:f>$C369=data!$AS$5</xm:f>
            <x14:dxf>
              <fill>
                <patternFill>
                  <bgColor theme="1"/>
                </patternFill>
              </fill>
            </x14:dxf>
          </x14:cfRule>
          <xm:sqref>E369:H369</xm:sqref>
        </x14:conditionalFormatting>
        <x14:conditionalFormatting xmlns:xm="http://schemas.microsoft.com/office/excel/2006/main">
          <x14:cfRule type="expression" priority="67" id="{13CF5422-1A38-4A75-9C7D-5155DB78DBD7}">
            <xm:f>$C369=data!$AS$4</xm:f>
            <x14:dxf>
              <fill>
                <patternFill>
                  <bgColor theme="1"/>
                </patternFill>
              </fill>
            </x14:dxf>
          </x14:cfRule>
          <xm:sqref>I369</xm:sqref>
        </x14:conditionalFormatting>
        <x14:conditionalFormatting xmlns:xm="http://schemas.microsoft.com/office/excel/2006/main">
          <x14:cfRule type="expression" priority="66" id="{D76CD0C8-1493-4043-A723-023498872185}">
            <xm:f>$E369=data!$AR$4</xm:f>
            <x14:dxf>
              <fill>
                <patternFill>
                  <bgColor theme="1"/>
                </patternFill>
              </fill>
            </x14:dxf>
          </x14:cfRule>
          <xm:sqref>F369</xm:sqref>
        </x14:conditionalFormatting>
        <x14:conditionalFormatting xmlns:xm="http://schemas.microsoft.com/office/excel/2006/main">
          <x14:cfRule type="expression" priority="65" id="{3207EAE0-B740-496C-99B9-5C0B0C3EEB2E}">
            <xm:f>$E369=data!$AR$5</xm:f>
            <x14:dxf>
              <fill>
                <patternFill>
                  <bgColor theme="1"/>
                </patternFill>
              </fill>
            </x14:dxf>
          </x14:cfRule>
          <xm:sqref>G369:H369</xm:sqref>
        </x14:conditionalFormatting>
        <x14:conditionalFormatting xmlns:xm="http://schemas.microsoft.com/office/excel/2006/main">
          <x14:cfRule type="expression" priority="64" id="{025B2AE9-1913-4129-B5E1-6490AB21A537}">
            <xm:f>$C370=data!$AS$5</xm:f>
            <x14:dxf>
              <fill>
                <patternFill>
                  <bgColor theme="1"/>
                </patternFill>
              </fill>
            </x14:dxf>
          </x14:cfRule>
          <xm:sqref>E370:H370</xm:sqref>
        </x14:conditionalFormatting>
        <x14:conditionalFormatting xmlns:xm="http://schemas.microsoft.com/office/excel/2006/main">
          <x14:cfRule type="expression" priority="63" id="{B5873173-475E-4681-82CC-3F771FCFE99F}">
            <xm:f>$C370=data!$AS$4</xm:f>
            <x14:dxf>
              <fill>
                <patternFill>
                  <bgColor theme="1"/>
                </patternFill>
              </fill>
            </x14:dxf>
          </x14:cfRule>
          <xm:sqref>I370</xm:sqref>
        </x14:conditionalFormatting>
        <x14:conditionalFormatting xmlns:xm="http://schemas.microsoft.com/office/excel/2006/main">
          <x14:cfRule type="expression" priority="62" id="{E15B0FF4-20CB-414E-96C5-9B3DC81C3FBB}">
            <xm:f>$E370=data!$AR$4</xm:f>
            <x14:dxf>
              <fill>
                <patternFill>
                  <bgColor theme="1"/>
                </patternFill>
              </fill>
            </x14:dxf>
          </x14:cfRule>
          <xm:sqref>F370</xm:sqref>
        </x14:conditionalFormatting>
        <x14:conditionalFormatting xmlns:xm="http://schemas.microsoft.com/office/excel/2006/main">
          <x14:cfRule type="expression" priority="61" id="{60FA15E6-65F3-490C-8388-E48359EF8FDF}">
            <xm:f>$E370=data!$AR$5</xm:f>
            <x14:dxf>
              <fill>
                <patternFill>
                  <bgColor theme="1"/>
                </patternFill>
              </fill>
            </x14:dxf>
          </x14:cfRule>
          <xm:sqref>G370:H370</xm:sqref>
        </x14:conditionalFormatting>
        <x14:conditionalFormatting xmlns:xm="http://schemas.microsoft.com/office/excel/2006/main">
          <x14:cfRule type="expression" priority="60" id="{44B587F1-431B-41A3-B89B-BA04984790B8}">
            <xm:f>$C371=data!$AS$5</xm:f>
            <x14:dxf>
              <fill>
                <patternFill>
                  <bgColor theme="1"/>
                </patternFill>
              </fill>
            </x14:dxf>
          </x14:cfRule>
          <xm:sqref>E371:H371</xm:sqref>
        </x14:conditionalFormatting>
        <x14:conditionalFormatting xmlns:xm="http://schemas.microsoft.com/office/excel/2006/main">
          <x14:cfRule type="expression" priority="59" id="{296A9EDE-D9C8-488B-B839-E537C4267DB0}">
            <xm:f>$C371=data!$AS$4</xm:f>
            <x14:dxf>
              <fill>
                <patternFill>
                  <bgColor theme="1"/>
                </patternFill>
              </fill>
            </x14:dxf>
          </x14:cfRule>
          <xm:sqref>I371</xm:sqref>
        </x14:conditionalFormatting>
        <x14:conditionalFormatting xmlns:xm="http://schemas.microsoft.com/office/excel/2006/main">
          <x14:cfRule type="expression" priority="58" id="{15CC67AF-CB44-4749-A165-CA571CF992BD}">
            <xm:f>$E371=data!$AR$4</xm:f>
            <x14:dxf>
              <fill>
                <patternFill>
                  <bgColor theme="1"/>
                </patternFill>
              </fill>
            </x14:dxf>
          </x14:cfRule>
          <xm:sqref>F371</xm:sqref>
        </x14:conditionalFormatting>
        <x14:conditionalFormatting xmlns:xm="http://schemas.microsoft.com/office/excel/2006/main">
          <x14:cfRule type="expression" priority="57" id="{7DD430EC-DDBD-4E4B-A84B-E2C0D2D22C29}">
            <xm:f>$E371=data!$AR$5</xm:f>
            <x14:dxf>
              <fill>
                <patternFill>
                  <bgColor theme="1"/>
                </patternFill>
              </fill>
            </x14:dxf>
          </x14:cfRule>
          <xm:sqref>G371:H371</xm:sqref>
        </x14:conditionalFormatting>
        <x14:conditionalFormatting xmlns:xm="http://schemas.microsoft.com/office/excel/2006/main">
          <x14:cfRule type="expression" priority="56" id="{40D23F6B-942D-4D93-8CE2-B97A711C0BE0}">
            <xm:f>$C372=data!$AS$5</xm:f>
            <x14:dxf>
              <fill>
                <patternFill>
                  <bgColor theme="1"/>
                </patternFill>
              </fill>
            </x14:dxf>
          </x14:cfRule>
          <xm:sqref>E372:H372</xm:sqref>
        </x14:conditionalFormatting>
        <x14:conditionalFormatting xmlns:xm="http://schemas.microsoft.com/office/excel/2006/main">
          <x14:cfRule type="expression" priority="55" id="{2D28D575-B698-4E96-A8E4-5F92D34EB042}">
            <xm:f>$C372=data!$AS$4</xm:f>
            <x14:dxf>
              <fill>
                <patternFill>
                  <bgColor theme="1"/>
                </patternFill>
              </fill>
            </x14:dxf>
          </x14:cfRule>
          <xm:sqref>I372</xm:sqref>
        </x14:conditionalFormatting>
        <x14:conditionalFormatting xmlns:xm="http://schemas.microsoft.com/office/excel/2006/main">
          <x14:cfRule type="expression" priority="54" id="{D0923C4F-41FD-4F7A-BA65-838A84AD6FD1}">
            <xm:f>$E372=data!$AR$4</xm:f>
            <x14:dxf>
              <fill>
                <patternFill>
                  <bgColor theme="1"/>
                </patternFill>
              </fill>
            </x14:dxf>
          </x14:cfRule>
          <xm:sqref>F372</xm:sqref>
        </x14:conditionalFormatting>
        <x14:conditionalFormatting xmlns:xm="http://schemas.microsoft.com/office/excel/2006/main">
          <x14:cfRule type="expression" priority="53" id="{ECF6BA17-37FE-4832-B65C-4805F0137266}">
            <xm:f>$E372=data!$AR$5</xm:f>
            <x14:dxf>
              <fill>
                <patternFill>
                  <bgColor theme="1"/>
                </patternFill>
              </fill>
            </x14:dxf>
          </x14:cfRule>
          <xm:sqref>G372:H372</xm:sqref>
        </x14:conditionalFormatting>
        <x14:conditionalFormatting xmlns:xm="http://schemas.microsoft.com/office/excel/2006/main">
          <x14:cfRule type="expression" priority="52" id="{F9F83C3B-B66F-4017-852A-C8692A9851A0}">
            <xm:f>$C373=data!$AS$5</xm:f>
            <x14:dxf>
              <fill>
                <patternFill>
                  <bgColor theme="1"/>
                </patternFill>
              </fill>
            </x14:dxf>
          </x14:cfRule>
          <xm:sqref>E373:H373</xm:sqref>
        </x14:conditionalFormatting>
        <x14:conditionalFormatting xmlns:xm="http://schemas.microsoft.com/office/excel/2006/main">
          <x14:cfRule type="expression" priority="51" id="{BCC069DF-3385-4394-8A44-CDF67BD6968E}">
            <xm:f>$C373=data!$AS$4</xm:f>
            <x14:dxf>
              <fill>
                <patternFill>
                  <bgColor theme="1"/>
                </patternFill>
              </fill>
            </x14:dxf>
          </x14:cfRule>
          <xm:sqref>I373</xm:sqref>
        </x14:conditionalFormatting>
        <x14:conditionalFormatting xmlns:xm="http://schemas.microsoft.com/office/excel/2006/main">
          <x14:cfRule type="expression" priority="50" id="{3776EEA0-9505-4DAE-AB20-6A3BF3097119}">
            <xm:f>$E373=data!$AR$4</xm:f>
            <x14:dxf>
              <fill>
                <patternFill>
                  <bgColor theme="1"/>
                </patternFill>
              </fill>
            </x14:dxf>
          </x14:cfRule>
          <xm:sqref>F373</xm:sqref>
        </x14:conditionalFormatting>
        <x14:conditionalFormatting xmlns:xm="http://schemas.microsoft.com/office/excel/2006/main">
          <x14:cfRule type="expression" priority="49" id="{F8A437E7-5245-4771-8E6A-82565DD003F3}">
            <xm:f>$E373=data!$AR$5</xm:f>
            <x14:dxf>
              <fill>
                <patternFill>
                  <bgColor theme="1"/>
                </patternFill>
              </fill>
            </x14:dxf>
          </x14:cfRule>
          <xm:sqref>G373:H373</xm:sqref>
        </x14:conditionalFormatting>
        <x14:conditionalFormatting xmlns:xm="http://schemas.microsoft.com/office/excel/2006/main">
          <x14:cfRule type="expression" priority="48" id="{9442632A-68C5-42A0-9F4B-4CC67EB70446}">
            <xm:f>$C374=data!$AS$5</xm:f>
            <x14:dxf>
              <fill>
                <patternFill>
                  <bgColor theme="1"/>
                </patternFill>
              </fill>
            </x14:dxf>
          </x14:cfRule>
          <xm:sqref>E374:H374</xm:sqref>
        </x14:conditionalFormatting>
        <x14:conditionalFormatting xmlns:xm="http://schemas.microsoft.com/office/excel/2006/main">
          <x14:cfRule type="expression" priority="47" id="{CD219A97-3F2E-4044-99F2-0A162025E32F}">
            <xm:f>$C374=data!$AS$4</xm:f>
            <x14:dxf>
              <fill>
                <patternFill>
                  <bgColor theme="1"/>
                </patternFill>
              </fill>
            </x14:dxf>
          </x14:cfRule>
          <xm:sqref>I374</xm:sqref>
        </x14:conditionalFormatting>
        <x14:conditionalFormatting xmlns:xm="http://schemas.microsoft.com/office/excel/2006/main">
          <x14:cfRule type="expression" priority="46" id="{925CF3E8-3392-4BE2-B9AC-ECAFB224F3B3}">
            <xm:f>$E374=data!$AR$4</xm:f>
            <x14:dxf>
              <fill>
                <patternFill>
                  <bgColor theme="1"/>
                </patternFill>
              </fill>
            </x14:dxf>
          </x14:cfRule>
          <xm:sqref>F374</xm:sqref>
        </x14:conditionalFormatting>
        <x14:conditionalFormatting xmlns:xm="http://schemas.microsoft.com/office/excel/2006/main">
          <x14:cfRule type="expression" priority="45" id="{E3B0A771-694C-42FF-BC4A-EA5A13EFA08A}">
            <xm:f>$E374=data!$AR$5</xm:f>
            <x14:dxf>
              <fill>
                <patternFill>
                  <bgColor theme="1"/>
                </patternFill>
              </fill>
            </x14:dxf>
          </x14:cfRule>
          <xm:sqref>G374:H374</xm:sqref>
        </x14:conditionalFormatting>
        <x14:conditionalFormatting xmlns:xm="http://schemas.microsoft.com/office/excel/2006/main">
          <x14:cfRule type="expression" priority="44" id="{704F93B1-5694-40A1-9AB1-8D82DDEF754A}">
            <xm:f>$C375=data!$AS$5</xm:f>
            <x14:dxf>
              <fill>
                <patternFill>
                  <bgColor theme="1"/>
                </patternFill>
              </fill>
            </x14:dxf>
          </x14:cfRule>
          <xm:sqref>E375:H375</xm:sqref>
        </x14:conditionalFormatting>
        <x14:conditionalFormatting xmlns:xm="http://schemas.microsoft.com/office/excel/2006/main">
          <x14:cfRule type="expression" priority="43" id="{17FF4C2B-B595-41BA-9894-92F7BF4B4117}">
            <xm:f>$C375=data!$AS$4</xm:f>
            <x14:dxf>
              <fill>
                <patternFill>
                  <bgColor theme="1"/>
                </patternFill>
              </fill>
            </x14:dxf>
          </x14:cfRule>
          <xm:sqref>I375</xm:sqref>
        </x14:conditionalFormatting>
        <x14:conditionalFormatting xmlns:xm="http://schemas.microsoft.com/office/excel/2006/main">
          <x14:cfRule type="expression" priority="42" id="{C4E8BC30-C57B-462D-8E55-5F2F4E251EAE}">
            <xm:f>$E375=data!$AR$4</xm:f>
            <x14:dxf>
              <fill>
                <patternFill>
                  <bgColor theme="1"/>
                </patternFill>
              </fill>
            </x14:dxf>
          </x14:cfRule>
          <xm:sqref>F375</xm:sqref>
        </x14:conditionalFormatting>
        <x14:conditionalFormatting xmlns:xm="http://schemas.microsoft.com/office/excel/2006/main">
          <x14:cfRule type="expression" priority="41" id="{9B2A8942-D1D4-49BD-8279-F297AC68D6EC}">
            <xm:f>$E375=data!$AR$5</xm:f>
            <x14:dxf>
              <fill>
                <patternFill>
                  <bgColor theme="1"/>
                </patternFill>
              </fill>
            </x14:dxf>
          </x14:cfRule>
          <xm:sqref>G375:H375</xm:sqref>
        </x14:conditionalFormatting>
        <x14:conditionalFormatting xmlns:xm="http://schemas.microsoft.com/office/excel/2006/main">
          <x14:cfRule type="expression" priority="40" id="{DE642D26-353C-4250-A840-A8F3917B2D03}">
            <xm:f>$C386=data!$AS$5</xm:f>
            <x14:dxf>
              <fill>
                <patternFill>
                  <bgColor theme="1"/>
                </patternFill>
              </fill>
            </x14:dxf>
          </x14:cfRule>
          <xm:sqref>E386:H386</xm:sqref>
        </x14:conditionalFormatting>
        <x14:conditionalFormatting xmlns:xm="http://schemas.microsoft.com/office/excel/2006/main">
          <x14:cfRule type="expression" priority="39" id="{5BD1F6CA-200A-4D34-9D8A-FB21F2ECC320}">
            <xm:f>$C386=data!$AS$4</xm:f>
            <x14:dxf>
              <fill>
                <patternFill>
                  <bgColor theme="1"/>
                </patternFill>
              </fill>
            </x14:dxf>
          </x14:cfRule>
          <xm:sqref>I386</xm:sqref>
        </x14:conditionalFormatting>
        <x14:conditionalFormatting xmlns:xm="http://schemas.microsoft.com/office/excel/2006/main">
          <x14:cfRule type="expression" priority="38" id="{5ACD6EA2-CEBF-4BFB-AC8B-FC89BEF71252}">
            <xm:f>$E386=data!$AR$4</xm:f>
            <x14:dxf>
              <fill>
                <patternFill>
                  <bgColor theme="1"/>
                </patternFill>
              </fill>
            </x14:dxf>
          </x14:cfRule>
          <xm:sqref>F386</xm:sqref>
        </x14:conditionalFormatting>
        <x14:conditionalFormatting xmlns:xm="http://schemas.microsoft.com/office/excel/2006/main">
          <x14:cfRule type="expression" priority="37" id="{9B9AC729-4E2E-4BCF-AF15-4375D6D0E57F}">
            <xm:f>$E386=data!$AR$5</xm:f>
            <x14:dxf>
              <fill>
                <patternFill>
                  <bgColor theme="1"/>
                </patternFill>
              </fill>
            </x14:dxf>
          </x14:cfRule>
          <xm:sqref>G386:H386</xm:sqref>
        </x14:conditionalFormatting>
        <x14:conditionalFormatting xmlns:xm="http://schemas.microsoft.com/office/excel/2006/main">
          <x14:cfRule type="expression" priority="36" id="{494329B5-F303-4D47-811E-F3B723960A7C}">
            <xm:f>$C387=data!$AS$5</xm:f>
            <x14:dxf>
              <fill>
                <patternFill>
                  <bgColor theme="1"/>
                </patternFill>
              </fill>
            </x14:dxf>
          </x14:cfRule>
          <xm:sqref>E387:H387</xm:sqref>
        </x14:conditionalFormatting>
        <x14:conditionalFormatting xmlns:xm="http://schemas.microsoft.com/office/excel/2006/main">
          <x14:cfRule type="expression" priority="35" id="{BCC84E21-27AF-4892-9485-1AF30C133590}">
            <xm:f>$C387=data!$AS$4</xm:f>
            <x14:dxf>
              <fill>
                <patternFill>
                  <bgColor theme="1"/>
                </patternFill>
              </fill>
            </x14:dxf>
          </x14:cfRule>
          <xm:sqref>I387</xm:sqref>
        </x14:conditionalFormatting>
        <x14:conditionalFormatting xmlns:xm="http://schemas.microsoft.com/office/excel/2006/main">
          <x14:cfRule type="expression" priority="34" id="{47010EAC-ABC4-4202-A5FC-F2892D28DA6F}">
            <xm:f>$E387=data!$AR$4</xm:f>
            <x14:dxf>
              <fill>
                <patternFill>
                  <bgColor theme="1"/>
                </patternFill>
              </fill>
            </x14:dxf>
          </x14:cfRule>
          <xm:sqref>F387</xm:sqref>
        </x14:conditionalFormatting>
        <x14:conditionalFormatting xmlns:xm="http://schemas.microsoft.com/office/excel/2006/main">
          <x14:cfRule type="expression" priority="33" id="{A78BB22F-CF14-4A21-9F76-CADFF09EFDBC}">
            <xm:f>$E387=data!$AR$5</xm:f>
            <x14:dxf>
              <fill>
                <patternFill>
                  <bgColor theme="1"/>
                </patternFill>
              </fill>
            </x14:dxf>
          </x14:cfRule>
          <xm:sqref>G387:H387</xm:sqref>
        </x14:conditionalFormatting>
        <x14:conditionalFormatting xmlns:xm="http://schemas.microsoft.com/office/excel/2006/main">
          <x14:cfRule type="expression" priority="32" id="{BFC6A009-8E7B-4610-A2DA-ED317D06AB60}">
            <xm:f>$C388=data!$AS$5</xm:f>
            <x14:dxf>
              <fill>
                <patternFill>
                  <bgColor theme="1"/>
                </patternFill>
              </fill>
            </x14:dxf>
          </x14:cfRule>
          <xm:sqref>E388:H388</xm:sqref>
        </x14:conditionalFormatting>
        <x14:conditionalFormatting xmlns:xm="http://schemas.microsoft.com/office/excel/2006/main">
          <x14:cfRule type="expression" priority="31" id="{0980CEE0-B8D9-4CCB-A335-DBFFD7412EF5}">
            <xm:f>$C388=data!$AS$4</xm:f>
            <x14:dxf>
              <fill>
                <patternFill>
                  <bgColor theme="1"/>
                </patternFill>
              </fill>
            </x14:dxf>
          </x14:cfRule>
          <xm:sqref>I388</xm:sqref>
        </x14:conditionalFormatting>
        <x14:conditionalFormatting xmlns:xm="http://schemas.microsoft.com/office/excel/2006/main">
          <x14:cfRule type="expression" priority="30" id="{366DE976-874B-4F64-8CB8-48149C1E1219}">
            <xm:f>$E388=data!$AR$4</xm:f>
            <x14:dxf>
              <fill>
                <patternFill>
                  <bgColor theme="1"/>
                </patternFill>
              </fill>
            </x14:dxf>
          </x14:cfRule>
          <xm:sqref>F388</xm:sqref>
        </x14:conditionalFormatting>
        <x14:conditionalFormatting xmlns:xm="http://schemas.microsoft.com/office/excel/2006/main">
          <x14:cfRule type="expression" priority="29" id="{7FE14C3E-703D-4204-9AC6-6DE0B59C9AC8}">
            <xm:f>$E388=data!$AR$5</xm:f>
            <x14:dxf>
              <fill>
                <patternFill>
                  <bgColor theme="1"/>
                </patternFill>
              </fill>
            </x14:dxf>
          </x14:cfRule>
          <xm:sqref>G388:H388</xm:sqref>
        </x14:conditionalFormatting>
        <x14:conditionalFormatting xmlns:xm="http://schemas.microsoft.com/office/excel/2006/main">
          <x14:cfRule type="expression" priority="28" id="{19892441-ADF0-446F-891E-E17B289B60AF}">
            <xm:f>$C389=data!$AS$5</xm:f>
            <x14:dxf>
              <fill>
                <patternFill>
                  <bgColor theme="1"/>
                </patternFill>
              </fill>
            </x14:dxf>
          </x14:cfRule>
          <xm:sqref>E389:H389</xm:sqref>
        </x14:conditionalFormatting>
        <x14:conditionalFormatting xmlns:xm="http://schemas.microsoft.com/office/excel/2006/main">
          <x14:cfRule type="expression" priority="27" id="{C3A103F9-2A5F-4946-8E89-A51DC3044D67}">
            <xm:f>$C389=data!$AS$4</xm:f>
            <x14:dxf>
              <fill>
                <patternFill>
                  <bgColor theme="1"/>
                </patternFill>
              </fill>
            </x14:dxf>
          </x14:cfRule>
          <xm:sqref>I389</xm:sqref>
        </x14:conditionalFormatting>
        <x14:conditionalFormatting xmlns:xm="http://schemas.microsoft.com/office/excel/2006/main">
          <x14:cfRule type="expression" priority="26" id="{8BAE0A9F-0917-40E6-A834-CDE395DF64DA}">
            <xm:f>$E389=data!$AR$4</xm:f>
            <x14:dxf>
              <fill>
                <patternFill>
                  <bgColor theme="1"/>
                </patternFill>
              </fill>
            </x14:dxf>
          </x14:cfRule>
          <xm:sqref>F389</xm:sqref>
        </x14:conditionalFormatting>
        <x14:conditionalFormatting xmlns:xm="http://schemas.microsoft.com/office/excel/2006/main">
          <x14:cfRule type="expression" priority="25" id="{30A20129-F313-4BB2-A50C-60C8E6D4937D}">
            <xm:f>$E389=data!$AR$5</xm:f>
            <x14:dxf>
              <fill>
                <patternFill>
                  <bgColor theme="1"/>
                </patternFill>
              </fill>
            </x14:dxf>
          </x14:cfRule>
          <xm:sqref>G389:H389</xm:sqref>
        </x14:conditionalFormatting>
        <x14:conditionalFormatting xmlns:xm="http://schemas.microsoft.com/office/excel/2006/main">
          <x14:cfRule type="expression" priority="24" id="{5B23B082-448F-47C5-ADCC-23A8262F01B9}">
            <xm:f>$C390=data!$AS$5</xm:f>
            <x14:dxf>
              <fill>
                <patternFill>
                  <bgColor theme="1"/>
                </patternFill>
              </fill>
            </x14:dxf>
          </x14:cfRule>
          <xm:sqref>E390:H390</xm:sqref>
        </x14:conditionalFormatting>
        <x14:conditionalFormatting xmlns:xm="http://schemas.microsoft.com/office/excel/2006/main">
          <x14:cfRule type="expression" priority="23" id="{00194974-4E98-4766-A21D-D00C3010C202}">
            <xm:f>$C390=data!$AS$4</xm:f>
            <x14:dxf>
              <fill>
                <patternFill>
                  <bgColor theme="1"/>
                </patternFill>
              </fill>
            </x14:dxf>
          </x14:cfRule>
          <xm:sqref>I390</xm:sqref>
        </x14:conditionalFormatting>
        <x14:conditionalFormatting xmlns:xm="http://schemas.microsoft.com/office/excel/2006/main">
          <x14:cfRule type="expression" priority="22" id="{12E08B6B-299B-4B97-B477-80C744BEF2C7}">
            <xm:f>$E390=data!$AR$4</xm:f>
            <x14:dxf>
              <fill>
                <patternFill>
                  <bgColor theme="1"/>
                </patternFill>
              </fill>
            </x14:dxf>
          </x14:cfRule>
          <xm:sqref>F390</xm:sqref>
        </x14:conditionalFormatting>
        <x14:conditionalFormatting xmlns:xm="http://schemas.microsoft.com/office/excel/2006/main">
          <x14:cfRule type="expression" priority="21" id="{391A1B03-2F8E-4D0C-9F12-79822FBF2229}">
            <xm:f>$E390=data!$AR$5</xm:f>
            <x14:dxf>
              <fill>
                <patternFill>
                  <bgColor theme="1"/>
                </patternFill>
              </fill>
            </x14:dxf>
          </x14:cfRule>
          <xm:sqref>G390:H390</xm:sqref>
        </x14:conditionalFormatting>
        <x14:conditionalFormatting xmlns:xm="http://schemas.microsoft.com/office/excel/2006/main">
          <x14:cfRule type="expression" priority="20" id="{A83EF66E-CC98-44AB-A63D-D421A64D6946}">
            <xm:f>$C391=data!$AS$5</xm:f>
            <x14:dxf>
              <fill>
                <patternFill>
                  <bgColor theme="1"/>
                </patternFill>
              </fill>
            </x14:dxf>
          </x14:cfRule>
          <xm:sqref>E391:H391</xm:sqref>
        </x14:conditionalFormatting>
        <x14:conditionalFormatting xmlns:xm="http://schemas.microsoft.com/office/excel/2006/main">
          <x14:cfRule type="expression" priority="19" id="{7A14C9B9-1BD7-46C8-A687-75FA3FE1A7C2}">
            <xm:f>$C391=data!$AS$4</xm:f>
            <x14:dxf>
              <fill>
                <patternFill>
                  <bgColor theme="1"/>
                </patternFill>
              </fill>
            </x14:dxf>
          </x14:cfRule>
          <xm:sqref>I391</xm:sqref>
        </x14:conditionalFormatting>
        <x14:conditionalFormatting xmlns:xm="http://schemas.microsoft.com/office/excel/2006/main">
          <x14:cfRule type="expression" priority="18" id="{407CB10E-7831-4542-B23D-F2550C5C22EB}">
            <xm:f>$E391=data!$AR$4</xm:f>
            <x14:dxf>
              <fill>
                <patternFill>
                  <bgColor theme="1"/>
                </patternFill>
              </fill>
            </x14:dxf>
          </x14:cfRule>
          <xm:sqref>F391</xm:sqref>
        </x14:conditionalFormatting>
        <x14:conditionalFormatting xmlns:xm="http://schemas.microsoft.com/office/excel/2006/main">
          <x14:cfRule type="expression" priority="17" id="{AE9EB761-C358-4071-AE13-3C47251433DD}">
            <xm:f>$E391=data!$AR$5</xm:f>
            <x14:dxf>
              <fill>
                <patternFill>
                  <bgColor theme="1"/>
                </patternFill>
              </fill>
            </x14:dxf>
          </x14:cfRule>
          <xm:sqref>G391:H391</xm:sqref>
        </x14:conditionalFormatting>
        <x14:conditionalFormatting xmlns:xm="http://schemas.microsoft.com/office/excel/2006/main">
          <x14:cfRule type="expression" priority="16" id="{DF265F48-5475-449E-AF1A-EA4FCB5585A2}">
            <xm:f>$C392=data!$AS$5</xm:f>
            <x14:dxf>
              <fill>
                <patternFill>
                  <bgColor theme="1"/>
                </patternFill>
              </fill>
            </x14:dxf>
          </x14:cfRule>
          <xm:sqref>E392:H392</xm:sqref>
        </x14:conditionalFormatting>
        <x14:conditionalFormatting xmlns:xm="http://schemas.microsoft.com/office/excel/2006/main">
          <x14:cfRule type="expression" priority="15" id="{61302744-9A0A-4574-AF26-DFF75B3F6E78}">
            <xm:f>$C392=data!$AS$4</xm:f>
            <x14:dxf>
              <fill>
                <patternFill>
                  <bgColor theme="1"/>
                </patternFill>
              </fill>
            </x14:dxf>
          </x14:cfRule>
          <xm:sqref>I392</xm:sqref>
        </x14:conditionalFormatting>
        <x14:conditionalFormatting xmlns:xm="http://schemas.microsoft.com/office/excel/2006/main">
          <x14:cfRule type="expression" priority="14" id="{1EEE4085-BC45-43D3-91C2-B7528C82EC0F}">
            <xm:f>$E392=data!$AR$4</xm:f>
            <x14:dxf>
              <fill>
                <patternFill>
                  <bgColor theme="1"/>
                </patternFill>
              </fill>
            </x14:dxf>
          </x14:cfRule>
          <xm:sqref>F392</xm:sqref>
        </x14:conditionalFormatting>
        <x14:conditionalFormatting xmlns:xm="http://schemas.microsoft.com/office/excel/2006/main">
          <x14:cfRule type="expression" priority="13" id="{F94C0A69-3C32-4F37-8AC1-25B04B97746C}">
            <xm:f>$E392=data!$AR$5</xm:f>
            <x14:dxf>
              <fill>
                <patternFill>
                  <bgColor theme="1"/>
                </patternFill>
              </fill>
            </x14:dxf>
          </x14:cfRule>
          <xm:sqref>G392:H392</xm:sqref>
        </x14:conditionalFormatting>
        <x14:conditionalFormatting xmlns:xm="http://schemas.microsoft.com/office/excel/2006/main">
          <x14:cfRule type="expression" priority="12" id="{5454024A-8481-4265-8091-52C06AB68430}">
            <xm:f>$C393=data!$AS$5</xm:f>
            <x14:dxf>
              <fill>
                <patternFill>
                  <bgColor theme="1"/>
                </patternFill>
              </fill>
            </x14:dxf>
          </x14:cfRule>
          <xm:sqref>E393:H393</xm:sqref>
        </x14:conditionalFormatting>
        <x14:conditionalFormatting xmlns:xm="http://schemas.microsoft.com/office/excel/2006/main">
          <x14:cfRule type="expression" priority="11" id="{B0BD26A4-FCD4-4D99-AAFF-FC1AFC3B876B}">
            <xm:f>$C393=data!$AS$4</xm:f>
            <x14:dxf>
              <fill>
                <patternFill>
                  <bgColor theme="1"/>
                </patternFill>
              </fill>
            </x14:dxf>
          </x14:cfRule>
          <xm:sqref>I393</xm:sqref>
        </x14:conditionalFormatting>
        <x14:conditionalFormatting xmlns:xm="http://schemas.microsoft.com/office/excel/2006/main">
          <x14:cfRule type="expression" priority="10" id="{ACEDCCAC-1FFF-417C-B10C-4F0938A7FFA2}">
            <xm:f>$E393=data!$AR$4</xm:f>
            <x14:dxf>
              <fill>
                <patternFill>
                  <bgColor theme="1"/>
                </patternFill>
              </fill>
            </x14:dxf>
          </x14:cfRule>
          <xm:sqref>F393</xm:sqref>
        </x14:conditionalFormatting>
        <x14:conditionalFormatting xmlns:xm="http://schemas.microsoft.com/office/excel/2006/main">
          <x14:cfRule type="expression" priority="9" id="{1CA5BE63-EA97-4E4C-867E-ECC0D9CC81C3}">
            <xm:f>$E393=data!$AR$5</xm:f>
            <x14:dxf>
              <fill>
                <patternFill>
                  <bgColor theme="1"/>
                </patternFill>
              </fill>
            </x14:dxf>
          </x14:cfRule>
          <xm:sqref>G393:H393</xm:sqref>
        </x14:conditionalFormatting>
        <x14:conditionalFormatting xmlns:xm="http://schemas.microsoft.com/office/excel/2006/main">
          <x14:cfRule type="expression" priority="8" id="{67EB8772-4EDC-4E12-B72E-BE77A44F6260}">
            <xm:f>$C394=data!$AS$5</xm:f>
            <x14:dxf>
              <fill>
                <patternFill>
                  <bgColor theme="1"/>
                </patternFill>
              </fill>
            </x14:dxf>
          </x14:cfRule>
          <xm:sqref>E394:H394</xm:sqref>
        </x14:conditionalFormatting>
        <x14:conditionalFormatting xmlns:xm="http://schemas.microsoft.com/office/excel/2006/main">
          <x14:cfRule type="expression" priority="7" id="{5E1B5FD3-8C96-4BB7-AE76-29FB072D4002}">
            <xm:f>$C394=data!$AS$4</xm:f>
            <x14:dxf>
              <fill>
                <patternFill>
                  <bgColor theme="1"/>
                </patternFill>
              </fill>
            </x14:dxf>
          </x14:cfRule>
          <xm:sqref>I394</xm:sqref>
        </x14:conditionalFormatting>
        <x14:conditionalFormatting xmlns:xm="http://schemas.microsoft.com/office/excel/2006/main">
          <x14:cfRule type="expression" priority="6" id="{A1B743EC-2B7C-44D2-A4A9-9E6004148233}">
            <xm:f>$E394=data!$AR$4</xm:f>
            <x14:dxf>
              <fill>
                <patternFill>
                  <bgColor theme="1"/>
                </patternFill>
              </fill>
            </x14:dxf>
          </x14:cfRule>
          <xm:sqref>F394</xm:sqref>
        </x14:conditionalFormatting>
        <x14:conditionalFormatting xmlns:xm="http://schemas.microsoft.com/office/excel/2006/main">
          <x14:cfRule type="expression" priority="5" id="{C1102C26-3264-4E4D-A25E-9B20E4011C9F}">
            <xm:f>$E394=data!$AR$5</xm:f>
            <x14:dxf>
              <fill>
                <patternFill>
                  <bgColor theme="1"/>
                </patternFill>
              </fill>
            </x14:dxf>
          </x14:cfRule>
          <xm:sqref>G394:H394</xm:sqref>
        </x14:conditionalFormatting>
        <x14:conditionalFormatting xmlns:xm="http://schemas.microsoft.com/office/excel/2006/main">
          <x14:cfRule type="expression" priority="4" id="{3E253B3B-64E0-4569-AF1E-B14D871210BC}">
            <xm:f>$C395=data!$AS$5</xm:f>
            <x14:dxf>
              <fill>
                <patternFill>
                  <bgColor theme="1"/>
                </patternFill>
              </fill>
            </x14:dxf>
          </x14:cfRule>
          <xm:sqref>E395:H395</xm:sqref>
        </x14:conditionalFormatting>
        <x14:conditionalFormatting xmlns:xm="http://schemas.microsoft.com/office/excel/2006/main">
          <x14:cfRule type="expression" priority="3" id="{14972626-BC39-48DA-B3F9-47A2D5DD9E8D}">
            <xm:f>$C395=data!$AS$4</xm:f>
            <x14:dxf>
              <fill>
                <patternFill>
                  <bgColor theme="1"/>
                </patternFill>
              </fill>
            </x14:dxf>
          </x14:cfRule>
          <xm:sqref>I395</xm:sqref>
        </x14:conditionalFormatting>
        <x14:conditionalFormatting xmlns:xm="http://schemas.microsoft.com/office/excel/2006/main">
          <x14:cfRule type="expression" priority="2" id="{BFDD16F3-4A94-4685-B436-796C368E26FA}">
            <xm:f>$E395=data!$AR$4</xm:f>
            <x14:dxf>
              <fill>
                <patternFill>
                  <bgColor theme="1"/>
                </patternFill>
              </fill>
            </x14:dxf>
          </x14:cfRule>
          <xm:sqref>F395</xm:sqref>
        </x14:conditionalFormatting>
        <x14:conditionalFormatting xmlns:xm="http://schemas.microsoft.com/office/excel/2006/main">
          <x14:cfRule type="expression" priority="1" id="{58BB8C82-AF78-4D7F-BF97-05C228D73C08}">
            <xm:f>$E395=data!$AR$5</xm:f>
            <x14:dxf>
              <fill>
                <patternFill>
                  <bgColor theme="1"/>
                </patternFill>
              </fill>
            </x14:dxf>
          </x14:cfRule>
          <xm:sqref>G395:H395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O395"/>
  <sheetViews>
    <sheetView showRowColHeaders="0" zoomScale="85" zoomScaleNormal="85" workbookViewId="0">
      <selection activeCell="B1" sqref="B1"/>
    </sheetView>
  </sheetViews>
  <sheetFormatPr defaultRowHeight="14.25" x14ac:dyDescent="0.15"/>
  <cols>
    <col min="1" max="1" width="1.25" style="1" customWidth="1"/>
    <col min="2" max="2" width="7.75" style="1" bestFit="1" customWidth="1"/>
    <col min="3" max="4" width="9.75" style="1" customWidth="1"/>
    <col min="5" max="5" width="6.625" style="1" customWidth="1"/>
    <col min="6" max="6" width="24.125" style="1" customWidth="1"/>
    <col min="7" max="7" width="11.625" style="1" bestFit="1" customWidth="1"/>
    <col min="8" max="8" width="20.75" style="1" customWidth="1"/>
    <col min="9" max="9" width="15.25" style="1" bestFit="1" customWidth="1"/>
    <col min="10" max="10" width="7.375" style="1" hidden="1" customWidth="1"/>
    <col min="11" max="11" width="9.875" style="1" hidden="1" customWidth="1"/>
    <col min="12" max="12" width="3" style="1" hidden="1" customWidth="1"/>
    <col min="13" max="13" width="6.625" style="1" hidden="1" customWidth="1"/>
    <col min="14" max="14" width="6.75" style="1" hidden="1" customWidth="1"/>
    <col min="15" max="15" width="11.625" style="1" hidden="1" customWidth="1"/>
    <col min="16" max="16384" width="9" style="1"/>
  </cols>
  <sheetData>
    <row r="1" spans="2:15" ht="15" thickBot="1" x14ac:dyDescent="0.2">
      <c r="B1" s="151" t="s">
        <v>124</v>
      </c>
      <c r="C1" s="152" t="s">
        <v>504</v>
      </c>
      <c r="I1" s="34" t="s">
        <v>360</v>
      </c>
    </row>
    <row r="2" spans="2:15" ht="15" thickBot="1" x14ac:dyDescent="0.2">
      <c r="B2" s="630" t="s">
        <v>153</v>
      </c>
      <c r="C2" s="631"/>
      <c r="D2" s="631"/>
      <c r="E2" s="631"/>
      <c r="F2" s="631"/>
      <c r="G2" s="631"/>
      <c r="H2" s="631"/>
      <c r="I2" s="632"/>
    </row>
    <row r="3" spans="2:15" ht="28.5" x14ac:dyDescent="0.15">
      <c r="B3" s="633" t="s">
        <v>139</v>
      </c>
      <c r="C3" s="636" t="s">
        <v>123</v>
      </c>
      <c r="D3" s="636" t="s">
        <v>125</v>
      </c>
      <c r="E3" s="638" t="s">
        <v>357</v>
      </c>
      <c r="F3" s="639"/>
      <c r="G3" s="639"/>
      <c r="H3" s="639"/>
      <c r="I3" s="30" t="s">
        <v>358</v>
      </c>
    </row>
    <row r="4" spans="2:15" ht="14.25" customHeight="1" x14ac:dyDescent="0.15">
      <c r="B4" s="634"/>
      <c r="C4" s="637"/>
      <c r="D4" s="637"/>
      <c r="E4" s="640" t="s">
        <v>126</v>
      </c>
      <c r="F4" s="642" t="s">
        <v>10</v>
      </c>
      <c r="G4" s="25" t="s">
        <v>127</v>
      </c>
      <c r="H4" s="644" t="s">
        <v>155</v>
      </c>
      <c r="I4" s="32" t="s">
        <v>359</v>
      </c>
    </row>
    <row r="5" spans="2:15" ht="15" thickBot="1" x14ac:dyDescent="0.2">
      <c r="B5" s="635"/>
      <c r="C5" s="23" t="s">
        <v>2</v>
      </c>
      <c r="D5" s="26" t="s">
        <v>128</v>
      </c>
      <c r="E5" s="641"/>
      <c r="F5" s="643"/>
      <c r="G5" s="26" t="s">
        <v>129</v>
      </c>
      <c r="H5" s="645"/>
      <c r="I5" s="24" t="s">
        <v>2</v>
      </c>
      <c r="J5" s="92" t="s">
        <v>151</v>
      </c>
      <c r="K5" s="92" t="s">
        <v>152</v>
      </c>
      <c r="L5" s="61"/>
      <c r="M5" s="61" t="s">
        <v>384</v>
      </c>
      <c r="N5" s="61"/>
      <c r="O5" s="61" t="s">
        <v>497</v>
      </c>
    </row>
    <row r="6" spans="2:15" ht="26.25" customHeight="1" x14ac:dyDescent="0.15">
      <c r="B6" s="31" t="s">
        <v>140</v>
      </c>
      <c r="C6" s="35"/>
      <c r="D6" s="36"/>
      <c r="E6" s="37"/>
      <c r="F6" s="38"/>
      <c r="G6" s="39"/>
      <c r="H6" s="40"/>
      <c r="I6" s="41"/>
      <c r="J6" s="92">
        <f ca="1" xml:space="preserve">
IF(AND(E6=data!$AR$5,F6=data!$AT$87),data!$AU$87,
IF(AND(E6=data!$AR$5,F6=data!$AT$88),data!$AU$88,
IF(E6=data!$AR$4,D6/G6,
IF(E6=data!$AR$5,D6/OFFSET(data!$AT$3,MATCH(F6,data!$AT$4:$AT$88,0),1),0))))</f>
        <v>0</v>
      </c>
      <c r="K6" s="92">
        <f>MIN(IF(I6=data!$AV$4,0.18,0.09),D6*9)</f>
        <v>0</v>
      </c>
      <c r="L6" s="61">
        <f>IF(C6=data!$AS$5,K6,
IF(C6=data!$AS$4,J6,0))</f>
        <v>0</v>
      </c>
      <c r="M6" s="61">
        <f t="shared" ref="M6:M15" si="0">IF(ISNUMBER(L6),L6,0)</f>
        <v>0</v>
      </c>
      <c r="N6" s="61" t="e">
        <f ca="1">OFFSET(data!$K$3,MATCH(N14,data!$K$4:$K$10,0),1)</f>
        <v>#N/A</v>
      </c>
      <c r="O6" s="61" t="str">
        <f>IF(SUM(M6:M15)=0,"",1/SUM(M6:M15,N6,N7))</f>
        <v/>
      </c>
    </row>
    <row r="7" spans="2:15" ht="26.25" customHeight="1" x14ac:dyDescent="0.15">
      <c r="B7" s="20" t="s">
        <v>141</v>
      </c>
      <c r="C7" s="42"/>
      <c r="D7" s="43"/>
      <c r="E7" s="44"/>
      <c r="F7" s="45"/>
      <c r="G7" s="46"/>
      <c r="H7" s="17"/>
      <c r="I7" s="47"/>
      <c r="J7" s="92">
        <f ca="1" xml:space="preserve">
IF(AND(E7=data!$AR$5,F7=data!$AT$87),data!$AU$87,
IF(AND(E7=data!$AR$5,F7=data!$AT$88),data!$AU$88,
IF(E7=data!$AR$4,D7/G7,
IF(E7=data!$AR$5,D7/OFFSET(data!$AT$3,MATCH(F7,data!$AT$4:$AT$88,0),1),0))))</f>
        <v>0</v>
      </c>
      <c r="K7" s="92">
        <f>MIN(IF(I7=data!$AV$4,0.18,0.09),D7*9)</f>
        <v>0</v>
      </c>
      <c r="L7" s="61">
        <f>IF(C7=data!$AS$5,K7,
IF(C7=data!$AS$4,J7,0))</f>
        <v>0</v>
      </c>
      <c r="M7" s="61">
        <f t="shared" si="0"/>
        <v>0</v>
      </c>
      <c r="N7" s="61" t="e">
        <f ca="1">OFFSET(data!$K$3,MATCH(N14,data!$K$4:$K$10,0),1+MATCH(N15,data!$M$11:$N$11,0))</f>
        <v>#N/A</v>
      </c>
      <c r="O7" s="61"/>
    </row>
    <row r="8" spans="2:15" ht="26.25" customHeight="1" x14ac:dyDescent="0.15">
      <c r="B8" s="20" t="s">
        <v>142</v>
      </c>
      <c r="C8" s="42"/>
      <c r="D8" s="43"/>
      <c r="E8" s="44"/>
      <c r="F8" s="45"/>
      <c r="G8" s="46"/>
      <c r="H8" s="17"/>
      <c r="I8" s="48"/>
      <c r="J8" s="92">
        <f ca="1" xml:space="preserve">
IF(AND(E8=data!$AR$5,F8=data!$AT$87),data!$AU$87,
IF(AND(E8=data!$AR$5,F8=data!$AT$88),data!$AU$88,
IF(E8=data!$AR$4,D8/G8,
IF(E8=data!$AR$5,D8/OFFSET(data!$AT$3,MATCH(F8,data!$AT$4:$AT$88,0),1),0))))</f>
        <v>0</v>
      </c>
      <c r="K8" s="92">
        <f>MIN(IF(I8=data!$AV$4,0.18,0.09),D8*9)</f>
        <v>0</v>
      </c>
      <c r="L8" s="61">
        <f>IF(C8=data!$AS$5,K8,
IF(C8=data!$AS$4,J8,0))</f>
        <v>0</v>
      </c>
      <c r="M8" s="61">
        <f>IF(ISNUMBER(L8),L8,0)</f>
        <v>0</v>
      </c>
      <c r="N8" s="61"/>
      <c r="O8" s="61"/>
    </row>
    <row r="9" spans="2:15" ht="26.25" customHeight="1" x14ac:dyDescent="0.15">
      <c r="B9" s="20" t="s">
        <v>143</v>
      </c>
      <c r="C9" s="42"/>
      <c r="D9" s="43"/>
      <c r="E9" s="44"/>
      <c r="F9" s="45"/>
      <c r="G9" s="46"/>
      <c r="H9" s="17"/>
      <c r="I9" s="48"/>
      <c r="J9" s="92">
        <f ca="1" xml:space="preserve">
IF(AND(E9=data!$AR$5,F9=data!$AT$87),data!$AU$87,
IF(AND(E9=data!$AR$5,F9=data!$AT$88),data!$AU$88,
IF(E9=data!$AR$4,D9/G9,
IF(E9=data!$AR$5,D9/OFFSET(data!$AT$3,MATCH(F9,data!$AT$4:$AT$88,0),1),0))))</f>
        <v>0</v>
      </c>
      <c r="K9" s="92">
        <f>MIN(IF(I9=data!$AV$4,0.18,0.09),D9*9)</f>
        <v>0</v>
      </c>
      <c r="L9" s="61">
        <f>IF(C9=data!$AS$5,K9,
IF(C9=data!$AS$4,J9,0))</f>
        <v>0</v>
      </c>
      <c r="M9" s="61">
        <f t="shared" si="0"/>
        <v>0</v>
      </c>
      <c r="N9" s="61"/>
      <c r="O9" s="61"/>
    </row>
    <row r="10" spans="2:15" ht="26.25" customHeight="1" x14ac:dyDescent="0.15">
      <c r="B10" s="20" t="s">
        <v>144</v>
      </c>
      <c r="C10" s="42"/>
      <c r="D10" s="43"/>
      <c r="E10" s="44"/>
      <c r="F10" s="45"/>
      <c r="G10" s="46"/>
      <c r="H10" s="17"/>
      <c r="I10" s="48"/>
      <c r="J10" s="92">
        <f ca="1" xml:space="preserve">
IF(AND(E10=data!$AR$5,F10=data!$AT$87),data!$AU$87,
IF(AND(E10=data!$AR$5,F10=data!$AT$88),data!$AU$88,
IF(E10=data!$AR$4,D10/G10,
IF(E10=data!$AR$5,D10/OFFSET(data!$AT$3,MATCH(F10,data!$AT$4:$AT$88,0),1),0))))</f>
        <v>0</v>
      </c>
      <c r="K10" s="92">
        <f>MIN(IF(I10=data!$AV$4,0.18,0.09),D10*9)</f>
        <v>0</v>
      </c>
      <c r="L10" s="61">
        <f>IF(C10=data!$AS$5,K10,
IF(C10=data!$AS$4,J10,0))</f>
        <v>0</v>
      </c>
      <c r="M10" s="61">
        <f t="shared" si="0"/>
        <v>0</v>
      </c>
      <c r="N10" s="61"/>
      <c r="O10" s="61"/>
    </row>
    <row r="11" spans="2:15" ht="26.25" customHeight="1" x14ac:dyDescent="0.15">
      <c r="B11" s="20" t="s">
        <v>145</v>
      </c>
      <c r="C11" s="42"/>
      <c r="D11" s="43"/>
      <c r="E11" s="44"/>
      <c r="F11" s="45"/>
      <c r="G11" s="46"/>
      <c r="H11" s="17"/>
      <c r="I11" s="48"/>
      <c r="J11" s="92">
        <f ca="1" xml:space="preserve">
IF(AND(E11=data!$AR$5,F11=data!$AT$87),data!$AU$87,
IF(AND(E11=data!$AR$5,F11=data!$AT$88),data!$AU$88,
IF(E11=data!$AR$4,D11/G11,
IF(E11=data!$AR$5,D11/OFFSET(data!$AT$3,MATCH(F11,data!$AT$4:$AT$88,0),1),0))))</f>
        <v>0</v>
      </c>
      <c r="K11" s="92">
        <f>MIN(IF(I11=data!$AV$4,0.18,0.09),D11*9)</f>
        <v>0</v>
      </c>
      <c r="L11" s="61">
        <f>IF(C11=data!$AS$5,K11,
IF(C11=data!$AS$4,J11,0))</f>
        <v>0</v>
      </c>
      <c r="M11" s="61">
        <f t="shared" si="0"/>
        <v>0</v>
      </c>
      <c r="N11" s="61"/>
      <c r="O11" s="61"/>
    </row>
    <row r="12" spans="2:15" ht="26.25" customHeight="1" x14ac:dyDescent="0.15">
      <c r="B12" s="20" t="s">
        <v>146</v>
      </c>
      <c r="C12" s="42"/>
      <c r="D12" s="43"/>
      <c r="E12" s="44"/>
      <c r="F12" s="45"/>
      <c r="G12" s="46"/>
      <c r="H12" s="17"/>
      <c r="I12" s="48"/>
      <c r="J12" s="92">
        <f ca="1" xml:space="preserve">
IF(AND(E12=data!$AR$5,F12=data!$AT$87),data!$AU$87,
IF(AND(E12=data!$AR$5,F12=data!$AT$88),data!$AU$88,
IF(E12=data!$AR$4,D12/G12,
IF(E12=data!$AR$5,D12/OFFSET(data!$AT$3,MATCH(F12,data!$AT$4:$AT$88,0),1),0))))</f>
        <v>0</v>
      </c>
      <c r="K12" s="92">
        <f>MIN(IF(I12=data!$AV$4,0.18,0.09),D12*9)</f>
        <v>0</v>
      </c>
      <c r="L12" s="61">
        <f>IF(C12=data!$AS$5,K12,
IF(C12=data!$AS$4,J12,0))</f>
        <v>0</v>
      </c>
      <c r="M12" s="61">
        <f t="shared" si="0"/>
        <v>0</v>
      </c>
      <c r="N12" s="61"/>
      <c r="O12" s="61"/>
    </row>
    <row r="13" spans="2:15" ht="26.25" customHeight="1" x14ac:dyDescent="0.15">
      <c r="B13" s="20" t="s">
        <v>147</v>
      </c>
      <c r="C13" s="42"/>
      <c r="D13" s="43"/>
      <c r="E13" s="44"/>
      <c r="F13" s="45"/>
      <c r="G13" s="46"/>
      <c r="H13" s="17"/>
      <c r="I13" s="48"/>
      <c r="J13" s="92">
        <f ca="1" xml:space="preserve">
IF(AND(E13=data!$AR$5,F13=data!$AT$87),data!$AU$87,
IF(AND(E13=data!$AR$5,F13=data!$AT$88),data!$AU$88,
IF(E13=data!$AR$4,D13/G13,
IF(E13=data!$AR$5,D13/OFFSET(data!$AT$3,MATCH(F13,data!$AT$4:$AT$88,0),1),0))))</f>
        <v>0</v>
      </c>
      <c r="K13" s="92">
        <f>MIN(IF(I13=data!$AV$4,0.18,0.09),D13*9)</f>
        <v>0</v>
      </c>
      <c r="L13" s="61">
        <f>IF(C13=data!$AS$5,K13,
IF(C13=data!$AS$4,J13,0))</f>
        <v>0</v>
      </c>
      <c r="M13" s="61">
        <f t="shared" si="0"/>
        <v>0</v>
      </c>
      <c r="N13" s="61"/>
      <c r="O13" s="61"/>
    </row>
    <row r="14" spans="2:15" ht="26.25" customHeight="1" x14ac:dyDescent="0.15">
      <c r="B14" s="20" t="s">
        <v>148</v>
      </c>
      <c r="C14" s="42"/>
      <c r="D14" s="43"/>
      <c r="E14" s="44"/>
      <c r="F14" s="45"/>
      <c r="G14" s="46"/>
      <c r="H14" s="17"/>
      <c r="I14" s="48"/>
      <c r="J14" s="92">
        <f ca="1" xml:space="preserve">
IF(AND(E14=data!$AR$5,F14=data!$AT$87),data!$AU$87,
IF(AND(E14=data!$AR$5,F14=data!$AT$88),data!$AU$88,
IF(E14=data!$AR$4,D14/G14,
IF(E14=data!$AR$5,D14/OFFSET(data!$AT$3,MATCH(F14,data!$AT$4:$AT$88,0),1),0))))</f>
        <v>0</v>
      </c>
      <c r="K14" s="92">
        <f>MIN(IF(I14=data!$AV$4,0.18,0.09),D14*9)</f>
        <v>0</v>
      </c>
      <c r="L14" s="61">
        <f>IF(C14=data!$AS$5,K14,
IF(C14=data!$AS$4,J14,0))</f>
        <v>0</v>
      </c>
      <c r="M14" s="61">
        <f t="shared" si="0"/>
        <v>0</v>
      </c>
      <c r="N14" s="61" t="e">
        <f ca="1">OFFSET('③壁等-鉄骨造'!$B$8,MATCH(C1,'③壁等-鉄骨造'!H$9:H$48,0),2)</f>
        <v>#N/A</v>
      </c>
      <c r="O14" s="61"/>
    </row>
    <row r="15" spans="2:15" ht="26.25" customHeight="1" thickBot="1" x14ac:dyDescent="0.2">
      <c r="B15" s="21" t="s">
        <v>149</v>
      </c>
      <c r="C15" s="49"/>
      <c r="D15" s="50"/>
      <c r="E15" s="51"/>
      <c r="F15" s="52"/>
      <c r="G15" s="53"/>
      <c r="H15" s="18"/>
      <c r="I15" s="54"/>
      <c r="J15" s="92">
        <f ca="1" xml:space="preserve">
IF(AND(E15=data!$AR$5,F15=data!$AT$87),data!$AU$87,
IF(AND(E15=data!$AR$5,F15=data!$AT$88),data!$AU$88,
IF(E15=data!$AR$4,D15/G15,
IF(E15=data!$AR$5,D15/OFFSET(data!$AT$3,MATCH(F15,data!$AT$4:$AT$88,0),1),0))))</f>
        <v>0</v>
      </c>
      <c r="K15" s="92">
        <f>MIN(IF(I15=data!$AV$4,0.18,0.09),D15*9)</f>
        <v>0</v>
      </c>
      <c r="L15" s="61">
        <f>IF(C15=data!$AS$5,K15,
IF(C15=data!$AS$4,J15,0))</f>
        <v>0</v>
      </c>
      <c r="M15" s="61">
        <f t="shared" si="0"/>
        <v>0</v>
      </c>
      <c r="N15" s="61" t="e">
        <f ca="1">OFFSET('③壁等-鉄骨造'!$B$8,MATCH(C1,'③壁等-鉄骨造'!H$9:H$48,0),4)</f>
        <v>#N/A</v>
      </c>
      <c r="O15" s="61"/>
    </row>
    <row r="16" spans="2:15" x14ac:dyDescent="0.15">
      <c r="J16" s="92"/>
      <c r="K16" s="92"/>
      <c r="L16" s="61"/>
      <c r="M16" s="61"/>
      <c r="N16" s="61"/>
      <c r="O16" s="61"/>
    </row>
    <row r="17" spans="2:15" hidden="1" x14ac:dyDescent="0.15">
      <c r="J17" s="92"/>
      <c r="K17" s="92"/>
      <c r="L17" s="61"/>
      <c r="M17" s="61"/>
      <c r="N17" s="61"/>
      <c r="O17" s="61"/>
    </row>
    <row r="18" spans="2:15" hidden="1" x14ac:dyDescent="0.15">
      <c r="J18" s="92"/>
      <c r="K18" s="92"/>
      <c r="L18" s="61"/>
      <c r="M18" s="61"/>
      <c r="N18" s="61"/>
      <c r="O18" s="61"/>
    </row>
    <row r="19" spans="2:15" hidden="1" x14ac:dyDescent="0.15"/>
    <row r="20" spans="2:15" hidden="1" x14ac:dyDescent="0.15"/>
    <row r="21" spans="2:15" ht="15" thickBot="1" x14ac:dyDescent="0.2">
      <c r="B21" s="151" t="s">
        <v>124</v>
      </c>
      <c r="C21" s="152" t="s">
        <v>512</v>
      </c>
      <c r="I21" s="34" t="s">
        <v>360</v>
      </c>
    </row>
    <row r="22" spans="2:15" ht="15" thickBot="1" x14ac:dyDescent="0.2">
      <c r="B22" s="630" t="s">
        <v>153</v>
      </c>
      <c r="C22" s="631"/>
      <c r="D22" s="631"/>
      <c r="E22" s="631"/>
      <c r="F22" s="631"/>
      <c r="G22" s="631"/>
      <c r="H22" s="631"/>
      <c r="I22" s="632"/>
    </row>
    <row r="23" spans="2:15" ht="28.5" x14ac:dyDescent="0.15">
      <c r="B23" s="633" t="s">
        <v>139</v>
      </c>
      <c r="C23" s="636" t="s">
        <v>123</v>
      </c>
      <c r="D23" s="636" t="s">
        <v>125</v>
      </c>
      <c r="E23" s="638" t="s">
        <v>357</v>
      </c>
      <c r="F23" s="639"/>
      <c r="G23" s="639"/>
      <c r="H23" s="639"/>
      <c r="I23" s="30" t="s">
        <v>358</v>
      </c>
    </row>
    <row r="24" spans="2:15" ht="14.25" customHeight="1" x14ac:dyDescent="0.15">
      <c r="B24" s="634"/>
      <c r="C24" s="637"/>
      <c r="D24" s="637"/>
      <c r="E24" s="640" t="s">
        <v>126</v>
      </c>
      <c r="F24" s="642" t="s">
        <v>10</v>
      </c>
      <c r="G24" s="27" t="s">
        <v>127</v>
      </c>
      <c r="H24" s="644" t="s">
        <v>155</v>
      </c>
      <c r="I24" s="32" t="s">
        <v>359</v>
      </c>
    </row>
    <row r="25" spans="2:15" ht="15" thickBot="1" x14ac:dyDescent="0.2">
      <c r="B25" s="635"/>
      <c r="C25" s="23" t="s">
        <v>2</v>
      </c>
      <c r="D25" s="26" t="s">
        <v>25</v>
      </c>
      <c r="E25" s="641"/>
      <c r="F25" s="643"/>
      <c r="G25" s="26" t="s">
        <v>129</v>
      </c>
      <c r="H25" s="645"/>
      <c r="I25" s="24" t="s">
        <v>2</v>
      </c>
      <c r="J25" s="92" t="s">
        <v>151</v>
      </c>
      <c r="K25" s="92" t="s">
        <v>152</v>
      </c>
      <c r="L25" s="61"/>
      <c r="M25" s="61" t="s">
        <v>384</v>
      </c>
      <c r="N25" s="61"/>
      <c r="O25" s="61" t="s">
        <v>497</v>
      </c>
    </row>
    <row r="26" spans="2:15" ht="26.25" customHeight="1" x14ac:dyDescent="0.15">
      <c r="B26" s="31" t="s">
        <v>140</v>
      </c>
      <c r="C26" s="35"/>
      <c r="D26" s="36"/>
      <c r="E26" s="37"/>
      <c r="F26" s="38"/>
      <c r="G26" s="39"/>
      <c r="H26" s="40"/>
      <c r="I26" s="41"/>
      <c r="J26" s="92">
        <f ca="1" xml:space="preserve">
IF(AND(E26=data!$AR$5,F26=data!$AT$87),data!$AU$87,
IF(AND(E26=data!$AR$5,F26=data!$AT$88),data!$AU$88,
IF(E26=data!$AR$4,D26/G26,
IF(E26=data!$AR$5,D26/OFFSET(data!$AT$3,MATCH(F26,data!$AT$4:$AT$88,0),1),0))))</f>
        <v>0</v>
      </c>
      <c r="K26" s="92">
        <f>MIN(IF(I26=data!$AV$4,0.18,0.09),D26*9)</f>
        <v>0</v>
      </c>
      <c r="L26" s="61">
        <f>IF(C26=data!$AS$5,K26,
IF(C26=data!$AS$4,J26,0))</f>
        <v>0</v>
      </c>
      <c r="M26" s="61">
        <f t="shared" ref="M26:M27" si="1">IF(ISNUMBER(L26),L26,0)</f>
        <v>0</v>
      </c>
      <c r="N26" s="61" t="e">
        <f ca="1">OFFSET(data!$K$3,MATCH(N34,data!$K$4:$K$10,0),1)</f>
        <v>#N/A</v>
      </c>
      <c r="O26" s="61" t="str">
        <f>IF(SUM(M26:M35)=0,"",1/SUM(M26:M35,N26,N27))</f>
        <v/>
      </c>
    </row>
    <row r="27" spans="2:15" ht="26.25" customHeight="1" x14ac:dyDescent="0.15">
      <c r="B27" s="20" t="s">
        <v>141</v>
      </c>
      <c r="C27" s="42"/>
      <c r="D27" s="43"/>
      <c r="E27" s="44"/>
      <c r="F27" s="45"/>
      <c r="G27" s="46"/>
      <c r="H27" s="17"/>
      <c r="I27" s="47"/>
      <c r="J27" s="92">
        <f ca="1" xml:space="preserve">
IF(AND(E27=data!$AR$5,F27=data!$AT$87),data!$AU$87,
IF(AND(E27=data!$AR$5,F27=data!$AT$88),data!$AU$88,
IF(E27=data!$AR$4,D27/G27,
IF(E27=data!$AR$5,D27/OFFSET(data!$AT$3,MATCH(F27,data!$AT$4:$AT$88,0),1),0))))</f>
        <v>0</v>
      </c>
      <c r="K27" s="92">
        <f>MIN(IF(I27=data!$AV$4,0.18,0.09),D27*9)</f>
        <v>0</v>
      </c>
      <c r="L27" s="61">
        <f>IF(C27=data!$AS$5,K27,
IF(C27=data!$AS$4,J27,0))</f>
        <v>0</v>
      </c>
      <c r="M27" s="61">
        <f t="shared" si="1"/>
        <v>0</v>
      </c>
      <c r="N27" s="61" t="e">
        <f ca="1">OFFSET(data!$K$3,MATCH(N34,data!$K$4:$K$10,0),1+MATCH(N35,data!$M$11:$N$11,0))</f>
        <v>#N/A</v>
      </c>
      <c r="O27" s="61"/>
    </row>
    <row r="28" spans="2:15" ht="26.25" customHeight="1" x14ac:dyDescent="0.15">
      <c r="B28" s="20" t="s">
        <v>142</v>
      </c>
      <c r="C28" s="42"/>
      <c r="D28" s="43"/>
      <c r="E28" s="44"/>
      <c r="F28" s="45"/>
      <c r="G28" s="46"/>
      <c r="H28" s="17"/>
      <c r="I28" s="48"/>
      <c r="J28" s="92">
        <f ca="1" xml:space="preserve">
IF(AND(E28=data!$AR$5,F28=data!$AT$87),data!$AU$87,
IF(AND(E28=data!$AR$5,F28=data!$AT$88),data!$AU$88,
IF(E28=data!$AR$4,D28/G28,
IF(E28=data!$AR$5,D28/OFFSET(data!$AT$3,MATCH(F28,data!$AT$4:$AT$88,0),1),0))))</f>
        <v>0</v>
      </c>
      <c r="K28" s="92">
        <f>MIN(IF(I28=data!$AV$4,0.18,0.09),D28*9)</f>
        <v>0</v>
      </c>
      <c r="L28" s="61">
        <f>IF(C28=data!$AS$5,K28,
IF(C28=data!$AS$4,J28,0))</f>
        <v>0</v>
      </c>
      <c r="M28" s="61">
        <f>IF(ISNUMBER(L28),L28,0)</f>
        <v>0</v>
      </c>
      <c r="N28" s="61"/>
      <c r="O28" s="61"/>
    </row>
    <row r="29" spans="2:15" ht="26.25" customHeight="1" x14ac:dyDescent="0.15">
      <c r="B29" s="20" t="s">
        <v>143</v>
      </c>
      <c r="C29" s="42"/>
      <c r="D29" s="43"/>
      <c r="E29" s="44"/>
      <c r="F29" s="45"/>
      <c r="G29" s="46"/>
      <c r="H29" s="17"/>
      <c r="I29" s="48"/>
      <c r="J29" s="92">
        <f ca="1" xml:space="preserve">
IF(AND(E29=data!$AR$5,F29=data!$AT$87),data!$AU$87,
IF(AND(E29=data!$AR$5,F29=data!$AT$88),data!$AU$88,
IF(E29=data!$AR$4,D29/G29,
IF(E29=data!$AR$5,D29/OFFSET(data!$AT$3,MATCH(F29,data!$AT$4:$AT$88,0),1),0))))</f>
        <v>0</v>
      </c>
      <c r="K29" s="92">
        <f>MIN(IF(I29=data!$AV$4,0.18,0.09),D29*9)</f>
        <v>0</v>
      </c>
      <c r="L29" s="61">
        <f>IF(C29=data!$AS$5,K29,
IF(C29=data!$AS$4,J29,0))</f>
        <v>0</v>
      </c>
      <c r="M29" s="61">
        <f t="shared" ref="M29:M35" si="2">IF(ISNUMBER(L29),L29,0)</f>
        <v>0</v>
      </c>
      <c r="N29" s="61"/>
      <c r="O29" s="61"/>
    </row>
    <row r="30" spans="2:15" ht="26.25" customHeight="1" x14ac:dyDescent="0.15">
      <c r="B30" s="20" t="s">
        <v>144</v>
      </c>
      <c r="C30" s="42"/>
      <c r="D30" s="43"/>
      <c r="E30" s="44"/>
      <c r="F30" s="45"/>
      <c r="G30" s="46"/>
      <c r="H30" s="17"/>
      <c r="I30" s="48"/>
      <c r="J30" s="92">
        <f ca="1" xml:space="preserve">
IF(AND(E30=data!$AR$5,F30=data!$AT$87),data!$AU$87,
IF(AND(E30=data!$AR$5,F30=data!$AT$88),data!$AU$88,
IF(E30=data!$AR$4,D30/G30,
IF(E30=data!$AR$5,D30/OFFSET(data!$AT$3,MATCH(F30,data!$AT$4:$AT$88,0),1),0))))</f>
        <v>0</v>
      </c>
      <c r="K30" s="92">
        <f>MIN(IF(I30=data!$AV$4,0.18,0.09),D30*9)</f>
        <v>0</v>
      </c>
      <c r="L30" s="61">
        <f>IF(C30=data!$AS$5,K30,
IF(C30=data!$AS$4,J30,0))</f>
        <v>0</v>
      </c>
      <c r="M30" s="61">
        <f t="shared" si="2"/>
        <v>0</v>
      </c>
      <c r="N30" s="61"/>
      <c r="O30" s="61"/>
    </row>
    <row r="31" spans="2:15" ht="26.25" customHeight="1" x14ac:dyDescent="0.15">
      <c r="B31" s="20" t="s">
        <v>145</v>
      </c>
      <c r="C31" s="42"/>
      <c r="D31" s="43"/>
      <c r="E31" s="44"/>
      <c r="F31" s="45"/>
      <c r="G31" s="46"/>
      <c r="H31" s="17"/>
      <c r="I31" s="48"/>
      <c r="J31" s="92">
        <f ca="1" xml:space="preserve">
IF(AND(E31=data!$AR$5,F31=data!$AT$87),data!$AU$87,
IF(AND(E31=data!$AR$5,F31=data!$AT$88),data!$AU$88,
IF(E31=data!$AR$4,D31/G31,
IF(E31=data!$AR$5,D31/OFFSET(data!$AT$3,MATCH(F31,data!$AT$4:$AT$88,0),1),0))))</f>
        <v>0</v>
      </c>
      <c r="K31" s="92">
        <f>MIN(IF(I31=data!$AV$4,0.18,0.09),D31*9)</f>
        <v>0</v>
      </c>
      <c r="L31" s="61">
        <f>IF(C31=data!$AS$5,K31,
IF(C31=data!$AS$4,J31,0))</f>
        <v>0</v>
      </c>
      <c r="M31" s="61">
        <f t="shared" si="2"/>
        <v>0</v>
      </c>
      <c r="N31" s="61"/>
      <c r="O31" s="61"/>
    </row>
    <row r="32" spans="2:15" ht="26.25" customHeight="1" x14ac:dyDescent="0.15">
      <c r="B32" s="20" t="s">
        <v>146</v>
      </c>
      <c r="C32" s="42"/>
      <c r="D32" s="43"/>
      <c r="E32" s="44"/>
      <c r="F32" s="45"/>
      <c r="G32" s="46"/>
      <c r="H32" s="17"/>
      <c r="I32" s="48"/>
      <c r="J32" s="92">
        <f ca="1" xml:space="preserve">
IF(AND(E32=data!$AR$5,F32=data!$AT$87),data!$AU$87,
IF(AND(E32=data!$AR$5,F32=data!$AT$88),data!$AU$88,
IF(E32=data!$AR$4,D32/G32,
IF(E32=data!$AR$5,D32/OFFSET(data!$AT$3,MATCH(F32,data!$AT$4:$AT$88,0),1),0))))</f>
        <v>0</v>
      </c>
      <c r="K32" s="92">
        <f>MIN(IF(I32=data!$AV$4,0.18,0.09),D32*9)</f>
        <v>0</v>
      </c>
      <c r="L32" s="61">
        <f>IF(C32=data!$AS$5,K32,
IF(C32=data!$AS$4,J32,0))</f>
        <v>0</v>
      </c>
      <c r="M32" s="61">
        <f t="shared" si="2"/>
        <v>0</v>
      </c>
      <c r="N32" s="61"/>
      <c r="O32" s="61"/>
    </row>
    <row r="33" spans="2:15" ht="26.25" customHeight="1" x14ac:dyDescent="0.15">
      <c r="B33" s="20" t="s">
        <v>147</v>
      </c>
      <c r="C33" s="42"/>
      <c r="D33" s="43"/>
      <c r="E33" s="44"/>
      <c r="F33" s="45"/>
      <c r="G33" s="46"/>
      <c r="H33" s="17"/>
      <c r="I33" s="48"/>
      <c r="J33" s="92">
        <f ca="1" xml:space="preserve">
IF(AND(E33=data!$AR$5,F33=data!$AT$87),data!$AU$87,
IF(AND(E33=data!$AR$5,F33=data!$AT$88),data!$AU$88,
IF(E33=data!$AR$4,D33/G33,
IF(E33=data!$AR$5,D33/OFFSET(data!$AT$3,MATCH(F33,data!$AT$4:$AT$88,0),1),0))))</f>
        <v>0</v>
      </c>
      <c r="K33" s="92">
        <f>MIN(IF(I33=data!$AV$4,0.18,0.09),D33*9)</f>
        <v>0</v>
      </c>
      <c r="L33" s="61">
        <f>IF(C33=data!$AS$5,K33,
IF(C33=data!$AS$4,J33,0))</f>
        <v>0</v>
      </c>
      <c r="M33" s="61">
        <f t="shared" si="2"/>
        <v>0</v>
      </c>
      <c r="N33" s="61"/>
      <c r="O33" s="61"/>
    </row>
    <row r="34" spans="2:15" ht="26.25" customHeight="1" x14ac:dyDescent="0.15">
      <c r="B34" s="20" t="s">
        <v>148</v>
      </c>
      <c r="C34" s="42"/>
      <c r="D34" s="43"/>
      <c r="E34" s="44"/>
      <c r="F34" s="45"/>
      <c r="G34" s="46"/>
      <c r="H34" s="17"/>
      <c r="I34" s="48"/>
      <c r="J34" s="92">
        <f ca="1" xml:space="preserve">
IF(AND(E34=data!$AR$5,F34=data!$AT$87),data!$AU$87,
IF(AND(E34=data!$AR$5,F34=data!$AT$88),data!$AU$88,
IF(E34=data!$AR$4,D34/G34,
IF(E34=data!$AR$5,D34/OFFSET(data!$AT$3,MATCH(F34,data!$AT$4:$AT$88,0),1),0))))</f>
        <v>0</v>
      </c>
      <c r="K34" s="92">
        <f>MIN(IF(I34=data!$AV$4,0.18,0.09),D34*9)</f>
        <v>0</v>
      </c>
      <c r="L34" s="61">
        <f>IF(C34=data!$AS$5,K34,
IF(C34=data!$AS$4,J34,0))</f>
        <v>0</v>
      </c>
      <c r="M34" s="61">
        <f t="shared" si="2"/>
        <v>0</v>
      </c>
      <c r="N34" s="61" t="e">
        <f ca="1">OFFSET('③壁等-鉄骨造'!$B$8,MATCH(C21,'③壁等-鉄骨造'!H$9:H$48,0),2)</f>
        <v>#N/A</v>
      </c>
      <c r="O34" s="61"/>
    </row>
    <row r="35" spans="2:15" ht="26.25" customHeight="1" thickBot="1" x14ac:dyDescent="0.2">
      <c r="B35" s="21" t="s">
        <v>149</v>
      </c>
      <c r="C35" s="49"/>
      <c r="D35" s="50"/>
      <c r="E35" s="51"/>
      <c r="F35" s="52"/>
      <c r="G35" s="53"/>
      <c r="H35" s="18"/>
      <c r="I35" s="54"/>
      <c r="J35" s="92">
        <f ca="1" xml:space="preserve">
IF(AND(E35=data!$AR$5,F35=data!$AT$87),data!$AU$87,
IF(AND(E35=data!$AR$5,F35=data!$AT$88),data!$AU$88,
IF(E35=data!$AR$4,D35/G35,
IF(E35=data!$AR$5,D35/OFFSET(data!$AT$3,MATCH(F35,data!$AT$4:$AT$88,0),1),0))))</f>
        <v>0</v>
      </c>
      <c r="K35" s="92">
        <f>MIN(IF(I35=data!$AV$4,0.18,0.09),D35*9)</f>
        <v>0</v>
      </c>
      <c r="L35" s="61">
        <f>IF(C35=data!$AS$5,K35,
IF(C35=data!$AS$4,J35,0))</f>
        <v>0</v>
      </c>
      <c r="M35" s="61">
        <f t="shared" si="2"/>
        <v>0</v>
      </c>
      <c r="N35" s="61" t="e">
        <f ca="1">OFFSET('③壁等-鉄骨造'!$B$8,MATCH(C21,'③壁等-鉄骨造'!H$9:H$48,0),4)</f>
        <v>#N/A</v>
      </c>
      <c r="O35" s="61"/>
    </row>
    <row r="37" spans="2:15" hidden="1" x14ac:dyDescent="0.15"/>
    <row r="38" spans="2:15" hidden="1" x14ac:dyDescent="0.15"/>
    <row r="39" spans="2:15" hidden="1" x14ac:dyDescent="0.15"/>
    <row r="40" spans="2:15" hidden="1" x14ac:dyDescent="0.15"/>
    <row r="41" spans="2:15" ht="15" thickBot="1" x14ac:dyDescent="0.2">
      <c r="B41" s="151" t="s">
        <v>124</v>
      </c>
      <c r="C41" s="152" t="s">
        <v>511</v>
      </c>
      <c r="I41" s="34" t="s">
        <v>360</v>
      </c>
    </row>
    <row r="42" spans="2:15" ht="15" thickBot="1" x14ac:dyDescent="0.2">
      <c r="B42" s="630" t="s">
        <v>153</v>
      </c>
      <c r="C42" s="631"/>
      <c r="D42" s="631"/>
      <c r="E42" s="631"/>
      <c r="F42" s="631"/>
      <c r="G42" s="631"/>
      <c r="H42" s="631"/>
      <c r="I42" s="632"/>
    </row>
    <row r="43" spans="2:15" ht="28.5" x14ac:dyDescent="0.15">
      <c r="B43" s="633" t="s">
        <v>139</v>
      </c>
      <c r="C43" s="636" t="s">
        <v>123</v>
      </c>
      <c r="D43" s="636" t="s">
        <v>125</v>
      </c>
      <c r="E43" s="638" t="s">
        <v>357</v>
      </c>
      <c r="F43" s="639"/>
      <c r="G43" s="639"/>
      <c r="H43" s="639"/>
      <c r="I43" s="30" t="s">
        <v>358</v>
      </c>
    </row>
    <row r="44" spans="2:15" ht="14.25" customHeight="1" x14ac:dyDescent="0.15">
      <c r="B44" s="634"/>
      <c r="C44" s="637"/>
      <c r="D44" s="637"/>
      <c r="E44" s="640" t="s">
        <v>126</v>
      </c>
      <c r="F44" s="642" t="s">
        <v>10</v>
      </c>
      <c r="G44" s="27" t="s">
        <v>127</v>
      </c>
      <c r="H44" s="644" t="s">
        <v>155</v>
      </c>
      <c r="I44" s="32" t="s">
        <v>359</v>
      </c>
    </row>
    <row r="45" spans="2:15" ht="15" thickBot="1" x14ac:dyDescent="0.2">
      <c r="B45" s="635"/>
      <c r="C45" s="23" t="s">
        <v>2</v>
      </c>
      <c r="D45" s="26" t="s">
        <v>25</v>
      </c>
      <c r="E45" s="641"/>
      <c r="F45" s="643"/>
      <c r="G45" s="26" t="s">
        <v>129</v>
      </c>
      <c r="H45" s="645"/>
      <c r="I45" s="24" t="s">
        <v>2</v>
      </c>
      <c r="J45" s="92" t="s">
        <v>151</v>
      </c>
      <c r="K45" s="92" t="s">
        <v>152</v>
      </c>
      <c r="L45" s="61"/>
      <c r="M45" s="61" t="s">
        <v>384</v>
      </c>
      <c r="N45" s="61"/>
      <c r="O45" s="61" t="s">
        <v>497</v>
      </c>
    </row>
    <row r="46" spans="2:15" ht="26.25" customHeight="1" x14ac:dyDescent="0.15">
      <c r="B46" s="31" t="s">
        <v>140</v>
      </c>
      <c r="C46" s="35"/>
      <c r="D46" s="36"/>
      <c r="E46" s="37"/>
      <c r="F46" s="38"/>
      <c r="G46" s="39"/>
      <c r="H46" s="40"/>
      <c r="I46" s="41"/>
      <c r="J46" s="92">
        <f ca="1" xml:space="preserve">
IF(AND(E46=data!$AR$5,F46=data!$AT$87),data!$AU$87,
IF(AND(E46=data!$AR$5,F46=data!$AT$88),data!$AU$88,
IF(E46=data!$AR$4,D46/G46,
IF(E46=data!$AR$5,D46/OFFSET(data!$AT$3,MATCH(F46,data!$AT$4:$AT$88,0),1),0))))</f>
        <v>0</v>
      </c>
      <c r="K46" s="92">
        <f>MIN(IF(I46=data!$AV$4,0.18,0.09),D46*9)</f>
        <v>0</v>
      </c>
      <c r="L46" s="61">
        <f>IF(C46=data!$AS$5,K46,
IF(C46=data!$AS$4,J46,0))</f>
        <v>0</v>
      </c>
      <c r="M46" s="61">
        <f t="shared" ref="M46:M47" si="3">IF(ISNUMBER(L46),L46,0)</f>
        <v>0</v>
      </c>
      <c r="N46" s="61" t="e">
        <f ca="1">OFFSET(data!$K$3,MATCH(N54,data!$K$4:$K$10,0),1)</f>
        <v>#N/A</v>
      </c>
      <c r="O46" s="61" t="str">
        <f>IF(SUM(M46:M55)=0,"",1/SUM(M46:M55,N46,N47))</f>
        <v/>
      </c>
    </row>
    <row r="47" spans="2:15" ht="26.25" customHeight="1" x14ac:dyDescent="0.15">
      <c r="B47" s="20" t="s">
        <v>141</v>
      </c>
      <c r="C47" s="42"/>
      <c r="D47" s="43"/>
      <c r="E47" s="44"/>
      <c r="F47" s="45"/>
      <c r="G47" s="46"/>
      <c r="H47" s="17"/>
      <c r="I47" s="47"/>
      <c r="J47" s="92">
        <f ca="1" xml:space="preserve">
IF(AND(E47=data!$AR$5,F47=data!$AT$87),data!$AU$87,
IF(AND(E47=data!$AR$5,F47=data!$AT$88),data!$AU$88,
IF(E47=data!$AR$4,D47/G47,
IF(E47=data!$AR$5,D47/OFFSET(data!$AT$3,MATCH(F47,data!$AT$4:$AT$88,0),1),0))))</f>
        <v>0</v>
      </c>
      <c r="K47" s="92">
        <f>MIN(IF(I47=data!$AV$4,0.18,0.09),D47*9)</f>
        <v>0</v>
      </c>
      <c r="L47" s="61">
        <f>IF(C47=data!$AS$5,K47,
IF(C47=data!$AS$4,J47,0))</f>
        <v>0</v>
      </c>
      <c r="M47" s="61">
        <f t="shared" si="3"/>
        <v>0</v>
      </c>
      <c r="N47" s="61" t="e">
        <f ca="1">OFFSET(data!$K$3,MATCH(N54,data!$K$4:$K$10,0),1+MATCH(N55,data!$M$11:$N$11,0))</f>
        <v>#N/A</v>
      </c>
      <c r="O47" s="61"/>
    </row>
    <row r="48" spans="2:15" ht="26.25" customHeight="1" x14ac:dyDescent="0.15">
      <c r="B48" s="20" t="s">
        <v>142</v>
      </c>
      <c r="C48" s="42"/>
      <c r="D48" s="43"/>
      <c r="E48" s="44"/>
      <c r="F48" s="45"/>
      <c r="G48" s="46"/>
      <c r="H48" s="17"/>
      <c r="I48" s="48"/>
      <c r="J48" s="92">
        <f ca="1" xml:space="preserve">
IF(AND(E48=data!$AR$5,F48=data!$AT$87),data!$AU$87,
IF(AND(E48=data!$AR$5,F48=data!$AT$88),data!$AU$88,
IF(E48=data!$AR$4,D48/G48,
IF(E48=data!$AR$5,D48/OFFSET(data!$AT$3,MATCH(F48,data!$AT$4:$AT$88,0),1),0))))</f>
        <v>0</v>
      </c>
      <c r="K48" s="92">
        <f>MIN(IF(I48=data!$AV$4,0.18,0.09),D48*9)</f>
        <v>0</v>
      </c>
      <c r="L48" s="61">
        <f>IF(C48=data!$AS$5,K48,
IF(C48=data!$AS$4,J48,0))</f>
        <v>0</v>
      </c>
      <c r="M48" s="61">
        <f>IF(ISNUMBER(L48),L48,0)</f>
        <v>0</v>
      </c>
      <c r="N48" s="61"/>
      <c r="O48" s="61"/>
    </row>
    <row r="49" spans="2:15" ht="26.25" customHeight="1" x14ac:dyDescent="0.15">
      <c r="B49" s="20" t="s">
        <v>143</v>
      </c>
      <c r="C49" s="42"/>
      <c r="D49" s="43"/>
      <c r="E49" s="44"/>
      <c r="F49" s="45"/>
      <c r="G49" s="46"/>
      <c r="H49" s="17"/>
      <c r="I49" s="48"/>
      <c r="J49" s="92">
        <f ca="1" xml:space="preserve">
IF(AND(E49=data!$AR$5,F49=data!$AT$87),data!$AU$87,
IF(AND(E49=data!$AR$5,F49=data!$AT$88),data!$AU$88,
IF(E49=data!$AR$4,D49/G49,
IF(E49=data!$AR$5,D49/OFFSET(data!$AT$3,MATCH(F49,data!$AT$4:$AT$88,0),1),0))))</f>
        <v>0</v>
      </c>
      <c r="K49" s="92">
        <f>MIN(IF(I49=data!$AV$4,0.18,0.09),D49*9)</f>
        <v>0</v>
      </c>
      <c r="L49" s="61">
        <f>IF(C49=data!$AS$5,K49,
IF(C49=data!$AS$4,J49,0))</f>
        <v>0</v>
      </c>
      <c r="M49" s="61">
        <f t="shared" ref="M49:M55" si="4">IF(ISNUMBER(L49),L49,0)</f>
        <v>0</v>
      </c>
      <c r="N49" s="61"/>
      <c r="O49" s="61"/>
    </row>
    <row r="50" spans="2:15" ht="26.25" customHeight="1" x14ac:dyDescent="0.15">
      <c r="B50" s="20" t="s">
        <v>144</v>
      </c>
      <c r="C50" s="42"/>
      <c r="D50" s="43"/>
      <c r="E50" s="44"/>
      <c r="F50" s="45"/>
      <c r="G50" s="46"/>
      <c r="H50" s="17"/>
      <c r="I50" s="48"/>
      <c r="J50" s="92">
        <f ca="1" xml:space="preserve">
IF(AND(E50=data!$AR$5,F50=data!$AT$87),data!$AU$87,
IF(AND(E50=data!$AR$5,F50=data!$AT$88),data!$AU$88,
IF(E50=data!$AR$4,D50/G50,
IF(E50=data!$AR$5,D50/OFFSET(data!$AT$3,MATCH(F50,data!$AT$4:$AT$88,0),1),0))))</f>
        <v>0</v>
      </c>
      <c r="K50" s="92">
        <f>MIN(IF(I50=data!$AV$4,0.18,0.09),D50*9)</f>
        <v>0</v>
      </c>
      <c r="L50" s="61">
        <f>IF(C50=data!$AS$5,K50,
IF(C50=data!$AS$4,J50,0))</f>
        <v>0</v>
      </c>
      <c r="M50" s="61">
        <f t="shared" si="4"/>
        <v>0</v>
      </c>
      <c r="N50" s="61"/>
      <c r="O50" s="61"/>
    </row>
    <row r="51" spans="2:15" ht="26.25" customHeight="1" x14ac:dyDescent="0.15">
      <c r="B51" s="20" t="s">
        <v>145</v>
      </c>
      <c r="C51" s="42"/>
      <c r="D51" s="43"/>
      <c r="E51" s="44"/>
      <c r="F51" s="45"/>
      <c r="G51" s="46"/>
      <c r="H51" s="17"/>
      <c r="I51" s="48"/>
      <c r="J51" s="92">
        <f ca="1" xml:space="preserve">
IF(AND(E51=data!$AR$5,F51=data!$AT$87),data!$AU$87,
IF(AND(E51=data!$AR$5,F51=data!$AT$88),data!$AU$88,
IF(E51=data!$AR$4,D51/G51,
IF(E51=data!$AR$5,D51/OFFSET(data!$AT$3,MATCH(F51,data!$AT$4:$AT$88,0),1),0))))</f>
        <v>0</v>
      </c>
      <c r="K51" s="92">
        <f>MIN(IF(I51=data!$AV$4,0.18,0.09),D51*9)</f>
        <v>0</v>
      </c>
      <c r="L51" s="61">
        <f>IF(C51=data!$AS$5,K51,
IF(C51=data!$AS$4,J51,0))</f>
        <v>0</v>
      </c>
      <c r="M51" s="61">
        <f t="shared" si="4"/>
        <v>0</v>
      </c>
      <c r="N51" s="61"/>
      <c r="O51" s="61"/>
    </row>
    <row r="52" spans="2:15" ht="26.25" customHeight="1" x14ac:dyDescent="0.15">
      <c r="B52" s="20" t="s">
        <v>146</v>
      </c>
      <c r="C52" s="42"/>
      <c r="D52" s="43"/>
      <c r="E52" s="44"/>
      <c r="F52" s="45"/>
      <c r="G52" s="46"/>
      <c r="H52" s="17"/>
      <c r="I52" s="48"/>
      <c r="J52" s="92">
        <f ca="1" xml:space="preserve">
IF(AND(E52=data!$AR$5,F52=data!$AT$87),data!$AU$87,
IF(AND(E52=data!$AR$5,F52=data!$AT$88),data!$AU$88,
IF(E52=data!$AR$4,D52/G52,
IF(E52=data!$AR$5,D52/OFFSET(data!$AT$3,MATCH(F52,data!$AT$4:$AT$88,0),1),0))))</f>
        <v>0</v>
      </c>
      <c r="K52" s="92">
        <f>MIN(IF(I52=data!$AV$4,0.18,0.09),D52*9)</f>
        <v>0</v>
      </c>
      <c r="L52" s="61">
        <f>IF(C52=data!$AS$5,K52,
IF(C52=data!$AS$4,J52,0))</f>
        <v>0</v>
      </c>
      <c r="M52" s="61">
        <f t="shared" si="4"/>
        <v>0</v>
      </c>
      <c r="N52" s="61"/>
      <c r="O52" s="61"/>
    </row>
    <row r="53" spans="2:15" ht="26.25" customHeight="1" x14ac:dyDescent="0.15">
      <c r="B53" s="20" t="s">
        <v>147</v>
      </c>
      <c r="C53" s="42"/>
      <c r="D53" s="43"/>
      <c r="E53" s="44"/>
      <c r="F53" s="45"/>
      <c r="G53" s="46"/>
      <c r="H53" s="17"/>
      <c r="I53" s="48"/>
      <c r="J53" s="92">
        <f ca="1" xml:space="preserve">
IF(AND(E53=data!$AR$5,F53=data!$AT$87),data!$AU$87,
IF(AND(E53=data!$AR$5,F53=data!$AT$88),data!$AU$88,
IF(E53=data!$AR$4,D53/G53,
IF(E53=data!$AR$5,D53/OFFSET(data!$AT$3,MATCH(F53,data!$AT$4:$AT$88,0),1),0))))</f>
        <v>0</v>
      </c>
      <c r="K53" s="92">
        <f>MIN(IF(I53=data!$AV$4,0.18,0.09),D53*9)</f>
        <v>0</v>
      </c>
      <c r="L53" s="61">
        <f>IF(C53=data!$AS$5,K53,
IF(C53=data!$AS$4,J53,0))</f>
        <v>0</v>
      </c>
      <c r="M53" s="61">
        <f t="shared" si="4"/>
        <v>0</v>
      </c>
      <c r="N53" s="61"/>
      <c r="O53" s="61"/>
    </row>
    <row r="54" spans="2:15" ht="26.25" customHeight="1" x14ac:dyDescent="0.15">
      <c r="B54" s="20" t="s">
        <v>148</v>
      </c>
      <c r="C54" s="42"/>
      <c r="D54" s="43"/>
      <c r="E54" s="44"/>
      <c r="F54" s="45"/>
      <c r="G54" s="46"/>
      <c r="H54" s="17"/>
      <c r="I54" s="48"/>
      <c r="J54" s="92">
        <f ca="1" xml:space="preserve">
IF(AND(E54=data!$AR$5,F54=data!$AT$87),data!$AU$87,
IF(AND(E54=data!$AR$5,F54=data!$AT$88),data!$AU$88,
IF(E54=data!$AR$4,D54/G54,
IF(E54=data!$AR$5,D54/OFFSET(data!$AT$3,MATCH(F54,data!$AT$4:$AT$88,0),1),0))))</f>
        <v>0</v>
      </c>
      <c r="K54" s="92">
        <f>MIN(IF(I54=data!$AV$4,0.18,0.09),D54*9)</f>
        <v>0</v>
      </c>
      <c r="L54" s="61">
        <f>IF(C54=data!$AS$5,K54,
IF(C54=data!$AS$4,J54,0))</f>
        <v>0</v>
      </c>
      <c r="M54" s="61">
        <f t="shared" si="4"/>
        <v>0</v>
      </c>
      <c r="N54" s="61" t="e">
        <f ca="1">OFFSET('③壁等-鉄骨造'!$B$8,MATCH(C41,'③壁等-鉄骨造'!H$9:H$48,0),2)</f>
        <v>#N/A</v>
      </c>
      <c r="O54" s="61"/>
    </row>
    <row r="55" spans="2:15" ht="26.25" customHeight="1" thickBot="1" x14ac:dyDescent="0.2">
      <c r="B55" s="21" t="s">
        <v>149</v>
      </c>
      <c r="C55" s="49"/>
      <c r="D55" s="50"/>
      <c r="E55" s="51"/>
      <c r="F55" s="52"/>
      <c r="G55" s="53"/>
      <c r="H55" s="18"/>
      <c r="I55" s="54"/>
      <c r="J55" s="92">
        <f ca="1" xml:space="preserve">
IF(AND(E55=data!$AR$5,F55=data!$AT$87),data!$AU$87,
IF(AND(E55=data!$AR$5,F55=data!$AT$88),data!$AU$88,
IF(E55=data!$AR$4,D55/G55,
IF(E55=data!$AR$5,D55/OFFSET(data!$AT$3,MATCH(F55,data!$AT$4:$AT$88,0),1),0))))</f>
        <v>0</v>
      </c>
      <c r="K55" s="92">
        <f>MIN(IF(I55=data!$AV$4,0.18,0.09),D55*9)</f>
        <v>0</v>
      </c>
      <c r="L55" s="61">
        <f>IF(C55=data!$AS$5,K55,
IF(C55=data!$AS$4,J55,0))</f>
        <v>0</v>
      </c>
      <c r="M55" s="61">
        <f t="shared" si="4"/>
        <v>0</v>
      </c>
      <c r="N55" s="61" t="e">
        <f ca="1">OFFSET('③壁等-鉄骨造'!$B$8,MATCH(C41,'③壁等-鉄骨造'!H$9:H$48,0),4)</f>
        <v>#N/A</v>
      </c>
      <c r="O55" s="61"/>
    </row>
    <row r="57" spans="2:15" hidden="1" x14ac:dyDescent="0.15"/>
    <row r="58" spans="2:15" hidden="1" x14ac:dyDescent="0.15"/>
    <row r="59" spans="2:15" hidden="1" x14ac:dyDescent="0.15"/>
    <row r="60" spans="2:15" hidden="1" x14ac:dyDescent="0.15"/>
    <row r="61" spans="2:15" ht="15" thickBot="1" x14ac:dyDescent="0.2">
      <c r="B61" s="151" t="s">
        <v>124</v>
      </c>
      <c r="C61" s="152" t="s">
        <v>510</v>
      </c>
      <c r="I61" s="34" t="s">
        <v>360</v>
      </c>
    </row>
    <row r="62" spans="2:15" ht="15" thickBot="1" x14ac:dyDescent="0.2">
      <c r="B62" s="630" t="s">
        <v>153</v>
      </c>
      <c r="C62" s="631"/>
      <c r="D62" s="631"/>
      <c r="E62" s="631"/>
      <c r="F62" s="631"/>
      <c r="G62" s="631"/>
      <c r="H62" s="631"/>
      <c r="I62" s="632"/>
    </row>
    <row r="63" spans="2:15" ht="28.5" x14ac:dyDescent="0.15">
      <c r="B63" s="633" t="s">
        <v>139</v>
      </c>
      <c r="C63" s="636" t="s">
        <v>123</v>
      </c>
      <c r="D63" s="636" t="s">
        <v>125</v>
      </c>
      <c r="E63" s="638" t="s">
        <v>357</v>
      </c>
      <c r="F63" s="639"/>
      <c r="G63" s="639"/>
      <c r="H63" s="639"/>
      <c r="I63" s="30" t="s">
        <v>358</v>
      </c>
    </row>
    <row r="64" spans="2:15" ht="14.25" customHeight="1" x14ac:dyDescent="0.15">
      <c r="B64" s="634"/>
      <c r="C64" s="637"/>
      <c r="D64" s="637"/>
      <c r="E64" s="640" t="s">
        <v>126</v>
      </c>
      <c r="F64" s="642" t="s">
        <v>10</v>
      </c>
      <c r="G64" s="27" t="s">
        <v>127</v>
      </c>
      <c r="H64" s="644" t="s">
        <v>155</v>
      </c>
      <c r="I64" s="32" t="s">
        <v>359</v>
      </c>
    </row>
    <row r="65" spans="2:15" ht="15" thickBot="1" x14ac:dyDescent="0.2">
      <c r="B65" s="635"/>
      <c r="C65" s="23" t="s">
        <v>2</v>
      </c>
      <c r="D65" s="26" t="s">
        <v>25</v>
      </c>
      <c r="E65" s="641"/>
      <c r="F65" s="643"/>
      <c r="G65" s="26" t="s">
        <v>129</v>
      </c>
      <c r="H65" s="645"/>
      <c r="I65" s="24" t="s">
        <v>2</v>
      </c>
      <c r="J65" s="92" t="s">
        <v>151</v>
      </c>
      <c r="K65" s="92" t="s">
        <v>152</v>
      </c>
      <c r="L65" s="61"/>
      <c r="M65" s="61" t="s">
        <v>384</v>
      </c>
      <c r="N65" s="61"/>
      <c r="O65" s="61" t="s">
        <v>497</v>
      </c>
    </row>
    <row r="66" spans="2:15" ht="26.25" customHeight="1" x14ac:dyDescent="0.15">
      <c r="B66" s="31" t="s">
        <v>140</v>
      </c>
      <c r="C66" s="35"/>
      <c r="D66" s="36"/>
      <c r="E66" s="37"/>
      <c r="F66" s="38"/>
      <c r="G66" s="39"/>
      <c r="H66" s="40"/>
      <c r="I66" s="41"/>
      <c r="J66" s="92">
        <f ca="1" xml:space="preserve">
IF(AND(E66=data!$AR$5,F66=data!$AT$87),data!$AU$87,
IF(AND(E66=data!$AR$5,F66=data!$AT$88),data!$AU$88,
IF(E66=data!$AR$4,D66/G66,
IF(E66=data!$AR$5,D66/OFFSET(data!$AT$3,MATCH(F66,data!$AT$4:$AT$88,0),1),0))))</f>
        <v>0</v>
      </c>
      <c r="K66" s="92">
        <f>MIN(IF(I66=data!$AV$4,0.18,0.09),D66*9)</f>
        <v>0</v>
      </c>
      <c r="L66" s="61">
        <f>IF(C66=data!$AS$5,K66,
IF(C66=data!$AS$4,J66,0))</f>
        <v>0</v>
      </c>
      <c r="M66" s="61">
        <f t="shared" ref="M66:M67" si="5">IF(ISNUMBER(L66),L66,0)</f>
        <v>0</v>
      </c>
      <c r="N66" s="61" t="e">
        <f ca="1">OFFSET(data!$K$3,MATCH(N74,data!$K$4:$K$10,0),1)</f>
        <v>#N/A</v>
      </c>
      <c r="O66" s="61" t="str">
        <f>IF(SUM(M66:M75)=0,"",1/SUM(M66:M75,N66,N67))</f>
        <v/>
      </c>
    </row>
    <row r="67" spans="2:15" ht="26.25" customHeight="1" x14ac:dyDescent="0.15">
      <c r="B67" s="20" t="s">
        <v>141</v>
      </c>
      <c r="C67" s="42"/>
      <c r="D67" s="43"/>
      <c r="E67" s="44"/>
      <c r="F67" s="45"/>
      <c r="G67" s="46"/>
      <c r="H67" s="17"/>
      <c r="I67" s="47"/>
      <c r="J67" s="92">
        <f ca="1" xml:space="preserve">
IF(AND(E67=data!$AR$5,F67=data!$AT$87),data!$AU$87,
IF(AND(E67=data!$AR$5,F67=data!$AT$88),data!$AU$88,
IF(E67=data!$AR$4,D67/G67,
IF(E67=data!$AR$5,D67/OFFSET(data!$AT$3,MATCH(F67,data!$AT$4:$AT$88,0),1),0))))</f>
        <v>0</v>
      </c>
      <c r="K67" s="92">
        <f>MIN(IF(I67=data!$AV$4,0.18,0.09),D67*9)</f>
        <v>0</v>
      </c>
      <c r="L67" s="61">
        <f>IF(C67=data!$AS$5,K67,
IF(C67=data!$AS$4,J67,0))</f>
        <v>0</v>
      </c>
      <c r="M67" s="61">
        <f t="shared" si="5"/>
        <v>0</v>
      </c>
      <c r="N67" s="61" t="e">
        <f ca="1">OFFSET(data!$K$3,MATCH(N74,data!$K$4:$K$10,0),1+MATCH(N75,data!$M$11:$N$11,0))</f>
        <v>#N/A</v>
      </c>
      <c r="O67" s="61"/>
    </row>
    <row r="68" spans="2:15" ht="26.25" customHeight="1" x14ac:dyDescent="0.15">
      <c r="B68" s="20" t="s">
        <v>142</v>
      </c>
      <c r="C68" s="42"/>
      <c r="D68" s="43"/>
      <c r="E68" s="44"/>
      <c r="F68" s="45"/>
      <c r="G68" s="46"/>
      <c r="H68" s="17"/>
      <c r="I68" s="48"/>
      <c r="J68" s="92">
        <f ca="1" xml:space="preserve">
IF(AND(E68=data!$AR$5,F68=data!$AT$87),data!$AU$87,
IF(AND(E68=data!$AR$5,F68=data!$AT$88),data!$AU$88,
IF(E68=data!$AR$4,D68/G68,
IF(E68=data!$AR$5,D68/OFFSET(data!$AT$3,MATCH(F68,data!$AT$4:$AT$88,0),1),0))))</f>
        <v>0</v>
      </c>
      <c r="K68" s="92">
        <f>MIN(IF(I68=data!$AV$4,0.18,0.09),D68*9)</f>
        <v>0</v>
      </c>
      <c r="L68" s="61">
        <f>IF(C68=data!$AS$5,K68,
IF(C68=data!$AS$4,J68,0))</f>
        <v>0</v>
      </c>
      <c r="M68" s="61">
        <f>IF(ISNUMBER(L68),L68,0)</f>
        <v>0</v>
      </c>
      <c r="N68" s="61"/>
      <c r="O68" s="61"/>
    </row>
    <row r="69" spans="2:15" ht="26.25" customHeight="1" x14ac:dyDescent="0.15">
      <c r="B69" s="20" t="s">
        <v>143</v>
      </c>
      <c r="C69" s="42"/>
      <c r="D69" s="43"/>
      <c r="E69" s="44"/>
      <c r="F69" s="45"/>
      <c r="G69" s="46"/>
      <c r="H69" s="17"/>
      <c r="I69" s="48"/>
      <c r="J69" s="92">
        <f ca="1" xml:space="preserve">
IF(AND(E69=data!$AR$5,F69=data!$AT$87),data!$AU$87,
IF(AND(E69=data!$AR$5,F69=data!$AT$88),data!$AU$88,
IF(E69=data!$AR$4,D69/G69,
IF(E69=data!$AR$5,D69/OFFSET(data!$AT$3,MATCH(F69,data!$AT$4:$AT$88,0),1),0))))</f>
        <v>0</v>
      </c>
      <c r="K69" s="92">
        <f>MIN(IF(I69=data!$AV$4,0.18,0.09),D69*9)</f>
        <v>0</v>
      </c>
      <c r="L69" s="61">
        <f>IF(C69=data!$AS$5,K69,
IF(C69=data!$AS$4,J69,0))</f>
        <v>0</v>
      </c>
      <c r="M69" s="61">
        <f t="shared" ref="M69:M75" si="6">IF(ISNUMBER(L69),L69,0)</f>
        <v>0</v>
      </c>
      <c r="N69" s="61"/>
      <c r="O69" s="61"/>
    </row>
    <row r="70" spans="2:15" ht="26.25" customHeight="1" x14ac:dyDescent="0.15">
      <c r="B70" s="20" t="s">
        <v>144</v>
      </c>
      <c r="C70" s="42"/>
      <c r="D70" s="43"/>
      <c r="E70" s="44"/>
      <c r="F70" s="45"/>
      <c r="G70" s="46"/>
      <c r="H70" s="17"/>
      <c r="I70" s="48"/>
      <c r="J70" s="92">
        <f ca="1" xml:space="preserve">
IF(AND(E70=data!$AR$5,F70=data!$AT$87),data!$AU$87,
IF(AND(E70=data!$AR$5,F70=data!$AT$88),data!$AU$88,
IF(E70=data!$AR$4,D70/G70,
IF(E70=data!$AR$5,D70/OFFSET(data!$AT$3,MATCH(F70,data!$AT$4:$AT$88,0),1),0))))</f>
        <v>0</v>
      </c>
      <c r="K70" s="92">
        <f>MIN(IF(I70=data!$AV$4,0.18,0.09),D70*9)</f>
        <v>0</v>
      </c>
      <c r="L70" s="61">
        <f>IF(C70=data!$AS$5,K70,
IF(C70=data!$AS$4,J70,0))</f>
        <v>0</v>
      </c>
      <c r="M70" s="61">
        <f t="shared" si="6"/>
        <v>0</v>
      </c>
      <c r="N70" s="61"/>
      <c r="O70" s="61"/>
    </row>
    <row r="71" spans="2:15" ht="26.25" customHeight="1" x14ac:dyDescent="0.15">
      <c r="B71" s="20" t="s">
        <v>145</v>
      </c>
      <c r="C71" s="42"/>
      <c r="D71" s="43"/>
      <c r="E71" s="44"/>
      <c r="F71" s="45"/>
      <c r="G71" s="46"/>
      <c r="H71" s="17"/>
      <c r="I71" s="48"/>
      <c r="J71" s="92">
        <f ca="1" xml:space="preserve">
IF(AND(E71=data!$AR$5,F71=data!$AT$87),data!$AU$87,
IF(AND(E71=data!$AR$5,F71=data!$AT$88),data!$AU$88,
IF(E71=data!$AR$4,D71/G71,
IF(E71=data!$AR$5,D71/OFFSET(data!$AT$3,MATCH(F71,data!$AT$4:$AT$88,0),1),0))))</f>
        <v>0</v>
      </c>
      <c r="K71" s="92">
        <f>MIN(IF(I71=data!$AV$4,0.18,0.09),D71*9)</f>
        <v>0</v>
      </c>
      <c r="L71" s="61">
        <f>IF(C71=data!$AS$5,K71,
IF(C71=data!$AS$4,J71,0))</f>
        <v>0</v>
      </c>
      <c r="M71" s="61">
        <f t="shared" si="6"/>
        <v>0</v>
      </c>
      <c r="N71" s="61"/>
      <c r="O71" s="61"/>
    </row>
    <row r="72" spans="2:15" ht="26.25" customHeight="1" x14ac:dyDescent="0.15">
      <c r="B72" s="20" t="s">
        <v>146</v>
      </c>
      <c r="C72" s="42"/>
      <c r="D72" s="43"/>
      <c r="E72" s="44"/>
      <c r="F72" s="45"/>
      <c r="G72" s="46"/>
      <c r="H72" s="17"/>
      <c r="I72" s="48"/>
      <c r="J72" s="92">
        <f ca="1" xml:space="preserve">
IF(AND(E72=data!$AR$5,F72=data!$AT$87),data!$AU$87,
IF(AND(E72=data!$AR$5,F72=data!$AT$88),data!$AU$88,
IF(E72=data!$AR$4,D72/G72,
IF(E72=data!$AR$5,D72/OFFSET(data!$AT$3,MATCH(F72,data!$AT$4:$AT$88,0),1),0))))</f>
        <v>0</v>
      </c>
      <c r="K72" s="92">
        <f>MIN(IF(I72=data!$AV$4,0.18,0.09),D72*9)</f>
        <v>0</v>
      </c>
      <c r="L72" s="61">
        <f>IF(C72=data!$AS$5,K72,
IF(C72=data!$AS$4,J72,0))</f>
        <v>0</v>
      </c>
      <c r="M72" s="61">
        <f t="shared" si="6"/>
        <v>0</v>
      </c>
      <c r="N72" s="61"/>
      <c r="O72" s="61"/>
    </row>
    <row r="73" spans="2:15" ht="26.25" customHeight="1" x14ac:dyDescent="0.15">
      <c r="B73" s="20" t="s">
        <v>147</v>
      </c>
      <c r="C73" s="42"/>
      <c r="D73" s="43"/>
      <c r="E73" s="44"/>
      <c r="F73" s="45"/>
      <c r="G73" s="46"/>
      <c r="H73" s="17"/>
      <c r="I73" s="48"/>
      <c r="J73" s="92">
        <f ca="1" xml:space="preserve">
IF(AND(E73=data!$AR$5,F73=data!$AT$87),data!$AU$87,
IF(AND(E73=data!$AR$5,F73=data!$AT$88),data!$AU$88,
IF(E73=data!$AR$4,D73/G73,
IF(E73=data!$AR$5,D73/OFFSET(data!$AT$3,MATCH(F73,data!$AT$4:$AT$88,0),1),0))))</f>
        <v>0</v>
      </c>
      <c r="K73" s="92">
        <f>MIN(IF(I73=data!$AV$4,0.18,0.09),D73*9)</f>
        <v>0</v>
      </c>
      <c r="L73" s="61">
        <f>IF(C73=data!$AS$5,K73,
IF(C73=data!$AS$4,J73,0))</f>
        <v>0</v>
      </c>
      <c r="M73" s="61">
        <f t="shared" si="6"/>
        <v>0</v>
      </c>
      <c r="N73" s="61"/>
      <c r="O73" s="61"/>
    </row>
    <row r="74" spans="2:15" ht="26.25" customHeight="1" x14ac:dyDescent="0.15">
      <c r="B74" s="20" t="s">
        <v>148</v>
      </c>
      <c r="C74" s="42"/>
      <c r="D74" s="43"/>
      <c r="E74" s="44"/>
      <c r="F74" s="45"/>
      <c r="G74" s="46"/>
      <c r="H74" s="17"/>
      <c r="I74" s="48"/>
      <c r="J74" s="92">
        <f ca="1" xml:space="preserve">
IF(AND(E74=data!$AR$5,F74=data!$AT$87),data!$AU$87,
IF(AND(E74=data!$AR$5,F74=data!$AT$88),data!$AU$88,
IF(E74=data!$AR$4,D74/G74,
IF(E74=data!$AR$5,D74/OFFSET(data!$AT$3,MATCH(F74,data!$AT$4:$AT$88,0),1),0))))</f>
        <v>0</v>
      </c>
      <c r="K74" s="92">
        <f>MIN(IF(I74=data!$AV$4,0.18,0.09),D74*9)</f>
        <v>0</v>
      </c>
      <c r="L74" s="61">
        <f>IF(C74=data!$AS$5,K74,
IF(C74=data!$AS$4,J74,0))</f>
        <v>0</v>
      </c>
      <c r="M74" s="61">
        <f t="shared" si="6"/>
        <v>0</v>
      </c>
      <c r="N74" s="61" t="e">
        <f ca="1">OFFSET('③壁等-鉄骨造'!$B$8,MATCH(C61,'③壁等-鉄骨造'!H$9:H$48,0),2)</f>
        <v>#N/A</v>
      </c>
      <c r="O74" s="61"/>
    </row>
    <row r="75" spans="2:15" ht="26.25" customHeight="1" thickBot="1" x14ac:dyDescent="0.2">
      <c r="B75" s="21" t="s">
        <v>149</v>
      </c>
      <c r="C75" s="49"/>
      <c r="D75" s="50"/>
      <c r="E75" s="51"/>
      <c r="F75" s="52"/>
      <c r="G75" s="53"/>
      <c r="H75" s="18"/>
      <c r="I75" s="54"/>
      <c r="J75" s="92">
        <f ca="1" xml:space="preserve">
IF(AND(E75=data!$AR$5,F75=data!$AT$87),data!$AU$87,
IF(AND(E75=data!$AR$5,F75=data!$AT$88),data!$AU$88,
IF(E75=data!$AR$4,D75/G75,
IF(E75=data!$AR$5,D75/OFFSET(data!$AT$3,MATCH(F75,data!$AT$4:$AT$88,0),1),0))))</f>
        <v>0</v>
      </c>
      <c r="K75" s="92">
        <f>MIN(IF(I75=data!$AV$4,0.18,0.09),D75*9)</f>
        <v>0</v>
      </c>
      <c r="L75" s="61">
        <f>IF(C75=data!$AS$5,K75,
IF(C75=data!$AS$4,J75,0))</f>
        <v>0</v>
      </c>
      <c r="M75" s="61">
        <f t="shared" si="6"/>
        <v>0</v>
      </c>
      <c r="N75" s="61" t="e">
        <f ca="1">OFFSET('③壁等-鉄骨造'!$B$8,MATCH(C61,'③壁等-鉄骨造'!H$9:H$48,0),4)</f>
        <v>#N/A</v>
      </c>
      <c r="O75" s="61"/>
    </row>
    <row r="77" spans="2:15" hidden="1" x14ac:dyDescent="0.15"/>
    <row r="78" spans="2:15" hidden="1" x14ac:dyDescent="0.15"/>
    <row r="79" spans="2:15" hidden="1" x14ac:dyDescent="0.15"/>
    <row r="80" spans="2:15" hidden="1" x14ac:dyDescent="0.15"/>
    <row r="81" spans="2:15" ht="15" thickBot="1" x14ac:dyDescent="0.2">
      <c r="B81" s="151" t="s">
        <v>124</v>
      </c>
      <c r="C81" s="152" t="s">
        <v>509</v>
      </c>
      <c r="I81" s="34" t="s">
        <v>360</v>
      </c>
    </row>
    <row r="82" spans="2:15" ht="15" thickBot="1" x14ac:dyDescent="0.2">
      <c r="B82" s="630" t="s">
        <v>153</v>
      </c>
      <c r="C82" s="631"/>
      <c r="D82" s="631"/>
      <c r="E82" s="631"/>
      <c r="F82" s="631"/>
      <c r="G82" s="631"/>
      <c r="H82" s="631"/>
      <c r="I82" s="632"/>
    </row>
    <row r="83" spans="2:15" ht="28.5" x14ac:dyDescent="0.15">
      <c r="B83" s="633" t="s">
        <v>139</v>
      </c>
      <c r="C83" s="636" t="s">
        <v>123</v>
      </c>
      <c r="D83" s="636" t="s">
        <v>125</v>
      </c>
      <c r="E83" s="638" t="s">
        <v>357</v>
      </c>
      <c r="F83" s="639"/>
      <c r="G83" s="639"/>
      <c r="H83" s="639"/>
      <c r="I83" s="30" t="s">
        <v>358</v>
      </c>
    </row>
    <row r="84" spans="2:15" ht="14.25" customHeight="1" x14ac:dyDescent="0.15">
      <c r="B84" s="634"/>
      <c r="C84" s="637"/>
      <c r="D84" s="637"/>
      <c r="E84" s="640" t="s">
        <v>126</v>
      </c>
      <c r="F84" s="642" t="s">
        <v>10</v>
      </c>
      <c r="G84" s="27" t="s">
        <v>127</v>
      </c>
      <c r="H84" s="644" t="s">
        <v>155</v>
      </c>
      <c r="I84" s="32" t="s">
        <v>359</v>
      </c>
    </row>
    <row r="85" spans="2:15" ht="15" thickBot="1" x14ac:dyDescent="0.2">
      <c r="B85" s="635"/>
      <c r="C85" s="23" t="s">
        <v>2</v>
      </c>
      <c r="D85" s="26" t="s">
        <v>25</v>
      </c>
      <c r="E85" s="641"/>
      <c r="F85" s="643"/>
      <c r="G85" s="26" t="s">
        <v>129</v>
      </c>
      <c r="H85" s="645"/>
      <c r="I85" s="24" t="s">
        <v>2</v>
      </c>
      <c r="J85" s="92" t="s">
        <v>151</v>
      </c>
      <c r="K85" s="92" t="s">
        <v>152</v>
      </c>
      <c r="L85" s="61"/>
      <c r="M85" s="61" t="s">
        <v>384</v>
      </c>
      <c r="N85" s="61"/>
      <c r="O85" s="61" t="s">
        <v>497</v>
      </c>
    </row>
    <row r="86" spans="2:15" ht="26.25" customHeight="1" x14ac:dyDescent="0.15">
      <c r="B86" s="31" t="s">
        <v>140</v>
      </c>
      <c r="C86" s="35"/>
      <c r="D86" s="36"/>
      <c r="E86" s="37"/>
      <c r="F86" s="38"/>
      <c r="G86" s="39"/>
      <c r="H86" s="40"/>
      <c r="I86" s="41"/>
      <c r="J86" s="92">
        <f ca="1" xml:space="preserve">
IF(AND(E86=data!$AR$5,F86=data!$AT$87),data!$AU$87,
IF(AND(E86=data!$AR$5,F86=data!$AT$88),data!$AU$88,
IF(E86=data!$AR$4,D86/G86,
IF(E86=data!$AR$5,D86/OFFSET(data!$AT$3,MATCH(F86,data!$AT$4:$AT$88,0),1),0))))</f>
        <v>0</v>
      </c>
      <c r="K86" s="92">
        <f>MIN(IF(I86=data!$AV$4,0.18,0.09),D86*9)</f>
        <v>0</v>
      </c>
      <c r="L86" s="61">
        <f>IF(C86=data!$AS$5,K86,
IF(C86=data!$AS$4,J86,0))</f>
        <v>0</v>
      </c>
      <c r="M86" s="61">
        <f t="shared" ref="M86:M87" si="7">IF(ISNUMBER(L86),L86,0)</f>
        <v>0</v>
      </c>
      <c r="N86" s="61" t="e">
        <f ca="1">OFFSET(data!$K$3,MATCH(N94,data!$K$4:$K$10,0),1)</f>
        <v>#N/A</v>
      </c>
      <c r="O86" s="61" t="str">
        <f>IF(SUM(M86:M95)=0,"",1/SUM(M86:M95,N86,N87))</f>
        <v/>
      </c>
    </row>
    <row r="87" spans="2:15" ht="26.25" customHeight="1" x14ac:dyDescent="0.15">
      <c r="B87" s="20" t="s">
        <v>141</v>
      </c>
      <c r="C87" s="42"/>
      <c r="D87" s="43"/>
      <c r="E87" s="44"/>
      <c r="F87" s="45"/>
      <c r="G87" s="46"/>
      <c r="H87" s="17"/>
      <c r="I87" s="47"/>
      <c r="J87" s="92">
        <f ca="1" xml:space="preserve">
IF(AND(E87=data!$AR$5,F87=data!$AT$87),data!$AU$87,
IF(AND(E87=data!$AR$5,F87=data!$AT$88),data!$AU$88,
IF(E87=data!$AR$4,D87/G87,
IF(E87=data!$AR$5,D87/OFFSET(data!$AT$3,MATCH(F87,data!$AT$4:$AT$88,0),1),0))))</f>
        <v>0</v>
      </c>
      <c r="K87" s="92">
        <f>MIN(IF(I87=data!$AV$4,0.18,0.09),D87*9)</f>
        <v>0</v>
      </c>
      <c r="L87" s="61">
        <f>IF(C87=data!$AS$5,K87,
IF(C87=data!$AS$4,J87,0))</f>
        <v>0</v>
      </c>
      <c r="M87" s="61">
        <f t="shared" si="7"/>
        <v>0</v>
      </c>
      <c r="N87" s="61" t="e">
        <f ca="1">OFFSET(data!$K$3,MATCH(N94,data!$K$4:$K$10,0),1+MATCH(N95,data!$M$11:$N$11,0))</f>
        <v>#N/A</v>
      </c>
      <c r="O87" s="61"/>
    </row>
    <row r="88" spans="2:15" ht="26.25" customHeight="1" x14ac:dyDescent="0.15">
      <c r="B88" s="20" t="s">
        <v>142</v>
      </c>
      <c r="C88" s="42"/>
      <c r="D88" s="43"/>
      <c r="E88" s="44"/>
      <c r="F88" s="45"/>
      <c r="G88" s="46"/>
      <c r="H88" s="17"/>
      <c r="I88" s="48"/>
      <c r="J88" s="92">
        <f ca="1" xml:space="preserve">
IF(AND(E88=data!$AR$5,F88=data!$AT$87),data!$AU$87,
IF(AND(E88=data!$AR$5,F88=data!$AT$88),data!$AU$88,
IF(E88=data!$AR$4,D88/G88,
IF(E88=data!$AR$5,D88/OFFSET(data!$AT$3,MATCH(F88,data!$AT$4:$AT$88,0),1),0))))</f>
        <v>0</v>
      </c>
      <c r="K88" s="92">
        <f>MIN(IF(I88=data!$AV$4,0.18,0.09),D88*9)</f>
        <v>0</v>
      </c>
      <c r="L88" s="61">
        <f>IF(C88=data!$AS$5,K88,
IF(C88=data!$AS$4,J88,0))</f>
        <v>0</v>
      </c>
      <c r="M88" s="61">
        <f>IF(ISNUMBER(L88),L88,0)</f>
        <v>0</v>
      </c>
      <c r="N88" s="61"/>
      <c r="O88" s="61"/>
    </row>
    <row r="89" spans="2:15" ht="26.25" customHeight="1" x14ac:dyDescent="0.15">
      <c r="B89" s="20" t="s">
        <v>143</v>
      </c>
      <c r="C89" s="42"/>
      <c r="D89" s="43"/>
      <c r="E89" s="44"/>
      <c r="F89" s="45"/>
      <c r="G89" s="46"/>
      <c r="H89" s="17"/>
      <c r="I89" s="48"/>
      <c r="J89" s="92">
        <f ca="1" xml:space="preserve">
IF(AND(E89=data!$AR$5,F89=data!$AT$87),data!$AU$87,
IF(AND(E89=data!$AR$5,F89=data!$AT$88),data!$AU$88,
IF(E89=data!$AR$4,D89/G89,
IF(E89=data!$AR$5,D89/OFFSET(data!$AT$3,MATCH(F89,data!$AT$4:$AT$88,0),1),0))))</f>
        <v>0</v>
      </c>
      <c r="K89" s="92">
        <f>MIN(IF(I89=data!$AV$4,0.18,0.09),D89*9)</f>
        <v>0</v>
      </c>
      <c r="L89" s="61">
        <f>IF(C89=data!$AS$5,K89,
IF(C89=data!$AS$4,J89,0))</f>
        <v>0</v>
      </c>
      <c r="M89" s="61">
        <f t="shared" ref="M89:M95" si="8">IF(ISNUMBER(L89),L89,0)</f>
        <v>0</v>
      </c>
      <c r="N89" s="61"/>
      <c r="O89" s="61"/>
    </row>
    <row r="90" spans="2:15" ht="26.25" customHeight="1" x14ac:dyDescent="0.15">
      <c r="B90" s="20" t="s">
        <v>144</v>
      </c>
      <c r="C90" s="42"/>
      <c r="D90" s="43"/>
      <c r="E90" s="44"/>
      <c r="F90" s="45"/>
      <c r="G90" s="46"/>
      <c r="H90" s="17"/>
      <c r="I90" s="48"/>
      <c r="J90" s="92">
        <f ca="1" xml:space="preserve">
IF(AND(E90=data!$AR$5,F90=data!$AT$87),data!$AU$87,
IF(AND(E90=data!$AR$5,F90=data!$AT$88),data!$AU$88,
IF(E90=data!$AR$4,D90/G90,
IF(E90=data!$AR$5,D90/OFFSET(data!$AT$3,MATCH(F90,data!$AT$4:$AT$88,0),1),0))))</f>
        <v>0</v>
      </c>
      <c r="K90" s="92">
        <f>MIN(IF(I90=data!$AV$4,0.18,0.09),D90*9)</f>
        <v>0</v>
      </c>
      <c r="L90" s="61">
        <f>IF(C90=data!$AS$5,K90,
IF(C90=data!$AS$4,J90,0))</f>
        <v>0</v>
      </c>
      <c r="M90" s="61">
        <f t="shared" si="8"/>
        <v>0</v>
      </c>
      <c r="N90" s="61"/>
      <c r="O90" s="61"/>
    </row>
    <row r="91" spans="2:15" ht="26.25" customHeight="1" x14ac:dyDescent="0.15">
      <c r="B91" s="20" t="s">
        <v>145</v>
      </c>
      <c r="C91" s="42"/>
      <c r="D91" s="43"/>
      <c r="E91" s="44"/>
      <c r="F91" s="45"/>
      <c r="G91" s="46"/>
      <c r="H91" s="17"/>
      <c r="I91" s="48"/>
      <c r="J91" s="92">
        <f ca="1" xml:space="preserve">
IF(AND(E91=data!$AR$5,F91=data!$AT$87),data!$AU$87,
IF(AND(E91=data!$AR$5,F91=data!$AT$88),data!$AU$88,
IF(E91=data!$AR$4,D91/G91,
IF(E91=data!$AR$5,D91/OFFSET(data!$AT$3,MATCH(F91,data!$AT$4:$AT$88,0),1),0))))</f>
        <v>0</v>
      </c>
      <c r="K91" s="92">
        <f>MIN(IF(I91=data!$AV$4,0.18,0.09),D91*9)</f>
        <v>0</v>
      </c>
      <c r="L91" s="61">
        <f>IF(C91=data!$AS$5,K91,
IF(C91=data!$AS$4,J91,0))</f>
        <v>0</v>
      </c>
      <c r="M91" s="61">
        <f t="shared" si="8"/>
        <v>0</v>
      </c>
      <c r="N91" s="61"/>
      <c r="O91" s="61"/>
    </row>
    <row r="92" spans="2:15" ht="26.25" customHeight="1" x14ac:dyDescent="0.15">
      <c r="B92" s="20" t="s">
        <v>146</v>
      </c>
      <c r="C92" s="42"/>
      <c r="D92" s="43"/>
      <c r="E92" s="44"/>
      <c r="F92" s="45"/>
      <c r="G92" s="46"/>
      <c r="H92" s="17"/>
      <c r="I92" s="48"/>
      <c r="J92" s="92">
        <f ca="1" xml:space="preserve">
IF(AND(E92=data!$AR$5,F92=data!$AT$87),data!$AU$87,
IF(AND(E92=data!$AR$5,F92=data!$AT$88),data!$AU$88,
IF(E92=data!$AR$4,D92/G92,
IF(E92=data!$AR$5,D92/OFFSET(data!$AT$3,MATCH(F92,data!$AT$4:$AT$88,0),1),0))))</f>
        <v>0</v>
      </c>
      <c r="K92" s="92">
        <f>MIN(IF(I92=data!$AV$4,0.18,0.09),D92*9)</f>
        <v>0</v>
      </c>
      <c r="L92" s="61">
        <f>IF(C92=data!$AS$5,K92,
IF(C92=data!$AS$4,J92,0))</f>
        <v>0</v>
      </c>
      <c r="M92" s="61">
        <f t="shared" si="8"/>
        <v>0</v>
      </c>
      <c r="N92" s="61"/>
      <c r="O92" s="61"/>
    </row>
    <row r="93" spans="2:15" ht="26.25" customHeight="1" x14ac:dyDescent="0.15">
      <c r="B93" s="20" t="s">
        <v>147</v>
      </c>
      <c r="C93" s="42"/>
      <c r="D93" s="43"/>
      <c r="E93" s="44"/>
      <c r="F93" s="45"/>
      <c r="G93" s="46"/>
      <c r="H93" s="17"/>
      <c r="I93" s="48"/>
      <c r="J93" s="92">
        <f ca="1" xml:space="preserve">
IF(AND(E93=data!$AR$5,F93=data!$AT$87),data!$AU$87,
IF(AND(E93=data!$AR$5,F93=data!$AT$88),data!$AU$88,
IF(E93=data!$AR$4,D93/G93,
IF(E93=data!$AR$5,D93/OFFSET(data!$AT$3,MATCH(F93,data!$AT$4:$AT$88,0),1),0))))</f>
        <v>0</v>
      </c>
      <c r="K93" s="92">
        <f>MIN(IF(I93=data!$AV$4,0.18,0.09),D93*9)</f>
        <v>0</v>
      </c>
      <c r="L93" s="61">
        <f>IF(C93=data!$AS$5,K93,
IF(C93=data!$AS$4,J93,0))</f>
        <v>0</v>
      </c>
      <c r="M93" s="61">
        <f t="shared" si="8"/>
        <v>0</v>
      </c>
      <c r="N93" s="61"/>
      <c r="O93" s="61"/>
    </row>
    <row r="94" spans="2:15" ht="26.25" customHeight="1" x14ac:dyDescent="0.15">
      <c r="B94" s="20" t="s">
        <v>148</v>
      </c>
      <c r="C94" s="42"/>
      <c r="D94" s="43"/>
      <c r="E94" s="44"/>
      <c r="F94" s="45"/>
      <c r="G94" s="46"/>
      <c r="H94" s="17"/>
      <c r="I94" s="48"/>
      <c r="J94" s="92">
        <f ca="1" xml:space="preserve">
IF(AND(E94=data!$AR$5,F94=data!$AT$87),data!$AU$87,
IF(AND(E94=data!$AR$5,F94=data!$AT$88),data!$AU$88,
IF(E94=data!$AR$4,D94/G94,
IF(E94=data!$AR$5,D94/OFFSET(data!$AT$3,MATCH(F94,data!$AT$4:$AT$88,0),1),0))))</f>
        <v>0</v>
      </c>
      <c r="K94" s="92">
        <f>MIN(IF(I94=data!$AV$4,0.18,0.09),D94*9)</f>
        <v>0</v>
      </c>
      <c r="L94" s="61">
        <f>IF(C94=data!$AS$5,K94,
IF(C94=data!$AS$4,J94,0))</f>
        <v>0</v>
      </c>
      <c r="M94" s="61">
        <f t="shared" si="8"/>
        <v>0</v>
      </c>
      <c r="N94" s="61" t="e">
        <f ca="1">OFFSET('③壁等-鉄骨造'!$B$8,MATCH(C81,'③壁等-鉄骨造'!H$9:H$48,0),2)</f>
        <v>#N/A</v>
      </c>
      <c r="O94" s="61"/>
    </row>
    <row r="95" spans="2:15" ht="26.25" customHeight="1" thickBot="1" x14ac:dyDescent="0.2">
      <c r="B95" s="21" t="s">
        <v>149</v>
      </c>
      <c r="C95" s="49"/>
      <c r="D95" s="50"/>
      <c r="E95" s="51"/>
      <c r="F95" s="52"/>
      <c r="G95" s="53"/>
      <c r="H95" s="18"/>
      <c r="I95" s="54"/>
      <c r="J95" s="92">
        <f ca="1" xml:space="preserve">
IF(AND(E95=data!$AR$5,F95=data!$AT$87),data!$AU$87,
IF(AND(E95=data!$AR$5,F95=data!$AT$88),data!$AU$88,
IF(E95=data!$AR$4,D95/G95,
IF(E95=data!$AR$5,D95/OFFSET(data!$AT$3,MATCH(F95,data!$AT$4:$AT$88,0),1),0))))</f>
        <v>0</v>
      </c>
      <c r="K95" s="92">
        <f>MIN(IF(I95=data!$AV$4,0.18,0.09),D95*9)</f>
        <v>0</v>
      </c>
      <c r="L95" s="61">
        <f>IF(C95=data!$AS$5,K95,
IF(C95=data!$AS$4,J95,0))</f>
        <v>0</v>
      </c>
      <c r="M95" s="61">
        <f t="shared" si="8"/>
        <v>0</v>
      </c>
      <c r="N95" s="61" t="e">
        <f ca="1">OFFSET('③壁等-鉄骨造'!$B$8,MATCH(C81,'③壁等-鉄骨造'!H$9:H$48,0),4)</f>
        <v>#N/A</v>
      </c>
      <c r="O95" s="61"/>
    </row>
    <row r="97" spans="2:15" hidden="1" x14ac:dyDescent="0.15"/>
    <row r="98" spans="2:15" hidden="1" x14ac:dyDescent="0.15"/>
    <row r="99" spans="2:15" hidden="1" x14ac:dyDescent="0.15"/>
    <row r="100" spans="2:15" hidden="1" x14ac:dyDescent="0.15"/>
    <row r="101" spans="2:15" ht="15" thickBot="1" x14ac:dyDescent="0.2">
      <c r="B101" s="151" t="s">
        <v>124</v>
      </c>
      <c r="C101" s="152" t="s">
        <v>514</v>
      </c>
      <c r="I101" s="34" t="s">
        <v>360</v>
      </c>
    </row>
    <row r="102" spans="2:15" ht="15" thickBot="1" x14ac:dyDescent="0.2">
      <c r="B102" s="630" t="s">
        <v>153</v>
      </c>
      <c r="C102" s="631"/>
      <c r="D102" s="631"/>
      <c r="E102" s="631"/>
      <c r="F102" s="631"/>
      <c r="G102" s="631"/>
      <c r="H102" s="631"/>
      <c r="I102" s="632"/>
    </row>
    <row r="103" spans="2:15" ht="28.5" x14ac:dyDescent="0.15">
      <c r="B103" s="633" t="s">
        <v>139</v>
      </c>
      <c r="C103" s="636" t="s">
        <v>123</v>
      </c>
      <c r="D103" s="636" t="s">
        <v>125</v>
      </c>
      <c r="E103" s="638" t="s">
        <v>357</v>
      </c>
      <c r="F103" s="639"/>
      <c r="G103" s="639"/>
      <c r="H103" s="639"/>
      <c r="I103" s="30" t="s">
        <v>358</v>
      </c>
    </row>
    <row r="104" spans="2:15" ht="14.25" customHeight="1" x14ac:dyDescent="0.15">
      <c r="B104" s="634"/>
      <c r="C104" s="637"/>
      <c r="D104" s="637"/>
      <c r="E104" s="640" t="s">
        <v>126</v>
      </c>
      <c r="F104" s="642" t="s">
        <v>10</v>
      </c>
      <c r="G104" s="101" t="s">
        <v>127</v>
      </c>
      <c r="H104" s="644" t="s">
        <v>155</v>
      </c>
      <c r="I104" s="32" t="s">
        <v>359</v>
      </c>
    </row>
    <row r="105" spans="2:15" ht="15" thickBot="1" x14ac:dyDescent="0.2">
      <c r="B105" s="635"/>
      <c r="C105" s="23" t="s">
        <v>2</v>
      </c>
      <c r="D105" s="26" t="s">
        <v>25</v>
      </c>
      <c r="E105" s="641"/>
      <c r="F105" s="643"/>
      <c r="G105" s="26" t="s">
        <v>129</v>
      </c>
      <c r="H105" s="645"/>
      <c r="I105" s="24" t="s">
        <v>2</v>
      </c>
      <c r="J105" s="92" t="s">
        <v>151</v>
      </c>
      <c r="K105" s="92" t="s">
        <v>152</v>
      </c>
      <c r="L105" s="61"/>
      <c r="M105" s="61" t="s">
        <v>384</v>
      </c>
      <c r="N105" s="61"/>
      <c r="O105" s="61" t="s">
        <v>497</v>
      </c>
    </row>
    <row r="106" spans="2:15" ht="26.25" customHeight="1" x14ac:dyDescent="0.15">
      <c r="B106" s="31" t="s">
        <v>140</v>
      </c>
      <c r="C106" s="35"/>
      <c r="D106" s="36"/>
      <c r="E106" s="37"/>
      <c r="F106" s="38"/>
      <c r="G106" s="39"/>
      <c r="H106" s="40"/>
      <c r="I106" s="41"/>
      <c r="J106" s="92">
        <f ca="1" xml:space="preserve">
IF(AND(E106=data!$AR$5,F106=data!$AT$87),data!$AU$87,
IF(AND(E106=data!$AR$5,F106=data!$AT$88),data!$AU$88,
IF(E106=data!$AR$4,D106/G106,
IF(E106=data!$AR$5,D106/OFFSET(data!$AT$3,MATCH(F106,data!$AT$4:$AT$88,0),1),0))))</f>
        <v>0</v>
      </c>
      <c r="K106" s="92">
        <f>MIN(IF(I106=data!$AV$4,0.18,0.09),D106*9)</f>
        <v>0</v>
      </c>
      <c r="L106" s="61">
        <f>IF(C106=data!$AS$5,K106,
IF(C106=data!$AS$4,J106,0))</f>
        <v>0</v>
      </c>
      <c r="M106" s="61">
        <f t="shared" ref="M106:M107" si="9">IF(ISNUMBER(L106),L106,0)</f>
        <v>0</v>
      </c>
      <c r="N106" s="61" t="e">
        <f ca="1">OFFSET(data!$K$3,MATCH(N114,data!$K$4:$K$10,0),1)</f>
        <v>#N/A</v>
      </c>
      <c r="O106" s="61" t="str">
        <f>IF(SUM(M106:M115)=0,"",1/SUM(M106:M115,N106,N107))</f>
        <v/>
      </c>
    </row>
    <row r="107" spans="2:15" ht="26.25" customHeight="1" x14ac:dyDescent="0.15">
      <c r="B107" s="20" t="s">
        <v>141</v>
      </c>
      <c r="C107" s="42"/>
      <c r="D107" s="43"/>
      <c r="E107" s="44"/>
      <c r="F107" s="45"/>
      <c r="G107" s="46"/>
      <c r="H107" s="17"/>
      <c r="I107" s="47"/>
      <c r="J107" s="92">
        <f ca="1" xml:space="preserve">
IF(AND(E107=data!$AR$5,F107=data!$AT$87),data!$AU$87,
IF(AND(E107=data!$AR$5,F107=data!$AT$88),data!$AU$88,
IF(E107=data!$AR$4,D107/G107,
IF(E107=data!$AR$5,D107/OFFSET(data!$AT$3,MATCH(F107,data!$AT$4:$AT$88,0),1),0))))</f>
        <v>0</v>
      </c>
      <c r="K107" s="92">
        <f>MIN(IF(I107=data!$AV$4,0.18,0.09),D107*9)</f>
        <v>0</v>
      </c>
      <c r="L107" s="61">
        <f>IF(C107=data!$AS$5,K107,
IF(C107=data!$AS$4,J107,0))</f>
        <v>0</v>
      </c>
      <c r="M107" s="61">
        <f t="shared" si="9"/>
        <v>0</v>
      </c>
      <c r="N107" s="61" t="e">
        <f ca="1">OFFSET(data!$K$3,MATCH(N114,data!$K$4:$K$10,0),1+MATCH(N115,data!$M$11:$N$11,0))</f>
        <v>#N/A</v>
      </c>
      <c r="O107" s="61"/>
    </row>
    <row r="108" spans="2:15" ht="26.25" customHeight="1" x14ac:dyDescent="0.15">
      <c r="B108" s="20" t="s">
        <v>142</v>
      </c>
      <c r="C108" s="42"/>
      <c r="D108" s="43"/>
      <c r="E108" s="44"/>
      <c r="F108" s="45"/>
      <c r="G108" s="46"/>
      <c r="H108" s="17"/>
      <c r="I108" s="48"/>
      <c r="J108" s="92">
        <f ca="1" xml:space="preserve">
IF(AND(E108=data!$AR$5,F108=data!$AT$87),data!$AU$87,
IF(AND(E108=data!$AR$5,F108=data!$AT$88),data!$AU$88,
IF(E108=data!$AR$4,D108/G108,
IF(E108=data!$AR$5,D108/OFFSET(data!$AT$3,MATCH(F108,data!$AT$4:$AT$88,0),1),0))))</f>
        <v>0</v>
      </c>
      <c r="K108" s="92">
        <f>MIN(IF(I108=data!$AV$4,0.18,0.09),D108*9)</f>
        <v>0</v>
      </c>
      <c r="L108" s="61">
        <f>IF(C108=data!$AS$5,K108,
IF(C108=data!$AS$4,J108,0))</f>
        <v>0</v>
      </c>
      <c r="M108" s="61">
        <f>IF(ISNUMBER(L108),L108,0)</f>
        <v>0</v>
      </c>
      <c r="N108" s="61"/>
      <c r="O108" s="61"/>
    </row>
    <row r="109" spans="2:15" ht="26.25" customHeight="1" x14ac:dyDescent="0.15">
      <c r="B109" s="20" t="s">
        <v>143</v>
      </c>
      <c r="C109" s="42"/>
      <c r="D109" s="43"/>
      <c r="E109" s="44"/>
      <c r="F109" s="45"/>
      <c r="G109" s="46"/>
      <c r="H109" s="17"/>
      <c r="I109" s="48"/>
      <c r="J109" s="92">
        <f ca="1" xml:space="preserve">
IF(AND(E109=data!$AR$5,F109=data!$AT$87),data!$AU$87,
IF(AND(E109=data!$AR$5,F109=data!$AT$88),data!$AU$88,
IF(E109=data!$AR$4,D109/G109,
IF(E109=data!$AR$5,D109/OFFSET(data!$AT$3,MATCH(F109,data!$AT$4:$AT$88,0),1),0))))</f>
        <v>0</v>
      </c>
      <c r="K109" s="92">
        <f>MIN(IF(I109=data!$AV$4,0.18,0.09),D109*9)</f>
        <v>0</v>
      </c>
      <c r="L109" s="61">
        <f>IF(C109=data!$AS$5,K109,
IF(C109=data!$AS$4,J109,0))</f>
        <v>0</v>
      </c>
      <c r="M109" s="61">
        <f t="shared" ref="M109:M115" si="10">IF(ISNUMBER(L109),L109,0)</f>
        <v>0</v>
      </c>
      <c r="N109" s="61"/>
      <c r="O109" s="61"/>
    </row>
    <row r="110" spans="2:15" ht="26.25" customHeight="1" x14ac:dyDescent="0.15">
      <c r="B110" s="20" t="s">
        <v>144</v>
      </c>
      <c r="C110" s="42"/>
      <c r="D110" s="43"/>
      <c r="E110" s="44"/>
      <c r="F110" s="45"/>
      <c r="G110" s="46"/>
      <c r="H110" s="17"/>
      <c r="I110" s="48"/>
      <c r="J110" s="92">
        <f ca="1" xml:space="preserve">
IF(AND(E110=data!$AR$5,F110=data!$AT$87),data!$AU$87,
IF(AND(E110=data!$AR$5,F110=data!$AT$88),data!$AU$88,
IF(E110=data!$AR$4,D110/G110,
IF(E110=data!$AR$5,D110/OFFSET(data!$AT$3,MATCH(F110,data!$AT$4:$AT$88,0),1),0))))</f>
        <v>0</v>
      </c>
      <c r="K110" s="92">
        <f>MIN(IF(I110=data!$AV$4,0.18,0.09),D110*9)</f>
        <v>0</v>
      </c>
      <c r="L110" s="61">
        <f>IF(C110=data!$AS$5,K110,
IF(C110=data!$AS$4,J110,0))</f>
        <v>0</v>
      </c>
      <c r="M110" s="61">
        <f t="shared" si="10"/>
        <v>0</v>
      </c>
      <c r="N110" s="61"/>
      <c r="O110" s="61"/>
    </row>
    <row r="111" spans="2:15" ht="26.25" customHeight="1" x14ac:dyDescent="0.15">
      <c r="B111" s="20" t="s">
        <v>145</v>
      </c>
      <c r="C111" s="42"/>
      <c r="D111" s="43"/>
      <c r="E111" s="44"/>
      <c r="F111" s="45"/>
      <c r="G111" s="46"/>
      <c r="H111" s="17"/>
      <c r="I111" s="48"/>
      <c r="J111" s="92">
        <f ca="1" xml:space="preserve">
IF(AND(E111=data!$AR$5,F111=data!$AT$87),data!$AU$87,
IF(AND(E111=data!$AR$5,F111=data!$AT$88),data!$AU$88,
IF(E111=data!$AR$4,D111/G111,
IF(E111=data!$AR$5,D111/OFFSET(data!$AT$3,MATCH(F111,data!$AT$4:$AT$88,0),1),0))))</f>
        <v>0</v>
      </c>
      <c r="K111" s="92">
        <f>MIN(IF(I111=data!$AV$4,0.18,0.09),D111*9)</f>
        <v>0</v>
      </c>
      <c r="L111" s="61">
        <f>IF(C111=data!$AS$5,K111,
IF(C111=data!$AS$4,J111,0))</f>
        <v>0</v>
      </c>
      <c r="M111" s="61">
        <f t="shared" si="10"/>
        <v>0</v>
      </c>
      <c r="N111" s="61"/>
      <c r="O111" s="61"/>
    </row>
    <row r="112" spans="2:15" ht="26.25" customHeight="1" x14ac:dyDescent="0.15">
      <c r="B112" s="20" t="s">
        <v>146</v>
      </c>
      <c r="C112" s="42"/>
      <c r="D112" s="43"/>
      <c r="E112" s="44"/>
      <c r="F112" s="45"/>
      <c r="G112" s="46"/>
      <c r="H112" s="17"/>
      <c r="I112" s="48"/>
      <c r="J112" s="92">
        <f ca="1" xml:space="preserve">
IF(AND(E112=data!$AR$5,F112=data!$AT$87),data!$AU$87,
IF(AND(E112=data!$AR$5,F112=data!$AT$88),data!$AU$88,
IF(E112=data!$AR$4,D112/G112,
IF(E112=data!$AR$5,D112/OFFSET(data!$AT$3,MATCH(F112,data!$AT$4:$AT$88,0),1),0))))</f>
        <v>0</v>
      </c>
      <c r="K112" s="92">
        <f>MIN(IF(I112=data!$AV$4,0.18,0.09),D112*9)</f>
        <v>0</v>
      </c>
      <c r="L112" s="61">
        <f>IF(C112=data!$AS$5,K112,
IF(C112=data!$AS$4,J112,0))</f>
        <v>0</v>
      </c>
      <c r="M112" s="61">
        <f t="shared" si="10"/>
        <v>0</v>
      </c>
      <c r="N112" s="61"/>
      <c r="O112" s="61"/>
    </row>
    <row r="113" spans="2:15" ht="26.25" customHeight="1" x14ac:dyDescent="0.15">
      <c r="B113" s="20" t="s">
        <v>147</v>
      </c>
      <c r="C113" s="42"/>
      <c r="D113" s="43"/>
      <c r="E113" s="44"/>
      <c r="F113" s="45"/>
      <c r="G113" s="46"/>
      <c r="H113" s="17"/>
      <c r="I113" s="48"/>
      <c r="J113" s="92">
        <f ca="1" xml:space="preserve">
IF(AND(E113=data!$AR$5,F113=data!$AT$87),data!$AU$87,
IF(AND(E113=data!$AR$5,F113=data!$AT$88),data!$AU$88,
IF(E113=data!$AR$4,D113/G113,
IF(E113=data!$AR$5,D113/OFFSET(data!$AT$3,MATCH(F113,data!$AT$4:$AT$88,0),1),0))))</f>
        <v>0</v>
      </c>
      <c r="K113" s="92">
        <f>MIN(IF(I113=data!$AV$4,0.18,0.09),D113*9)</f>
        <v>0</v>
      </c>
      <c r="L113" s="61">
        <f>IF(C113=data!$AS$5,K113,
IF(C113=data!$AS$4,J113,0))</f>
        <v>0</v>
      </c>
      <c r="M113" s="61">
        <f t="shared" si="10"/>
        <v>0</v>
      </c>
      <c r="N113" s="61"/>
      <c r="O113" s="61"/>
    </row>
    <row r="114" spans="2:15" ht="26.25" customHeight="1" x14ac:dyDescent="0.15">
      <c r="B114" s="20" t="s">
        <v>148</v>
      </c>
      <c r="C114" s="42"/>
      <c r="D114" s="43"/>
      <c r="E114" s="44"/>
      <c r="F114" s="45"/>
      <c r="G114" s="46"/>
      <c r="H114" s="17"/>
      <c r="I114" s="48"/>
      <c r="J114" s="92">
        <f ca="1" xml:space="preserve">
IF(AND(E114=data!$AR$5,F114=data!$AT$87),data!$AU$87,
IF(AND(E114=data!$AR$5,F114=data!$AT$88),data!$AU$88,
IF(E114=data!$AR$4,D114/G114,
IF(E114=data!$AR$5,D114/OFFSET(data!$AT$3,MATCH(F114,data!$AT$4:$AT$88,0),1),0))))</f>
        <v>0</v>
      </c>
      <c r="K114" s="92">
        <f>MIN(IF(I114=data!$AV$4,0.18,0.09),D114*9)</f>
        <v>0</v>
      </c>
      <c r="L114" s="61">
        <f>IF(C114=data!$AS$5,K114,
IF(C114=data!$AS$4,J114,0))</f>
        <v>0</v>
      </c>
      <c r="M114" s="61">
        <f t="shared" si="10"/>
        <v>0</v>
      </c>
      <c r="N114" s="61" t="e">
        <f ca="1">OFFSET('③壁等-鉄骨造'!$B$8,MATCH(C101,'③壁等-鉄骨造'!H$9:H$48,0),2)</f>
        <v>#N/A</v>
      </c>
      <c r="O114" s="61"/>
    </row>
    <row r="115" spans="2:15" ht="26.25" customHeight="1" thickBot="1" x14ac:dyDescent="0.2">
      <c r="B115" s="21" t="s">
        <v>149</v>
      </c>
      <c r="C115" s="49"/>
      <c r="D115" s="50"/>
      <c r="E115" s="51"/>
      <c r="F115" s="52"/>
      <c r="G115" s="53"/>
      <c r="H115" s="18"/>
      <c r="I115" s="54"/>
      <c r="J115" s="92">
        <f ca="1" xml:space="preserve">
IF(AND(E115=data!$AR$5,F115=data!$AT$87),data!$AU$87,
IF(AND(E115=data!$AR$5,F115=data!$AT$88),data!$AU$88,
IF(E115=data!$AR$4,D115/G115,
IF(E115=data!$AR$5,D115/OFFSET(data!$AT$3,MATCH(F115,data!$AT$4:$AT$88,0),1),0))))</f>
        <v>0</v>
      </c>
      <c r="K115" s="92">
        <f>MIN(IF(I115=data!$AV$4,0.18,0.09),D115*9)</f>
        <v>0</v>
      </c>
      <c r="L115" s="61">
        <f>IF(C115=data!$AS$5,K115,
IF(C115=data!$AS$4,J115,0))</f>
        <v>0</v>
      </c>
      <c r="M115" s="61">
        <f t="shared" si="10"/>
        <v>0</v>
      </c>
      <c r="N115" s="61" t="e">
        <f ca="1">OFFSET('③壁等-鉄骨造'!$B$8,MATCH(C101,'③壁等-鉄骨造'!H$9:H$48,0),4)</f>
        <v>#N/A</v>
      </c>
      <c r="O115" s="61"/>
    </row>
    <row r="117" spans="2:15" hidden="1" x14ac:dyDescent="0.15"/>
    <row r="118" spans="2:15" hidden="1" x14ac:dyDescent="0.15"/>
    <row r="119" spans="2:15" hidden="1" x14ac:dyDescent="0.15"/>
    <row r="120" spans="2:15" hidden="1" x14ac:dyDescent="0.15"/>
    <row r="121" spans="2:15" ht="15" thickBot="1" x14ac:dyDescent="0.2">
      <c r="B121" s="151" t="s">
        <v>124</v>
      </c>
      <c r="C121" s="152" t="s">
        <v>516</v>
      </c>
      <c r="I121" s="34" t="s">
        <v>360</v>
      </c>
    </row>
    <row r="122" spans="2:15" ht="15" thickBot="1" x14ac:dyDescent="0.2">
      <c r="B122" s="630" t="s">
        <v>153</v>
      </c>
      <c r="C122" s="631"/>
      <c r="D122" s="631"/>
      <c r="E122" s="631"/>
      <c r="F122" s="631"/>
      <c r="G122" s="631"/>
      <c r="H122" s="631"/>
      <c r="I122" s="632"/>
    </row>
    <row r="123" spans="2:15" ht="28.5" x14ac:dyDescent="0.15">
      <c r="B123" s="633" t="s">
        <v>139</v>
      </c>
      <c r="C123" s="636" t="s">
        <v>123</v>
      </c>
      <c r="D123" s="636" t="s">
        <v>125</v>
      </c>
      <c r="E123" s="638" t="s">
        <v>357</v>
      </c>
      <c r="F123" s="639"/>
      <c r="G123" s="639"/>
      <c r="H123" s="639"/>
      <c r="I123" s="30" t="s">
        <v>358</v>
      </c>
    </row>
    <row r="124" spans="2:15" ht="14.25" customHeight="1" x14ac:dyDescent="0.15">
      <c r="B124" s="634"/>
      <c r="C124" s="637"/>
      <c r="D124" s="637"/>
      <c r="E124" s="640" t="s">
        <v>126</v>
      </c>
      <c r="F124" s="642" t="s">
        <v>10</v>
      </c>
      <c r="G124" s="101" t="s">
        <v>127</v>
      </c>
      <c r="H124" s="644" t="s">
        <v>155</v>
      </c>
      <c r="I124" s="32" t="s">
        <v>359</v>
      </c>
    </row>
    <row r="125" spans="2:15" ht="15" thickBot="1" x14ac:dyDescent="0.2">
      <c r="B125" s="635"/>
      <c r="C125" s="23" t="s">
        <v>2</v>
      </c>
      <c r="D125" s="26" t="s">
        <v>25</v>
      </c>
      <c r="E125" s="641"/>
      <c r="F125" s="643"/>
      <c r="G125" s="26" t="s">
        <v>129</v>
      </c>
      <c r="H125" s="645"/>
      <c r="I125" s="24" t="s">
        <v>2</v>
      </c>
      <c r="J125" s="92" t="s">
        <v>151</v>
      </c>
      <c r="K125" s="92" t="s">
        <v>152</v>
      </c>
      <c r="L125" s="61"/>
      <c r="M125" s="61" t="s">
        <v>384</v>
      </c>
      <c r="N125" s="61"/>
      <c r="O125" s="61" t="s">
        <v>497</v>
      </c>
    </row>
    <row r="126" spans="2:15" ht="26.25" customHeight="1" x14ac:dyDescent="0.15">
      <c r="B126" s="31" t="s">
        <v>140</v>
      </c>
      <c r="C126" s="35"/>
      <c r="D126" s="36"/>
      <c r="E126" s="37"/>
      <c r="F126" s="38"/>
      <c r="G126" s="39"/>
      <c r="H126" s="40"/>
      <c r="I126" s="41"/>
      <c r="J126" s="92">
        <f ca="1" xml:space="preserve">
IF(AND(E126=data!$AR$5,F126=data!$AT$87),data!$AU$87,
IF(AND(E126=data!$AR$5,F126=data!$AT$88),data!$AU$88,
IF(E126=data!$AR$4,D126/G126,
IF(E126=data!$AR$5,D126/OFFSET(data!$AT$3,MATCH(F126,data!$AT$4:$AT$88,0),1),0))))</f>
        <v>0</v>
      </c>
      <c r="K126" s="92">
        <f>MIN(IF(I126=data!$AV$4,0.18,0.09),D126*9)</f>
        <v>0</v>
      </c>
      <c r="L126" s="61">
        <f>IF(C126=data!$AS$5,K126,
IF(C126=data!$AS$4,J126,0))</f>
        <v>0</v>
      </c>
      <c r="M126" s="61">
        <f t="shared" ref="M126:M127" si="11">IF(ISNUMBER(L126),L126,0)</f>
        <v>0</v>
      </c>
      <c r="N126" s="61" t="e">
        <f ca="1">OFFSET(data!$K$3,MATCH(N134,data!$K$4:$K$10,0),1)</f>
        <v>#N/A</v>
      </c>
      <c r="O126" s="61" t="str">
        <f>IF(SUM(M126:M135)=0,"",1/SUM(M126:M135,N126,N127))</f>
        <v/>
      </c>
    </row>
    <row r="127" spans="2:15" ht="26.25" customHeight="1" x14ac:dyDescent="0.15">
      <c r="B127" s="20" t="s">
        <v>141</v>
      </c>
      <c r="C127" s="42"/>
      <c r="D127" s="43"/>
      <c r="E127" s="44"/>
      <c r="F127" s="45"/>
      <c r="G127" s="46"/>
      <c r="H127" s="17"/>
      <c r="I127" s="47"/>
      <c r="J127" s="92">
        <f ca="1" xml:space="preserve">
IF(AND(E127=data!$AR$5,F127=data!$AT$87),data!$AU$87,
IF(AND(E127=data!$AR$5,F127=data!$AT$88),data!$AU$88,
IF(E127=data!$AR$4,D127/G127,
IF(E127=data!$AR$5,D127/OFFSET(data!$AT$3,MATCH(F127,data!$AT$4:$AT$88,0),1),0))))</f>
        <v>0</v>
      </c>
      <c r="K127" s="92">
        <f>MIN(IF(I127=data!$AV$4,0.18,0.09),D127*9)</f>
        <v>0</v>
      </c>
      <c r="L127" s="61">
        <f>IF(C127=data!$AS$5,K127,
IF(C127=data!$AS$4,J127,0))</f>
        <v>0</v>
      </c>
      <c r="M127" s="61">
        <f t="shared" si="11"/>
        <v>0</v>
      </c>
      <c r="N127" s="61" t="e">
        <f ca="1">OFFSET(data!$K$3,MATCH(N134,data!$K$4:$K$10,0),1+MATCH(N135,data!$M$11:$N$11,0))</f>
        <v>#N/A</v>
      </c>
      <c r="O127" s="61"/>
    </row>
    <row r="128" spans="2:15" ht="26.25" customHeight="1" x14ac:dyDescent="0.15">
      <c r="B128" s="20" t="s">
        <v>142</v>
      </c>
      <c r="C128" s="42"/>
      <c r="D128" s="43"/>
      <c r="E128" s="44"/>
      <c r="F128" s="45"/>
      <c r="G128" s="46"/>
      <c r="H128" s="17"/>
      <c r="I128" s="48"/>
      <c r="J128" s="92">
        <f ca="1" xml:space="preserve">
IF(AND(E128=data!$AR$5,F128=data!$AT$87),data!$AU$87,
IF(AND(E128=data!$AR$5,F128=data!$AT$88),data!$AU$88,
IF(E128=data!$AR$4,D128/G128,
IF(E128=data!$AR$5,D128/OFFSET(data!$AT$3,MATCH(F128,data!$AT$4:$AT$88,0),1),0))))</f>
        <v>0</v>
      </c>
      <c r="K128" s="92">
        <f>MIN(IF(I128=data!$AV$4,0.18,0.09),D128*9)</f>
        <v>0</v>
      </c>
      <c r="L128" s="61">
        <f>IF(C128=data!$AS$5,K128,
IF(C128=data!$AS$4,J128,0))</f>
        <v>0</v>
      </c>
      <c r="M128" s="61">
        <f>IF(ISNUMBER(L128),L128,0)</f>
        <v>0</v>
      </c>
      <c r="N128" s="61"/>
      <c r="O128" s="61"/>
    </row>
    <row r="129" spans="2:15" ht="26.25" customHeight="1" x14ac:dyDescent="0.15">
      <c r="B129" s="20" t="s">
        <v>143</v>
      </c>
      <c r="C129" s="42"/>
      <c r="D129" s="43"/>
      <c r="E129" s="44"/>
      <c r="F129" s="45"/>
      <c r="G129" s="46"/>
      <c r="H129" s="17"/>
      <c r="I129" s="48"/>
      <c r="J129" s="92">
        <f ca="1" xml:space="preserve">
IF(AND(E129=data!$AR$5,F129=data!$AT$87),data!$AU$87,
IF(AND(E129=data!$AR$5,F129=data!$AT$88),data!$AU$88,
IF(E129=data!$AR$4,D129/G129,
IF(E129=data!$AR$5,D129/OFFSET(data!$AT$3,MATCH(F129,data!$AT$4:$AT$88,0),1),0))))</f>
        <v>0</v>
      </c>
      <c r="K129" s="92">
        <f>MIN(IF(I129=data!$AV$4,0.18,0.09),D129*9)</f>
        <v>0</v>
      </c>
      <c r="L129" s="61">
        <f>IF(C129=data!$AS$5,K129,
IF(C129=data!$AS$4,J129,0))</f>
        <v>0</v>
      </c>
      <c r="M129" s="61">
        <f t="shared" ref="M129:M135" si="12">IF(ISNUMBER(L129),L129,0)</f>
        <v>0</v>
      </c>
      <c r="N129" s="61"/>
      <c r="O129" s="61"/>
    </row>
    <row r="130" spans="2:15" ht="26.25" customHeight="1" x14ac:dyDescent="0.15">
      <c r="B130" s="20" t="s">
        <v>144</v>
      </c>
      <c r="C130" s="42"/>
      <c r="D130" s="43"/>
      <c r="E130" s="44"/>
      <c r="F130" s="45"/>
      <c r="G130" s="46"/>
      <c r="H130" s="17"/>
      <c r="I130" s="48"/>
      <c r="J130" s="92">
        <f ca="1" xml:space="preserve">
IF(AND(E130=data!$AR$5,F130=data!$AT$87),data!$AU$87,
IF(AND(E130=data!$AR$5,F130=data!$AT$88),data!$AU$88,
IF(E130=data!$AR$4,D130/G130,
IF(E130=data!$AR$5,D130/OFFSET(data!$AT$3,MATCH(F130,data!$AT$4:$AT$88,0),1),0))))</f>
        <v>0</v>
      </c>
      <c r="K130" s="92">
        <f>MIN(IF(I130=data!$AV$4,0.18,0.09),D130*9)</f>
        <v>0</v>
      </c>
      <c r="L130" s="61">
        <f>IF(C130=data!$AS$5,K130,
IF(C130=data!$AS$4,J130,0))</f>
        <v>0</v>
      </c>
      <c r="M130" s="61">
        <f t="shared" si="12"/>
        <v>0</v>
      </c>
      <c r="N130" s="61"/>
      <c r="O130" s="61"/>
    </row>
    <row r="131" spans="2:15" ht="26.25" customHeight="1" x14ac:dyDescent="0.15">
      <c r="B131" s="20" t="s">
        <v>145</v>
      </c>
      <c r="C131" s="42"/>
      <c r="D131" s="43"/>
      <c r="E131" s="44"/>
      <c r="F131" s="45"/>
      <c r="G131" s="46"/>
      <c r="H131" s="17"/>
      <c r="I131" s="48"/>
      <c r="J131" s="92">
        <f ca="1" xml:space="preserve">
IF(AND(E131=data!$AR$5,F131=data!$AT$87),data!$AU$87,
IF(AND(E131=data!$AR$5,F131=data!$AT$88),data!$AU$88,
IF(E131=data!$AR$4,D131/G131,
IF(E131=data!$AR$5,D131/OFFSET(data!$AT$3,MATCH(F131,data!$AT$4:$AT$88,0),1),0))))</f>
        <v>0</v>
      </c>
      <c r="K131" s="92">
        <f>MIN(IF(I131=data!$AV$4,0.18,0.09),D131*9)</f>
        <v>0</v>
      </c>
      <c r="L131" s="61">
        <f>IF(C131=data!$AS$5,K131,
IF(C131=data!$AS$4,J131,0))</f>
        <v>0</v>
      </c>
      <c r="M131" s="61">
        <f t="shared" si="12"/>
        <v>0</v>
      </c>
      <c r="N131" s="61"/>
      <c r="O131" s="61"/>
    </row>
    <row r="132" spans="2:15" ht="26.25" customHeight="1" x14ac:dyDescent="0.15">
      <c r="B132" s="20" t="s">
        <v>146</v>
      </c>
      <c r="C132" s="42"/>
      <c r="D132" s="43"/>
      <c r="E132" s="44"/>
      <c r="F132" s="45"/>
      <c r="G132" s="46"/>
      <c r="H132" s="17"/>
      <c r="I132" s="48"/>
      <c r="J132" s="92">
        <f ca="1" xml:space="preserve">
IF(AND(E132=data!$AR$5,F132=data!$AT$87),data!$AU$87,
IF(AND(E132=data!$AR$5,F132=data!$AT$88),data!$AU$88,
IF(E132=data!$AR$4,D132/G132,
IF(E132=data!$AR$5,D132/OFFSET(data!$AT$3,MATCH(F132,data!$AT$4:$AT$88,0),1),0))))</f>
        <v>0</v>
      </c>
      <c r="K132" s="92">
        <f>MIN(IF(I132=data!$AV$4,0.18,0.09),D132*9)</f>
        <v>0</v>
      </c>
      <c r="L132" s="61">
        <f>IF(C132=data!$AS$5,K132,
IF(C132=data!$AS$4,J132,0))</f>
        <v>0</v>
      </c>
      <c r="M132" s="61">
        <f t="shared" si="12"/>
        <v>0</v>
      </c>
      <c r="N132" s="61"/>
      <c r="O132" s="61"/>
    </row>
    <row r="133" spans="2:15" ht="26.25" customHeight="1" x14ac:dyDescent="0.15">
      <c r="B133" s="20" t="s">
        <v>147</v>
      </c>
      <c r="C133" s="42"/>
      <c r="D133" s="43"/>
      <c r="E133" s="44"/>
      <c r="F133" s="45"/>
      <c r="G133" s="46"/>
      <c r="H133" s="17"/>
      <c r="I133" s="48"/>
      <c r="J133" s="92">
        <f ca="1" xml:space="preserve">
IF(AND(E133=data!$AR$5,F133=data!$AT$87),data!$AU$87,
IF(AND(E133=data!$AR$5,F133=data!$AT$88),data!$AU$88,
IF(E133=data!$AR$4,D133/G133,
IF(E133=data!$AR$5,D133/OFFSET(data!$AT$3,MATCH(F133,data!$AT$4:$AT$88,0),1),0))))</f>
        <v>0</v>
      </c>
      <c r="K133" s="92">
        <f>MIN(IF(I133=data!$AV$4,0.18,0.09),D133*9)</f>
        <v>0</v>
      </c>
      <c r="L133" s="61">
        <f>IF(C133=data!$AS$5,K133,
IF(C133=data!$AS$4,J133,0))</f>
        <v>0</v>
      </c>
      <c r="M133" s="61">
        <f t="shared" si="12"/>
        <v>0</v>
      </c>
      <c r="N133" s="61"/>
      <c r="O133" s="61"/>
    </row>
    <row r="134" spans="2:15" ht="26.25" customHeight="1" x14ac:dyDescent="0.15">
      <c r="B134" s="20" t="s">
        <v>148</v>
      </c>
      <c r="C134" s="42"/>
      <c r="D134" s="43"/>
      <c r="E134" s="44"/>
      <c r="F134" s="45"/>
      <c r="G134" s="46"/>
      <c r="H134" s="17"/>
      <c r="I134" s="48"/>
      <c r="J134" s="92">
        <f ca="1" xml:space="preserve">
IF(AND(E134=data!$AR$5,F134=data!$AT$87),data!$AU$87,
IF(AND(E134=data!$AR$5,F134=data!$AT$88),data!$AU$88,
IF(E134=data!$AR$4,D134/G134,
IF(E134=data!$AR$5,D134/OFFSET(data!$AT$3,MATCH(F134,data!$AT$4:$AT$88,0),1),0))))</f>
        <v>0</v>
      </c>
      <c r="K134" s="92">
        <f>MIN(IF(I134=data!$AV$4,0.18,0.09),D134*9)</f>
        <v>0</v>
      </c>
      <c r="L134" s="61">
        <f>IF(C134=data!$AS$5,K134,
IF(C134=data!$AS$4,J134,0))</f>
        <v>0</v>
      </c>
      <c r="M134" s="61">
        <f t="shared" si="12"/>
        <v>0</v>
      </c>
      <c r="N134" s="61" t="e">
        <f ca="1">OFFSET('③壁等-鉄骨造'!$B$8,MATCH(C121,'③壁等-鉄骨造'!H$9:H$48,0),2)</f>
        <v>#N/A</v>
      </c>
      <c r="O134" s="61"/>
    </row>
    <row r="135" spans="2:15" ht="26.25" customHeight="1" thickBot="1" x14ac:dyDescent="0.2">
      <c r="B135" s="21" t="s">
        <v>149</v>
      </c>
      <c r="C135" s="49"/>
      <c r="D135" s="50"/>
      <c r="E135" s="51"/>
      <c r="F135" s="52"/>
      <c r="G135" s="53"/>
      <c r="H135" s="18"/>
      <c r="I135" s="54"/>
      <c r="J135" s="92">
        <f ca="1" xml:space="preserve">
IF(AND(E135=data!$AR$5,F135=data!$AT$87),data!$AU$87,
IF(AND(E135=data!$AR$5,F135=data!$AT$88),data!$AU$88,
IF(E135=data!$AR$4,D135/G135,
IF(E135=data!$AR$5,D135/OFFSET(data!$AT$3,MATCH(F135,data!$AT$4:$AT$88,0),1),0))))</f>
        <v>0</v>
      </c>
      <c r="K135" s="92">
        <f>MIN(IF(I135=data!$AV$4,0.18,0.09),D135*9)</f>
        <v>0</v>
      </c>
      <c r="L135" s="61">
        <f>IF(C135=data!$AS$5,K135,
IF(C135=data!$AS$4,J135,0))</f>
        <v>0</v>
      </c>
      <c r="M135" s="61">
        <f t="shared" si="12"/>
        <v>0</v>
      </c>
      <c r="N135" s="61" t="e">
        <f ca="1">OFFSET('③壁等-鉄骨造'!$B$8,MATCH(C121,'③壁等-鉄骨造'!H$9:H$48,0),4)</f>
        <v>#N/A</v>
      </c>
      <c r="O135" s="61"/>
    </row>
    <row r="137" spans="2:15" hidden="1" x14ac:dyDescent="0.15"/>
    <row r="138" spans="2:15" hidden="1" x14ac:dyDescent="0.15"/>
    <row r="139" spans="2:15" hidden="1" x14ac:dyDescent="0.15"/>
    <row r="140" spans="2:15" hidden="1" x14ac:dyDescent="0.15"/>
    <row r="141" spans="2:15" ht="15" thickBot="1" x14ac:dyDescent="0.2">
      <c r="B141" s="151" t="s">
        <v>124</v>
      </c>
      <c r="C141" s="152" t="s">
        <v>518</v>
      </c>
      <c r="I141" s="34" t="s">
        <v>360</v>
      </c>
    </row>
    <row r="142" spans="2:15" ht="15" thickBot="1" x14ac:dyDescent="0.2">
      <c r="B142" s="630" t="s">
        <v>153</v>
      </c>
      <c r="C142" s="631"/>
      <c r="D142" s="631"/>
      <c r="E142" s="631"/>
      <c r="F142" s="631"/>
      <c r="G142" s="631"/>
      <c r="H142" s="631"/>
      <c r="I142" s="632"/>
    </row>
    <row r="143" spans="2:15" ht="28.5" x14ac:dyDescent="0.15">
      <c r="B143" s="633" t="s">
        <v>139</v>
      </c>
      <c r="C143" s="636" t="s">
        <v>123</v>
      </c>
      <c r="D143" s="636" t="s">
        <v>125</v>
      </c>
      <c r="E143" s="638" t="s">
        <v>357</v>
      </c>
      <c r="F143" s="639"/>
      <c r="G143" s="639"/>
      <c r="H143" s="639"/>
      <c r="I143" s="30" t="s">
        <v>358</v>
      </c>
    </row>
    <row r="144" spans="2:15" ht="14.25" customHeight="1" x14ac:dyDescent="0.15">
      <c r="B144" s="634"/>
      <c r="C144" s="637"/>
      <c r="D144" s="637"/>
      <c r="E144" s="640" t="s">
        <v>126</v>
      </c>
      <c r="F144" s="642" t="s">
        <v>10</v>
      </c>
      <c r="G144" s="101" t="s">
        <v>127</v>
      </c>
      <c r="H144" s="644" t="s">
        <v>155</v>
      </c>
      <c r="I144" s="32" t="s">
        <v>359</v>
      </c>
    </row>
    <row r="145" spans="2:15" ht="15" thickBot="1" x14ac:dyDescent="0.2">
      <c r="B145" s="635"/>
      <c r="C145" s="23" t="s">
        <v>2</v>
      </c>
      <c r="D145" s="26" t="s">
        <v>25</v>
      </c>
      <c r="E145" s="641"/>
      <c r="F145" s="643"/>
      <c r="G145" s="26" t="s">
        <v>129</v>
      </c>
      <c r="H145" s="645"/>
      <c r="I145" s="24" t="s">
        <v>2</v>
      </c>
      <c r="J145" s="92" t="s">
        <v>151</v>
      </c>
      <c r="K145" s="92" t="s">
        <v>152</v>
      </c>
      <c r="L145" s="61"/>
      <c r="M145" s="61" t="s">
        <v>384</v>
      </c>
      <c r="N145" s="61"/>
      <c r="O145" s="61" t="s">
        <v>497</v>
      </c>
    </row>
    <row r="146" spans="2:15" ht="26.25" customHeight="1" x14ac:dyDescent="0.15">
      <c r="B146" s="31" t="s">
        <v>140</v>
      </c>
      <c r="C146" s="35"/>
      <c r="D146" s="36"/>
      <c r="E146" s="37"/>
      <c r="F146" s="38"/>
      <c r="G146" s="39"/>
      <c r="H146" s="40"/>
      <c r="I146" s="41"/>
      <c r="J146" s="92">
        <f ca="1" xml:space="preserve">
IF(AND(E146=data!$AR$5,F146=data!$AT$87),data!$AU$87,
IF(AND(E146=data!$AR$5,F146=data!$AT$88),data!$AU$88,
IF(E146=data!$AR$4,D146/G146,
IF(E146=data!$AR$5,D146/OFFSET(data!$AT$3,MATCH(F146,data!$AT$4:$AT$88,0),1),0))))</f>
        <v>0</v>
      </c>
      <c r="K146" s="92">
        <f>MIN(IF(I146=data!$AV$4,0.18,0.09),D146*9)</f>
        <v>0</v>
      </c>
      <c r="L146" s="61">
        <f>IF(C146=data!$AS$5,K146,
IF(C146=data!$AS$4,J146,0))</f>
        <v>0</v>
      </c>
      <c r="M146" s="61">
        <f t="shared" ref="M146:M147" si="13">IF(ISNUMBER(L146),L146,0)</f>
        <v>0</v>
      </c>
      <c r="N146" s="61" t="e">
        <f ca="1">OFFSET(data!$K$3,MATCH(N154,data!$K$4:$K$10,0),1)</f>
        <v>#N/A</v>
      </c>
      <c r="O146" s="61" t="str">
        <f>IF(SUM(M146:M155)=0,"",1/SUM(M146:M155,N146,N147))</f>
        <v/>
      </c>
    </row>
    <row r="147" spans="2:15" ht="26.25" customHeight="1" x14ac:dyDescent="0.15">
      <c r="B147" s="20" t="s">
        <v>141</v>
      </c>
      <c r="C147" s="42"/>
      <c r="D147" s="43"/>
      <c r="E147" s="44"/>
      <c r="F147" s="45"/>
      <c r="G147" s="46"/>
      <c r="H147" s="17"/>
      <c r="I147" s="47"/>
      <c r="J147" s="92">
        <f ca="1" xml:space="preserve">
IF(AND(E147=data!$AR$5,F147=data!$AT$87),data!$AU$87,
IF(AND(E147=data!$AR$5,F147=data!$AT$88),data!$AU$88,
IF(E147=data!$AR$4,D147/G147,
IF(E147=data!$AR$5,D147/OFFSET(data!$AT$3,MATCH(F147,data!$AT$4:$AT$88,0),1),0))))</f>
        <v>0</v>
      </c>
      <c r="K147" s="92">
        <f>MIN(IF(I147=data!$AV$4,0.18,0.09),D147*9)</f>
        <v>0</v>
      </c>
      <c r="L147" s="61">
        <f>IF(C147=data!$AS$5,K147,
IF(C147=data!$AS$4,J147,0))</f>
        <v>0</v>
      </c>
      <c r="M147" s="61">
        <f t="shared" si="13"/>
        <v>0</v>
      </c>
      <c r="N147" s="61" t="e">
        <f ca="1">OFFSET(data!$K$3,MATCH(N154,data!$K$4:$K$10,0),1+MATCH(N155,data!$M$11:$N$11,0))</f>
        <v>#N/A</v>
      </c>
      <c r="O147" s="61"/>
    </row>
    <row r="148" spans="2:15" ht="26.25" customHeight="1" x14ac:dyDescent="0.15">
      <c r="B148" s="20" t="s">
        <v>142</v>
      </c>
      <c r="C148" s="42"/>
      <c r="D148" s="43"/>
      <c r="E148" s="44"/>
      <c r="F148" s="45"/>
      <c r="G148" s="46"/>
      <c r="H148" s="17"/>
      <c r="I148" s="48"/>
      <c r="J148" s="92">
        <f ca="1" xml:space="preserve">
IF(AND(E148=data!$AR$5,F148=data!$AT$87),data!$AU$87,
IF(AND(E148=data!$AR$5,F148=data!$AT$88),data!$AU$88,
IF(E148=data!$AR$4,D148/G148,
IF(E148=data!$AR$5,D148/OFFSET(data!$AT$3,MATCH(F148,data!$AT$4:$AT$88,0),1),0))))</f>
        <v>0</v>
      </c>
      <c r="K148" s="92">
        <f>MIN(IF(I148=data!$AV$4,0.18,0.09),D148*9)</f>
        <v>0</v>
      </c>
      <c r="L148" s="61">
        <f>IF(C148=data!$AS$5,K148,
IF(C148=data!$AS$4,J148,0))</f>
        <v>0</v>
      </c>
      <c r="M148" s="61">
        <f>IF(ISNUMBER(L148),L148,0)</f>
        <v>0</v>
      </c>
      <c r="N148" s="61"/>
      <c r="O148" s="61"/>
    </row>
    <row r="149" spans="2:15" ht="26.25" customHeight="1" x14ac:dyDescent="0.15">
      <c r="B149" s="20" t="s">
        <v>143</v>
      </c>
      <c r="C149" s="42"/>
      <c r="D149" s="43"/>
      <c r="E149" s="44"/>
      <c r="F149" s="45"/>
      <c r="G149" s="46"/>
      <c r="H149" s="17"/>
      <c r="I149" s="48"/>
      <c r="J149" s="92">
        <f ca="1" xml:space="preserve">
IF(AND(E149=data!$AR$5,F149=data!$AT$87),data!$AU$87,
IF(AND(E149=data!$AR$5,F149=data!$AT$88),data!$AU$88,
IF(E149=data!$AR$4,D149/G149,
IF(E149=data!$AR$5,D149/OFFSET(data!$AT$3,MATCH(F149,data!$AT$4:$AT$88,0),1),0))))</f>
        <v>0</v>
      </c>
      <c r="K149" s="92">
        <f>MIN(IF(I149=data!$AV$4,0.18,0.09),D149*9)</f>
        <v>0</v>
      </c>
      <c r="L149" s="61">
        <f>IF(C149=data!$AS$5,K149,
IF(C149=data!$AS$4,J149,0))</f>
        <v>0</v>
      </c>
      <c r="M149" s="61">
        <f t="shared" ref="M149:M155" si="14">IF(ISNUMBER(L149),L149,0)</f>
        <v>0</v>
      </c>
      <c r="N149" s="61"/>
      <c r="O149" s="61"/>
    </row>
    <row r="150" spans="2:15" ht="26.25" customHeight="1" x14ac:dyDescent="0.15">
      <c r="B150" s="20" t="s">
        <v>144</v>
      </c>
      <c r="C150" s="42"/>
      <c r="D150" s="43"/>
      <c r="E150" s="44"/>
      <c r="F150" s="45"/>
      <c r="G150" s="46"/>
      <c r="H150" s="17"/>
      <c r="I150" s="48"/>
      <c r="J150" s="92">
        <f ca="1" xml:space="preserve">
IF(AND(E150=data!$AR$5,F150=data!$AT$87),data!$AU$87,
IF(AND(E150=data!$AR$5,F150=data!$AT$88),data!$AU$88,
IF(E150=data!$AR$4,D150/G150,
IF(E150=data!$AR$5,D150/OFFSET(data!$AT$3,MATCH(F150,data!$AT$4:$AT$88,0),1),0))))</f>
        <v>0</v>
      </c>
      <c r="K150" s="92">
        <f>MIN(IF(I150=data!$AV$4,0.18,0.09),D150*9)</f>
        <v>0</v>
      </c>
      <c r="L150" s="61">
        <f>IF(C150=data!$AS$5,K150,
IF(C150=data!$AS$4,J150,0))</f>
        <v>0</v>
      </c>
      <c r="M150" s="61">
        <f t="shared" si="14"/>
        <v>0</v>
      </c>
      <c r="N150" s="61"/>
      <c r="O150" s="61"/>
    </row>
    <row r="151" spans="2:15" ht="26.25" customHeight="1" x14ac:dyDescent="0.15">
      <c r="B151" s="20" t="s">
        <v>145</v>
      </c>
      <c r="C151" s="42"/>
      <c r="D151" s="43"/>
      <c r="E151" s="44"/>
      <c r="F151" s="45"/>
      <c r="G151" s="46"/>
      <c r="H151" s="17"/>
      <c r="I151" s="48"/>
      <c r="J151" s="92">
        <f ca="1" xml:space="preserve">
IF(AND(E151=data!$AR$5,F151=data!$AT$87),data!$AU$87,
IF(AND(E151=data!$AR$5,F151=data!$AT$88),data!$AU$88,
IF(E151=data!$AR$4,D151/G151,
IF(E151=data!$AR$5,D151/OFFSET(data!$AT$3,MATCH(F151,data!$AT$4:$AT$88,0),1),0))))</f>
        <v>0</v>
      </c>
      <c r="K151" s="92">
        <f>MIN(IF(I151=data!$AV$4,0.18,0.09),D151*9)</f>
        <v>0</v>
      </c>
      <c r="L151" s="61">
        <f>IF(C151=data!$AS$5,K151,
IF(C151=data!$AS$4,J151,0))</f>
        <v>0</v>
      </c>
      <c r="M151" s="61">
        <f t="shared" si="14"/>
        <v>0</v>
      </c>
      <c r="N151" s="61"/>
      <c r="O151" s="61"/>
    </row>
    <row r="152" spans="2:15" ht="26.25" customHeight="1" x14ac:dyDescent="0.15">
      <c r="B152" s="20" t="s">
        <v>146</v>
      </c>
      <c r="C152" s="42"/>
      <c r="D152" s="43"/>
      <c r="E152" s="44"/>
      <c r="F152" s="45"/>
      <c r="G152" s="46"/>
      <c r="H152" s="17"/>
      <c r="I152" s="48"/>
      <c r="J152" s="92">
        <f ca="1" xml:space="preserve">
IF(AND(E152=data!$AR$5,F152=data!$AT$87),data!$AU$87,
IF(AND(E152=data!$AR$5,F152=data!$AT$88),data!$AU$88,
IF(E152=data!$AR$4,D152/G152,
IF(E152=data!$AR$5,D152/OFFSET(data!$AT$3,MATCH(F152,data!$AT$4:$AT$88,0),1),0))))</f>
        <v>0</v>
      </c>
      <c r="K152" s="92">
        <f>MIN(IF(I152=data!$AV$4,0.18,0.09),D152*9)</f>
        <v>0</v>
      </c>
      <c r="L152" s="61">
        <f>IF(C152=data!$AS$5,K152,
IF(C152=data!$AS$4,J152,0))</f>
        <v>0</v>
      </c>
      <c r="M152" s="61">
        <f t="shared" si="14"/>
        <v>0</v>
      </c>
      <c r="N152" s="61"/>
      <c r="O152" s="61"/>
    </row>
    <row r="153" spans="2:15" ht="26.25" customHeight="1" x14ac:dyDescent="0.15">
      <c r="B153" s="20" t="s">
        <v>147</v>
      </c>
      <c r="C153" s="42"/>
      <c r="D153" s="43"/>
      <c r="E153" s="44"/>
      <c r="F153" s="45"/>
      <c r="G153" s="46"/>
      <c r="H153" s="17"/>
      <c r="I153" s="48"/>
      <c r="J153" s="92">
        <f ca="1" xml:space="preserve">
IF(AND(E153=data!$AR$5,F153=data!$AT$87),data!$AU$87,
IF(AND(E153=data!$AR$5,F153=data!$AT$88),data!$AU$88,
IF(E153=data!$AR$4,D153/G153,
IF(E153=data!$AR$5,D153/OFFSET(data!$AT$3,MATCH(F153,data!$AT$4:$AT$88,0),1),0))))</f>
        <v>0</v>
      </c>
      <c r="K153" s="92">
        <f>MIN(IF(I153=data!$AV$4,0.18,0.09),D153*9)</f>
        <v>0</v>
      </c>
      <c r="L153" s="61">
        <f>IF(C153=data!$AS$5,K153,
IF(C153=data!$AS$4,J153,0))</f>
        <v>0</v>
      </c>
      <c r="M153" s="61">
        <f t="shared" si="14"/>
        <v>0</v>
      </c>
      <c r="N153" s="61"/>
      <c r="O153" s="61"/>
    </row>
    <row r="154" spans="2:15" ht="26.25" customHeight="1" x14ac:dyDescent="0.15">
      <c r="B154" s="20" t="s">
        <v>148</v>
      </c>
      <c r="C154" s="42"/>
      <c r="D154" s="43"/>
      <c r="E154" s="44"/>
      <c r="F154" s="45"/>
      <c r="G154" s="46"/>
      <c r="H154" s="17"/>
      <c r="I154" s="48"/>
      <c r="J154" s="92">
        <f ca="1" xml:space="preserve">
IF(AND(E154=data!$AR$5,F154=data!$AT$87),data!$AU$87,
IF(AND(E154=data!$AR$5,F154=data!$AT$88),data!$AU$88,
IF(E154=data!$AR$4,D154/G154,
IF(E154=data!$AR$5,D154/OFFSET(data!$AT$3,MATCH(F154,data!$AT$4:$AT$88,0),1),0))))</f>
        <v>0</v>
      </c>
      <c r="K154" s="92">
        <f>MIN(IF(I154=data!$AV$4,0.18,0.09),D154*9)</f>
        <v>0</v>
      </c>
      <c r="L154" s="61">
        <f>IF(C154=data!$AS$5,K154,
IF(C154=data!$AS$4,J154,0))</f>
        <v>0</v>
      </c>
      <c r="M154" s="61">
        <f t="shared" si="14"/>
        <v>0</v>
      </c>
      <c r="N154" s="61" t="e">
        <f ca="1">OFFSET('③壁等-鉄骨造'!$B$8,MATCH(C141,'③壁等-鉄骨造'!H$9:H$48,0),2)</f>
        <v>#N/A</v>
      </c>
      <c r="O154" s="61"/>
    </row>
    <row r="155" spans="2:15" ht="26.25" customHeight="1" thickBot="1" x14ac:dyDescent="0.2">
      <c r="B155" s="21" t="s">
        <v>149</v>
      </c>
      <c r="C155" s="49"/>
      <c r="D155" s="50"/>
      <c r="E155" s="51"/>
      <c r="F155" s="52"/>
      <c r="G155" s="53"/>
      <c r="H155" s="18"/>
      <c r="I155" s="54"/>
      <c r="J155" s="92">
        <f ca="1" xml:space="preserve">
IF(AND(E155=data!$AR$5,F155=data!$AT$87),data!$AU$87,
IF(AND(E155=data!$AR$5,F155=data!$AT$88),data!$AU$88,
IF(E155=data!$AR$4,D155/G155,
IF(E155=data!$AR$5,D155/OFFSET(data!$AT$3,MATCH(F155,data!$AT$4:$AT$88,0),1),0))))</f>
        <v>0</v>
      </c>
      <c r="K155" s="92">
        <f>MIN(IF(I155=data!$AV$4,0.18,0.09),D155*9)</f>
        <v>0</v>
      </c>
      <c r="L155" s="61">
        <f>IF(C155=data!$AS$5,K155,
IF(C155=data!$AS$4,J155,0))</f>
        <v>0</v>
      </c>
      <c r="M155" s="61">
        <f t="shared" si="14"/>
        <v>0</v>
      </c>
      <c r="N155" s="61" t="e">
        <f ca="1">OFFSET('③壁等-鉄骨造'!$B$8,MATCH(C141,'③壁等-鉄骨造'!H$9:H$48,0),4)</f>
        <v>#N/A</v>
      </c>
      <c r="O155" s="61"/>
    </row>
    <row r="157" spans="2:15" hidden="1" x14ac:dyDescent="0.15"/>
    <row r="158" spans="2:15" hidden="1" x14ac:dyDescent="0.15"/>
    <row r="159" spans="2:15" hidden="1" x14ac:dyDescent="0.15"/>
    <row r="160" spans="2:15" hidden="1" x14ac:dyDescent="0.15"/>
    <row r="161" spans="2:15" ht="15" thickBot="1" x14ac:dyDescent="0.2">
      <c r="B161" s="151" t="s">
        <v>124</v>
      </c>
      <c r="C161" s="152" t="s">
        <v>520</v>
      </c>
      <c r="I161" s="34" t="s">
        <v>360</v>
      </c>
    </row>
    <row r="162" spans="2:15" ht="15" thickBot="1" x14ac:dyDescent="0.2">
      <c r="B162" s="630" t="s">
        <v>153</v>
      </c>
      <c r="C162" s="631"/>
      <c r="D162" s="631"/>
      <c r="E162" s="631"/>
      <c r="F162" s="631"/>
      <c r="G162" s="631"/>
      <c r="H162" s="631"/>
      <c r="I162" s="632"/>
    </row>
    <row r="163" spans="2:15" ht="28.5" x14ac:dyDescent="0.15">
      <c r="B163" s="633" t="s">
        <v>139</v>
      </c>
      <c r="C163" s="636" t="s">
        <v>123</v>
      </c>
      <c r="D163" s="636" t="s">
        <v>125</v>
      </c>
      <c r="E163" s="638" t="s">
        <v>357</v>
      </c>
      <c r="F163" s="639"/>
      <c r="G163" s="639"/>
      <c r="H163" s="639"/>
      <c r="I163" s="30" t="s">
        <v>358</v>
      </c>
    </row>
    <row r="164" spans="2:15" ht="14.25" customHeight="1" x14ac:dyDescent="0.15">
      <c r="B164" s="634"/>
      <c r="C164" s="637"/>
      <c r="D164" s="637"/>
      <c r="E164" s="640" t="s">
        <v>126</v>
      </c>
      <c r="F164" s="642" t="s">
        <v>10</v>
      </c>
      <c r="G164" s="101" t="s">
        <v>127</v>
      </c>
      <c r="H164" s="644" t="s">
        <v>155</v>
      </c>
      <c r="I164" s="32" t="s">
        <v>359</v>
      </c>
    </row>
    <row r="165" spans="2:15" ht="15" thickBot="1" x14ac:dyDescent="0.2">
      <c r="B165" s="635"/>
      <c r="C165" s="23" t="s">
        <v>2</v>
      </c>
      <c r="D165" s="26" t="s">
        <v>25</v>
      </c>
      <c r="E165" s="641"/>
      <c r="F165" s="643"/>
      <c r="G165" s="26" t="s">
        <v>129</v>
      </c>
      <c r="H165" s="645"/>
      <c r="I165" s="24" t="s">
        <v>2</v>
      </c>
      <c r="J165" s="92" t="s">
        <v>151</v>
      </c>
      <c r="K165" s="92" t="s">
        <v>152</v>
      </c>
      <c r="L165" s="61"/>
      <c r="M165" s="61" t="s">
        <v>384</v>
      </c>
      <c r="N165" s="61"/>
      <c r="O165" s="61" t="s">
        <v>497</v>
      </c>
    </row>
    <row r="166" spans="2:15" ht="26.25" customHeight="1" x14ac:dyDescent="0.15">
      <c r="B166" s="31" t="s">
        <v>140</v>
      </c>
      <c r="C166" s="35"/>
      <c r="D166" s="36"/>
      <c r="E166" s="37"/>
      <c r="F166" s="38"/>
      <c r="G166" s="39"/>
      <c r="H166" s="40"/>
      <c r="I166" s="41"/>
      <c r="J166" s="92">
        <f ca="1" xml:space="preserve">
IF(AND(E166=data!$AR$5,F166=data!$AT$87),data!$AU$87,
IF(AND(E166=data!$AR$5,F166=data!$AT$88),data!$AU$88,
IF(E166=data!$AR$4,D166/G166,
IF(E166=data!$AR$5,D166/OFFSET(data!$AT$3,MATCH(F166,data!$AT$4:$AT$88,0),1),0))))</f>
        <v>0</v>
      </c>
      <c r="K166" s="92">
        <f>MIN(IF(I166=data!$AV$4,0.18,0.09),D166*9)</f>
        <v>0</v>
      </c>
      <c r="L166" s="61">
        <f>IF(C166=data!$AS$5,K166,
IF(C166=data!$AS$4,J166,0))</f>
        <v>0</v>
      </c>
      <c r="M166" s="61">
        <f t="shared" ref="M166:M167" si="15">IF(ISNUMBER(L166),L166,0)</f>
        <v>0</v>
      </c>
      <c r="N166" s="61" t="e">
        <f ca="1">OFFSET(data!$K$3,MATCH(N174,data!$K$4:$K$10,0),1)</f>
        <v>#N/A</v>
      </c>
      <c r="O166" s="61" t="str">
        <f>IF(SUM(M166:M175)=0,"",1/SUM(M166:M175,N166,N167))</f>
        <v/>
      </c>
    </row>
    <row r="167" spans="2:15" ht="26.25" customHeight="1" x14ac:dyDescent="0.15">
      <c r="B167" s="20" t="s">
        <v>141</v>
      </c>
      <c r="C167" s="42"/>
      <c r="D167" s="43"/>
      <c r="E167" s="44"/>
      <c r="F167" s="45"/>
      <c r="G167" s="46"/>
      <c r="H167" s="17"/>
      <c r="I167" s="47"/>
      <c r="J167" s="92">
        <f ca="1" xml:space="preserve">
IF(AND(E167=data!$AR$5,F167=data!$AT$87),data!$AU$87,
IF(AND(E167=data!$AR$5,F167=data!$AT$88),data!$AU$88,
IF(E167=data!$AR$4,D167/G167,
IF(E167=data!$AR$5,D167/OFFSET(data!$AT$3,MATCH(F167,data!$AT$4:$AT$88,0),1),0))))</f>
        <v>0</v>
      </c>
      <c r="K167" s="92">
        <f>MIN(IF(I167=data!$AV$4,0.18,0.09),D167*9)</f>
        <v>0</v>
      </c>
      <c r="L167" s="61">
        <f>IF(C167=data!$AS$5,K167,
IF(C167=data!$AS$4,J167,0))</f>
        <v>0</v>
      </c>
      <c r="M167" s="61">
        <f t="shared" si="15"/>
        <v>0</v>
      </c>
      <c r="N167" s="61" t="e">
        <f ca="1">OFFSET(data!$K$3,MATCH(N174,data!$K$4:$K$10,0),1+MATCH(N175,data!$M$11:$N$11,0))</f>
        <v>#N/A</v>
      </c>
      <c r="O167" s="61"/>
    </row>
    <row r="168" spans="2:15" ht="26.25" customHeight="1" x14ac:dyDescent="0.15">
      <c r="B168" s="20" t="s">
        <v>142</v>
      </c>
      <c r="C168" s="42"/>
      <c r="D168" s="43"/>
      <c r="E168" s="44"/>
      <c r="F168" s="45"/>
      <c r="G168" s="46"/>
      <c r="H168" s="17"/>
      <c r="I168" s="48"/>
      <c r="J168" s="92">
        <f ca="1" xml:space="preserve">
IF(AND(E168=data!$AR$5,F168=data!$AT$87),data!$AU$87,
IF(AND(E168=data!$AR$5,F168=data!$AT$88),data!$AU$88,
IF(E168=data!$AR$4,D168/G168,
IF(E168=data!$AR$5,D168/OFFSET(data!$AT$3,MATCH(F168,data!$AT$4:$AT$88,0),1),0))))</f>
        <v>0</v>
      </c>
      <c r="K168" s="92">
        <f>MIN(IF(I168=data!$AV$4,0.18,0.09),D168*9)</f>
        <v>0</v>
      </c>
      <c r="L168" s="61">
        <f>IF(C168=data!$AS$5,K168,
IF(C168=data!$AS$4,J168,0))</f>
        <v>0</v>
      </c>
      <c r="M168" s="61">
        <f>IF(ISNUMBER(L168),L168,0)</f>
        <v>0</v>
      </c>
      <c r="N168" s="61"/>
      <c r="O168" s="61"/>
    </row>
    <row r="169" spans="2:15" ht="26.25" customHeight="1" x14ac:dyDescent="0.15">
      <c r="B169" s="20" t="s">
        <v>143</v>
      </c>
      <c r="C169" s="42"/>
      <c r="D169" s="43"/>
      <c r="E169" s="44"/>
      <c r="F169" s="45"/>
      <c r="G169" s="46"/>
      <c r="H169" s="17"/>
      <c r="I169" s="48"/>
      <c r="J169" s="92">
        <f ca="1" xml:space="preserve">
IF(AND(E169=data!$AR$5,F169=data!$AT$87),data!$AU$87,
IF(AND(E169=data!$AR$5,F169=data!$AT$88),data!$AU$88,
IF(E169=data!$AR$4,D169/G169,
IF(E169=data!$AR$5,D169/OFFSET(data!$AT$3,MATCH(F169,data!$AT$4:$AT$88,0),1),0))))</f>
        <v>0</v>
      </c>
      <c r="K169" s="92">
        <f>MIN(IF(I169=data!$AV$4,0.18,0.09),D169*9)</f>
        <v>0</v>
      </c>
      <c r="L169" s="61">
        <f>IF(C169=data!$AS$5,K169,
IF(C169=data!$AS$4,J169,0))</f>
        <v>0</v>
      </c>
      <c r="M169" s="61">
        <f t="shared" ref="M169:M175" si="16">IF(ISNUMBER(L169),L169,0)</f>
        <v>0</v>
      </c>
      <c r="N169" s="61"/>
      <c r="O169" s="61"/>
    </row>
    <row r="170" spans="2:15" ht="26.25" customHeight="1" x14ac:dyDescent="0.15">
      <c r="B170" s="20" t="s">
        <v>144</v>
      </c>
      <c r="C170" s="42"/>
      <c r="D170" s="43"/>
      <c r="E170" s="44"/>
      <c r="F170" s="45"/>
      <c r="G170" s="46"/>
      <c r="H170" s="17"/>
      <c r="I170" s="48"/>
      <c r="J170" s="92">
        <f ca="1" xml:space="preserve">
IF(AND(E170=data!$AR$5,F170=data!$AT$87),data!$AU$87,
IF(AND(E170=data!$AR$5,F170=data!$AT$88),data!$AU$88,
IF(E170=data!$AR$4,D170/G170,
IF(E170=data!$AR$5,D170/OFFSET(data!$AT$3,MATCH(F170,data!$AT$4:$AT$88,0),1),0))))</f>
        <v>0</v>
      </c>
      <c r="K170" s="92">
        <f>MIN(IF(I170=data!$AV$4,0.18,0.09),D170*9)</f>
        <v>0</v>
      </c>
      <c r="L170" s="61">
        <f>IF(C170=data!$AS$5,K170,
IF(C170=data!$AS$4,J170,0))</f>
        <v>0</v>
      </c>
      <c r="M170" s="61">
        <f t="shared" si="16"/>
        <v>0</v>
      </c>
      <c r="N170" s="61"/>
      <c r="O170" s="61"/>
    </row>
    <row r="171" spans="2:15" ht="26.25" customHeight="1" x14ac:dyDescent="0.15">
      <c r="B171" s="20" t="s">
        <v>145</v>
      </c>
      <c r="C171" s="42"/>
      <c r="D171" s="43"/>
      <c r="E171" s="44"/>
      <c r="F171" s="45"/>
      <c r="G171" s="46"/>
      <c r="H171" s="17"/>
      <c r="I171" s="48"/>
      <c r="J171" s="92">
        <f ca="1" xml:space="preserve">
IF(AND(E171=data!$AR$5,F171=data!$AT$87),data!$AU$87,
IF(AND(E171=data!$AR$5,F171=data!$AT$88),data!$AU$88,
IF(E171=data!$AR$4,D171/G171,
IF(E171=data!$AR$5,D171/OFFSET(data!$AT$3,MATCH(F171,data!$AT$4:$AT$88,0),1),0))))</f>
        <v>0</v>
      </c>
      <c r="K171" s="92">
        <f>MIN(IF(I171=data!$AV$4,0.18,0.09),D171*9)</f>
        <v>0</v>
      </c>
      <c r="L171" s="61">
        <f>IF(C171=data!$AS$5,K171,
IF(C171=data!$AS$4,J171,0))</f>
        <v>0</v>
      </c>
      <c r="M171" s="61">
        <f t="shared" si="16"/>
        <v>0</v>
      </c>
      <c r="N171" s="61"/>
      <c r="O171" s="61"/>
    </row>
    <row r="172" spans="2:15" ht="26.25" customHeight="1" x14ac:dyDescent="0.15">
      <c r="B172" s="20" t="s">
        <v>146</v>
      </c>
      <c r="C172" s="42"/>
      <c r="D172" s="43"/>
      <c r="E172" s="44"/>
      <c r="F172" s="45"/>
      <c r="G172" s="46"/>
      <c r="H172" s="17"/>
      <c r="I172" s="48"/>
      <c r="J172" s="92">
        <f ca="1" xml:space="preserve">
IF(AND(E172=data!$AR$5,F172=data!$AT$87),data!$AU$87,
IF(AND(E172=data!$AR$5,F172=data!$AT$88),data!$AU$88,
IF(E172=data!$AR$4,D172/G172,
IF(E172=data!$AR$5,D172/OFFSET(data!$AT$3,MATCH(F172,data!$AT$4:$AT$88,0),1),0))))</f>
        <v>0</v>
      </c>
      <c r="K172" s="92">
        <f>MIN(IF(I172=data!$AV$4,0.18,0.09),D172*9)</f>
        <v>0</v>
      </c>
      <c r="L172" s="61">
        <f>IF(C172=data!$AS$5,K172,
IF(C172=data!$AS$4,J172,0))</f>
        <v>0</v>
      </c>
      <c r="M172" s="61">
        <f t="shared" si="16"/>
        <v>0</v>
      </c>
      <c r="N172" s="61"/>
      <c r="O172" s="61"/>
    </row>
    <row r="173" spans="2:15" ht="26.25" customHeight="1" x14ac:dyDescent="0.15">
      <c r="B173" s="20" t="s">
        <v>147</v>
      </c>
      <c r="C173" s="42"/>
      <c r="D173" s="43"/>
      <c r="E173" s="44"/>
      <c r="F173" s="45"/>
      <c r="G173" s="46"/>
      <c r="H173" s="17"/>
      <c r="I173" s="48"/>
      <c r="J173" s="92">
        <f ca="1" xml:space="preserve">
IF(AND(E173=data!$AR$5,F173=data!$AT$87),data!$AU$87,
IF(AND(E173=data!$AR$5,F173=data!$AT$88),data!$AU$88,
IF(E173=data!$AR$4,D173/G173,
IF(E173=data!$AR$5,D173/OFFSET(data!$AT$3,MATCH(F173,data!$AT$4:$AT$88,0),1),0))))</f>
        <v>0</v>
      </c>
      <c r="K173" s="92">
        <f>MIN(IF(I173=data!$AV$4,0.18,0.09),D173*9)</f>
        <v>0</v>
      </c>
      <c r="L173" s="61">
        <f>IF(C173=data!$AS$5,K173,
IF(C173=data!$AS$4,J173,0))</f>
        <v>0</v>
      </c>
      <c r="M173" s="61">
        <f t="shared" si="16"/>
        <v>0</v>
      </c>
      <c r="N173" s="61"/>
      <c r="O173" s="61"/>
    </row>
    <row r="174" spans="2:15" ht="26.25" customHeight="1" x14ac:dyDescent="0.15">
      <c r="B174" s="20" t="s">
        <v>148</v>
      </c>
      <c r="C174" s="42"/>
      <c r="D174" s="43"/>
      <c r="E174" s="44"/>
      <c r="F174" s="45"/>
      <c r="G174" s="46"/>
      <c r="H174" s="17"/>
      <c r="I174" s="48"/>
      <c r="J174" s="92">
        <f ca="1" xml:space="preserve">
IF(AND(E174=data!$AR$5,F174=data!$AT$87),data!$AU$87,
IF(AND(E174=data!$AR$5,F174=data!$AT$88),data!$AU$88,
IF(E174=data!$AR$4,D174/G174,
IF(E174=data!$AR$5,D174/OFFSET(data!$AT$3,MATCH(F174,data!$AT$4:$AT$88,0),1),0))))</f>
        <v>0</v>
      </c>
      <c r="K174" s="92">
        <f>MIN(IF(I174=data!$AV$4,0.18,0.09),D174*9)</f>
        <v>0</v>
      </c>
      <c r="L174" s="61">
        <f>IF(C174=data!$AS$5,K174,
IF(C174=data!$AS$4,J174,0))</f>
        <v>0</v>
      </c>
      <c r="M174" s="61">
        <f t="shared" si="16"/>
        <v>0</v>
      </c>
      <c r="N174" s="61" t="e">
        <f ca="1">OFFSET('③壁等-鉄骨造'!$B$8,MATCH(C161,'③壁等-鉄骨造'!H$9:H$48,0),2)</f>
        <v>#N/A</v>
      </c>
      <c r="O174" s="61"/>
    </row>
    <row r="175" spans="2:15" ht="26.25" customHeight="1" thickBot="1" x14ac:dyDescent="0.2">
      <c r="B175" s="21" t="s">
        <v>149</v>
      </c>
      <c r="C175" s="49"/>
      <c r="D175" s="50"/>
      <c r="E175" s="51"/>
      <c r="F175" s="52"/>
      <c r="G175" s="53"/>
      <c r="H175" s="18"/>
      <c r="I175" s="54"/>
      <c r="J175" s="92">
        <f ca="1" xml:space="preserve">
IF(AND(E175=data!$AR$5,F175=data!$AT$87),data!$AU$87,
IF(AND(E175=data!$AR$5,F175=data!$AT$88),data!$AU$88,
IF(E175=data!$AR$4,D175/G175,
IF(E175=data!$AR$5,D175/OFFSET(data!$AT$3,MATCH(F175,data!$AT$4:$AT$88,0),1),0))))</f>
        <v>0</v>
      </c>
      <c r="K175" s="92">
        <f>MIN(IF(I175=data!$AV$4,0.18,0.09),D175*9)</f>
        <v>0</v>
      </c>
      <c r="L175" s="61">
        <f>IF(C175=data!$AS$5,K175,
IF(C175=data!$AS$4,J175,0))</f>
        <v>0</v>
      </c>
      <c r="M175" s="61">
        <f t="shared" si="16"/>
        <v>0</v>
      </c>
      <c r="N175" s="61" t="e">
        <f ca="1">OFFSET('③壁等-鉄骨造'!$B$8,MATCH(C161,'③壁等-鉄骨造'!H$9:H$48,0),4)</f>
        <v>#N/A</v>
      </c>
      <c r="O175" s="61"/>
    </row>
    <row r="177" spans="2:15" hidden="1" x14ac:dyDescent="0.15"/>
    <row r="178" spans="2:15" hidden="1" x14ac:dyDescent="0.15"/>
    <row r="179" spans="2:15" hidden="1" x14ac:dyDescent="0.15"/>
    <row r="180" spans="2:15" hidden="1" x14ac:dyDescent="0.15"/>
    <row r="181" spans="2:15" ht="15" thickBot="1" x14ac:dyDescent="0.2">
      <c r="B181" s="151" t="s">
        <v>124</v>
      </c>
      <c r="C181" s="152" t="s">
        <v>522</v>
      </c>
      <c r="I181" s="34" t="s">
        <v>360</v>
      </c>
    </row>
    <row r="182" spans="2:15" ht="15" thickBot="1" x14ac:dyDescent="0.2">
      <c r="B182" s="630" t="s">
        <v>153</v>
      </c>
      <c r="C182" s="631"/>
      <c r="D182" s="631"/>
      <c r="E182" s="631"/>
      <c r="F182" s="631"/>
      <c r="G182" s="631"/>
      <c r="H182" s="631"/>
      <c r="I182" s="632"/>
    </row>
    <row r="183" spans="2:15" ht="28.5" x14ac:dyDescent="0.15">
      <c r="B183" s="633" t="s">
        <v>139</v>
      </c>
      <c r="C183" s="636" t="s">
        <v>123</v>
      </c>
      <c r="D183" s="636" t="s">
        <v>125</v>
      </c>
      <c r="E183" s="638" t="s">
        <v>357</v>
      </c>
      <c r="F183" s="639"/>
      <c r="G183" s="639"/>
      <c r="H183" s="639"/>
      <c r="I183" s="30" t="s">
        <v>358</v>
      </c>
    </row>
    <row r="184" spans="2:15" ht="14.25" customHeight="1" x14ac:dyDescent="0.15">
      <c r="B184" s="634"/>
      <c r="C184" s="637"/>
      <c r="D184" s="637"/>
      <c r="E184" s="640" t="s">
        <v>126</v>
      </c>
      <c r="F184" s="642" t="s">
        <v>10</v>
      </c>
      <c r="G184" s="101" t="s">
        <v>127</v>
      </c>
      <c r="H184" s="644" t="s">
        <v>155</v>
      </c>
      <c r="I184" s="32" t="s">
        <v>359</v>
      </c>
    </row>
    <row r="185" spans="2:15" ht="15" thickBot="1" x14ac:dyDescent="0.2">
      <c r="B185" s="635"/>
      <c r="C185" s="23" t="s">
        <v>2</v>
      </c>
      <c r="D185" s="26" t="s">
        <v>25</v>
      </c>
      <c r="E185" s="641"/>
      <c r="F185" s="643"/>
      <c r="G185" s="26" t="s">
        <v>129</v>
      </c>
      <c r="H185" s="645"/>
      <c r="I185" s="24" t="s">
        <v>2</v>
      </c>
      <c r="J185" s="92" t="s">
        <v>151</v>
      </c>
      <c r="K185" s="92" t="s">
        <v>152</v>
      </c>
      <c r="L185" s="61"/>
      <c r="M185" s="61" t="s">
        <v>384</v>
      </c>
      <c r="N185" s="61"/>
      <c r="O185" s="61" t="s">
        <v>497</v>
      </c>
    </row>
    <row r="186" spans="2:15" ht="26.25" customHeight="1" x14ac:dyDescent="0.15">
      <c r="B186" s="31" t="s">
        <v>140</v>
      </c>
      <c r="C186" s="35"/>
      <c r="D186" s="36"/>
      <c r="E186" s="37"/>
      <c r="F186" s="38"/>
      <c r="G186" s="39"/>
      <c r="H186" s="40"/>
      <c r="I186" s="41"/>
      <c r="J186" s="92">
        <f ca="1" xml:space="preserve">
IF(AND(E186=data!$AR$5,F186=data!$AT$87),data!$AU$87,
IF(AND(E186=data!$AR$5,F186=data!$AT$88),data!$AU$88,
IF(E186=data!$AR$4,D186/G186,
IF(E186=data!$AR$5,D186/OFFSET(data!$AT$3,MATCH(F186,data!$AT$4:$AT$88,0),1),0))))</f>
        <v>0</v>
      </c>
      <c r="K186" s="92">
        <f>MIN(IF(I186=data!$AV$4,0.18,0.09),D186*9)</f>
        <v>0</v>
      </c>
      <c r="L186" s="61">
        <f>IF(C186=data!$AS$5,K186,
IF(C186=data!$AS$4,J186,0))</f>
        <v>0</v>
      </c>
      <c r="M186" s="61">
        <f t="shared" ref="M186:M187" si="17">IF(ISNUMBER(L186),L186,0)</f>
        <v>0</v>
      </c>
      <c r="N186" s="61" t="e">
        <f ca="1">OFFSET(data!$K$3,MATCH(N194,data!$K$4:$K$10,0),1)</f>
        <v>#N/A</v>
      </c>
      <c r="O186" s="61" t="str">
        <f>IF(SUM(M186:M195)=0,"",1/SUM(M186:M195,N186,N187))</f>
        <v/>
      </c>
    </row>
    <row r="187" spans="2:15" ht="26.25" customHeight="1" x14ac:dyDescent="0.15">
      <c r="B187" s="20" t="s">
        <v>141</v>
      </c>
      <c r="C187" s="42"/>
      <c r="D187" s="43"/>
      <c r="E187" s="44"/>
      <c r="F187" s="45"/>
      <c r="G187" s="46"/>
      <c r="H187" s="17"/>
      <c r="I187" s="47"/>
      <c r="J187" s="92">
        <f ca="1" xml:space="preserve">
IF(AND(E187=data!$AR$5,F187=data!$AT$87),data!$AU$87,
IF(AND(E187=data!$AR$5,F187=data!$AT$88),data!$AU$88,
IF(E187=data!$AR$4,D187/G187,
IF(E187=data!$AR$5,D187/OFFSET(data!$AT$3,MATCH(F187,data!$AT$4:$AT$88,0),1),0))))</f>
        <v>0</v>
      </c>
      <c r="K187" s="92">
        <f>MIN(IF(I187=data!$AV$4,0.18,0.09),D187*9)</f>
        <v>0</v>
      </c>
      <c r="L187" s="61">
        <f>IF(C187=data!$AS$5,K187,
IF(C187=data!$AS$4,J187,0))</f>
        <v>0</v>
      </c>
      <c r="M187" s="61">
        <f t="shared" si="17"/>
        <v>0</v>
      </c>
      <c r="N187" s="61" t="e">
        <f ca="1">OFFSET(data!$K$3,MATCH(N194,data!$K$4:$K$10,0),1+MATCH(N195,data!$M$11:$N$11,0))</f>
        <v>#N/A</v>
      </c>
      <c r="O187" s="61"/>
    </row>
    <row r="188" spans="2:15" ht="26.25" customHeight="1" x14ac:dyDescent="0.15">
      <c r="B188" s="20" t="s">
        <v>142</v>
      </c>
      <c r="C188" s="42"/>
      <c r="D188" s="43"/>
      <c r="E188" s="44"/>
      <c r="F188" s="45"/>
      <c r="G188" s="46"/>
      <c r="H188" s="17"/>
      <c r="I188" s="48"/>
      <c r="J188" s="92">
        <f ca="1" xml:space="preserve">
IF(AND(E188=data!$AR$5,F188=data!$AT$87),data!$AU$87,
IF(AND(E188=data!$AR$5,F188=data!$AT$88),data!$AU$88,
IF(E188=data!$AR$4,D188/G188,
IF(E188=data!$AR$5,D188/OFFSET(data!$AT$3,MATCH(F188,data!$AT$4:$AT$88,0),1),0))))</f>
        <v>0</v>
      </c>
      <c r="K188" s="92">
        <f>MIN(IF(I188=data!$AV$4,0.18,0.09),D188*9)</f>
        <v>0</v>
      </c>
      <c r="L188" s="61">
        <f>IF(C188=data!$AS$5,K188,
IF(C188=data!$AS$4,J188,0))</f>
        <v>0</v>
      </c>
      <c r="M188" s="61">
        <f>IF(ISNUMBER(L188),L188,0)</f>
        <v>0</v>
      </c>
      <c r="N188" s="61"/>
      <c r="O188" s="61"/>
    </row>
    <row r="189" spans="2:15" ht="26.25" customHeight="1" x14ac:dyDescent="0.15">
      <c r="B189" s="20" t="s">
        <v>143</v>
      </c>
      <c r="C189" s="42"/>
      <c r="D189" s="43"/>
      <c r="E189" s="44"/>
      <c r="F189" s="45"/>
      <c r="G189" s="46"/>
      <c r="H189" s="17"/>
      <c r="I189" s="48"/>
      <c r="J189" s="92">
        <f ca="1" xml:space="preserve">
IF(AND(E189=data!$AR$5,F189=data!$AT$87),data!$AU$87,
IF(AND(E189=data!$AR$5,F189=data!$AT$88),data!$AU$88,
IF(E189=data!$AR$4,D189/G189,
IF(E189=data!$AR$5,D189/OFFSET(data!$AT$3,MATCH(F189,data!$AT$4:$AT$88,0),1),0))))</f>
        <v>0</v>
      </c>
      <c r="K189" s="92">
        <f>MIN(IF(I189=data!$AV$4,0.18,0.09),D189*9)</f>
        <v>0</v>
      </c>
      <c r="L189" s="61">
        <f>IF(C189=data!$AS$5,K189,
IF(C189=data!$AS$4,J189,0))</f>
        <v>0</v>
      </c>
      <c r="M189" s="61">
        <f t="shared" ref="M189:M195" si="18">IF(ISNUMBER(L189),L189,0)</f>
        <v>0</v>
      </c>
      <c r="N189" s="61"/>
      <c r="O189" s="61"/>
    </row>
    <row r="190" spans="2:15" ht="26.25" customHeight="1" x14ac:dyDescent="0.15">
      <c r="B190" s="20" t="s">
        <v>144</v>
      </c>
      <c r="C190" s="42"/>
      <c r="D190" s="43"/>
      <c r="E190" s="44"/>
      <c r="F190" s="45"/>
      <c r="G190" s="46"/>
      <c r="H190" s="17"/>
      <c r="I190" s="48"/>
      <c r="J190" s="92">
        <f ca="1" xml:space="preserve">
IF(AND(E190=data!$AR$5,F190=data!$AT$87),data!$AU$87,
IF(AND(E190=data!$AR$5,F190=data!$AT$88),data!$AU$88,
IF(E190=data!$AR$4,D190/G190,
IF(E190=data!$AR$5,D190/OFFSET(data!$AT$3,MATCH(F190,data!$AT$4:$AT$88,0),1),0))))</f>
        <v>0</v>
      </c>
      <c r="K190" s="92">
        <f>MIN(IF(I190=data!$AV$4,0.18,0.09),D190*9)</f>
        <v>0</v>
      </c>
      <c r="L190" s="61">
        <f>IF(C190=data!$AS$5,K190,
IF(C190=data!$AS$4,J190,0))</f>
        <v>0</v>
      </c>
      <c r="M190" s="61">
        <f t="shared" si="18"/>
        <v>0</v>
      </c>
      <c r="N190" s="61"/>
      <c r="O190" s="61"/>
    </row>
    <row r="191" spans="2:15" ht="26.25" customHeight="1" x14ac:dyDescent="0.15">
      <c r="B191" s="20" t="s">
        <v>145</v>
      </c>
      <c r="C191" s="42"/>
      <c r="D191" s="43"/>
      <c r="E191" s="44"/>
      <c r="F191" s="45"/>
      <c r="G191" s="46"/>
      <c r="H191" s="17"/>
      <c r="I191" s="48"/>
      <c r="J191" s="92">
        <f ca="1" xml:space="preserve">
IF(AND(E191=data!$AR$5,F191=data!$AT$87),data!$AU$87,
IF(AND(E191=data!$AR$5,F191=data!$AT$88),data!$AU$88,
IF(E191=data!$AR$4,D191/G191,
IF(E191=data!$AR$5,D191/OFFSET(data!$AT$3,MATCH(F191,data!$AT$4:$AT$88,0),1),0))))</f>
        <v>0</v>
      </c>
      <c r="K191" s="92">
        <f>MIN(IF(I191=data!$AV$4,0.18,0.09),D191*9)</f>
        <v>0</v>
      </c>
      <c r="L191" s="61">
        <f>IF(C191=data!$AS$5,K191,
IF(C191=data!$AS$4,J191,0))</f>
        <v>0</v>
      </c>
      <c r="M191" s="61">
        <f t="shared" si="18"/>
        <v>0</v>
      </c>
      <c r="N191" s="61"/>
      <c r="O191" s="61"/>
    </row>
    <row r="192" spans="2:15" ht="26.25" customHeight="1" x14ac:dyDescent="0.15">
      <c r="B192" s="20" t="s">
        <v>146</v>
      </c>
      <c r="C192" s="42"/>
      <c r="D192" s="43"/>
      <c r="E192" s="44"/>
      <c r="F192" s="45"/>
      <c r="G192" s="46"/>
      <c r="H192" s="17"/>
      <c r="I192" s="48"/>
      <c r="J192" s="92">
        <f ca="1" xml:space="preserve">
IF(AND(E192=data!$AR$5,F192=data!$AT$87),data!$AU$87,
IF(AND(E192=data!$AR$5,F192=data!$AT$88),data!$AU$88,
IF(E192=data!$AR$4,D192/G192,
IF(E192=data!$AR$5,D192/OFFSET(data!$AT$3,MATCH(F192,data!$AT$4:$AT$88,0),1),0))))</f>
        <v>0</v>
      </c>
      <c r="K192" s="92">
        <f>MIN(IF(I192=data!$AV$4,0.18,0.09),D192*9)</f>
        <v>0</v>
      </c>
      <c r="L192" s="61">
        <f>IF(C192=data!$AS$5,K192,
IF(C192=data!$AS$4,J192,0))</f>
        <v>0</v>
      </c>
      <c r="M192" s="61">
        <f t="shared" si="18"/>
        <v>0</v>
      </c>
      <c r="N192" s="61"/>
      <c r="O192" s="61"/>
    </row>
    <row r="193" spans="2:15" ht="26.25" customHeight="1" x14ac:dyDescent="0.15">
      <c r="B193" s="20" t="s">
        <v>147</v>
      </c>
      <c r="C193" s="42"/>
      <c r="D193" s="43"/>
      <c r="E193" s="44"/>
      <c r="F193" s="45"/>
      <c r="G193" s="46"/>
      <c r="H193" s="17"/>
      <c r="I193" s="48"/>
      <c r="J193" s="92">
        <f ca="1" xml:space="preserve">
IF(AND(E193=data!$AR$5,F193=data!$AT$87),data!$AU$87,
IF(AND(E193=data!$AR$5,F193=data!$AT$88),data!$AU$88,
IF(E193=data!$AR$4,D193/G193,
IF(E193=data!$AR$5,D193/OFFSET(data!$AT$3,MATCH(F193,data!$AT$4:$AT$88,0),1),0))))</f>
        <v>0</v>
      </c>
      <c r="K193" s="92">
        <f>MIN(IF(I193=data!$AV$4,0.18,0.09),D193*9)</f>
        <v>0</v>
      </c>
      <c r="L193" s="61">
        <f>IF(C193=data!$AS$5,K193,
IF(C193=data!$AS$4,J193,0))</f>
        <v>0</v>
      </c>
      <c r="M193" s="61">
        <f t="shared" si="18"/>
        <v>0</v>
      </c>
      <c r="N193" s="61"/>
      <c r="O193" s="61"/>
    </row>
    <row r="194" spans="2:15" ht="26.25" customHeight="1" x14ac:dyDescent="0.15">
      <c r="B194" s="20" t="s">
        <v>148</v>
      </c>
      <c r="C194" s="42"/>
      <c r="D194" s="43"/>
      <c r="E194" s="44"/>
      <c r="F194" s="45"/>
      <c r="G194" s="46"/>
      <c r="H194" s="17"/>
      <c r="I194" s="48"/>
      <c r="J194" s="92">
        <f ca="1" xml:space="preserve">
IF(AND(E194=data!$AR$5,F194=data!$AT$87),data!$AU$87,
IF(AND(E194=data!$AR$5,F194=data!$AT$88),data!$AU$88,
IF(E194=data!$AR$4,D194/G194,
IF(E194=data!$AR$5,D194/OFFSET(data!$AT$3,MATCH(F194,data!$AT$4:$AT$88,0),1),0))))</f>
        <v>0</v>
      </c>
      <c r="K194" s="92">
        <f>MIN(IF(I194=data!$AV$4,0.18,0.09),D194*9)</f>
        <v>0</v>
      </c>
      <c r="L194" s="61">
        <f>IF(C194=data!$AS$5,K194,
IF(C194=data!$AS$4,J194,0))</f>
        <v>0</v>
      </c>
      <c r="M194" s="61">
        <f t="shared" si="18"/>
        <v>0</v>
      </c>
      <c r="N194" s="61" t="e">
        <f ca="1">OFFSET('③壁等-鉄骨造'!$B$8,MATCH(C181,'③壁等-鉄骨造'!H$9:H$48,0),2)</f>
        <v>#N/A</v>
      </c>
      <c r="O194" s="61"/>
    </row>
    <row r="195" spans="2:15" ht="26.25" customHeight="1" thickBot="1" x14ac:dyDescent="0.2">
      <c r="B195" s="21" t="s">
        <v>149</v>
      </c>
      <c r="C195" s="49"/>
      <c r="D195" s="50"/>
      <c r="E195" s="51"/>
      <c r="F195" s="52"/>
      <c r="G195" s="53"/>
      <c r="H195" s="18"/>
      <c r="I195" s="54"/>
      <c r="J195" s="92">
        <f ca="1" xml:space="preserve">
IF(AND(E195=data!$AR$5,F195=data!$AT$87),data!$AU$87,
IF(AND(E195=data!$AR$5,F195=data!$AT$88),data!$AU$88,
IF(E195=data!$AR$4,D195/G195,
IF(E195=data!$AR$5,D195/OFFSET(data!$AT$3,MATCH(F195,data!$AT$4:$AT$88,0),1),0))))</f>
        <v>0</v>
      </c>
      <c r="K195" s="92">
        <f>MIN(IF(I195=data!$AV$4,0.18,0.09),D195*9)</f>
        <v>0</v>
      </c>
      <c r="L195" s="61">
        <f>IF(C195=data!$AS$5,K195,
IF(C195=data!$AS$4,J195,0))</f>
        <v>0</v>
      </c>
      <c r="M195" s="61">
        <f t="shared" si="18"/>
        <v>0</v>
      </c>
      <c r="N195" s="61" t="e">
        <f ca="1">OFFSET('③壁等-鉄骨造'!$B$8,MATCH(C181,'③壁等-鉄骨造'!H$9:H$48,0),4)</f>
        <v>#N/A</v>
      </c>
      <c r="O195" s="61"/>
    </row>
    <row r="197" spans="2:15" hidden="1" x14ac:dyDescent="0.15"/>
    <row r="198" spans="2:15" hidden="1" x14ac:dyDescent="0.15"/>
    <row r="199" spans="2:15" hidden="1" x14ac:dyDescent="0.15"/>
    <row r="200" spans="2:15" hidden="1" x14ac:dyDescent="0.15"/>
    <row r="201" spans="2:15" ht="15" thickBot="1" x14ac:dyDescent="0.2">
      <c r="B201" s="151" t="s">
        <v>124</v>
      </c>
      <c r="C201" s="152" t="s">
        <v>627</v>
      </c>
      <c r="I201" s="34" t="s">
        <v>360</v>
      </c>
    </row>
    <row r="202" spans="2:15" ht="15" thickBot="1" x14ac:dyDescent="0.2">
      <c r="B202" s="630" t="s">
        <v>153</v>
      </c>
      <c r="C202" s="631"/>
      <c r="D202" s="631"/>
      <c r="E202" s="631"/>
      <c r="F202" s="631"/>
      <c r="G202" s="631"/>
      <c r="H202" s="631"/>
      <c r="I202" s="632"/>
    </row>
    <row r="203" spans="2:15" ht="28.5" x14ac:dyDescent="0.15">
      <c r="B203" s="633" t="s">
        <v>139</v>
      </c>
      <c r="C203" s="636" t="s">
        <v>123</v>
      </c>
      <c r="D203" s="636" t="s">
        <v>125</v>
      </c>
      <c r="E203" s="638" t="s">
        <v>357</v>
      </c>
      <c r="F203" s="639"/>
      <c r="G203" s="639"/>
      <c r="H203" s="639"/>
      <c r="I203" s="30" t="s">
        <v>358</v>
      </c>
    </row>
    <row r="204" spans="2:15" ht="14.25" customHeight="1" x14ac:dyDescent="0.15">
      <c r="B204" s="634"/>
      <c r="C204" s="637"/>
      <c r="D204" s="637"/>
      <c r="E204" s="640" t="s">
        <v>126</v>
      </c>
      <c r="F204" s="642" t="s">
        <v>10</v>
      </c>
      <c r="G204" s="101" t="s">
        <v>127</v>
      </c>
      <c r="H204" s="644" t="s">
        <v>155</v>
      </c>
      <c r="I204" s="32" t="s">
        <v>359</v>
      </c>
    </row>
    <row r="205" spans="2:15" ht="15" thickBot="1" x14ac:dyDescent="0.2">
      <c r="B205" s="635"/>
      <c r="C205" s="23" t="s">
        <v>2</v>
      </c>
      <c r="D205" s="26" t="s">
        <v>25</v>
      </c>
      <c r="E205" s="641"/>
      <c r="F205" s="643"/>
      <c r="G205" s="26" t="s">
        <v>129</v>
      </c>
      <c r="H205" s="645"/>
      <c r="I205" s="24" t="s">
        <v>2</v>
      </c>
      <c r="J205" s="92" t="s">
        <v>151</v>
      </c>
      <c r="K205" s="92" t="s">
        <v>152</v>
      </c>
      <c r="L205" s="61"/>
      <c r="M205" s="61" t="s">
        <v>384</v>
      </c>
      <c r="N205" s="61"/>
      <c r="O205" s="61" t="s">
        <v>497</v>
      </c>
    </row>
    <row r="206" spans="2:15" ht="26.25" customHeight="1" x14ac:dyDescent="0.15">
      <c r="B206" s="31" t="s">
        <v>140</v>
      </c>
      <c r="C206" s="35"/>
      <c r="D206" s="36"/>
      <c r="E206" s="37"/>
      <c r="F206" s="38"/>
      <c r="G206" s="39"/>
      <c r="H206" s="40"/>
      <c r="I206" s="41"/>
      <c r="J206" s="92">
        <f ca="1" xml:space="preserve">
IF(AND(E206=data!$AR$5,F206=data!$AT$87),data!$AU$87,
IF(AND(E206=data!$AR$5,F206=data!$AT$88),data!$AU$88,
IF(E206=data!$AR$4,D206/G206,
IF(E206=data!$AR$5,D206/OFFSET(data!$AT$3,MATCH(F206,data!$AT$4:$AT$88,0),1),0))))</f>
        <v>0</v>
      </c>
      <c r="K206" s="92">
        <f>MIN(IF(I206=data!$AV$4,0.18,0.09),D206*9)</f>
        <v>0</v>
      </c>
      <c r="L206" s="61">
        <f>IF(C206=data!$AS$5,K206,
IF(C206=data!$AS$4,J206,0))</f>
        <v>0</v>
      </c>
      <c r="M206" s="61">
        <f t="shared" ref="M206:M207" si="19">IF(ISNUMBER(L206),L206,0)</f>
        <v>0</v>
      </c>
      <c r="N206" s="61" t="e">
        <f ca="1">OFFSET(data!$K$3,MATCH(N214,data!$K$4:$K$10,0),1)</f>
        <v>#N/A</v>
      </c>
      <c r="O206" s="61" t="str">
        <f>IF(SUM(M206:M215)=0,"",1/SUM(M206:M215,N206,N207))</f>
        <v/>
      </c>
    </row>
    <row r="207" spans="2:15" ht="26.25" customHeight="1" x14ac:dyDescent="0.15">
      <c r="B207" s="20" t="s">
        <v>141</v>
      </c>
      <c r="C207" s="42"/>
      <c r="D207" s="43"/>
      <c r="E207" s="44"/>
      <c r="F207" s="45"/>
      <c r="G207" s="46"/>
      <c r="H207" s="17"/>
      <c r="I207" s="47"/>
      <c r="J207" s="92">
        <f ca="1" xml:space="preserve">
IF(AND(E207=data!$AR$5,F207=data!$AT$87),data!$AU$87,
IF(AND(E207=data!$AR$5,F207=data!$AT$88),data!$AU$88,
IF(E207=data!$AR$4,D207/G207,
IF(E207=data!$AR$5,D207/OFFSET(data!$AT$3,MATCH(F207,data!$AT$4:$AT$88,0),1),0))))</f>
        <v>0</v>
      </c>
      <c r="K207" s="92">
        <f>MIN(IF(I207=data!$AV$4,0.18,0.09),D207*9)</f>
        <v>0</v>
      </c>
      <c r="L207" s="61">
        <f>IF(C207=data!$AS$5,K207,
IF(C207=data!$AS$4,J207,0))</f>
        <v>0</v>
      </c>
      <c r="M207" s="61">
        <f t="shared" si="19"/>
        <v>0</v>
      </c>
      <c r="N207" s="61" t="e">
        <f ca="1">OFFSET(data!$K$3,MATCH(N214,data!$K$4:$K$10,0),1+MATCH(N215,data!$M$11:$N$11,0))</f>
        <v>#N/A</v>
      </c>
      <c r="O207" s="61"/>
    </row>
    <row r="208" spans="2:15" ht="26.25" customHeight="1" x14ac:dyDescent="0.15">
      <c r="B208" s="20" t="s">
        <v>142</v>
      </c>
      <c r="C208" s="42"/>
      <c r="D208" s="43"/>
      <c r="E208" s="44"/>
      <c r="F208" s="45"/>
      <c r="G208" s="46"/>
      <c r="H208" s="17"/>
      <c r="I208" s="48"/>
      <c r="J208" s="92">
        <f ca="1" xml:space="preserve">
IF(AND(E208=data!$AR$5,F208=data!$AT$87),data!$AU$87,
IF(AND(E208=data!$AR$5,F208=data!$AT$88),data!$AU$88,
IF(E208=data!$AR$4,D208/G208,
IF(E208=data!$AR$5,D208/OFFSET(data!$AT$3,MATCH(F208,data!$AT$4:$AT$88,0),1),0))))</f>
        <v>0</v>
      </c>
      <c r="K208" s="92">
        <f>MIN(IF(I208=data!$AV$4,0.18,0.09),D208*9)</f>
        <v>0</v>
      </c>
      <c r="L208" s="61">
        <f>IF(C208=data!$AS$5,K208,
IF(C208=data!$AS$4,J208,0))</f>
        <v>0</v>
      </c>
      <c r="M208" s="61">
        <f>IF(ISNUMBER(L208),L208,0)</f>
        <v>0</v>
      </c>
      <c r="N208" s="61"/>
      <c r="O208" s="61"/>
    </row>
    <row r="209" spans="2:15" ht="26.25" customHeight="1" x14ac:dyDescent="0.15">
      <c r="B209" s="20" t="s">
        <v>143</v>
      </c>
      <c r="C209" s="42"/>
      <c r="D209" s="43"/>
      <c r="E209" s="44"/>
      <c r="F209" s="45"/>
      <c r="G209" s="46"/>
      <c r="H209" s="17"/>
      <c r="I209" s="48"/>
      <c r="J209" s="92">
        <f ca="1" xml:space="preserve">
IF(AND(E209=data!$AR$5,F209=data!$AT$87),data!$AU$87,
IF(AND(E209=data!$AR$5,F209=data!$AT$88),data!$AU$88,
IF(E209=data!$AR$4,D209/G209,
IF(E209=data!$AR$5,D209/OFFSET(data!$AT$3,MATCH(F209,data!$AT$4:$AT$88,0),1),0))))</f>
        <v>0</v>
      </c>
      <c r="K209" s="92">
        <f>MIN(IF(I209=data!$AV$4,0.18,0.09),D209*9)</f>
        <v>0</v>
      </c>
      <c r="L209" s="61">
        <f>IF(C209=data!$AS$5,K209,
IF(C209=data!$AS$4,J209,0))</f>
        <v>0</v>
      </c>
      <c r="M209" s="61">
        <f t="shared" ref="M209:M215" si="20">IF(ISNUMBER(L209),L209,0)</f>
        <v>0</v>
      </c>
      <c r="N209" s="61"/>
      <c r="O209" s="61"/>
    </row>
    <row r="210" spans="2:15" ht="26.25" customHeight="1" x14ac:dyDescent="0.15">
      <c r="B210" s="20" t="s">
        <v>144</v>
      </c>
      <c r="C210" s="42"/>
      <c r="D210" s="43"/>
      <c r="E210" s="44"/>
      <c r="F210" s="45"/>
      <c r="G210" s="46"/>
      <c r="H210" s="17"/>
      <c r="I210" s="48"/>
      <c r="J210" s="92">
        <f ca="1" xml:space="preserve">
IF(AND(E210=data!$AR$5,F210=data!$AT$87),data!$AU$87,
IF(AND(E210=data!$AR$5,F210=data!$AT$88),data!$AU$88,
IF(E210=data!$AR$4,D210/G210,
IF(E210=data!$AR$5,D210/OFFSET(data!$AT$3,MATCH(F210,data!$AT$4:$AT$88,0),1),0))))</f>
        <v>0</v>
      </c>
      <c r="K210" s="92">
        <f>MIN(IF(I210=data!$AV$4,0.18,0.09),D210*9)</f>
        <v>0</v>
      </c>
      <c r="L210" s="61">
        <f>IF(C210=data!$AS$5,K210,
IF(C210=data!$AS$4,J210,0))</f>
        <v>0</v>
      </c>
      <c r="M210" s="61">
        <f t="shared" si="20"/>
        <v>0</v>
      </c>
      <c r="N210" s="61"/>
      <c r="O210" s="61"/>
    </row>
    <row r="211" spans="2:15" ht="26.25" customHeight="1" x14ac:dyDescent="0.15">
      <c r="B211" s="20" t="s">
        <v>145</v>
      </c>
      <c r="C211" s="42"/>
      <c r="D211" s="43"/>
      <c r="E211" s="44"/>
      <c r="F211" s="45"/>
      <c r="G211" s="46"/>
      <c r="H211" s="17"/>
      <c r="I211" s="48"/>
      <c r="J211" s="92">
        <f ca="1" xml:space="preserve">
IF(AND(E211=data!$AR$5,F211=data!$AT$87),data!$AU$87,
IF(AND(E211=data!$AR$5,F211=data!$AT$88),data!$AU$88,
IF(E211=data!$AR$4,D211/G211,
IF(E211=data!$AR$5,D211/OFFSET(data!$AT$3,MATCH(F211,data!$AT$4:$AT$88,0),1),0))))</f>
        <v>0</v>
      </c>
      <c r="K211" s="92">
        <f>MIN(IF(I211=data!$AV$4,0.18,0.09),D211*9)</f>
        <v>0</v>
      </c>
      <c r="L211" s="61">
        <f>IF(C211=data!$AS$5,K211,
IF(C211=data!$AS$4,J211,0))</f>
        <v>0</v>
      </c>
      <c r="M211" s="61">
        <f t="shared" si="20"/>
        <v>0</v>
      </c>
      <c r="N211" s="61"/>
      <c r="O211" s="61"/>
    </row>
    <row r="212" spans="2:15" ht="26.25" customHeight="1" x14ac:dyDescent="0.15">
      <c r="B212" s="20" t="s">
        <v>146</v>
      </c>
      <c r="C212" s="42"/>
      <c r="D212" s="43"/>
      <c r="E212" s="44"/>
      <c r="F212" s="45"/>
      <c r="G212" s="46"/>
      <c r="H212" s="17"/>
      <c r="I212" s="48"/>
      <c r="J212" s="92">
        <f ca="1" xml:space="preserve">
IF(AND(E212=data!$AR$5,F212=data!$AT$87),data!$AU$87,
IF(AND(E212=data!$AR$5,F212=data!$AT$88),data!$AU$88,
IF(E212=data!$AR$4,D212/G212,
IF(E212=data!$AR$5,D212/OFFSET(data!$AT$3,MATCH(F212,data!$AT$4:$AT$88,0),1),0))))</f>
        <v>0</v>
      </c>
      <c r="K212" s="92">
        <f>MIN(IF(I212=data!$AV$4,0.18,0.09),D212*9)</f>
        <v>0</v>
      </c>
      <c r="L212" s="61">
        <f>IF(C212=data!$AS$5,K212,
IF(C212=data!$AS$4,J212,0))</f>
        <v>0</v>
      </c>
      <c r="M212" s="61">
        <f t="shared" si="20"/>
        <v>0</v>
      </c>
      <c r="N212" s="61"/>
      <c r="O212" s="61"/>
    </row>
    <row r="213" spans="2:15" ht="26.25" customHeight="1" x14ac:dyDescent="0.15">
      <c r="B213" s="20" t="s">
        <v>147</v>
      </c>
      <c r="C213" s="42"/>
      <c r="D213" s="43"/>
      <c r="E213" s="44"/>
      <c r="F213" s="45"/>
      <c r="G213" s="46"/>
      <c r="H213" s="17"/>
      <c r="I213" s="48"/>
      <c r="J213" s="92">
        <f ca="1" xml:space="preserve">
IF(AND(E213=data!$AR$5,F213=data!$AT$87),data!$AU$87,
IF(AND(E213=data!$AR$5,F213=data!$AT$88),data!$AU$88,
IF(E213=data!$AR$4,D213/G213,
IF(E213=data!$AR$5,D213/OFFSET(data!$AT$3,MATCH(F213,data!$AT$4:$AT$88,0),1),0))))</f>
        <v>0</v>
      </c>
      <c r="K213" s="92">
        <f>MIN(IF(I213=data!$AV$4,0.18,0.09),D213*9)</f>
        <v>0</v>
      </c>
      <c r="L213" s="61">
        <f>IF(C213=data!$AS$5,K213,
IF(C213=data!$AS$4,J213,0))</f>
        <v>0</v>
      </c>
      <c r="M213" s="61">
        <f t="shared" si="20"/>
        <v>0</v>
      </c>
      <c r="N213" s="61"/>
      <c r="O213" s="61"/>
    </row>
    <row r="214" spans="2:15" ht="26.25" customHeight="1" x14ac:dyDescent="0.15">
      <c r="B214" s="20" t="s">
        <v>148</v>
      </c>
      <c r="C214" s="42"/>
      <c r="D214" s="43"/>
      <c r="E214" s="44"/>
      <c r="F214" s="45"/>
      <c r="G214" s="46"/>
      <c r="H214" s="17"/>
      <c r="I214" s="48"/>
      <c r="J214" s="92">
        <f ca="1" xml:space="preserve">
IF(AND(E214=data!$AR$5,F214=data!$AT$87),data!$AU$87,
IF(AND(E214=data!$AR$5,F214=data!$AT$88),data!$AU$88,
IF(E214=data!$AR$4,D214/G214,
IF(E214=data!$AR$5,D214/OFFSET(data!$AT$3,MATCH(F214,data!$AT$4:$AT$88,0),1),0))))</f>
        <v>0</v>
      </c>
      <c r="K214" s="92">
        <f>MIN(IF(I214=data!$AV$4,0.18,0.09),D214*9)</f>
        <v>0</v>
      </c>
      <c r="L214" s="61">
        <f>IF(C214=data!$AS$5,K214,
IF(C214=data!$AS$4,J214,0))</f>
        <v>0</v>
      </c>
      <c r="M214" s="61">
        <f t="shared" si="20"/>
        <v>0</v>
      </c>
      <c r="N214" s="61" t="e">
        <f ca="1">OFFSET('③壁等-鉄骨造'!$B$8,MATCH(C201,'③壁等-鉄骨造'!H$9:H$48,0),2)</f>
        <v>#N/A</v>
      </c>
      <c r="O214" s="61"/>
    </row>
    <row r="215" spans="2:15" ht="26.25" customHeight="1" thickBot="1" x14ac:dyDescent="0.2">
      <c r="B215" s="21" t="s">
        <v>149</v>
      </c>
      <c r="C215" s="49"/>
      <c r="D215" s="50"/>
      <c r="E215" s="51"/>
      <c r="F215" s="52"/>
      <c r="G215" s="53"/>
      <c r="H215" s="18"/>
      <c r="I215" s="54"/>
      <c r="J215" s="92">
        <f ca="1" xml:space="preserve">
IF(AND(E215=data!$AR$5,F215=data!$AT$87),data!$AU$87,
IF(AND(E215=data!$AR$5,F215=data!$AT$88),data!$AU$88,
IF(E215=data!$AR$4,D215/G215,
IF(E215=data!$AR$5,D215/OFFSET(data!$AT$3,MATCH(F215,data!$AT$4:$AT$88,0),1),0))))</f>
        <v>0</v>
      </c>
      <c r="K215" s="92">
        <f>MIN(IF(I215=data!$AV$4,0.18,0.09),D215*9)</f>
        <v>0</v>
      </c>
      <c r="L215" s="61">
        <f>IF(C215=data!$AS$5,K215,
IF(C215=data!$AS$4,J215,0))</f>
        <v>0</v>
      </c>
      <c r="M215" s="61">
        <f t="shared" si="20"/>
        <v>0</v>
      </c>
      <c r="N215" s="61" t="e">
        <f ca="1">OFFSET('③壁等-鉄骨造'!$B$8,MATCH(C201,'③壁等-鉄骨造'!H$9:H$48,0),4)</f>
        <v>#N/A</v>
      </c>
      <c r="O215" s="61"/>
    </row>
    <row r="217" spans="2:15" hidden="1" x14ac:dyDescent="0.15"/>
    <row r="218" spans="2:15" hidden="1" x14ac:dyDescent="0.15"/>
    <row r="219" spans="2:15" hidden="1" x14ac:dyDescent="0.15"/>
    <row r="220" spans="2:15" hidden="1" x14ac:dyDescent="0.15"/>
    <row r="221" spans="2:15" ht="15" thickBot="1" x14ac:dyDescent="0.2">
      <c r="B221" s="151" t="s">
        <v>124</v>
      </c>
      <c r="C221" s="152" t="s">
        <v>629</v>
      </c>
      <c r="I221" s="34" t="s">
        <v>360</v>
      </c>
    </row>
    <row r="222" spans="2:15" ht="15" thickBot="1" x14ac:dyDescent="0.2">
      <c r="B222" s="630" t="s">
        <v>153</v>
      </c>
      <c r="C222" s="631"/>
      <c r="D222" s="631"/>
      <c r="E222" s="631"/>
      <c r="F222" s="631"/>
      <c r="G222" s="631"/>
      <c r="H222" s="631"/>
      <c r="I222" s="632"/>
    </row>
    <row r="223" spans="2:15" ht="28.5" x14ac:dyDescent="0.15">
      <c r="B223" s="633" t="s">
        <v>139</v>
      </c>
      <c r="C223" s="636" t="s">
        <v>123</v>
      </c>
      <c r="D223" s="636" t="s">
        <v>125</v>
      </c>
      <c r="E223" s="638" t="s">
        <v>357</v>
      </c>
      <c r="F223" s="639"/>
      <c r="G223" s="639"/>
      <c r="H223" s="639"/>
      <c r="I223" s="30" t="s">
        <v>358</v>
      </c>
    </row>
    <row r="224" spans="2:15" ht="14.25" customHeight="1" x14ac:dyDescent="0.15">
      <c r="B224" s="634"/>
      <c r="C224" s="637"/>
      <c r="D224" s="637"/>
      <c r="E224" s="640" t="s">
        <v>126</v>
      </c>
      <c r="F224" s="642" t="s">
        <v>10</v>
      </c>
      <c r="G224" s="101" t="s">
        <v>127</v>
      </c>
      <c r="H224" s="644" t="s">
        <v>155</v>
      </c>
      <c r="I224" s="32" t="s">
        <v>359</v>
      </c>
    </row>
    <row r="225" spans="2:15" ht="15" thickBot="1" x14ac:dyDescent="0.2">
      <c r="B225" s="635"/>
      <c r="C225" s="23" t="s">
        <v>2</v>
      </c>
      <c r="D225" s="26" t="s">
        <v>25</v>
      </c>
      <c r="E225" s="641"/>
      <c r="F225" s="643"/>
      <c r="G225" s="26" t="s">
        <v>129</v>
      </c>
      <c r="H225" s="645"/>
      <c r="I225" s="24" t="s">
        <v>2</v>
      </c>
      <c r="J225" s="92" t="s">
        <v>151</v>
      </c>
      <c r="K225" s="92" t="s">
        <v>152</v>
      </c>
      <c r="L225" s="61"/>
      <c r="M225" s="61" t="s">
        <v>384</v>
      </c>
      <c r="N225" s="61"/>
      <c r="O225" s="61" t="s">
        <v>497</v>
      </c>
    </row>
    <row r="226" spans="2:15" ht="26.25" customHeight="1" x14ac:dyDescent="0.15">
      <c r="B226" s="31" t="s">
        <v>140</v>
      </c>
      <c r="C226" s="35"/>
      <c r="D226" s="36"/>
      <c r="E226" s="37"/>
      <c r="F226" s="38"/>
      <c r="G226" s="39"/>
      <c r="H226" s="40"/>
      <c r="I226" s="41"/>
      <c r="J226" s="92">
        <f ca="1" xml:space="preserve">
IF(AND(E226=data!$AR$5,F226=data!$AT$87),data!$AU$87,
IF(AND(E226=data!$AR$5,F226=data!$AT$88),data!$AU$88,
IF(E226=data!$AR$4,D226/G226,
IF(E226=data!$AR$5,D226/OFFSET(data!$AT$3,MATCH(F226,data!$AT$4:$AT$88,0),1),0))))</f>
        <v>0</v>
      </c>
      <c r="K226" s="92">
        <f>MIN(IF(I226=data!$AV$4,0.18,0.09),D226*9)</f>
        <v>0</v>
      </c>
      <c r="L226" s="61">
        <f>IF(C226=data!$AS$5,K226,
IF(C226=data!$AS$4,J226,0))</f>
        <v>0</v>
      </c>
      <c r="M226" s="61">
        <f t="shared" ref="M226:M227" si="21">IF(ISNUMBER(L226),L226,0)</f>
        <v>0</v>
      </c>
      <c r="N226" s="61" t="e">
        <f ca="1">OFFSET(data!$K$3,MATCH(N234,data!$K$4:$K$10,0),1)</f>
        <v>#N/A</v>
      </c>
      <c r="O226" s="61" t="str">
        <f>IF(SUM(M226:M235)=0,"",1/SUM(M226:M235,N226,N227))</f>
        <v/>
      </c>
    </row>
    <row r="227" spans="2:15" ht="26.25" customHeight="1" x14ac:dyDescent="0.15">
      <c r="B227" s="20" t="s">
        <v>141</v>
      </c>
      <c r="C227" s="42"/>
      <c r="D227" s="43"/>
      <c r="E227" s="44"/>
      <c r="F227" s="45"/>
      <c r="G227" s="46"/>
      <c r="H227" s="17"/>
      <c r="I227" s="47"/>
      <c r="J227" s="92">
        <f ca="1" xml:space="preserve">
IF(AND(E227=data!$AR$5,F227=data!$AT$87),data!$AU$87,
IF(AND(E227=data!$AR$5,F227=data!$AT$88),data!$AU$88,
IF(E227=data!$AR$4,D227/G227,
IF(E227=data!$AR$5,D227/OFFSET(data!$AT$3,MATCH(F227,data!$AT$4:$AT$88,0),1),0))))</f>
        <v>0</v>
      </c>
      <c r="K227" s="92">
        <f>MIN(IF(I227=data!$AV$4,0.18,0.09),D227*9)</f>
        <v>0</v>
      </c>
      <c r="L227" s="61">
        <f>IF(C227=data!$AS$5,K227,
IF(C227=data!$AS$4,J227,0))</f>
        <v>0</v>
      </c>
      <c r="M227" s="61">
        <f t="shared" si="21"/>
        <v>0</v>
      </c>
      <c r="N227" s="61" t="e">
        <f ca="1">OFFSET(data!$K$3,MATCH(N234,data!$K$4:$K$10,0),1+MATCH(N235,data!$M$11:$N$11,0))</f>
        <v>#N/A</v>
      </c>
      <c r="O227" s="61"/>
    </row>
    <row r="228" spans="2:15" ht="26.25" customHeight="1" x14ac:dyDescent="0.15">
      <c r="B228" s="20" t="s">
        <v>142</v>
      </c>
      <c r="C228" s="42"/>
      <c r="D228" s="43"/>
      <c r="E228" s="44"/>
      <c r="F228" s="45"/>
      <c r="G228" s="46"/>
      <c r="H228" s="17"/>
      <c r="I228" s="48"/>
      <c r="J228" s="92">
        <f ca="1" xml:space="preserve">
IF(AND(E228=data!$AR$5,F228=data!$AT$87),data!$AU$87,
IF(AND(E228=data!$AR$5,F228=data!$AT$88),data!$AU$88,
IF(E228=data!$AR$4,D228/G228,
IF(E228=data!$AR$5,D228/OFFSET(data!$AT$3,MATCH(F228,data!$AT$4:$AT$88,0),1),0))))</f>
        <v>0</v>
      </c>
      <c r="K228" s="92">
        <f>MIN(IF(I228=data!$AV$4,0.18,0.09),D228*9)</f>
        <v>0</v>
      </c>
      <c r="L228" s="61">
        <f>IF(C228=data!$AS$5,K228,
IF(C228=data!$AS$4,J228,0))</f>
        <v>0</v>
      </c>
      <c r="M228" s="61">
        <f>IF(ISNUMBER(L228),L228,0)</f>
        <v>0</v>
      </c>
      <c r="N228" s="61"/>
      <c r="O228" s="61"/>
    </row>
    <row r="229" spans="2:15" ht="26.25" customHeight="1" x14ac:dyDescent="0.15">
      <c r="B229" s="20" t="s">
        <v>143</v>
      </c>
      <c r="C229" s="42"/>
      <c r="D229" s="43"/>
      <c r="E229" s="44"/>
      <c r="F229" s="45"/>
      <c r="G229" s="46"/>
      <c r="H229" s="17"/>
      <c r="I229" s="48"/>
      <c r="J229" s="92">
        <f ca="1" xml:space="preserve">
IF(AND(E229=data!$AR$5,F229=data!$AT$87),data!$AU$87,
IF(AND(E229=data!$AR$5,F229=data!$AT$88),data!$AU$88,
IF(E229=data!$AR$4,D229/G229,
IF(E229=data!$AR$5,D229/OFFSET(data!$AT$3,MATCH(F229,data!$AT$4:$AT$88,0),1),0))))</f>
        <v>0</v>
      </c>
      <c r="K229" s="92">
        <f>MIN(IF(I229=data!$AV$4,0.18,0.09),D229*9)</f>
        <v>0</v>
      </c>
      <c r="L229" s="61">
        <f>IF(C229=data!$AS$5,K229,
IF(C229=data!$AS$4,J229,0))</f>
        <v>0</v>
      </c>
      <c r="M229" s="61">
        <f t="shared" ref="M229:M235" si="22">IF(ISNUMBER(L229),L229,0)</f>
        <v>0</v>
      </c>
      <c r="N229" s="61"/>
      <c r="O229" s="61"/>
    </row>
    <row r="230" spans="2:15" ht="26.25" customHeight="1" x14ac:dyDescent="0.15">
      <c r="B230" s="20" t="s">
        <v>144</v>
      </c>
      <c r="C230" s="42"/>
      <c r="D230" s="43"/>
      <c r="E230" s="44"/>
      <c r="F230" s="45"/>
      <c r="G230" s="46"/>
      <c r="H230" s="17"/>
      <c r="I230" s="48"/>
      <c r="J230" s="92">
        <f ca="1" xml:space="preserve">
IF(AND(E230=data!$AR$5,F230=data!$AT$87),data!$AU$87,
IF(AND(E230=data!$AR$5,F230=data!$AT$88),data!$AU$88,
IF(E230=data!$AR$4,D230/G230,
IF(E230=data!$AR$5,D230/OFFSET(data!$AT$3,MATCH(F230,data!$AT$4:$AT$88,0),1),0))))</f>
        <v>0</v>
      </c>
      <c r="K230" s="92">
        <f>MIN(IF(I230=data!$AV$4,0.18,0.09),D230*9)</f>
        <v>0</v>
      </c>
      <c r="L230" s="61">
        <f>IF(C230=data!$AS$5,K230,
IF(C230=data!$AS$4,J230,0))</f>
        <v>0</v>
      </c>
      <c r="M230" s="61">
        <f t="shared" si="22"/>
        <v>0</v>
      </c>
      <c r="N230" s="61"/>
      <c r="O230" s="61"/>
    </row>
    <row r="231" spans="2:15" ht="26.25" customHeight="1" x14ac:dyDescent="0.15">
      <c r="B231" s="20" t="s">
        <v>145</v>
      </c>
      <c r="C231" s="42"/>
      <c r="D231" s="43"/>
      <c r="E231" s="44"/>
      <c r="F231" s="45"/>
      <c r="G231" s="46"/>
      <c r="H231" s="17"/>
      <c r="I231" s="48"/>
      <c r="J231" s="92">
        <f ca="1" xml:space="preserve">
IF(AND(E231=data!$AR$5,F231=data!$AT$87),data!$AU$87,
IF(AND(E231=data!$AR$5,F231=data!$AT$88),data!$AU$88,
IF(E231=data!$AR$4,D231/G231,
IF(E231=data!$AR$5,D231/OFFSET(data!$AT$3,MATCH(F231,data!$AT$4:$AT$88,0),1),0))))</f>
        <v>0</v>
      </c>
      <c r="K231" s="92">
        <f>MIN(IF(I231=data!$AV$4,0.18,0.09),D231*9)</f>
        <v>0</v>
      </c>
      <c r="L231" s="61">
        <f>IF(C231=data!$AS$5,K231,
IF(C231=data!$AS$4,J231,0))</f>
        <v>0</v>
      </c>
      <c r="M231" s="61">
        <f t="shared" si="22"/>
        <v>0</v>
      </c>
      <c r="N231" s="61"/>
      <c r="O231" s="61"/>
    </row>
    <row r="232" spans="2:15" ht="26.25" customHeight="1" x14ac:dyDescent="0.15">
      <c r="B232" s="20" t="s">
        <v>146</v>
      </c>
      <c r="C232" s="42"/>
      <c r="D232" s="43"/>
      <c r="E232" s="44"/>
      <c r="F232" s="45"/>
      <c r="G232" s="46"/>
      <c r="H232" s="17"/>
      <c r="I232" s="48"/>
      <c r="J232" s="92">
        <f ca="1" xml:space="preserve">
IF(AND(E232=data!$AR$5,F232=data!$AT$87),data!$AU$87,
IF(AND(E232=data!$AR$5,F232=data!$AT$88),data!$AU$88,
IF(E232=data!$AR$4,D232/G232,
IF(E232=data!$AR$5,D232/OFFSET(data!$AT$3,MATCH(F232,data!$AT$4:$AT$88,0),1),0))))</f>
        <v>0</v>
      </c>
      <c r="K232" s="92">
        <f>MIN(IF(I232=data!$AV$4,0.18,0.09),D232*9)</f>
        <v>0</v>
      </c>
      <c r="L232" s="61">
        <f>IF(C232=data!$AS$5,K232,
IF(C232=data!$AS$4,J232,0))</f>
        <v>0</v>
      </c>
      <c r="M232" s="61">
        <f t="shared" si="22"/>
        <v>0</v>
      </c>
      <c r="N232" s="61"/>
      <c r="O232" s="61"/>
    </row>
    <row r="233" spans="2:15" ht="26.25" customHeight="1" x14ac:dyDescent="0.15">
      <c r="B233" s="20" t="s">
        <v>147</v>
      </c>
      <c r="C233" s="42"/>
      <c r="D233" s="43"/>
      <c r="E233" s="44"/>
      <c r="F233" s="45"/>
      <c r="G233" s="46"/>
      <c r="H233" s="17"/>
      <c r="I233" s="48"/>
      <c r="J233" s="92">
        <f ca="1" xml:space="preserve">
IF(AND(E233=data!$AR$5,F233=data!$AT$87),data!$AU$87,
IF(AND(E233=data!$AR$5,F233=data!$AT$88),data!$AU$88,
IF(E233=data!$AR$4,D233/G233,
IF(E233=data!$AR$5,D233/OFFSET(data!$AT$3,MATCH(F233,data!$AT$4:$AT$88,0),1),0))))</f>
        <v>0</v>
      </c>
      <c r="K233" s="92">
        <f>MIN(IF(I233=data!$AV$4,0.18,0.09),D233*9)</f>
        <v>0</v>
      </c>
      <c r="L233" s="61">
        <f>IF(C233=data!$AS$5,K233,
IF(C233=data!$AS$4,J233,0))</f>
        <v>0</v>
      </c>
      <c r="M233" s="61">
        <f t="shared" si="22"/>
        <v>0</v>
      </c>
      <c r="N233" s="61"/>
      <c r="O233" s="61"/>
    </row>
    <row r="234" spans="2:15" ht="26.25" customHeight="1" x14ac:dyDescent="0.15">
      <c r="B234" s="20" t="s">
        <v>148</v>
      </c>
      <c r="C234" s="42"/>
      <c r="D234" s="43"/>
      <c r="E234" s="44"/>
      <c r="F234" s="45"/>
      <c r="G234" s="46"/>
      <c r="H234" s="17"/>
      <c r="I234" s="48"/>
      <c r="J234" s="92">
        <f ca="1" xml:space="preserve">
IF(AND(E234=data!$AR$5,F234=data!$AT$87),data!$AU$87,
IF(AND(E234=data!$AR$5,F234=data!$AT$88),data!$AU$88,
IF(E234=data!$AR$4,D234/G234,
IF(E234=data!$AR$5,D234/OFFSET(data!$AT$3,MATCH(F234,data!$AT$4:$AT$88,0),1),0))))</f>
        <v>0</v>
      </c>
      <c r="K234" s="92">
        <f>MIN(IF(I234=data!$AV$4,0.18,0.09),D234*9)</f>
        <v>0</v>
      </c>
      <c r="L234" s="61">
        <f>IF(C234=data!$AS$5,K234,
IF(C234=data!$AS$4,J234,0))</f>
        <v>0</v>
      </c>
      <c r="M234" s="61">
        <f t="shared" si="22"/>
        <v>0</v>
      </c>
      <c r="N234" s="61" t="e">
        <f ca="1">OFFSET('③壁等-鉄骨造'!$B$8,MATCH(C221,'③壁等-鉄骨造'!H$9:H$48,0),2)</f>
        <v>#N/A</v>
      </c>
      <c r="O234" s="61"/>
    </row>
    <row r="235" spans="2:15" ht="26.25" customHeight="1" thickBot="1" x14ac:dyDescent="0.2">
      <c r="B235" s="21" t="s">
        <v>149</v>
      </c>
      <c r="C235" s="49"/>
      <c r="D235" s="50"/>
      <c r="E235" s="51"/>
      <c r="F235" s="52"/>
      <c r="G235" s="53"/>
      <c r="H235" s="18"/>
      <c r="I235" s="54"/>
      <c r="J235" s="92">
        <f ca="1" xml:space="preserve">
IF(AND(E235=data!$AR$5,F235=data!$AT$87),data!$AU$87,
IF(AND(E235=data!$AR$5,F235=data!$AT$88),data!$AU$88,
IF(E235=data!$AR$4,D235/G235,
IF(E235=data!$AR$5,D235/OFFSET(data!$AT$3,MATCH(F235,data!$AT$4:$AT$88,0),1),0))))</f>
        <v>0</v>
      </c>
      <c r="K235" s="92">
        <f>MIN(IF(I235=data!$AV$4,0.18,0.09),D235*9)</f>
        <v>0</v>
      </c>
      <c r="L235" s="61">
        <f>IF(C235=data!$AS$5,K235,
IF(C235=data!$AS$4,J235,0))</f>
        <v>0</v>
      </c>
      <c r="M235" s="61">
        <f t="shared" si="22"/>
        <v>0</v>
      </c>
      <c r="N235" s="61" t="e">
        <f ca="1">OFFSET('③壁等-鉄骨造'!$B$8,MATCH(C221,'③壁等-鉄骨造'!H$9:H$48,0),4)</f>
        <v>#N/A</v>
      </c>
      <c r="O235" s="61"/>
    </row>
    <row r="237" spans="2:15" hidden="1" x14ac:dyDescent="0.15"/>
    <row r="238" spans="2:15" hidden="1" x14ac:dyDescent="0.15"/>
    <row r="239" spans="2:15" hidden="1" x14ac:dyDescent="0.15"/>
    <row r="240" spans="2:15" hidden="1" x14ac:dyDescent="0.15"/>
    <row r="241" spans="2:15" ht="15" thickBot="1" x14ac:dyDescent="0.2">
      <c r="B241" s="151" t="s">
        <v>124</v>
      </c>
      <c r="C241" s="152" t="s">
        <v>631</v>
      </c>
      <c r="I241" s="34" t="s">
        <v>360</v>
      </c>
    </row>
    <row r="242" spans="2:15" ht="15" thickBot="1" x14ac:dyDescent="0.2">
      <c r="B242" s="630" t="s">
        <v>153</v>
      </c>
      <c r="C242" s="631"/>
      <c r="D242" s="631"/>
      <c r="E242" s="631"/>
      <c r="F242" s="631"/>
      <c r="G242" s="631"/>
      <c r="H242" s="631"/>
      <c r="I242" s="632"/>
    </row>
    <row r="243" spans="2:15" ht="28.5" x14ac:dyDescent="0.15">
      <c r="B243" s="633" t="s">
        <v>139</v>
      </c>
      <c r="C243" s="636" t="s">
        <v>123</v>
      </c>
      <c r="D243" s="636" t="s">
        <v>125</v>
      </c>
      <c r="E243" s="638" t="s">
        <v>357</v>
      </c>
      <c r="F243" s="639"/>
      <c r="G243" s="639"/>
      <c r="H243" s="639"/>
      <c r="I243" s="30" t="s">
        <v>358</v>
      </c>
    </row>
    <row r="244" spans="2:15" ht="14.25" customHeight="1" x14ac:dyDescent="0.15">
      <c r="B244" s="634"/>
      <c r="C244" s="637"/>
      <c r="D244" s="637"/>
      <c r="E244" s="640" t="s">
        <v>126</v>
      </c>
      <c r="F244" s="642" t="s">
        <v>10</v>
      </c>
      <c r="G244" s="101" t="s">
        <v>127</v>
      </c>
      <c r="H244" s="644" t="s">
        <v>155</v>
      </c>
      <c r="I244" s="32" t="s">
        <v>359</v>
      </c>
    </row>
    <row r="245" spans="2:15" ht="15" thickBot="1" x14ac:dyDescent="0.2">
      <c r="B245" s="635"/>
      <c r="C245" s="23" t="s">
        <v>2</v>
      </c>
      <c r="D245" s="26" t="s">
        <v>25</v>
      </c>
      <c r="E245" s="641"/>
      <c r="F245" s="643"/>
      <c r="G245" s="26" t="s">
        <v>129</v>
      </c>
      <c r="H245" s="645"/>
      <c r="I245" s="24" t="s">
        <v>2</v>
      </c>
      <c r="J245" s="92" t="s">
        <v>151</v>
      </c>
      <c r="K245" s="92" t="s">
        <v>152</v>
      </c>
      <c r="L245" s="61"/>
      <c r="M245" s="61" t="s">
        <v>384</v>
      </c>
      <c r="N245" s="61"/>
      <c r="O245" s="61" t="s">
        <v>497</v>
      </c>
    </row>
    <row r="246" spans="2:15" ht="26.25" customHeight="1" x14ac:dyDescent="0.15">
      <c r="B246" s="31" t="s">
        <v>140</v>
      </c>
      <c r="C246" s="35"/>
      <c r="D246" s="36"/>
      <c r="E246" s="37"/>
      <c r="F246" s="38"/>
      <c r="G246" s="39"/>
      <c r="H246" s="40"/>
      <c r="I246" s="41"/>
      <c r="J246" s="92">
        <f ca="1" xml:space="preserve">
IF(AND(E246=data!$AR$5,F246=data!$AT$87),data!$AU$87,
IF(AND(E246=data!$AR$5,F246=data!$AT$88),data!$AU$88,
IF(E246=data!$AR$4,D246/G246,
IF(E246=data!$AR$5,D246/OFFSET(data!$AT$3,MATCH(F246,data!$AT$4:$AT$88,0),1),0))))</f>
        <v>0</v>
      </c>
      <c r="K246" s="92">
        <f>MIN(IF(I246=data!$AV$4,0.18,0.09),D246*9)</f>
        <v>0</v>
      </c>
      <c r="L246" s="61">
        <f>IF(C246=data!$AS$5,K246,
IF(C246=data!$AS$4,J246,0))</f>
        <v>0</v>
      </c>
      <c r="M246" s="61">
        <f t="shared" ref="M246:M247" si="23">IF(ISNUMBER(L246),L246,0)</f>
        <v>0</v>
      </c>
      <c r="N246" s="61" t="e">
        <f ca="1">OFFSET(data!$K$3,MATCH(N254,data!$K$4:$K$10,0),1)</f>
        <v>#N/A</v>
      </c>
      <c r="O246" s="61" t="str">
        <f>IF(SUM(M246:M255)=0,"",1/SUM(M246:M255,N246,N247))</f>
        <v/>
      </c>
    </row>
    <row r="247" spans="2:15" ht="26.25" customHeight="1" x14ac:dyDescent="0.15">
      <c r="B247" s="20" t="s">
        <v>141</v>
      </c>
      <c r="C247" s="42"/>
      <c r="D247" s="43"/>
      <c r="E247" s="44"/>
      <c r="F247" s="45"/>
      <c r="G247" s="46"/>
      <c r="H247" s="17"/>
      <c r="I247" s="47"/>
      <c r="J247" s="92">
        <f ca="1" xml:space="preserve">
IF(AND(E247=data!$AR$5,F247=data!$AT$87),data!$AU$87,
IF(AND(E247=data!$AR$5,F247=data!$AT$88),data!$AU$88,
IF(E247=data!$AR$4,D247/G247,
IF(E247=data!$AR$5,D247/OFFSET(data!$AT$3,MATCH(F247,data!$AT$4:$AT$88,0),1),0))))</f>
        <v>0</v>
      </c>
      <c r="K247" s="92">
        <f>MIN(IF(I247=data!$AV$4,0.18,0.09),D247*9)</f>
        <v>0</v>
      </c>
      <c r="L247" s="61">
        <f>IF(C247=data!$AS$5,K247,
IF(C247=data!$AS$4,J247,0))</f>
        <v>0</v>
      </c>
      <c r="M247" s="61">
        <f t="shared" si="23"/>
        <v>0</v>
      </c>
      <c r="N247" s="61" t="e">
        <f ca="1">OFFSET(data!$K$3,MATCH(N254,data!$K$4:$K$10,0),1+MATCH(N255,data!$M$11:$N$11,0))</f>
        <v>#N/A</v>
      </c>
      <c r="O247" s="61"/>
    </row>
    <row r="248" spans="2:15" ht="26.25" customHeight="1" x14ac:dyDescent="0.15">
      <c r="B248" s="20" t="s">
        <v>142</v>
      </c>
      <c r="C248" s="42"/>
      <c r="D248" s="43"/>
      <c r="E248" s="44"/>
      <c r="F248" s="45"/>
      <c r="G248" s="46"/>
      <c r="H248" s="17"/>
      <c r="I248" s="48"/>
      <c r="J248" s="92">
        <f ca="1" xml:space="preserve">
IF(AND(E248=data!$AR$5,F248=data!$AT$87),data!$AU$87,
IF(AND(E248=data!$AR$5,F248=data!$AT$88),data!$AU$88,
IF(E248=data!$AR$4,D248/G248,
IF(E248=data!$AR$5,D248/OFFSET(data!$AT$3,MATCH(F248,data!$AT$4:$AT$88,0),1),0))))</f>
        <v>0</v>
      </c>
      <c r="K248" s="92">
        <f>MIN(IF(I248=data!$AV$4,0.18,0.09),D248*9)</f>
        <v>0</v>
      </c>
      <c r="L248" s="61">
        <f>IF(C248=data!$AS$5,K248,
IF(C248=data!$AS$4,J248,0))</f>
        <v>0</v>
      </c>
      <c r="M248" s="61">
        <f>IF(ISNUMBER(L248),L248,0)</f>
        <v>0</v>
      </c>
      <c r="N248" s="61"/>
      <c r="O248" s="61"/>
    </row>
    <row r="249" spans="2:15" ht="26.25" customHeight="1" x14ac:dyDescent="0.15">
      <c r="B249" s="20" t="s">
        <v>143</v>
      </c>
      <c r="C249" s="42"/>
      <c r="D249" s="43"/>
      <c r="E249" s="44"/>
      <c r="F249" s="45"/>
      <c r="G249" s="46"/>
      <c r="H249" s="17"/>
      <c r="I249" s="48"/>
      <c r="J249" s="92">
        <f ca="1" xml:space="preserve">
IF(AND(E249=data!$AR$5,F249=data!$AT$87),data!$AU$87,
IF(AND(E249=data!$AR$5,F249=data!$AT$88),data!$AU$88,
IF(E249=data!$AR$4,D249/G249,
IF(E249=data!$AR$5,D249/OFFSET(data!$AT$3,MATCH(F249,data!$AT$4:$AT$88,0),1),0))))</f>
        <v>0</v>
      </c>
      <c r="K249" s="92">
        <f>MIN(IF(I249=data!$AV$4,0.18,0.09),D249*9)</f>
        <v>0</v>
      </c>
      <c r="L249" s="61">
        <f>IF(C249=data!$AS$5,K249,
IF(C249=data!$AS$4,J249,0))</f>
        <v>0</v>
      </c>
      <c r="M249" s="61">
        <f t="shared" ref="M249:M255" si="24">IF(ISNUMBER(L249),L249,0)</f>
        <v>0</v>
      </c>
      <c r="N249" s="61"/>
      <c r="O249" s="61"/>
    </row>
    <row r="250" spans="2:15" ht="26.25" customHeight="1" x14ac:dyDescent="0.15">
      <c r="B250" s="20" t="s">
        <v>144</v>
      </c>
      <c r="C250" s="42"/>
      <c r="D250" s="43"/>
      <c r="E250" s="44"/>
      <c r="F250" s="45"/>
      <c r="G250" s="46"/>
      <c r="H250" s="17"/>
      <c r="I250" s="48"/>
      <c r="J250" s="92">
        <f ca="1" xml:space="preserve">
IF(AND(E250=data!$AR$5,F250=data!$AT$87),data!$AU$87,
IF(AND(E250=data!$AR$5,F250=data!$AT$88),data!$AU$88,
IF(E250=data!$AR$4,D250/G250,
IF(E250=data!$AR$5,D250/OFFSET(data!$AT$3,MATCH(F250,data!$AT$4:$AT$88,0),1),0))))</f>
        <v>0</v>
      </c>
      <c r="K250" s="92">
        <f>MIN(IF(I250=data!$AV$4,0.18,0.09),D250*9)</f>
        <v>0</v>
      </c>
      <c r="L250" s="61">
        <f>IF(C250=data!$AS$5,K250,
IF(C250=data!$AS$4,J250,0))</f>
        <v>0</v>
      </c>
      <c r="M250" s="61">
        <f t="shared" si="24"/>
        <v>0</v>
      </c>
      <c r="N250" s="61"/>
      <c r="O250" s="61"/>
    </row>
    <row r="251" spans="2:15" ht="26.25" customHeight="1" x14ac:dyDescent="0.15">
      <c r="B251" s="20" t="s">
        <v>145</v>
      </c>
      <c r="C251" s="42"/>
      <c r="D251" s="43"/>
      <c r="E251" s="44"/>
      <c r="F251" s="45"/>
      <c r="G251" s="46"/>
      <c r="H251" s="17"/>
      <c r="I251" s="48"/>
      <c r="J251" s="92">
        <f ca="1" xml:space="preserve">
IF(AND(E251=data!$AR$5,F251=data!$AT$87),data!$AU$87,
IF(AND(E251=data!$AR$5,F251=data!$AT$88),data!$AU$88,
IF(E251=data!$AR$4,D251/G251,
IF(E251=data!$AR$5,D251/OFFSET(data!$AT$3,MATCH(F251,data!$AT$4:$AT$88,0),1),0))))</f>
        <v>0</v>
      </c>
      <c r="K251" s="92">
        <f>MIN(IF(I251=data!$AV$4,0.18,0.09),D251*9)</f>
        <v>0</v>
      </c>
      <c r="L251" s="61">
        <f>IF(C251=data!$AS$5,K251,
IF(C251=data!$AS$4,J251,0))</f>
        <v>0</v>
      </c>
      <c r="M251" s="61">
        <f t="shared" si="24"/>
        <v>0</v>
      </c>
      <c r="N251" s="61"/>
      <c r="O251" s="61"/>
    </row>
    <row r="252" spans="2:15" ht="26.25" customHeight="1" x14ac:dyDescent="0.15">
      <c r="B252" s="20" t="s">
        <v>146</v>
      </c>
      <c r="C252" s="42"/>
      <c r="D252" s="43"/>
      <c r="E252" s="44"/>
      <c r="F252" s="45"/>
      <c r="G252" s="46"/>
      <c r="H252" s="17"/>
      <c r="I252" s="48"/>
      <c r="J252" s="92">
        <f ca="1" xml:space="preserve">
IF(AND(E252=data!$AR$5,F252=data!$AT$87),data!$AU$87,
IF(AND(E252=data!$AR$5,F252=data!$AT$88),data!$AU$88,
IF(E252=data!$AR$4,D252/G252,
IF(E252=data!$AR$5,D252/OFFSET(data!$AT$3,MATCH(F252,data!$AT$4:$AT$88,0),1),0))))</f>
        <v>0</v>
      </c>
      <c r="K252" s="92">
        <f>MIN(IF(I252=data!$AV$4,0.18,0.09),D252*9)</f>
        <v>0</v>
      </c>
      <c r="L252" s="61">
        <f>IF(C252=data!$AS$5,K252,
IF(C252=data!$AS$4,J252,0))</f>
        <v>0</v>
      </c>
      <c r="M252" s="61">
        <f t="shared" si="24"/>
        <v>0</v>
      </c>
      <c r="N252" s="61"/>
      <c r="O252" s="61"/>
    </row>
    <row r="253" spans="2:15" ht="26.25" customHeight="1" x14ac:dyDescent="0.15">
      <c r="B253" s="20" t="s">
        <v>147</v>
      </c>
      <c r="C253" s="42"/>
      <c r="D253" s="43"/>
      <c r="E253" s="44"/>
      <c r="F253" s="45"/>
      <c r="G253" s="46"/>
      <c r="H253" s="17"/>
      <c r="I253" s="48"/>
      <c r="J253" s="92">
        <f ca="1" xml:space="preserve">
IF(AND(E253=data!$AR$5,F253=data!$AT$87),data!$AU$87,
IF(AND(E253=data!$AR$5,F253=data!$AT$88),data!$AU$88,
IF(E253=data!$AR$4,D253/G253,
IF(E253=data!$AR$5,D253/OFFSET(data!$AT$3,MATCH(F253,data!$AT$4:$AT$88,0),1),0))))</f>
        <v>0</v>
      </c>
      <c r="K253" s="92">
        <f>MIN(IF(I253=data!$AV$4,0.18,0.09),D253*9)</f>
        <v>0</v>
      </c>
      <c r="L253" s="61">
        <f>IF(C253=data!$AS$5,K253,
IF(C253=data!$AS$4,J253,0))</f>
        <v>0</v>
      </c>
      <c r="M253" s="61">
        <f t="shared" si="24"/>
        <v>0</v>
      </c>
      <c r="N253" s="61"/>
      <c r="O253" s="61"/>
    </row>
    <row r="254" spans="2:15" ht="26.25" customHeight="1" x14ac:dyDescent="0.15">
      <c r="B254" s="20" t="s">
        <v>148</v>
      </c>
      <c r="C254" s="42"/>
      <c r="D254" s="43"/>
      <c r="E254" s="44"/>
      <c r="F254" s="45"/>
      <c r="G254" s="46"/>
      <c r="H254" s="17"/>
      <c r="I254" s="48"/>
      <c r="J254" s="92">
        <f ca="1" xml:space="preserve">
IF(AND(E254=data!$AR$5,F254=data!$AT$87),data!$AU$87,
IF(AND(E254=data!$AR$5,F254=data!$AT$88),data!$AU$88,
IF(E254=data!$AR$4,D254/G254,
IF(E254=data!$AR$5,D254/OFFSET(data!$AT$3,MATCH(F254,data!$AT$4:$AT$88,0),1),0))))</f>
        <v>0</v>
      </c>
      <c r="K254" s="92">
        <f>MIN(IF(I254=data!$AV$4,0.18,0.09),D254*9)</f>
        <v>0</v>
      </c>
      <c r="L254" s="61">
        <f>IF(C254=data!$AS$5,K254,
IF(C254=data!$AS$4,J254,0))</f>
        <v>0</v>
      </c>
      <c r="M254" s="61">
        <f t="shared" si="24"/>
        <v>0</v>
      </c>
      <c r="N254" s="61" t="e">
        <f ca="1">OFFSET('③壁等-鉄骨造'!$B$8,MATCH(C241,'③壁等-鉄骨造'!H$9:H$48,0),2)</f>
        <v>#N/A</v>
      </c>
      <c r="O254" s="61"/>
    </row>
    <row r="255" spans="2:15" ht="26.25" customHeight="1" thickBot="1" x14ac:dyDescent="0.2">
      <c r="B255" s="21" t="s">
        <v>149</v>
      </c>
      <c r="C255" s="49"/>
      <c r="D255" s="50"/>
      <c r="E255" s="51"/>
      <c r="F255" s="52"/>
      <c r="G255" s="53"/>
      <c r="H255" s="18"/>
      <c r="I255" s="54"/>
      <c r="J255" s="92">
        <f ca="1" xml:space="preserve">
IF(AND(E255=data!$AR$5,F255=data!$AT$87),data!$AU$87,
IF(AND(E255=data!$AR$5,F255=data!$AT$88),data!$AU$88,
IF(E255=data!$AR$4,D255/G255,
IF(E255=data!$AR$5,D255/OFFSET(data!$AT$3,MATCH(F255,data!$AT$4:$AT$88,0),1),0))))</f>
        <v>0</v>
      </c>
      <c r="K255" s="92">
        <f>MIN(IF(I255=data!$AV$4,0.18,0.09),D255*9)</f>
        <v>0</v>
      </c>
      <c r="L255" s="61">
        <f>IF(C255=data!$AS$5,K255,
IF(C255=data!$AS$4,J255,0))</f>
        <v>0</v>
      </c>
      <c r="M255" s="61">
        <f t="shared" si="24"/>
        <v>0</v>
      </c>
      <c r="N255" s="61" t="e">
        <f ca="1">OFFSET('③壁等-鉄骨造'!$B$8,MATCH(C241,'③壁等-鉄骨造'!H$9:H$48,0),4)</f>
        <v>#N/A</v>
      </c>
      <c r="O255" s="61"/>
    </row>
    <row r="257" spans="2:15" ht="14.25" hidden="1" customHeight="1" x14ac:dyDescent="0.15"/>
    <row r="258" spans="2:15" ht="14.25" hidden="1" customHeight="1" x14ac:dyDescent="0.15"/>
    <row r="259" spans="2:15" ht="14.25" hidden="1" customHeight="1" x14ac:dyDescent="0.15"/>
    <row r="260" spans="2:15" ht="14.25" hidden="1" customHeight="1" x14ac:dyDescent="0.15"/>
    <row r="261" spans="2:15" ht="15" thickBot="1" x14ac:dyDescent="0.2">
      <c r="B261" s="151" t="s">
        <v>124</v>
      </c>
      <c r="C261" s="152" t="s">
        <v>633</v>
      </c>
      <c r="I261" s="34" t="s">
        <v>360</v>
      </c>
    </row>
    <row r="262" spans="2:15" ht="15" thickBot="1" x14ac:dyDescent="0.2">
      <c r="B262" s="630" t="s">
        <v>153</v>
      </c>
      <c r="C262" s="631"/>
      <c r="D262" s="631"/>
      <c r="E262" s="631"/>
      <c r="F262" s="631"/>
      <c r="G262" s="631"/>
      <c r="H262" s="631"/>
      <c r="I262" s="632"/>
    </row>
    <row r="263" spans="2:15" ht="28.5" customHeight="1" x14ac:dyDescent="0.15">
      <c r="B263" s="633" t="s">
        <v>139</v>
      </c>
      <c r="C263" s="636" t="s">
        <v>123</v>
      </c>
      <c r="D263" s="636" t="s">
        <v>125</v>
      </c>
      <c r="E263" s="638" t="s">
        <v>357</v>
      </c>
      <c r="F263" s="646"/>
      <c r="G263" s="646"/>
      <c r="H263" s="647"/>
      <c r="I263" s="30" t="s">
        <v>358</v>
      </c>
    </row>
    <row r="264" spans="2:15" ht="14.25" customHeight="1" x14ac:dyDescent="0.15">
      <c r="B264" s="634"/>
      <c r="C264" s="637"/>
      <c r="D264" s="637"/>
      <c r="E264" s="640" t="s">
        <v>126</v>
      </c>
      <c r="F264" s="648" t="s">
        <v>10</v>
      </c>
      <c r="G264" s="101" t="s">
        <v>127</v>
      </c>
      <c r="H264" s="640" t="s">
        <v>155</v>
      </c>
      <c r="I264" s="32" t="s">
        <v>359</v>
      </c>
    </row>
    <row r="265" spans="2:15" ht="15" thickBot="1" x14ac:dyDescent="0.2">
      <c r="B265" s="635"/>
      <c r="C265" s="23" t="s">
        <v>2</v>
      </c>
      <c r="D265" s="26" t="s">
        <v>25</v>
      </c>
      <c r="E265" s="641"/>
      <c r="F265" s="649"/>
      <c r="G265" s="26" t="s">
        <v>129</v>
      </c>
      <c r="H265" s="641"/>
      <c r="I265" s="24" t="s">
        <v>2</v>
      </c>
      <c r="J265" s="92" t="s">
        <v>151</v>
      </c>
      <c r="K265" s="92" t="s">
        <v>152</v>
      </c>
      <c r="L265" s="61"/>
      <c r="M265" s="61" t="s">
        <v>384</v>
      </c>
      <c r="N265" s="61"/>
      <c r="O265" s="61" t="s">
        <v>497</v>
      </c>
    </row>
    <row r="266" spans="2:15" ht="26.25" customHeight="1" x14ac:dyDescent="0.15">
      <c r="B266" s="31" t="s">
        <v>140</v>
      </c>
      <c r="C266" s="35"/>
      <c r="D266" s="36"/>
      <c r="E266" s="37"/>
      <c r="F266" s="38"/>
      <c r="G266" s="39"/>
      <c r="H266" s="40"/>
      <c r="I266" s="41"/>
      <c r="J266" s="92">
        <f ca="1" xml:space="preserve">
IF(AND(E266=data!$AR$5,F266=data!$AT$87),data!$AU$87,
IF(AND(E266=data!$AR$5,F266=data!$AT$88),data!$AU$88,
IF(E266=data!$AR$4,D266/G266,
IF(E266=data!$AR$5,D266/OFFSET(data!$AT$3,MATCH(F266,data!$AT$4:$AT$88,0),1),0))))</f>
        <v>0</v>
      </c>
      <c r="K266" s="92">
        <f>MIN(IF(I266=data!$AV$4,0.18,0.09),D266*9)</f>
        <v>0</v>
      </c>
      <c r="L266" s="61">
        <f>IF(C266=data!$AS$5,K266,
IF(C266=data!$AS$4,J266,0))</f>
        <v>0</v>
      </c>
      <c r="M266" s="61">
        <f t="shared" ref="M266:M267" si="25">IF(ISNUMBER(L266),L266,0)</f>
        <v>0</v>
      </c>
      <c r="N266" s="61" t="e">
        <f ca="1">OFFSET(data!$K$3,MATCH(N274,data!$K$4:$K$10,0),1)</f>
        <v>#N/A</v>
      </c>
      <c r="O266" s="61" t="str">
        <f>IF(SUM(M266:M275)=0,"",1/SUM(M266:M275,N266,N267))</f>
        <v/>
      </c>
    </row>
    <row r="267" spans="2:15" ht="26.25" customHeight="1" x14ac:dyDescent="0.15">
      <c r="B267" s="20" t="s">
        <v>141</v>
      </c>
      <c r="C267" s="42"/>
      <c r="D267" s="43"/>
      <c r="E267" s="44"/>
      <c r="F267" s="45"/>
      <c r="G267" s="46"/>
      <c r="H267" s="17"/>
      <c r="I267" s="47"/>
      <c r="J267" s="92">
        <f ca="1" xml:space="preserve">
IF(AND(E267=data!$AR$5,F267=data!$AT$87),data!$AU$87,
IF(AND(E267=data!$AR$5,F267=data!$AT$88),data!$AU$88,
IF(E267=data!$AR$4,D267/G267,
IF(E267=data!$AR$5,D267/OFFSET(data!$AT$3,MATCH(F267,data!$AT$4:$AT$88,0),1),0))))</f>
        <v>0</v>
      </c>
      <c r="K267" s="92">
        <f>MIN(IF(I267=data!$AV$4,0.18,0.09),D267*9)</f>
        <v>0</v>
      </c>
      <c r="L267" s="61">
        <f>IF(C267=data!$AS$5,K267,
IF(C267=data!$AS$4,J267,0))</f>
        <v>0</v>
      </c>
      <c r="M267" s="61">
        <f t="shared" si="25"/>
        <v>0</v>
      </c>
      <c r="N267" s="61" t="e">
        <f ca="1">OFFSET(data!$K$3,MATCH(N274,data!$K$4:$K$10,0),1+MATCH(N275,data!$M$11:$N$11,0))</f>
        <v>#N/A</v>
      </c>
      <c r="O267" s="61"/>
    </row>
    <row r="268" spans="2:15" ht="26.25" customHeight="1" x14ac:dyDescent="0.15">
      <c r="B268" s="20" t="s">
        <v>142</v>
      </c>
      <c r="C268" s="42"/>
      <c r="D268" s="43"/>
      <c r="E268" s="44"/>
      <c r="F268" s="45"/>
      <c r="G268" s="46"/>
      <c r="H268" s="17"/>
      <c r="I268" s="48"/>
      <c r="J268" s="92">
        <f ca="1" xml:space="preserve">
IF(AND(E268=data!$AR$5,F268=data!$AT$87),data!$AU$87,
IF(AND(E268=data!$AR$5,F268=data!$AT$88),data!$AU$88,
IF(E268=data!$AR$4,D268/G268,
IF(E268=data!$AR$5,D268/OFFSET(data!$AT$3,MATCH(F268,data!$AT$4:$AT$88,0),1),0))))</f>
        <v>0</v>
      </c>
      <c r="K268" s="92">
        <f>MIN(IF(I268=data!$AV$4,0.18,0.09),D268*9)</f>
        <v>0</v>
      </c>
      <c r="L268" s="61">
        <f>IF(C268=data!$AS$5,K268,
IF(C268=data!$AS$4,J268,0))</f>
        <v>0</v>
      </c>
      <c r="M268" s="61">
        <f>IF(ISNUMBER(L268),L268,0)</f>
        <v>0</v>
      </c>
      <c r="N268" s="61"/>
      <c r="O268" s="61"/>
    </row>
    <row r="269" spans="2:15" ht="26.25" customHeight="1" x14ac:dyDescent="0.15">
      <c r="B269" s="20" t="s">
        <v>143</v>
      </c>
      <c r="C269" s="42"/>
      <c r="D269" s="43"/>
      <c r="E269" s="44"/>
      <c r="F269" s="45"/>
      <c r="G269" s="46"/>
      <c r="H269" s="17"/>
      <c r="I269" s="48"/>
      <c r="J269" s="92">
        <f ca="1" xml:space="preserve">
IF(AND(E269=data!$AR$5,F269=data!$AT$87),data!$AU$87,
IF(AND(E269=data!$AR$5,F269=data!$AT$88),data!$AU$88,
IF(E269=data!$AR$4,D269/G269,
IF(E269=data!$AR$5,D269/OFFSET(data!$AT$3,MATCH(F269,data!$AT$4:$AT$88,0),1),0))))</f>
        <v>0</v>
      </c>
      <c r="K269" s="92">
        <f>MIN(IF(I269=data!$AV$4,0.18,0.09),D269*9)</f>
        <v>0</v>
      </c>
      <c r="L269" s="61">
        <f>IF(C269=data!$AS$5,K269,
IF(C269=data!$AS$4,J269,0))</f>
        <v>0</v>
      </c>
      <c r="M269" s="61">
        <f t="shared" ref="M269:M275" si="26">IF(ISNUMBER(L269),L269,0)</f>
        <v>0</v>
      </c>
      <c r="N269" s="61"/>
      <c r="O269" s="61"/>
    </row>
    <row r="270" spans="2:15" ht="26.25" customHeight="1" x14ac:dyDescent="0.15">
      <c r="B270" s="20" t="s">
        <v>144</v>
      </c>
      <c r="C270" s="42"/>
      <c r="D270" s="43"/>
      <c r="E270" s="44"/>
      <c r="F270" s="45"/>
      <c r="G270" s="46"/>
      <c r="H270" s="17"/>
      <c r="I270" s="48"/>
      <c r="J270" s="92">
        <f ca="1" xml:space="preserve">
IF(AND(E270=data!$AR$5,F270=data!$AT$87),data!$AU$87,
IF(AND(E270=data!$AR$5,F270=data!$AT$88),data!$AU$88,
IF(E270=data!$AR$4,D270/G270,
IF(E270=data!$AR$5,D270/OFFSET(data!$AT$3,MATCH(F270,data!$AT$4:$AT$88,0),1),0))))</f>
        <v>0</v>
      </c>
      <c r="K270" s="92">
        <f>MIN(IF(I270=data!$AV$4,0.18,0.09),D270*9)</f>
        <v>0</v>
      </c>
      <c r="L270" s="61">
        <f>IF(C270=data!$AS$5,K270,
IF(C270=data!$AS$4,J270,0))</f>
        <v>0</v>
      </c>
      <c r="M270" s="61">
        <f t="shared" si="26"/>
        <v>0</v>
      </c>
      <c r="N270" s="61"/>
      <c r="O270" s="61"/>
    </row>
    <row r="271" spans="2:15" ht="26.25" customHeight="1" x14ac:dyDescent="0.15">
      <c r="B271" s="20" t="s">
        <v>145</v>
      </c>
      <c r="C271" s="42"/>
      <c r="D271" s="43"/>
      <c r="E271" s="44"/>
      <c r="F271" s="45"/>
      <c r="G271" s="46"/>
      <c r="H271" s="17"/>
      <c r="I271" s="48"/>
      <c r="J271" s="92">
        <f ca="1" xml:space="preserve">
IF(AND(E271=data!$AR$5,F271=data!$AT$87),data!$AU$87,
IF(AND(E271=data!$AR$5,F271=data!$AT$88),data!$AU$88,
IF(E271=data!$AR$4,D271/G271,
IF(E271=data!$AR$5,D271/OFFSET(data!$AT$3,MATCH(F271,data!$AT$4:$AT$88,0),1),0))))</f>
        <v>0</v>
      </c>
      <c r="K271" s="92">
        <f>MIN(IF(I271=data!$AV$4,0.18,0.09),D271*9)</f>
        <v>0</v>
      </c>
      <c r="L271" s="61">
        <f>IF(C271=data!$AS$5,K271,
IF(C271=data!$AS$4,J271,0))</f>
        <v>0</v>
      </c>
      <c r="M271" s="61">
        <f t="shared" si="26"/>
        <v>0</v>
      </c>
      <c r="N271" s="61"/>
      <c r="O271" s="61"/>
    </row>
    <row r="272" spans="2:15" ht="26.25" customHeight="1" x14ac:dyDescent="0.15">
      <c r="B272" s="20" t="s">
        <v>146</v>
      </c>
      <c r="C272" s="42"/>
      <c r="D272" s="43"/>
      <c r="E272" s="44"/>
      <c r="F272" s="45"/>
      <c r="G272" s="46"/>
      <c r="H272" s="17"/>
      <c r="I272" s="48"/>
      <c r="J272" s="92">
        <f ca="1" xml:space="preserve">
IF(AND(E272=data!$AR$5,F272=data!$AT$87),data!$AU$87,
IF(AND(E272=data!$AR$5,F272=data!$AT$88),data!$AU$88,
IF(E272=data!$AR$4,D272/G272,
IF(E272=data!$AR$5,D272/OFFSET(data!$AT$3,MATCH(F272,data!$AT$4:$AT$88,0),1),0))))</f>
        <v>0</v>
      </c>
      <c r="K272" s="92">
        <f>MIN(IF(I272=data!$AV$4,0.18,0.09),D272*9)</f>
        <v>0</v>
      </c>
      <c r="L272" s="61">
        <f>IF(C272=data!$AS$5,K272,
IF(C272=data!$AS$4,J272,0))</f>
        <v>0</v>
      </c>
      <c r="M272" s="61">
        <f t="shared" si="26"/>
        <v>0</v>
      </c>
      <c r="N272" s="61"/>
      <c r="O272" s="61"/>
    </row>
    <row r="273" spans="2:15" ht="26.25" customHeight="1" x14ac:dyDescent="0.15">
      <c r="B273" s="20" t="s">
        <v>147</v>
      </c>
      <c r="C273" s="42"/>
      <c r="D273" s="43"/>
      <c r="E273" s="44"/>
      <c r="F273" s="45"/>
      <c r="G273" s="46"/>
      <c r="H273" s="17"/>
      <c r="I273" s="48"/>
      <c r="J273" s="92">
        <f ca="1" xml:space="preserve">
IF(AND(E273=data!$AR$5,F273=data!$AT$87),data!$AU$87,
IF(AND(E273=data!$AR$5,F273=data!$AT$88),data!$AU$88,
IF(E273=data!$AR$4,D273/G273,
IF(E273=data!$AR$5,D273/OFFSET(data!$AT$3,MATCH(F273,data!$AT$4:$AT$88,0),1),0))))</f>
        <v>0</v>
      </c>
      <c r="K273" s="92">
        <f>MIN(IF(I273=data!$AV$4,0.18,0.09),D273*9)</f>
        <v>0</v>
      </c>
      <c r="L273" s="61">
        <f>IF(C273=data!$AS$5,K273,
IF(C273=data!$AS$4,J273,0))</f>
        <v>0</v>
      </c>
      <c r="M273" s="61">
        <f t="shared" si="26"/>
        <v>0</v>
      </c>
      <c r="N273" s="61"/>
      <c r="O273" s="61"/>
    </row>
    <row r="274" spans="2:15" ht="26.25" customHeight="1" x14ac:dyDescent="0.15">
      <c r="B274" s="20" t="s">
        <v>148</v>
      </c>
      <c r="C274" s="42"/>
      <c r="D274" s="43"/>
      <c r="E274" s="44"/>
      <c r="F274" s="45"/>
      <c r="G274" s="46"/>
      <c r="H274" s="17"/>
      <c r="I274" s="48"/>
      <c r="J274" s="92">
        <f ca="1" xml:space="preserve">
IF(AND(E274=data!$AR$5,F274=data!$AT$87),data!$AU$87,
IF(AND(E274=data!$AR$5,F274=data!$AT$88),data!$AU$88,
IF(E274=data!$AR$4,D274/G274,
IF(E274=data!$AR$5,D274/OFFSET(data!$AT$3,MATCH(F274,data!$AT$4:$AT$88,0),1),0))))</f>
        <v>0</v>
      </c>
      <c r="K274" s="92">
        <f>MIN(IF(I274=data!$AV$4,0.18,0.09),D274*9)</f>
        <v>0</v>
      </c>
      <c r="L274" s="61">
        <f>IF(C274=data!$AS$5,K274,
IF(C274=data!$AS$4,J274,0))</f>
        <v>0</v>
      </c>
      <c r="M274" s="61">
        <f t="shared" si="26"/>
        <v>0</v>
      </c>
      <c r="N274" s="61" t="e">
        <f ca="1">OFFSET('③壁等-鉄骨造'!$B$8,MATCH(C261,'③壁等-鉄骨造'!H$9:H$48,0),2)</f>
        <v>#N/A</v>
      </c>
      <c r="O274" s="61"/>
    </row>
    <row r="275" spans="2:15" ht="26.25" customHeight="1" thickBot="1" x14ac:dyDescent="0.2">
      <c r="B275" s="21" t="s">
        <v>149</v>
      </c>
      <c r="C275" s="49"/>
      <c r="D275" s="50"/>
      <c r="E275" s="51"/>
      <c r="F275" s="52"/>
      <c r="G275" s="53"/>
      <c r="H275" s="18"/>
      <c r="I275" s="54"/>
      <c r="J275" s="92">
        <f ca="1" xml:space="preserve">
IF(AND(E275=data!$AR$5,F275=data!$AT$87),data!$AU$87,
IF(AND(E275=data!$AR$5,F275=data!$AT$88),data!$AU$88,
IF(E275=data!$AR$4,D275/G275,
IF(E275=data!$AR$5,D275/OFFSET(data!$AT$3,MATCH(F275,data!$AT$4:$AT$88,0),1),0))))</f>
        <v>0</v>
      </c>
      <c r="K275" s="92">
        <f>MIN(IF(I275=data!$AV$4,0.18,0.09),D275*9)</f>
        <v>0</v>
      </c>
      <c r="L275" s="61">
        <f>IF(C275=data!$AS$5,K275,
IF(C275=data!$AS$4,J275,0))</f>
        <v>0</v>
      </c>
      <c r="M275" s="61">
        <f t="shared" si="26"/>
        <v>0</v>
      </c>
      <c r="N275" s="61" t="e">
        <f ca="1">OFFSET('③壁等-鉄骨造'!$B$8,MATCH(C261,'③壁等-鉄骨造'!H$9:H$48,0),4)</f>
        <v>#N/A</v>
      </c>
      <c r="O275" s="61"/>
    </row>
    <row r="277" spans="2:15" ht="14.25" hidden="1" customHeight="1" x14ac:dyDescent="0.15"/>
    <row r="278" spans="2:15" ht="14.25" hidden="1" customHeight="1" x14ac:dyDescent="0.15"/>
    <row r="279" spans="2:15" ht="14.25" hidden="1" customHeight="1" x14ac:dyDescent="0.15"/>
    <row r="280" spans="2:15" ht="14.25" hidden="1" customHeight="1" x14ac:dyDescent="0.15"/>
    <row r="281" spans="2:15" ht="15" thickBot="1" x14ac:dyDescent="0.2">
      <c r="B281" s="151" t="s">
        <v>124</v>
      </c>
      <c r="C281" s="152" t="s">
        <v>635</v>
      </c>
      <c r="I281" s="34" t="s">
        <v>360</v>
      </c>
    </row>
    <row r="282" spans="2:15" ht="15" thickBot="1" x14ac:dyDescent="0.2">
      <c r="B282" s="630" t="s">
        <v>153</v>
      </c>
      <c r="C282" s="631"/>
      <c r="D282" s="631"/>
      <c r="E282" s="631"/>
      <c r="F282" s="631"/>
      <c r="G282" s="631"/>
      <c r="H282" s="631"/>
      <c r="I282" s="632"/>
    </row>
    <row r="283" spans="2:15" ht="28.5" customHeight="1" x14ac:dyDescent="0.15">
      <c r="B283" s="633" t="s">
        <v>139</v>
      </c>
      <c r="C283" s="636" t="s">
        <v>123</v>
      </c>
      <c r="D283" s="636" t="s">
        <v>125</v>
      </c>
      <c r="E283" s="638" t="s">
        <v>357</v>
      </c>
      <c r="F283" s="646"/>
      <c r="G283" s="646"/>
      <c r="H283" s="647"/>
      <c r="I283" s="30" t="s">
        <v>358</v>
      </c>
    </row>
    <row r="284" spans="2:15" ht="14.25" customHeight="1" x14ac:dyDescent="0.15">
      <c r="B284" s="634"/>
      <c r="C284" s="637"/>
      <c r="D284" s="637"/>
      <c r="E284" s="640" t="s">
        <v>126</v>
      </c>
      <c r="F284" s="648" t="s">
        <v>10</v>
      </c>
      <c r="G284" s="101" t="s">
        <v>127</v>
      </c>
      <c r="H284" s="640" t="s">
        <v>155</v>
      </c>
      <c r="I284" s="32" t="s">
        <v>359</v>
      </c>
    </row>
    <row r="285" spans="2:15" ht="15" thickBot="1" x14ac:dyDescent="0.2">
      <c r="B285" s="635"/>
      <c r="C285" s="23" t="s">
        <v>2</v>
      </c>
      <c r="D285" s="26" t="s">
        <v>25</v>
      </c>
      <c r="E285" s="641"/>
      <c r="F285" s="649"/>
      <c r="G285" s="26" t="s">
        <v>129</v>
      </c>
      <c r="H285" s="641"/>
      <c r="I285" s="24" t="s">
        <v>2</v>
      </c>
      <c r="J285" s="92" t="s">
        <v>151</v>
      </c>
      <c r="K285" s="92" t="s">
        <v>152</v>
      </c>
      <c r="L285" s="61"/>
      <c r="M285" s="61" t="s">
        <v>384</v>
      </c>
      <c r="N285" s="61"/>
      <c r="O285" s="61" t="s">
        <v>497</v>
      </c>
    </row>
    <row r="286" spans="2:15" ht="26.25" customHeight="1" x14ac:dyDescent="0.15">
      <c r="B286" s="31" t="s">
        <v>140</v>
      </c>
      <c r="C286" s="35"/>
      <c r="D286" s="36"/>
      <c r="E286" s="37"/>
      <c r="F286" s="38"/>
      <c r="G286" s="39"/>
      <c r="H286" s="40"/>
      <c r="I286" s="41"/>
      <c r="J286" s="92">
        <f ca="1" xml:space="preserve">
IF(AND(E286=data!$AR$5,F286=data!$AT$87),data!$AU$87,
IF(AND(E286=data!$AR$5,F286=data!$AT$88),data!$AU$88,
IF(E286=data!$AR$4,D286/G286,
IF(E286=data!$AR$5,D286/OFFSET(data!$AT$3,MATCH(F286,data!$AT$4:$AT$88,0),1),0))))</f>
        <v>0</v>
      </c>
      <c r="K286" s="92">
        <f>MIN(IF(I286=data!$AV$4,0.18,0.09),D286*9)</f>
        <v>0</v>
      </c>
      <c r="L286" s="61">
        <f>IF(C286=data!$AS$5,K286,
IF(C286=data!$AS$4,J286,0))</f>
        <v>0</v>
      </c>
      <c r="M286" s="61">
        <f t="shared" ref="M286:M287" si="27">IF(ISNUMBER(L286),L286,0)</f>
        <v>0</v>
      </c>
      <c r="N286" s="61" t="e">
        <f ca="1">OFFSET(data!$K$3,MATCH(N294,data!$K$4:$K$10,0),1)</f>
        <v>#N/A</v>
      </c>
      <c r="O286" s="61" t="str">
        <f>IF(SUM(M286:M295)=0,"",1/SUM(M286:M295,N286,N287))</f>
        <v/>
      </c>
    </row>
    <row r="287" spans="2:15" ht="26.25" customHeight="1" x14ac:dyDescent="0.15">
      <c r="B287" s="20" t="s">
        <v>141</v>
      </c>
      <c r="C287" s="42"/>
      <c r="D287" s="43"/>
      <c r="E287" s="44"/>
      <c r="F287" s="45"/>
      <c r="G287" s="46"/>
      <c r="H287" s="17"/>
      <c r="I287" s="47"/>
      <c r="J287" s="92">
        <f ca="1" xml:space="preserve">
IF(AND(E287=data!$AR$5,F287=data!$AT$87),data!$AU$87,
IF(AND(E287=data!$AR$5,F287=data!$AT$88),data!$AU$88,
IF(E287=data!$AR$4,D287/G287,
IF(E287=data!$AR$5,D287/OFFSET(data!$AT$3,MATCH(F287,data!$AT$4:$AT$88,0),1),0))))</f>
        <v>0</v>
      </c>
      <c r="K287" s="92">
        <f>MIN(IF(I287=data!$AV$4,0.18,0.09),D287*9)</f>
        <v>0</v>
      </c>
      <c r="L287" s="61">
        <f>IF(C287=data!$AS$5,K287,
IF(C287=data!$AS$4,J287,0))</f>
        <v>0</v>
      </c>
      <c r="M287" s="61">
        <f t="shared" si="27"/>
        <v>0</v>
      </c>
      <c r="N287" s="61" t="e">
        <f ca="1">OFFSET(data!$K$3,MATCH(N294,data!$K$4:$K$10,0),1+MATCH(N295,data!$M$11:$N$11,0))</f>
        <v>#N/A</v>
      </c>
      <c r="O287" s="61"/>
    </row>
    <row r="288" spans="2:15" ht="26.25" customHeight="1" x14ac:dyDescent="0.15">
      <c r="B288" s="20" t="s">
        <v>142</v>
      </c>
      <c r="C288" s="42"/>
      <c r="D288" s="43"/>
      <c r="E288" s="44"/>
      <c r="F288" s="45"/>
      <c r="G288" s="46"/>
      <c r="H288" s="17"/>
      <c r="I288" s="48"/>
      <c r="J288" s="92">
        <f ca="1" xml:space="preserve">
IF(AND(E288=data!$AR$5,F288=data!$AT$87),data!$AU$87,
IF(AND(E288=data!$AR$5,F288=data!$AT$88),data!$AU$88,
IF(E288=data!$AR$4,D288/G288,
IF(E288=data!$AR$5,D288/OFFSET(data!$AT$3,MATCH(F288,data!$AT$4:$AT$88,0),1),0))))</f>
        <v>0</v>
      </c>
      <c r="K288" s="92">
        <f>MIN(IF(I288=data!$AV$4,0.18,0.09),D288*9)</f>
        <v>0</v>
      </c>
      <c r="L288" s="61">
        <f>IF(C288=data!$AS$5,K288,
IF(C288=data!$AS$4,J288,0))</f>
        <v>0</v>
      </c>
      <c r="M288" s="61">
        <f>IF(ISNUMBER(L288),L288,0)</f>
        <v>0</v>
      </c>
      <c r="N288" s="61"/>
      <c r="O288" s="61"/>
    </row>
    <row r="289" spans="2:15" ht="26.25" customHeight="1" x14ac:dyDescent="0.15">
      <c r="B289" s="20" t="s">
        <v>143</v>
      </c>
      <c r="C289" s="42"/>
      <c r="D289" s="43"/>
      <c r="E289" s="44"/>
      <c r="F289" s="45"/>
      <c r="G289" s="46"/>
      <c r="H289" s="17"/>
      <c r="I289" s="48"/>
      <c r="J289" s="92">
        <f ca="1" xml:space="preserve">
IF(AND(E289=data!$AR$5,F289=data!$AT$87),data!$AU$87,
IF(AND(E289=data!$AR$5,F289=data!$AT$88),data!$AU$88,
IF(E289=data!$AR$4,D289/G289,
IF(E289=data!$AR$5,D289/OFFSET(data!$AT$3,MATCH(F289,data!$AT$4:$AT$88,0),1),0))))</f>
        <v>0</v>
      </c>
      <c r="K289" s="92">
        <f>MIN(IF(I289=data!$AV$4,0.18,0.09),D289*9)</f>
        <v>0</v>
      </c>
      <c r="L289" s="61">
        <f>IF(C289=data!$AS$5,K289,
IF(C289=data!$AS$4,J289,0))</f>
        <v>0</v>
      </c>
      <c r="M289" s="61">
        <f t="shared" ref="M289:M295" si="28">IF(ISNUMBER(L289),L289,0)</f>
        <v>0</v>
      </c>
      <c r="N289" s="61"/>
      <c r="O289" s="61"/>
    </row>
    <row r="290" spans="2:15" ht="26.25" customHeight="1" x14ac:dyDescent="0.15">
      <c r="B290" s="20" t="s">
        <v>144</v>
      </c>
      <c r="C290" s="42"/>
      <c r="D290" s="43"/>
      <c r="E290" s="44"/>
      <c r="F290" s="45"/>
      <c r="G290" s="46"/>
      <c r="H290" s="17"/>
      <c r="I290" s="48"/>
      <c r="J290" s="92">
        <f ca="1" xml:space="preserve">
IF(AND(E290=data!$AR$5,F290=data!$AT$87),data!$AU$87,
IF(AND(E290=data!$AR$5,F290=data!$AT$88),data!$AU$88,
IF(E290=data!$AR$4,D290/G290,
IF(E290=data!$AR$5,D290/OFFSET(data!$AT$3,MATCH(F290,data!$AT$4:$AT$88,0),1),0))))</f>
        <v>0</v>
      </c>
      <c r="K290" s="92">
        <f>MIN(IF(I290=data!$AV$4,0.18,0.09),D290*9)</f>
        <v>0</v>
      </c>
      <c r="L290" s="61">
        <f>IF(C290=data!$AS$5,K290,
IF(C290=data!$AS$4,J290,0))</f>
        <v>0</v>
      </c>
      <c r="M290" s="61">
        <f t="shared" si="28"/>
        <v>0</v>
      </c>
      <c r="N290" s="61"/>
      <c r="O290" s="61"/>
    </row>
    <row r="291" spans="2:15" ht="26.25" customHeight="1" x14ac:dyDescent="0.15">
      <c r="B291" s="20" t="s">
        <v>145</v>
      </c>
      <c r="C291" s="42"/>
      <c r="D291" s="43"/>
      <c r="E291" s="44"/>
      <c r="F291" s="45"/>
      <c r="G291" s="46"/>
      <c r="H291" s="17"/>
      <c r="I291" s="48"/>
      <c r="J291" s="92">
        <f ca="1" xml:space="preserve">
IF(AND(E291=data!$AR$5,F291=data!$AT$87),data!$AU$87,
IF(AND(E291=data!$AR$5,F291=data!$AT$88),data!$AU$88,
IF(E291=data!$AR$4,D291/G291,
IF(E291=data!$AR$5,D291/OFFSET(data!$AT$3,MATCH(F291,data!$AT$4:$AT$88,0),1),0))))</f>
        <v>0</v>
      </c>
      <c r="K291" s="92">
        <f>MIN(IF(I291=data!$AV$4,0.18,0.09),D291*9)</f>
        <v>0</v>
      </c>
      <c r="L291" s="61">
        <f>IF(C291=data!$AS$5,K291,
IF(C291=data!$AS$4,J291,0))</f>
        <v>0</v>
      </c>
      <c r="M291" s="61">
        <f t="shared" si="28"/>
        <v>0</v>
      </c>
      <c r="N291" s="61"/>
      <c r="O291" s="61"/>
    </row>
    <row r="292" spans="2:15" ht="26.25" customHeight="1" x14ac:dyDescent="0.15">
      <c r="B292" s="20" t="s">
        <v>146</v>
      </c>
      <c r="C292" s="42"/>
      <c r="D292" s="43"/>
      <c r="E292" s="44"/>
      <c r="F292" s="45"/>
      <c r="G292" s="46"/>
      <c r="H292" s="17"/>
      <c r="I292" s="48"/>
      <c r="J292" s="92">
        <f ca="1" xml:space="preserve">
IF(AND(E292=data!$AR$5,F292=data!$AT$87),data!$AU$87,
IF(AND(E292=data!$AR$5,F292=data!$AT$88),data!$AU$88,
IF(E292=data!$AR$4,D292/G292,
IF(E292=data!$AR$5,D292/OFFSET(data!$AT$3,MATCH(F292,data!$AT$4:$AT$88,0),1),0))))</f>
        <v>0</v>
      </c>
      <c r="K292" s="92">
        <f>MIN(IF(I292=data!$AV$4,0.18,0.09),D292*9)</f>
        <v>0</v>
      </c>
      <c r="L292" s="61">
        <f>IF(C292=data!$AS$5,K292,
IF(C292=data!$AS$4,J292,0))</f>
        <v>0</v>
      </c>
      <c r="M292" s="61">
        <f t="shared" si="28"/>
        <v>0</v>
      </c>
      <c r="N292" s="61"/>
      <c r="O292" s="61"/>
    </row>
    <row r="293" spans="2:15" ht="26.25" customHeight="1" x14ac:dyDescent="0.15">
      <c r="B293" s="20" t="s">
        <v>147</v>
      </c>
      <c r="C293" s="42"/>
      <c r="D293" s="43"/>
      <c r="E293" s="44"/>
      <c r="F293" s="45"/>
      <c r="G293" s="46"/>
      <c r="H293" s="17"/>
      <c r="I293" s="48"/>
      <c r="J293" s="92">
        <f ca="1" xml:space="preserve">
IF(AND(E293=data!$AR$5,F293=data!$AT$87),data!$AU$87,
IF(AND(E293=data!$AR$5,F293=data!$AT$88),data!$AU$88,
IF(E293=data!$AR$4,D293/G293,
IF(E293=data!$AR$5,D293/OFFSET(data!$AT$3,MATCH(F293,data!$AT$4:$AT$88,0),1),0))))</f>
        <v>0</v>
      </c>
      <c r="K293" s="92">
        <f>MIN(IF(I293=data!$AV$4,0.18,0.09),D293*9)</f>
        <v>0</v>
      </c>
      <c r="L293" s="61">
        <f>IF(C293=data!$AS$5,K293,
IF(C293=data!$AS$4,J293,0))</f>
        <v>0</v>
      </c>
      <c r="M293" s="61">
        <f t="shared" si="28"/>
        <v>0</v>
      </c>
      <c r="N293" s="61"/>
      <c r="O293" s="61"/>
    </row>
    <row r="294" spans="2:15" ht="26.25" customHeight="1" x14ac:dyDescent="0.15">
      <c r="B294" s="20" t="s">
        <v>148</v>
      </c>
      <c r="C294" s="42"/>
      <c r="D294" s="43"/>
      <c r="E294" s="44"/>
      <c r="F294" s="45"/>
      <c r="G294" s="46"/>
      <c r="H294" s="17"/>
      <c r="I294" s="48"/>
      <c r="J294" s="92">
        <f ca="1" xml:space="preserve">
IF(AND(E294=data!$AR$5,F294=data!$AT$87),data!$AU$87,
IF(AND(E294=data!$AR$5,F294=data!$AT$88),data!$AU$88,
IF(E294=data!$AR$4,D294/G294,
IF(E294=data!$AR$5,D294/OFFSET(data!$AT$3,MATCH(F294,data!$AT$4:$AT$88,0),1),0))))</f>
        <v>0</v>
      </c>
      <c r="K294" s="92">
        <f>MIN(IF(I294=data!$AV$4,0.18,0.09),D294*9)</f>
        <v>0</v>
      </c>
      <c r="L294" s="61">
        <f>IF(C294=data!$AS$5,K294,
IF(C294=data!$AS$4,J294,0))</f>
        <v>0</v>
      </c>
      <c r="M294" s="61">
        <f t="shared" si="28"/>
        <v>0</v>
      </c>
      <c r="N294" s="61" t="e">
        <f ca="1">OFFSET('③壁等-鉄骨造'!$B$8,MATCH(C281,'③壁等-鉄骨造'!H$9:H$48,0),2)</f>
        <v>#N/A</v>
      </c>
      <c r="O294" s="61"/>
    </row>
    <row r="295" spans="2:15" ht="26.25" customHeight="1" thickBot="1" x14ac:dyDescent="0.2">
      <c r="B295" s="21" t="s">
        <v>149</v>
      </c>
      <c r="C295" s="49"/>
      <c r="D295" s="50"/>
      <c r="E295" s="51"/>
      <c r="F295" s="52"/>
      <c r="G295" s="53"/>
      <c r="H295" s="18"/>
      <c r="I295" s="54"/>
      <c r="J295" s="92">
        <f ca="1" xml:space="preserve">
IF(AND(E295=data!$AR$5,F295=data!$AT$87),data!$AU$87,
IF(AND(E295=data!$AR$5,F295=data!$AT$88),data!$AU$88,
IF(E295=data!$AR$4,D295/G295,
IF(E295=data!$AR$5,D295/OFFSET(data!$AT$3,MATCH(F295,data!$AT$4:$AT$88,0),1),0))))</f>
        <v>0</v>
      </c>
      <c r="K295" s="92">
        <f>MIN(IF(I295=data!$AV$4,0.18,0.09),D295*9)</f>
        <v>0</v>
      </c>
      <c r="L295" s="61">
        <f>IF(C295=data!$AS$5,K295,
IF(C295=data!$AS$4,J295,0))</f>
        <v>0</v>
      </c>
      <c r="M295" s="61">
        <f t="shared" si="28"/>
        <v>0</v>
      </c>
      <c r="N295" s="61" t="e">
        <f ca="1">OFFSET('③壁等-鉄骨造'!$B$8,MATCH(C281,'③壁等-鉄骨造'!H$9:H$48,0),4)</f>
        <v>#N/A</v>
      </c>
      <c r="O295" s="61"/>
    </row>
    <row r="297" spans="2:15" ht="14.25" hidden="1" customHeight="1" x14ac:dyDescent="0.15"/>
    <row r="298" spans="2:15" ht="14.25" hidden="1" customHeight="1" x14ac:dyDescent="0.15"/>
    <row r="299" spans="2:15" ht="14.25" hidden="1" customHeight="1" x14ac:dyDescent="0.15"/>
    <row r="300" spans="2:15" ht="14.25" hidden="1" customHeight="1" x14ac:dyDescent="0.15"/>
    <row r="301" spans="2:15" ht="15" thickBot="1" x14ac:dyDescent="0.2">
      <c r="B301" s="151" t="s">
        <v>124</v>
      </c>
      <c r="C301" s="152" t="s">
        <v>637</v>
      </c>
      <c r="I301" s="34" t="s">
        <v>360</v>
      </c>
    </row>
    <row r="302" spans="2:15" ht="15" thickBot="1" x14ac:dyDescent="0.2">
      <c r="B302" s="630" t="s">
        <v>153</v>
      </c>
      <c r="C302" s="631"/>
      <c r="D302" s="631"/>
      <c r="E302" s="631"/>
      <c r="F302" s="631"/>
      <c r="G302" s="631"/>
      <c r="H302" s="631"/>
      <c r="I302" s="632"/>
    </row>
    <row r="303" spans="2:15" ht="28.5" customHeight="1" x14ac:dyDescent="0.15">
      <c r="B303" s="633" t="s">
        <v>139</v>
      </c>
      <c r="C303" s="636" t="s">
        <v>123</v>
      </c>
      <c r="D303" s="636" t="s">
        <v>125</v>
      </c>
      <c r="E303" s="638" t="s">
        <v>357</v>
      </c>
      <c r="F303" s="646"/>
      <c r="G303" s="646"/>
      <c r="H303" s="647"/>
      <c r="I303" s="30" t="s">
        <v>358</v>
      </c>
    </row>
    <row r="304" spans="2:15" ht="14.25" customHeight="1" x14ac:dyDescent="0.15">
      <c r="B304" s="634"/>
      <c r="C304" s="637"/>
      <c r="D304" s="637"/>
      <c r="E304" s="640" t="s">
        <v>126</v>
      </c>
      <c r="F304" s="648" t="s">
        <v>10</v>
      </c>
      <c r="G304" s="101" t="s">
        <v>127</v>
      </c>
      <c r="H304" s="640" t="s">
        <v>155</v>
      </c>
      <c r="I304" s="32" t="s">
        <v>359</v>
      </c>
    </row>
    <row r="305" spans="2:15" ht="15" thickBot="1" x14ac:dyDescent="0.2">
      <c r="B305" s="635"/>
      <c r="C305" s="23" t="s">
        <v>2</v>
      </c>
      <c r="D305" s="26" t="s">
        <v>25</v>
      </c>
      <c r="E305" s="641"/>
      <c r="F305" s="649"/>
      <c r="G305" s="26" t="s">
        <v>129</v>
      </c>
      <c r="H305" s="641"/>
      <c r="I305" s="24" t="s">
        <v>2</v>
      </c>
      <c r="J305" s="92" t="s">
        <v>151</v>
      </c>
      <c r="K305" s="92" t="s">
        <v>152</v>
      </c>
      <c r="L305" s="61"/>
      <c r="M305" s="61" t="s">
        <v>384</v>
      </c>
      <c r="N305" s="61"/>
      <c r="O305" s="61" t="s">
        <v>497</v>
      </c>
    </row>
    <row r="306" spans="2:15" ht="26.25" customHeight="1" x14ac:dyDescent="0.15">
      <c r="B306" s="31" t="s">
        <v>140</v>
      </c>
      <c r="C306" s="35"/>
      <c r="D306" s="36"/>
      <c r="E306" s="37"/>
      <c r="F306" s="38"/>
      <c r="G306" s="39"/>
      <c r="H306" s="40"/>
      <c r="I306" s="41"/>
      <c r="J306" s="92">
        <f ca="1" xml:space="preserve">
IF(AND(E306=data!$AR$5,F306=data!$AT$87),data!$AU$87,
IF(AND(E306=data!$AR$5,F306=data!$AT$88),data!$AU$88,
IF(E306=data!$AR$4,D306/G306,
IF(E306=data!$AR$5,D306/OFFSET(data!$AT$3,MATCH(F306,data!$AT$4:$AT$88,0),1),0))))</f>
        <v>0</v>
      </c>
      <c r="K306" s="92">
        <f>MIN(IF(I306=data!$AV$4,0.18,0.09),D306*9)</f>
        <v>0</v>
      </c>
      <c r="L306" s="61">
        <f>IF(C306=data!$AS$5,K306,
IF(C306=data!$AS$4,J306,0))</f>
        <v>0</v>
      </c>
      <c r="M306" s="61">
        <f t="shared" ref="M306:M307" si="29">IF(ISNUMBER(L306),L306,0)</f>
        <v>0</v>
      </c>
      <c r="N306" s="61" t="e">
        <f ca="1">OFFSET(data!$K$3,MATCH(N314,data!$K$4:$K$10,0),1)</f>
        <v>#N/A</v>
      </c>
      <c r="O306" s="61" t="str">
        <f>IF(SUM(M306:M315)=0,"",1/SUM(M306:M315,N306,N307))</f>
        <v/>
      </c>
    </row>
    <row r="307" spans="2:15" ht="26.25" customHeight="1" x14ac:dyDescent="0.15">
      <c r="B307" s="20" t="s">
        <v>141</v>
      </c>
      <c r="C307" s="42"/>
      <c r="D307" s="43"/>
      <c r="E307" s="44"/>
      <c r="F307" s="45"/>
      <c r="G307" s="46"/>
      <c r="H307" s="17"/>
      <c r="I307" s="47"/>
      <c r="J307" s="92">
        <f ca="1" xml:space="preserve">
IF(AND(E307=data!$AR$5,F307=data!$AT$87),data!$AU$87,
IF(AND(E307=data!$AR$5,F307=data!$AT$88),data!$AU$88,
IF(E307=data!$AR$4,D307/G307,
IF(E307=data!$AR$5,D307/OFFSET(data!$AT$3,MATCH(F307,data!$AT$4:$AT$88,0),1),0))))</f>
        <v>0</v>
      </c>
      <c r="K307" s="92">
        <f>MIN(IF(I307=data!$AV$4,0.18,0.09),D307*9)</f>
        <v>0</v>
      </c>
      <c r="L307" s="61">
        <f>IF(C307=data!$AS$5,K307,
IF(C307=data!$AS$4,J307,0))</f>
        <v>0</v>
      </c>
      <c r="M307" s="61">
        <f t="shared" si="29"/>
        <v>0</v>
      </c>
      <c r="N307" s="61" t="e">
        <f ca="1">OFFSET(data!$K$3,MATCH(N314,data!$K$4:$K$10,0),1+MATCH(N315,data!$M$11:$N$11,0))</f>
        <v>#N/A</v>
      </c>
      <c r="O307" s="61"/>
    </row>
    <row r="308" spans="2:15" ht="26.25" customHeight="1" x14ac:dyDescent="0.15">
      <c r="B308" s="20" t="s">
        <v>142</v>
      </c>
      <c r="C308" s="42"/>
      <c r="D308" s="43"/>
      <c r="E308" s="44"/>
      <c r="F308" s="45"/>
      <c r="G308" s="46"/>
      <c r="H308" s="17"/>
      <c r="I308" s="48"/>
      <c r="J308" s="92">
        <f ca="1" xml:space="preserve">
IF(AND(E308=data!$AR$5,F308=data!$AT$87),data!$AU$87,
IF(AND(E308=data!$AR$5,F308=data!$AT$88),data!$AU$88,
IF(E308=data!$AR$4,D308/G308,
IF(E308=data!$AR$5,D308/OFFSET(data!$AT$3,MATCH(F308,data!$AT$4:$AT$88,0),1),0))))</f>
        <v>0</v>
      </c>
      <c r="K308" s="92">
        <f>MIN(IF(I308=data!$AV$4,0.18,0.09),D308*9)</f>
        <v>0</v>
      </c>
      <c r="L308" s="61">
        <f>IF(C308=data!$AS$5,K308,
IF(C308=data!$AS$4,J308,0))</f>
        <v>0</v>
      </c>
      <c r="M308" s="61">
        <f>IF(ISNUMBER(L308),L308,0)</f>
        <v>0</v>
      </c>
      <c r="N308" s="61"/>
      <c r="O308" s="61"/>
    </row>
    <row r="309" spans="2:15" ht="26.25" customHeight="1" x14ac:dyDescent="0.15">
      <c r="B309" s="20" t="s">
        <v>143</v>
      </c>
      <c r="C309" s="42"/>
      <c r="D309" s="43"/>
      <c r="E309" s="44"/>
      <c r="F309" s="45"/>
      <c r="G309" s="46"/>
      <c r="H309" s="17"/>
      <c r="I309" s="48"/>
      <c r="J309" s="92">
        <f ca="1" xml:space="preserve">
IF(AND(E309=data!$AR$5,F309=data!$AT$87),data!$AU$87,
IF(AND(E309=data!$AR$5,F309=data!$AT$88),data!$AU$88,
IF(E309=data!$AR$4,D309/G309,
IF(E309=data!$AR$5,D309/OFFSET(data!$AT$3,MATCH(F309,data!$AT$4:$AT$88,0),1),0))))</f>
        <v>0</v>
      </c>
      <c r="K309" s="92">
        <f>MIN(IF(I309=data!$AV$4,0.18,0.09),D309*9)</f>
        <v>0</v>
      </c>
      <c r="L309" s="61">
        <f>IF(C309=data!$AS$5,K309,
IF(C309=data!$AS$4,J309,0))</f>
        <v>0</v>
      </c>
      <c r="M309" s="61">
        <f t="shared" ref="M309:M315" si="30">IF(ISNUMBER(L309),L309,0)</f>
        <v>0</v>
      </c>
      <c r="N309" s="61"/>
      <c r="O309" s="61"/>
    </row>
    <row r="310" spans="2:15" ht="26.25" customHeight="1" x14ac:dyDescent="0.15">
      <c r="B310" s="20" t="s">
        <v>144</v>
      </c>
      <c r="C310" s="42"/>
      <c r="D310" s="43"/>
      <c r="E310" s="44"/>
      <c r="F310" s="45"/>
      <c r="G310" s="46"/>
      <c r="H310" s="17"/>
      <c r="I310" s="48"/>
      <c r="J310" s="92">
        <f ca="1" xml:space="preserve">
IF(AND(E310=data!$AR$5,F310=data!$AT$87),data!$AU$87,
IF(AND(E310=data!$AR$5,F310=data!$AT$88),data!$AU$88,
IF(E310=data!$AR$4,D310/G310,
IF(E310=data!$AR$5,D310/OFFSET(data!$AT$3,MATCH(F310,data!$AT$4:$AT$88,0),1),0))))</f>
        <v>0</v>
      </c>
      <c r="K310" s="92">
        <f>MIN(IF(I310=data!$AV$4,0.18,0.09),D310*9)</f>
        <v>0</v>
      </c>
      <c r="L310" s="61">
        <f>IF(C310=data!$AS$5,K310,
IF(C310=data!$AS$4,J310,0))</f>
        <v>0</v>
      </c>
      <c r="M310" s="61">
        <f t="shared" si="30"/>
        <v>0</v>
      </c>
      <c r="N310" s="61"/>
      <c r="O310" s="61"/>
    </row>
    <row r="311" spans="2:15" ht="26.25" customHeight="1" x14ac:dyDescent="0.15">
      <c r="B311" s="20" t="s">
        <v>145</v>
      </c>
      <c r="C311" s="42"/>
      <c r="D311" s="43"/>
      <c r="E311" s="44"/>
      <c r="F311" s="45"/>
      <c r="G311" s="46"/>
      <c r="H311" s="17"/>
      <c r="I311" s="48"/>
      <c r="J311" s="92">
        <f ca="1" xml:space="preserve">
IF(AND(E311=data!$AR$5,F311=data!$AT$87),data!$AU$87,
IF(AND(E311=data!$AR$5,F311=data!$AT$88),data!$AU$88,
IF(E311=data!$AR$4,D311/G311,
IF(E311=data!$AR$5,D311/OFFSET(data!$AT$3,MATCH(F311,data!$AT$4:$AT$88,0),1),0))))</f>
        <v>0</v>
      </c>
      <c r="K311" s="92">
        <f>MIN(IF(I311=data!$AV$4,0.18,0.09),D311*9)</f>
        <v>0</v>
      </c>
      <c r="L311" s="61">
        <f>IF(C311=data!$AS$5,K311,
IF(C311=data!$AS$4,J311,0))</f>
        <v>0</v>
      </c>
      <c r="M311" s="61">
        <f t="shared" si="30"/>
        <v>0</v>
      </c>
      <c r="N311" s="61"/>
      <c r="O311" s="61"/>
    </row>
    <row r="312" spans="2:15" ht="26.25" customHeight="1" x14ac:dyDescent="0.15">
      <c r="B312" s="20" t="s">
        <v>146</v>
      </c>
      <c r="C312" s="42"/>
      <c r="D312" s="43"/>
      <c r="E312" s="44"/>
      <c r="F312" s="45"/>
      <c r="G312" s="46"/>
      <c r="H312" s="17"/>
      <c r="I312" s="48"/>
      <c r="J312" s="92">
        <f ca="1" xml:space="preserve">
IF(AND(E312=data!$AR$5,F312=data!$AT$87),data!$AU$87,
IF(AND(E312=data!$AR$5,F312=data!$AT$88),data!$AU$88,
IF(E312=data!$AR$4,D312/G312,
IF(E312=data!$AR$5,D312/OFFSET(data!$AT$3,MATCH(F312,data!$AT$4:$AT$88,0),1),0))))</f>
        <v>0</v>
      </c>
      <c r="K312" s="92">
        <f>MIN(IF(I312=data!$AV$4,0.18,0.09),D312*9)</f>
        <v>0</v>
      </c>
      <c r="L312" s="61">
        <f>IF(C312=data!$AS$5,K312,
IF(C312=data!$AS$4,J312,0))</f>
        <v>0</v>
      </c>
      <c r="M312" s="61">
        <f t="shared" si="30"/>
        <v>0</v>
      </c>
      <c r="N312" s="61"/>
      <c r="O312" s="61"/>
    </row>
    <row r="313" spans="2:15" ht="26.25" customHeight="1" x14ac:dyDescent="0.15">
      <c r="B313" s="20" t="s">
        <v>147</v>
      </c>
      <c r="C313" s="42"/>
      <c r="D313" s="43"/>
      <c r="E313" s="44"/>
      <c r="F313" s="45"/>
      <c r="G313" s="46"/>
      <c r="H313" s="17"/>
      <c r="I313" s="48"/>
      <c r="J313" s="92">
        <f ca="1" xml:space="preserve">
IF(AND(E313=data!$AR$5,F313=data!$AT$87),data!$AU$87,
IF(AND(E313=data!$AR$5,F313=data!$AT$88),data!$AU$88,
IF(E313=data!$AR$4,D313/G313,
IF(E313=data!$AR$5,D313/OFFSET(data!$AT$3,MATCH(F313,data!$AT$4:$AT$88,0),1),0))))</f>
        <v>0</v>
      </c>
      <c r="K313" s="92">
        <f>MIN(IF(I313=data!$AV$4,0.18,0.09),D313*9)</f>
        <v>0</v>
      </c>
      <c r="L313" s="61">
        <f>IF(C313=data!$AS$5,K313,
IF(C313=data!$AS$4,J313,0))</f>
        <v>0</v>
      </c>
      <c r="M313" s="61">
        <f t="shared" si="30"/>
        <v>0</v>
      </c>
      <c r="N313" s="61"/>
      <c r="O313" s="61"/>
    </row>
    <row r="314" spans="2:15" ht="26.25" customHeight="1" x14ac:dyDescent="0.15">
      <c r="B314" s="20" t="s">
        <v>148</v>
      </c>
      <c r="C314" s="42"/>
      <c r="D314" s="43"/>
      <c r="E314" s="44"/>
      <c r="F314" s="45"/>
      <c r="G314" s="46"/>
      <c r="H314" s="17"/>
      <c r="I314" s="48"/>
      <c r="J314" s="92">
        <f ca="1" xml:space="preserve">
IF(AND(E314=data!$AR$5,F314=data!$AT$87),data!$AU$87,
IF(AND(E314=data!$AR$5,F314=data!$AT$88),data!$AU$88,
IF(E314=data!$AR$4,D314/G314,
IF(E314=data!$AR$5,D314/OFFSET(data!$AT$3,MATCH(F314,data!$AT$4:$AT$88,0),1),0))))</f>
        <v>0</v>
      </c>
      <c r="K314" s="92">
        <f>MIN(IF(I314=data!$AV$4,0.18,0.09),D314*9)</f>
        <v>0</v>
      </c>
      <c r="L314" s="61">
        <f>IF(C314=data!$AS$5,K314,
IF(C314=data!$AS$4,J314,0))</f>
        <v>0</v>
      </c>
      <c r="M314" s="61">
        <f t="shared" si="30"/>
        <v>0</v>
      </c>
      <c r="N314" s="61" t="e">
        <f ca="1">OFFSET('③壁等-鉄骨造'!$B$8,MATCH(C301,'③壁等-鉄骨造'!H$9:H$48,0),2)</f>
        <v>#N/A</v>
      </c>
      <c r="O314" s="61"/>
    </row>
    <row r="315" spans="2:15" ht="26.25" customHeight="1" thickBot="1" x14ac:dyDescent="0.2">
      <c r="B315" s="21" t="s">
        <v>149</v>
      </c>
      <c r="C315" s="49"/>
      <c r="D315" s="50"/>
      <c r="E315" s="51"/>
      <c r="F315" s="52"/>
      <c r="G315" s="53"/>
      <c r="H315" s="18"/>
      <c r="I315" s="54"/>
      <c r="J315" s="92">
        <f ca="1" xml:space="preserve">
IF(AND(E315=data!$AR$5,F315=data!$AT$87),data!$AU$87,
IF(AND(E315=data!$AR$5,F315=data!$AT$88),data!$AU$88,
IF(E315=data!$AR$4,D315/G315,
IF(E315=data!$AR$5,D315/OFFSET(data!$AT$3,MATCH(F315,data!$AT$4:$AT$88,0),1),0))))</f>
        <v>0</v>
      </c>
      <c r="K315" s="92">
        <f>MIN(IF(I315=data!$AV$4,0.18,0.09),D315*9)</f>
        <v>0</v>
      </c>
      <c r="L315" s="61">
        <f>IF(C315=data!$AS$5,K315,
IF(C315=data!$AS$4,J315,0))</f>
        <v>0</v>
      </c>
      <c r="M315" s="61">
        <f t="shared" si="30"/>
        <v>0</v>
      </c>
      <c r="N315" s="61" t="e">
        <f ca="1">OFFSET('③壁等-鉄骨造'!$B$8,MATCH(C301,'③壁等-鉄骨造'!H$9:H$48,0),4)</f>
        <v>#N/A</v>
      </c>
      <c r="O315" s="61"/>
    </row>
    <row r="317" spans="2:15" ht="14.25" hidden="1" customHeight="1" x14ac:dyDescent="0.15"/>
    <row r="318" spans="2:15" ht="14.25" hidden="1" customHeight="1" x14ac:dyDescent="0.15"/>
    <row r="319" spans="2:15" ht="14.25" hidden="1" customHeight="1" x14ac:dyDescent="0.15"/>
    <row r="320" spans="2:15" ht="14.25" hidden="1" customHeight="1" x14ac:dyDescent="0.15"/>
    <row r="321" spans="2:15" ht="15" thickBot="1" x14ac:dyDescent="0.2">
      <c r="B321" s="151" t="s">
        <v>124</v>
      </c>
      <c r="C321" s="152" t="s">
        <v>639</v>
      </c>
      <c r="I321" s="34" t="s">
        <v>360</v>
      </c>
    </row>
    <row r="322" spans="2:15" ht="15" thickBot="1" x14ac:dyDescent="0.2">
      <c r="B322" s="630" t="s">
        <v>153</v>
      </c>
      <c r="C322" s="631"/>
      <c r="D322" s="631"/>
      <c r="E322" s="631"/>
      <c r="F322" s="631"/>
      <c r="G322" s="631"/>
      <c r="H322" s="631"/>
      <c r="I322" s="632"/>
    </row>
    <row r="323" spans="2:15" ht="28.5" customHeight="1" x14ac:dyDescent="0.15">
      <c r="B323" s="633" t="s">
        <v>139</v>
      </c>
      <c r="C323" s="636" t="s">
        <v>123</v>
      </c>
      <c r="D323" s="636" t="s">
        <v>125</v>
      </c>
      <c r="E323" s="638" t="s">
        <v>357</v>
      </c>
      <c r="F323" s="646"/>
      <c r="G323" s="646"/>
      <c r="H323" s="647"/>
      <c r="I323" s="30" t="s">
        <v>358</v>
      </c>
    </row>
    <row r="324" spans="2:15" ht="14.25" customHeight="1" x14ac:dyDescent="0.15">
      <c r="B324" s="634"/>
      <c r="C324" s="637"/>
      <c r="D324" s="637"/>
      <c r="E324" s="640" t="s">
        <v>126</v>
      </c>
      <c r="F324" s="648" t="s">
        <v>10</v>
      </c>
      <c r="G324" s="101" t="s">
        <v>127</v>
      </c>
      <c r="H324" s="640" t="s">
        <v>155</v>
      </c>
      <c r="I324" s="32" t="s">
        <v>359</v>
      </c>
    </row>
    <row r="325" spans="2:15" ht="15" thickBot="1" x14ac:dyDescent="0.2">
      <c r="B325" s="635"/>
      <c r="C325" s="23" t="s">
        <v>2</v>
      </c>
      <c r="D325" s="26" t="s">
        <v>25</v>
      </c>
      <c r="E325" s="641"/>
      <c r="F325" s="649"/>
      <c r="G325" s="26" t="s">
        <v>129</v>
      </c>
      <c r="H325" s="641"/>
      <c r="I325" s="24" t="s">
        <v>2</v>
      </c>
      <c r="J325" s="92" t="s">
        <v>151</v>
      </c>
      <c r="K325" s="92" t="s">
        <v>152</v>
      </c>
      <c r="L325" s="61"/>
      <c r="M325" s="61" t="s">
        <v>384</v>
      </c>
      <c r="N325" s="61"/>
      <c r="O325" s="61" t="s">
        <v>497</v>
      </c>
    </row>
    <row r="326" spans="2:15" ht="26.25" customHeight="1" x14ac:dyDescent="0.15">
      <c r="B326" s="31" t="s">
        <v>140</v>
      </c>
      <c r="C326" s="35"/>
      <c r="D326" s="36"/>
      <c r="E326" s="37"/>
      <c r="F326" s="38"/>
      <c r="G326" s="39"/>
      <c r="H326" s="40"/>
      <c r="I326" s="41"/>
      <c r="J326" s="92">
        <f ca="1" xml:space="preserve">
IF(AND(E326=data!$AR$5,F326=data!$AT$87),data!$AU$87,
IF(AND(E326=data!$AR$5,F326=data!$AT$88),data!$AU$88,
IF(E326=data!$AR$4,D326/G326,
IF(E326=data!$AR$5,D326/OFFSET(data!$AT$3,MATCH(F326,data!$AT$4:$AT$88,0),1),0))))</f>
        <v>0</v>
      </c>
      <c r="K326" s="92">
        <f>MIN(IF(I326=data!$AV$4,0.18,0.09),D326*9)</f>
        <v>0</v>
      </c>
      <c r="L326" s="61">
        <f>IF(C326=data!$AS$5,K326,
IF(C326=data!$AS$4,J326,0))</f>
        <v>0</v>
      </c>
      <c r="M326" s="61">
        <f t="shared" ref="M326:M327" si="31">IF(ISNUMBER(L326),L326,0)</f>
        <v>0</v>
      </c>
      <c r="N326" s="61" t="e">
        <f ca="1">OFFSET(data!$K$3,MATCH(N334,data!$K$4:$K$10,0),1)</f>
        <v>#N/A</v>
      </c>
      <c r="O326" s="61" t="str">
        <f>IF(SUM(M326:M335)=0,"",1/SUM(M326:M335,N326,N327))</f>
        <v/>
      </c>
    </row>
    <row r="327" spans="2:15" ht="26.25" customHeight="1" x14ac:dyDescent="0.15">
      <c r="B327" s="20" t="s">
        <v>141</v>
      </c>
      <c r="C327" s="42"/>
      <c r="D327" s="43"/>
      <c r="E327" s="44"/>
      <c r="F327" s="45"/>
      <c r="G327" s="46"/>
      <c r="H327" s="17"/>
      <c r="I327" s="47"/>
      <c r="J327" s="92">
        <f ca="1" xml:space="preserve">
IF(AND(E327=data!$AR$5,F327=data!$AT$87),data!$AU$87,
IF(AND(E327=data!$AR$5,F327=data!$AT$88),data!$AU$88,
IF(E327=data!$AR$4,D327/G327,
IF(E327=data!$AR$5,D327/OFFSET(data!$AT$3,MATCH(F327,data!$AT$4:$AT$88,0),1),0))))</f>
        <v>0</v>
      </c>
      <c r="K327" s="92">
        <f>MIN(IF(I327=data!$AV$4,0.18,0.09),D327*9)</f>
        <v>0</v>
      </c>
      <c r="L327" s="61">
        <f>IF(C327=data!$AS$5,K327,
IF(C327=data!$AS$4,J327,0))</f>
        <v>0</v>
      </c>
      <c r="M327" s="61">
        <f t="shared" si="31"/>
        <v>0</v>
      </c>
      <c r="N327" s="61" t="e">
        <f ca="1">OFFSET(data!$K$3,MATCH(N334,data!$K$4:$K$10,0),1+MATCH(N335,data!$M$11:$N$11,0))</f>
        <v>#N/A</v>
      </c>
      <c r="O327" s="61"/>
    </row>
    <row r="328" spans="2:15" ht="26.25" customHeight="1" x14ac:dyDescent="0.15">
      <c r="B328" s="20" t="s">
        <v>142</v>
      </c>
      <c r="C328" s="42"/>
      <c r="D328" s="43"/>
      <c r="E328" s="44"/>
      <c r="F328" s="45"/>
      <c r="G328" s="46"/>
      <c r="H328" s="17"/>
      <c r="I328" s="48"/>
      <c r="J328" s="92">
        <f ca="1" xml:space="preserve">
IF(AND(E328=data!$AR$5,F328=data!$AT$87),data!$AU$87,
IF(AND(E328=data!$AR$5,F328=data!$AT$88),data!$AU$88,
IF(E328=data!$AR$4,D328/G328,
IF(E328=data!$AR$5,D328/OFFSET(data!$AT$3,MATCH(F328,data!$AT$4:$AT$88,0),1),0))))</f>
        <v>0</v>
      </c>
      <c r="K328" s="92">
        <f>MIN(IF(I328=data!$AV$4,0.18,0.09),D328*9)</f>
        <v>0</v>
      </c>
      <c r="L328" s="61">
        <f>IF(C328=data!$AS$5,K328,
IF(C328=data!$AS$4,J328,0))</f>
        <v>0</v>
      </c>
      <c r="M328" s="61">
        <f>IF(ISNUMBER(L328),L328,0)</f>
        <v>0</v>
      </c>
      <c r="N328" s="61"/>
      <c r="O328" s="61"/>
    </row>
    <row r="329" spans="2:15" ht="26.25" customHeight="1" x14ac:dyDescent="0.15">
      <c r="B329" s="20" t="s">
        <v>143</v>
      </c>
      <c r="C329" s="42"/>
      <c r="D329" s="43"/>
      <c r="E329" s="44"/>
      <c r="F329" s="45"/>
      <c r="G329" s="46"/>
      <c r="H329" s="17"/>
      <c r="I329" s="48"/>
      <c r="J329" s="92">
        <f ca="1" xml:space="preserve">
IF(AND(E329=data!$AR$5,F329=data!$AT$87),data!$AU$87,
IF(AND(E329=data!$AR$5,F329=data!$AT$88),data!$AU$88,
IF(E329=data!$AR$4,D329/G329,
IF(E329=data!$AR$5,D329/OFFSET(data!$AT$3,MATCH(F329,data!$AT$4:$AT$88,0),1),0))))</f>
        <v>0</v>
      </c>
      <c r="K329" s="92">
        <f>MIN(IF(I329=data!$AV$4,0.18,0.09),D329*9)</f>
        <v>0</v>
      </c>
      <c r="L329" s="61">
        <f>IF(C329=data!$AS$5,K329,
IF(C329=data!$AS$4,J329,0))</f>
        <v>0</v>
      </c>
      <c r="M329" s="61">
        <f t="shared" ref="M329:M335" si="32">IF(ISNUMBER(L329),L329,0)</f>
        <v>0</v>
      </c>
      <c r="N329" s="61"/>
      <c r="O329" s="61"/>
    </row>
    <row r="330" spans="2:15" ht="26.25" customHeight="1" x14ac:dyDescent="0.15">
      <c r="B330" s="20" t="s">
        <v>144</v>
      </c>
      <c r="C330" s="42"/>
      <c r="D330" s="43"/>
      <c r="E330" s="44"/>
      <c r="F330" s="45"/>
      <c r="G330" s="46"/>
      <c r="H330" s="17"/>
      <c r="I330" s="48"/>
      <c r="J330" s="92">
        <f ca="1" xml:space="preserve">
IF(AND(E330=data!$AR$5,F330=data!$AT$87),data!$AU$87,
IF(AND(E330=data!$AR$5,F330=data!$AT$88),data!$AU$88,
IF(E330=data!$AR$4,D330/G330,
IF(E330=data!$AR$5,D330/OFFSET(data!$AT$3,MATCH(F330,data!$AT$4:$AT$88,0),1),0))))</f>
        <v>0</v>
      </c>
      <c r="K330" s="92">
        <f>MIN(IF(I330=data!$AV$4,0.18,0.09),D330*9)</f>
        <v>0</v>
      </c>
      <c r="L330" s="61">
        <f>IF(C330=data!$AS$5,K330,
IF(C330=data!$AS$4,J330,0))</f>
        <v>0</v>
      </c>
      <c r="M330" s="61">
        <f t="shared" si="32"/>
        <v>0</v>
      </c>
      <c r="N330" s="61"/>
      <c r="O330" s="61"/>
    </row>
    <row r="331" spans="2:15" ht="26.25" customHeight="1" x14ac:dyDescent="0.15">
      <c r="B331" s="20" t="s">
        <v>145</v>
      </c>
      <c r="C331" s="42"/>
      <c r="D331" s="43"/>
      <c r="E331" s="44"/>
      <c r="F331" s="45"/>
      <c r="G331" s="46"/>
      <c r="H331" s="17"/>
      <c r="I331" s="48"/>
      <c r="J331" s="92">
        <f ca="1" xml:space="preserve">
IF(AND(E331=data!$AR$5,F331=data!$AT$87),data!$AU$87,
IF(AND(E331=data!$AR$5,F331=data!$AT$88),data!$AU$88,
IF(E331=data!$AR$4,D331/G331,
IF(E331=data!$AR$5,D331/OFFSET(data!$AT$3,MATCH(F331,data!$AT$4:$AT$88,0),1),0))))</f>
        <v>0</v>
      </c>
      <c r="K331" s="92">
        <f>MIN(IF(I331=data!$AV$4,0.18,0.09),D331*9)</f>
        <v>0</v>
      </c>
      <c r="L331" s="61">
        <f>IF(C331=data!$AS$5,K331,
IF(C331=data!$AS$4,J331,0))</f>
        <v>0</v>
      </c>
      <c r="M331" s="61">
        <f t="shared" si="32"/>
        <v>0</v>
      </c>
      <c r="N331" s="61"/>
      <c r="O331" s="61"/>
    </row>
    <row r="332" spans="2:15" ht="26.25" customHeight="1" x14ac:dyDescent="0.15">
      <c r="B332" s="20" t="s">
        <v>146</v>
      </c>
      <c r="C332" s="42"/>
      <c r="D332" s="43"/>
      <c r="E332" s="44"/>
      <c r="F332" s="45"/>
      <c r="G332" s="46"/>
      <c r="H332" s="17"/>
      <c r="I332" s="48"/>
      <c r="J332" s="92">
        <f ca="1" xml:space="preserve">
IF(AND(E332=data!$AR$5,F332=data!$AT$87),data!$AU$87,
IF(AND(E332=data!$AR$5,F332=data!$AT$88),data!$AU$88,
IF(E332=data!$AR$4,D332/G332,
IF(E332=data!$AR$5,D332/OFFSET(data!$AT$3,MATCH(F332,data!$AT$4:$AT$88,0),1),0))))</f>
        <v>0</v>
      </c>
      <c r="K332" s="92">
        <f>MIN(IF(I332=data!$AV$4,0.18,0.09),D332*9)</f>
        <v>0</v>
      </c>
      <c r="L332" s="61">
        <f>IF(C332=data!$AS$5,K332,
IF(C332=data!$AS$4,J332,0))</f>
        <v>0</v>
      </c>
      <c r="M332" s="61">
        <f t="shared" si="32"/>
        <v>0</v>
      </c>
      <c r="N332" s="61"/>
      <c r="O332" s="61"/>
    </row>
    <row r="333" spans="2:15" ht="26.25" customHeight="1" x14ac:dyDescent="0.15">
      <c r="B333" s="20" t="s">
        <v>147</v>
      </c>
      <c r="C333" s="42"/>
      <c r="D333" s="43"/>
      <c r="E333" s="44"/>
      <c r="F333" s="45"/>
      <c r="G333" s="46"/>
      <c r="H333" s="17"/>
      <c r="I333" s="48"/>
      <c r="J333" s="92">
        <f ca="1" xml:space="preserve">
IF(AND(E333=data!$AR$5,F333=data!$AT$87),data!$AU$87,
IF(AND(E333=data!$AR$5,F333=data!$AT$88),data!$AU$88,
IF(E333=data!$AR$4,D333/G333,
IF(E333=data!$AR$5,D333/OFFSET(data!$AT$3,MATCH(F333,data!$AT$4:$AT$88,0),1),0))))</f>
        <v>0</v>
      </c>
      <c r="K333" s="92">
        <f>MIN(IF(I333=data!$AV$4,0.18,0.09),D333*9)</f>
        <v>0</v>
      </c>
      <c r="L333" s="61">
        <f>IF(C333=data!$AS$5,K333,
IF(C333=data!$AS$4,J333,0))</f>
        <v>0</v>
      </c>
      <c r="M333" s="61">
        <f t="shared" si="32"/>
        <v>0</v>
      </c>
      <c r="N333" s="61"/>
      <c r="O333" s="61"/>
    </row>
    <row r="334" spans="2:15" ht="26.25" customHeight="1" x14ac:dyDescent="0.15">
      <c r="B334" s="20" t="s">
        <v>148</v>
      </c>
      <c r="C334" s="42"/>
      <c r="D334" s="43"/>
      <c r="E334" s="44"/>
      <c r="F334" s="45"/>
      <c r="G334" s="46"/>
      <c r="H334" s="17"/>
      <c r="I334" s="48"/>
      <c r="J334" s="92">
        <f ca="1" xml:space="preserve">
IF(AND(E334=data!$AR$5,F334=data!$AT$87),data!$AU$87,
IF(AND(E334=data!$AR$5,F334=data!$AT$88),data!$AU$88,
IF(E334=data!$AR$4,D334/G334,
IF(E334=data!$AR$5,D334/OFFSET(data!$AT$3,MATCH(F334,data!$AT$4:$AT$88,0),1),0))))</f>
        <v>0</v>
      </c>
      <c r="K334" s="92">
        <f>MIN(IF(I334=data!$AV$4,0.18,0.09),D334*9)</f>
        <v>0</v>
      </c>
      <c r="L334" s="61">
        <f>IF(C334=data!$AS$5,K334,
IF(C334=data!$AS$4,J334,0))</f>
        <v>0</v>
      </c>
      <c r="M334" s="61">
        <f t="shared" si="32"/>
        <v>0</v>
      </c>
      <c r="N334" s="61" t="e">
        <f ca="1">OFFSET('③壁等-鉄骨造'!$B$8,MATCH(C321,'③壁等-鉄骨造'!H$9:H$48,0),2)</f>
        <v>#N/A</v>
      </c>
      <c r="O334" s="61"/>
    </row>
    <row r="335" spans="2:15" ht="26.25" customHeight="1" thickBot="1" x14ac:dyDescent="0.2">
      <c r="B335" s="21" t="s">
        <v>149</v>
      </c>
      <c r="C335" s="49"/>
      <c r="D335" s="50"/>
      <c r="E335" s="51"/>
      <c r="F335" s="52"/>
      <c r="G335" s="53"/>
      <c r="H335" s="18"/>
      <c r="I335" s="54"/>
      <c r="J335" s="92">
        <f ca="1" xml:space="preserve">
IF(AND(E335=data!$AR$5,F335=data!$AT$87),data!$AU$87,
IF(AND(E335=data!$AR$5,F335=data!$AT$88),data!$AU$88,
IF(E335=data!$AR$4,D335/G335,
IF(E335=data!$AR$5,D335/OFFSET(data!$AT$3,MATCH(F335,data!$AT$4:$AT$88,0),1),0))))</f>
        <v>0</v>
      </c>
      <c r="K335" s="92">
        <f>MIN(IF(I335=data!$AV$4,0.18,0.09),D335*9)</f>
        <v>0</v>
      </c>
      <c r="L335" s="61">
        <f>IF(C335=data!$AS$5,K335,
IF(C335=data!$AS$4,J335,0))</f>
        <v>0</v>
      </c>
      <c r="M335" s="61">
        <f t="shared" si="32"/>
        <v>0</v>
      </c>
      <c r="N335" s="61" t="e">
        <f ca="1">OFFSET('③壁等-鉄骨造'!$B$8,MATCH(C321,'③壁等-鉄骨造'!H$9:H$48,0),4)</f>
        <v>#N/A</v>
      </c>
      <c r="O335" s="61"/>
    </row>
    <row r="337" spans="2:15" ht="14.25" hidden="1" customHeight="1" x14ac:dyDescent="0.15"/>
    <row r="338" spans="2:15" ht="14.25" hidden="1" customHeight="1" x14ac:dyDescent="0.15"/>
    <row r="339" spans="2:15" ht="14.25" hidden="1" customHeight="1" x14ac:dyDescent="0.15"/>
    <row r="340" spans="2:15" ht="14.25" hidden="1" customHeight="1" x14ac:dyDescent="0.15"/>
    <row r="341" spans="2:15" ht="15" thickBot="1" x14ac:dyDescent="0.2">
      <c r="B341" s="151" t="s">
        <v>124</v>
      </c>
      <c r="C341" s="152" t="s">
        <v>641</v>
      </c>
      <c r="I341" s="34" t="s">
        <v>360</v>
      </c>
    </row>
    <row r="342" spans="2:15" ht="15" thickBot="1" x14ac:dyDescent="0.2">
      <c r="B342" s="630" t="s">
        <v>153</v>
      </c>
      <c r="C342" s="631"/>
      <c r="D342" s="631"/>
      <c r="E342" s="631"/>
      <c r="F342" s="631"/>
      <c r="G342" s="631"/>
      <c r="H342" s="631"/>
      <c r="I342" s="632"/>
    </row>
    <row r="343" spans="2:15" ht="28.5" customHeight="1" x14ac:dyDescent="0.15">
      <c r="B343" s="633" t="s">
        <v>139</v>
      </c>
      <c r="C343" s="636" t="s">
        <v>123</v>
      </c>
      <c r="D343" s="636" t="s">
        <v>125</v>
      </c>
      <c r="E343" s="638" t="s">
        <v>357</v>
      </c>
      <c r="F343" s="646"/>
      <c r="G343" s="646"/>
      <c r="H343" s="647"/>
      <c r="I343" s="30" t="s">
        <v>358</v>
      </c>
    </row>
    <row r="344" spans="2:15" ht="14.25" customHeight="1" x14ac:dyDescent="0.15">
      <c r="B344" s="634"/>
      <c r="C344" s="637"/>
      <c r="D344" s="637"/>
      <c r="E344" s="640" t="s">
        <v>126</v>
      </c>
      <c r="F344" s="648" t="s">
        <v>10</v>
      </c>
      <c r="G344" s="101" t="s">
        <v>127</v>
      </c>
      <c r="H344" s="640" t="s">
        <v>155</v>
      </c>
      <c r="I344" s="32" t="s">
        <v>359</v>
      </c>
    </row>
    <row r="345" spans="2:15" ht="15" thickBot="1" x14ac:dyDescent="0.2">
      <c r="B345" s="635"/>
      <c r="C345" s="23" t="s">
        <v>2</v>
      </c>
      <c r="D345" s="26" t="s">
        <v>25</v>
      </c>
      <c r="E345" s="641"/>
      <c r="F345" s="649"/>
      <c r="G345" s="26" t="s">
        <v>129</v>
      </c>
      <c r="H345" s="641"/>
      <c r="I345" s="24" t="s">
        <v>2</v>
      </c>
      <c r="J345" s="92" t="s">
        <v>151</v>
      </c>
      <c r="K345" s="92" t="s">
        <v>152</v>
      </c>
      <c r="L345" s="61"/>
      <c r="M345" s="61" t="s">
        <v>384</v>
      </c>
      <c r="N345" s="61"/>
      <c r="O345" s="61" t="s">
        <v>497</v>
      </c>
    </row>
    <row r="346" spans="2:15" ht="26.25" customHeight="1" x14ac:dyDescent="0.15">
      <c r="B346" s="31" t="s">
        <v>140</v>
      </c>
      <c r="C346" s="35"/>
      <c r="D346" s="36"/>
      <c r="E346" s="37"/>
      <c r="F346" s="38"/>
      <c r="G346" s="39"/>
      <c r="H346" s="40"/>
      <c r="I346" s="41"/>
      <c r="J346" s="92">
        <f ca="1" xml:space="preserve">
IF(AND(E346=data!$AR$5,F346=data!$AT$87),data!$AU$87,
IF(AND(E346=data!$AR$5,F346=data!$AT$88),data!$AU$88,
IF(E346=data!$AR$4,D346/G346,
IF(E346=data!$AR$5,D346/OFFSET(data!$AT$3,MATCH(F346,data!$AT$4:$AT$88,0),1),0))))</f>
        <v>0</v>
      </c>
      <c r="K346" s="92">
        <f>MIN(IF(I346=data!$AV$4,0.18,0.09),D346*9)</f>
        <v>0</v>
      </c>
      <c r="L346" s="61">
        <f>IF(C346=data!$AS$5,K346,
IF(C346=data!$AS$4,J346,0))</f>
        <v>0</v>
      </c>
      <c r="M346" s="61">
        <f t="shared" ref="M346:M347" si="33">IF(ISNUMBER(L346),L346,0)</f>
        <v>0</v>
      </c>
      <c r="N346" s="61" t="e">
        <f ca="1">OFFSET(data!$K$3,MATCH(N354,data!$K$4:$K$10,0),1)</f>
        <v>#N/A</v>
      </c>
      <c r="O346" s="61" t="str">
        <f>IF(SUM(M346:M355)=0,"",1/SUM(M346:M355,N346,N347))</f>
        <v/>
      </c>
    </row>
    <row r="347" spans="2:15" ht="26.25" customHeight="1" x14ac:dyDescent="0.15">
      <c r="B347" s="20" t="s">
        <v>141</v>
      </c>
      <c r="C347" s="42"/>
      <c r="D347" s="43"/>
      <c r="E347" s="44"/>
      <c r="F347" s="45"/>
      <c r="G347" s="46"/>
      <c r="H347" s="17"/>
      <c r="I347" s="47"/>
      <c r="J347" s="92">
        <f ca="1" xml:space="preserve">
IF(AND(E347=data!$AR$5,F347=data!$AT$87),data!$AU$87,
IF(AND(E347=data!$AR$5,F347=data!$AT$88),data!$AU$88,
IF(E347=data!$AR$4,D347/G347,
IF(E347=data!$AR$5,D347/OFFSET(data!$AT$3,MATCH(F347,data!$AT$4:$AT$88,0),1),0))))</f>
        <v>0</v>
      </c>
      <c r="K347" s="92">
        <f>MIN(IF(I347=data!$AV$4,0.18,0.09),D347*9)</f>
        <v>0</v>
      </c>
      <c r="L347" s="61">
        <f>IF(C347=data!$AS$5,K347,
IF(C347=data!$AS$4,J347,0))</f>
        <v>0</v>
      </c>
      <c r="M347" s="61">
        <f t="shared" si="33"/>
        <v>0</v>
      </c>
      <c r="N347" s="61" t="e">
        <f ca="1">OFFSET(data!$K$3,MATCH(N354,data!$K$4:$K$10,0),1+MATCH(N355,data!$M$11:$N$11,0))</f>
        <v>#N/A</v>
      </c>
      <c r="O347" s="61"/>
    </row>
    <row r="348" spans="2:15" ht="26.25" customHeight="1" x14ac:dyDescent="0.15">
      <c r="B348" s="20" t="s">
        <v>142</v>
      </c>
      <c r="C348" s="42"/>
      <c r="D348" s="43"/>
      <c r="E348" s="44"/>
      <c r="F348" s="45"/>
      <c r="G348" s="46"/>
      <c r="H348" s="17"/>
      <c r="I348" s="48"/>
      <c r="J348" s="92">
        <f ca="1" xml:space="preserve">
IF(AND(E348=data!$AR$5,F348=data!$AT$87),data!$AU$87,
IF(AND(E348=data!$AR$5,F348=data!$AT$88),data!$AU$88,
IF(E348=data!$AR$4,D348/G348,
IF(E348=data!$AR$5,D348/OFFSET(data!$AT$3,MATCH(F348,data!$AT$4:$AT$88,0),1),0))))</f>
        <v>0</v>
      </c>
      <c r="K348" s="92">
        <f>MIN(IF(I348=data!$AV$4,0.18,0.09),D348*9)</f>
        <v>0</v>
      </c>
      <c r="L348" s="61">
        <f>IF(C348=data!$AS$5,K348,
IF(C348=data!$AS$4,J348,0))</f>
        <v>0</v>
      </c>
      <c r="M348" s="61">
        <f>IF(ISNUMBER(L348),L348,0)</f>
        <v>0</v>
      </c>
      <c r="N348" s="61"/>
      <c r="O348" s="61"/>
    </row>
    <row r="349" spans="2:15" ht="26.25" customHeight="1" x14ac:dyDescent="0.15">
      <c r="B349" s="20" t="s">
        <v>143</v>
      </c>
      <c r="C349" s="42"/>
      <c r="D349" s="43"/>
      <c r="E349" s="44"/>
      <c r="F349" s="45"/>
      <c r="G349" s="46"/>
      <c r="H349" s="17"/>
      <c r="I349" s="48"/>
      <c r="J349" s="92">
        <f ca="1" xml:space="preserve">
IF(AND(E349=data!$AR$5,F349=data!$AT$87),data!$AU$87,
IF(AND(E349=data!$AR$5,F349=data!$AT$88),data!$AU$88,
IF(E349=data!$AR$4,D349/G349,
IF(E349=data!$AR$5,D349/OFFSET(data!$AT$3,MATCH(F349,data!$AT$4:$AT$88,0),1),0))))</f>
        <v>0</v>
      </c>
      <c r="K349" s="92">
        <f>MIN(IF(I349=data!$AV$4,0.18,0.09),D349*9)</f>
        <v>0</v>
      </c>
      <c r="L349" s="61">
        <f>IF(C349=data!$AS$5,K349,
IF(C349=data!$AS$4,J349,0))</f>
        <v>0</v>
      </c>
      <c r="M349" s="61">
        <f t="shared" ref="M349:M355" si="34">IF(ISNUMBER(L349),L349,0)</f>
        <v>0</v>
      </c>
      <c r="N349" s="61"/>
      <c r="O349" s="61"/>
    </row>
    <row r="350" spans="2:15" ht="26.25" customHeight="1" x14ac:dyDescent="0.15">
      <c r="B350" s="20" t="s">
        <v>144</v>
      </c>
      <c r="C350" s="42"/>
      <c r="D350" s="43"/>
      <c r="E350" s="44"/>
      <c r="F350" s="45"/>
      <c r="G350" s="46"/>
      <c r="H350" s="17"/>
      <c r="I350" s="48"/>
      <c r="J350" s="92">
        <f ca="1" xml:space="preserve">
IF(AND(E350=data!$AR$5,F350=data!$AT$87),data!$AU$87,
IF(AND(E350=data!$AR$5,F350=data!$AT$88),data!$AU$88,
IF(E350=data!$AR$4,D350/G350,
IF(E350=data!$AR$5,D350/OFFSET(data!$AT$3,MATCH(F350,data!$AT$4:$AT$88,0),1),0))))</f>
        <v>0</v>
      </c>
      <c r="K350" s="92">
        <f>MIN(IF(I350=data!$AV$4,0.18,0.09),D350*9)</f>
        <v>0</v>
      </c>
      <c r="L350" s="61">
        <f>IF(C350=data!$AS$5,K350,
IF(C350=data!$AS$4,J350,0))</f>
        <v>0</v>
      </c>
      <c r="M350" s="61">
        <f t="shared" si="34"/>
        <v>0</v>
      </c>
      <c r="N350" s="61"/>
      <c r="O350" s="61"/>
    </row>
    <row r="351" spans="2:15" ht="26.25" customHeight="1" x14ac:dyDescent="0.15">
      <c r="B351" s="20" t="s">
        <v>145</v>
      </c>
      <c r="C351" s="42"/>
      <c r="D351" s="43"/>
      <c r="E351" s="44"/>
      <c r="F351" s="45"/>
      <c r="G351" s="46"/>
      <c r="H351" s="17"/>
      <c r="I351" s="48"/>
      <c r="J351" s="92">
        <f ca="1" xml:space="preserve">
IF(AND(E351=data!$AR$5,F351=data!$AT$87),data!$AU$87,
IF(AND(E351=data!$AR$5,F351=data!$AT$88),data!$AU$88,
IF(E351=data!$AR$4,D351/G351,
IF(E351=data!$AR$5,D351/OFFSET(data!$AT$3,MATCH(F351,data!$AT$4:$AT$88,0),1),0))))</f>
        <v>0</v>
      </c>
      <c r="K351" s="92">
        <f>MIN(IF(I351=data!$AV$4,0.18,0.09),D351*9)</f>
        <v>0</v>
      </c>
      <c r="L351" s="61">
        <f>IF(C351=data!$AS$5,K351,
IF(C351=data!$AS$4,J351,0))</f>
        <v>0</v>
      </c>
      <c r="M351" s="61">
        <f t="shared" si="34"/>
        <v>0</v>
      </c>
      <c r="N351" s="61"/>
      <c r="O351" s="61"/>
    </row>
    <row r="352" spans="2:15" ht="26.25" customHeight="1" x14ac:dyDescent="0.15">
      <c r="B352" s="20" t="s">
        <v>146</v>
      </c>
      <c r="C352" s="42"/>
      <c r="D352" s="43"/>
      <c r="E352" s="44"/>
      <c r="F352" s="45"/>
      <c r="G352" s="46"/>
      <c r="H352" s="17"/>
      <c r="I352" s="48"/>
      <c r="J352" s="92">
        <f ca="1" xml:space="preserve">
IF(AND(E352=data!$AR$5,F352=data!$AT$87),data!$AU$87,
IF(AND(E352=data!$AR$5,F352=data!$AT$88),data!$AU$88,
IF(E352=data!$AR$4,D352/G352,
IF(E352=data!$AR$5,D352/OFFSET(data!$AT$3,MATCH(F352,data!$AT$4:$AT$88,0),1),0))))</f>
        <v>0</v>
      </c>
      <c r="K352" s="92">
        <f>MIN(IF(I352=data!$AV$4,0.18,0.09),D352*9)</f>
        <v>0</v>
      </c>
      <c r="L352" s="61">
        <f>IF(C352=data!$AS$5,K352,
IF(C352=data!$AS$4,J352,0))</f>
        <v>0</v>
      </c>
      <c r="M352" s="61">
        <f t="shared" si="34"/>
        <v>0</v>
      </c>
      <c r="N352" s="61"/>
      <c r="O352" s="61"/>
    </row>
    <row r="353" spans="2:15" ht="26.25" customHeight="1" x14ac:dyDescent="0.15">
      <c r="B353" s="20" t="s">
        <v>147</v>
      </c>
      <c r="C353" s="42"/>
      <c r="D353" s="43"/>
      <c r="E353" s="44"/>
      <c r="F353" s="45"/>
      <c r="G353" s="46"/>
      <c r="H353" s="17"/>
      <c r="I353" s="48"/>
      <c r="J353" s="92">
        <f ca="1" xml:space="preserve">
IF(AND(E353=data!$AR$5,F353=data!$AT$87),data!$AU$87,
IF(AND(E353=data!$AR$5,F353=data!$AT$88),data!$AU$88,
IF(E353=data!$AR$4,D353/G353,
IF(E353=data!$AR$5,D353/OFFSET(data!$AT$3,MATCH(F353,data!$AT$4:$AT$88,0),1),0))))</f>
        <v>0</v>
      </c>
      <c r="K353" s="92">
        <f>MIN(IF(I353=data!$AV$4,0.18,0.09),D353*9)</f>
        <v>0</v>
      </c>
      <c r="L353" s="61">
        <f>IF(C353=data!$AS$5,K353,
IF(C353=data!$AS$4,J353,0))</f>
        <v>0</v>
      </c>
      <c r="M353" s="61">
        <f t="shared" si="34"/>
        <v>0</v>
      </c>
      <c r="N353" s="61"/>
      <c r="O353" s="61"/>
    </row>
    <row r="354" spans="2:15" ht="26.25" customHeight="1" x14ac:dyDescent="0.15">
      <c r="B354" s="20" t="s">
        <v>148</v>
      </c>
      <c r="C354" s="42"/>
      <c r="D354" s="43"/>
      <c r="E354" s="44"/>
      <c r="F354" s="45"/>
      <c r="G354" s="46"/>
      <c r="H354" s="17"/>
      <c r="I354" s="48"/>
      <c r="J354" s="92">
        <f ca="1" xml:space="preserve">
IF(AND(E354=data!$AR$5,F354=data!$AT$87),data!$AU$87,
IF(AND(E354=data!$AR$5,F354=data!$AT$88),data!$AU$88,
IF(E354=data!$AR$4,D354/G354,
IF(E354=data!$AR$5,D354/OFFSET(data!$AT$3,MATCH(F354,data!$AT$4:$AT$88,0),1),0))))</f>
        <v>0</v>
      </c>
      <c r="K354" s="92">
        <f>MIN(IF(I354=data!$AV$4,0.18,0.09),D354*9)</f>
        <v>0</v>
      </c>
      <c r="L354" s="61">
        <f>IF(C354=data!$AS$5,K354,
IF(C354=data!$AS$4,J354,0))</f>
        <v>0</v>
      </c>
      <c r="M354" s="61">
        <f t="shared" si="34"/>
        <v>0</v>
      </c>
      <c r="N354" s="61" t="e">
        <f ca="1">OFFSET('③壁等-鉄骨造'!$B$8,MATCH(C341,'③壁等-鉄骨造'!H$9:H$48,0),2)</f>
        <v>#N/A</v>
      </c>
      <c r="O354" s="61"/>
    </row>
    <row r="355" spans="2:15" ht="26.25" customHeight="1" thickBot="1" x14ac:dyDescent="0.2">
      <c r="B355" s="21" t="s">
        <v>149</v>
      </c>
      <c r="C355" s="49"/>
      <c r="D355" s="50"/>
      <c r="E355" s="51"/>
      <c r="F355" s="52"/>
      <c r="G355" s="53"/>
      <c r="H355" s="18"/>
      <c r="I355" s="54"/>
      <c r="J355" s="92">
        <f ca="1" xml:space="preserve">
IF(AND(E355=data!$AR$5,F355=data!$AT$87),data!$AU$87,
IF(AND(E355=data!$AR$5,F355=data!$AT$88),data!$AU$88,
IF(E355=data!$AR$4,D355/G355,
IF(E355=data!$AR$5,D355/OFFSET(data!$AT$3,MATCH(F355,data!$AT$4:$AT$88,0),1),0))))</f>
        <v>0</v>
      </c>
      <c r="K355" s="92">
        <f>MIN(IF(I355=data!$AV$4,0.18,0.09),D355*9)</f>
        <v>0</v>
      </c>
      <c r="L355" s="61">
        <f>IF(C355=data!$AS$5,K355,
IF(C355=data!$AS$4,J355,0))</f>
        <v>0</v>
      </c>
      <c r="M355" s="61">
        <f t="shared" si="34"/>
        <v>0</v>
      </c>
      <c r="N355" s="61" t="e">
        <f ca="1">OFFSET('③壁等-鉄骨造'!$B$8,MATCH(C341,'③壁等-鉄骨造'!H$9:H$48,0),4)</f>
        <v>#N/A</v>
      </c>
      <c r="O355" s="61"/>
    </row>
    <row r="357" spans="2:15" ht="14.25" hidden="1" customHeight="1" x14ac:dyDescent="0.15"/>
    <row r="358" spans="2:15" ht="14.25" hidden="1" customHeight="1" x14ac:dyDescent="0.15"/>
    <row r="359" spans="2:15" ht="14.25" hidden="1" customHeight="1" x14ac:dyDescent="0.15"/>
    <row r="360" spans="2:15" ht="14.25" hidden="1" customHeight="1" x14ac:dyDescent="0.15"/>
    <row r="361" spans="2:15" ht="15" thickBot="1" x14ac:dyDescent="0.2">
      <c r="B361" s="151" t="s">
        <v>124</v>
      </c>
      <c r="C361" s="152" t="s">
        <v>643</v>
      </c>
      <c r="I361" s="34" t="s">
        <v>360</v>
      </c>
    </row>
    <row r="362" spans="2:15" ht="15" thickBot="1" x14ac:dyDescent="0.2">
      <c r="B362" s="630" t="s">
        <v>153</v>
      </c>
      <c r="C362" s="631"/>
      <c r="D362" s="631"/>
      <c r="E362" s="631"/>
      <c r="F362" s="631"/>
      <c r="G362" s="631"/>
      <c r="H362" s="631"/>
      <c r="I362" s="632"/>
    </row>
    <row r="363" spans="2:15" ht="28.5" customHeight="1" x14ac:dyDescent="0.15">
      <c r="B363" s="633" t="s">
        <v>139</v>
      </c>
      <c r="C363" s="636" t="s">
        <v>123</v>
      </c>
      <c r="D363" s="636" t="s">
        <v>125</v>
      </c>
      <c r="E363" s="638" t="s">
        <v>357</v>
      </c>
      <c r="F363" s="646"/>
      <c r="G363" s="646"/>
      <c r="H363" s="647"/>
      <c r="I363" s="30" t="s">
        <v>358</v>
      </c>
    </row>
    <row r="364" spans="2:15" ht="14.25" customHeight="1" x14ac:dyDescent="0.15">
      <c r="B364" s="634"/>
      <c r="C364" s="637"/>
      <c r="D364" s="637"/>
      <c r="E364" s="640" t="s">
        <v>126</v>
      </c>
      <c r="F364" s="648" t="s">
        <v>10</v>
      </c>
      <c r="G364" s="101" t="s">
        <v>127</v>
      </c>
      <c r="H364" s="640" t="s">
        <v>155</v>
      </c>
      <c r="I364" s="32" t="s">
        <v>359</v>
      </c>
    </row>
    <row r="365" spans="2:15" ht="15" thickBot="1" x14ac:dyDescent="0.2">
      <c r="B365" s="635"/>
      <c r="C365" s="23" t="s">
        <v>2</v>
      </c>
      <c r="D365" s="26" t="s">
        <v>25</v>
      </c>
      <c r="E365" s="641"/>
      <c r="F365" s="649"/>
      <c r="G365" s="26" t="s">
        <v>129</v>
      </c>
      <c r="H365" s="641"/>
      <c r="I365" s="24" t="s">
        <v>2</v>
      </c>
      <c r="J365" s="92" t="s">
        <v>151</v>
      </c>
      <c r="K365" s="92" t="s">
        <v>152</v>
      </c>
      <c r="L365" s="61"/>
      <c r="M365" s="61" t="s">
        <v>384</v>
      </c>
      <c r="N365" s="61"/>
      <c r="O365" s="61" t="s">
        <v>497</v>
      </c>
    </row>
    <row r="366" spans="2:15" ht="26.25" customHeight="1" x14ac:dyDescent="0.15">
      <c r="B366" s="31" t="s">
        <v>140</v>
      </c>
      <c r="C366" s="35"/>
      <c r="D366" s="36"/>
      <c r="E366" s="37"/>
      <c r="F366" s="38"/>
      <c r="G366" s="39"/>
      <c r="H366" s="40"/>
      <c r="I366" s="41"/>
      <c r="J366" s="92">
        <f ca="1" xml:space="preserve">
IF(AND(E366=data!$AR$5,F366=data!$AT$87),data!$AU$87,
IF(AND(E366=data!$AR$5,F366=data!$AT$88),data!$AU$88,
IF(E366=data!$AR$4,D366/G366,
IF(E366=data!$AR$5,D366/OFFSET(data!$AT$3,MATCH(F366,data!$AT$4:$AT$88,0),1),0))))</f>
        <v>0</v>
      </c>
      <c r="K366" s="92">
        <f>MIN(IF(I366=data!$AV$4,0.18,0.09),D366*9)</f>
        <v>0</v>
      </c>
      <c r="L366" s="61">
        <f>IF(C366=data!$AS$5,K366,
IF(C366=data!$AS$4,J366,0))</f>
        <v>0</v>
      </c>
      <c r="M366" s="61">
        <f t="shared" ref="M366:M367" si="35">IF(ISNUMBER(L366),L366,0)</f>
        <v>0</v>
      </c>
      <c r="N366" s="61" t="e">
        <f ca="1">OFFSET(data!$K$3,MATCH(N374,data!$K$4:$K$10,0),1)</f>
        <v>#N/A</v>
      </c>
      <c r="O366" s="61" t="str">
        <f>IF(SUM(M366:M375)=0,"",1/SUM(M366:M375,N366,N367))</f>
        <v/>
      </c>
    </row>
    <row r="367" spans="2:15" ht="26.25" customHeight="1" x14ac:dyDescent="0.15">
      <c r="B367" s="20" t="s">
        <v>141</v>
      </c>
      <c r="C367" s="42"/>
      <c r="D367" s="43"/>
      <c r="E367" s="44"/>
      <c r="F367" s="45"/>
      <c r="G367" s="46"/>
      <c r="H367" s="17"/>
      <c r="I367" s="47"/>
      <c r="J367" s="92">
        <f ca="1" xml:space="preserve">
IF(AND(E367=data!$AR$5,F367=data!$AT$87),data!$AU$87,
IF(AND(E367=data!$AR$5,F367=data!$AT$88),data!$AU$88,
IF(E367=data!$AR$4,D367/G367,
IF(E367=data!$AR$5,D367/OFFSET(data!$AT$3,MATCH(F367,data!$AT$4:$AT$88,0),1),0))))</f>
        <v>0</v>
      </c>
      <c r="K367" s="92">
        <f>MIN(IF(I367=data!$AV$4,0.18,0.09),D367*9)</f>
        <v>0</v>
      </c>
      <c r="L367" s="61">
        <f>IF(C367=data!$AS$5,K367,
IF(C367=data!$AS$4,J367,0))</f>
        <v>0</v>
      </c>
      <c r="M367" s="61">
        <f t="shared" si="35"/>
        <v>0</v>
      </c>
      <c r="N367" s="61" t="e">
        <f ca="1">OFFSET(data!$K$3,MATCH(N374,data!$K$4:$K$10,0),1+MATCH(N375,data!$M$11:$N$11,0))</f>
        <v>#N/A</v>
      </c>
      <c r="O367" s="61"/>
    </row>
    <row r="368" spans="2:15" ht="26.25" customHeight="1" x14ac:dyDescent="0.15">
      <c r="B368" s="20" t="s">
        <v>142</v>
      </c>
      <c r="C368" s="42"/>
      <c r="D368" s="43"/>
      <c r="E368" s="44"/>
      <c r="F368" s="45"/>
      <c r="G368" s="46"/>
      <c r="H368" s="17"/>
      <c r="I368" s="48"/>
      <c r="J368" s="92">
        <f ca="1" xml:space="preserve">
IF(AND(E368=data!$AR$5,F368=data!$AT$87),data!$AU$87,
IF(AND(E368=data!$AR$5,F368=data!$AT$88),data!$AU$88,
IF(E368=data!$AR$4,D368/G368,
IF(E368=data!$AR$5,D368/OFFSET(data!$AT$3,MATCH(F368,data!$AT$4:$AT$88,0),1),0))))</f>
        <v>0</v>
      </c>
      <c r="K368" s="92">
        <f>MIN(IF(I368=data!$AV$4,0.18,0.09),D368*9)</f>
        <v>0</v>
      </c>
      <c r="L368" s="61">
        <f>IF(C368=data!$AS$5,K368,
IF(C368=data!$AS$4,J368,0))</f>
        <v>0</v>
      </c>
      <c r="M368" s="61">
        <f>IF(ISNUMBER(L368),L368,0)</f>
        <v>0</v>
      </c>
      <c r="N368" s="61"/>
      <c r="O368" s="61"/>
    </row>
    <row r="369" spans="2:15" ht="26.25" customHeight="1" x14ac:dyDescent="0.15">
      <c r="B369" s="20" t="s">
        <v>143</v>
      </c>
      <c r="C369" s="42"/>
      <c r="D369" s="43"/>
      <c r="E369" s="44"/>
      <c r="F369" s="45"/>
      <c r="G369" s="46"/>
      <c r="H369" s="17"/>
      <c r="I369" s="48"/>
      <c r="J369" s="92">
        <f ca="1" xml:space="preserve">
IF(AND(E369=data!$AR$5,F369=data!$AT$87),data!$AU$87,
IF(AND(E369=data!$AR$5,F369=data!$AT$88),data!$AU$88,
IF(E369=data!$AR$4,D369/G369,
IF(E369=data!$AR$5,D369/OFFSET(data!$AT$3,MATCH(F369,data!$AT$4:$AT$88,0),1),0))))</f>
        <v>0</v>
      </c>
      <c r="K369" s="92">
        <f>MIN(IF(I369=data!$AV$4,0.18,0.09),D369*9)</f>
        <v>0</v>
      </c>
      <c r="L369" s="61">
        <f>IF(C369=data!$AS$5,K369,
IF(C369=data!$AS$4,J369,0))</f>
        <v>0</v>
      </c>
      <c r="M369" s="61">
        <f t="shared" ref="M369:M375" si="36">IF(ISNUMBER(L369),L369,0)</f>
        <v>0</v>
      </c>
      <c r="N369" s="61"/>
      <c r="O369" s="61"/>
    </row>
    <row r="370" spans="2:15" ht="26.25" customHeight="1" x14ac:dyDescent="0.15">
      <c r="B370" s="20" t="s">
        <v>144</v>
      </c>
      <c r="C370" s="42"/>
      <c r="D370" s="43"/>
      <c r="E370" s="44"/>
      <c r="F370" s="45"/>
      <c r="G370" s="46"/>
      <c r="H370" s="17"/>
      <c r="I370" s="48"/>
      <c r="J370" s="92">
        <f ca="1" xml:space="preserve">
IF(AND(E370=data!$AR$5,F370=data!$AT$87),data!$AU$87,
IF(AND(E370=data!$AR$5,F370=data!$AT$88),data!$AU$88,
IF(E370=data!$AR$4,D370/G370,
IF(E370=data!$AR$5,D370/OFFSET(data!$AT$3,MATCH(F370,data!$AT$4:$AT$88,0),1),0))))</f>
        <v>0</v>
      </c>
      <c r="K370" s="92">
        <f>MIN(IF(I370=data!$AV$4,0.18,0.09),D370*9)</f>
        <v>0</v>
      </c>
      <c r="L370" s="61">
        <f>IF(C370=data!$AS$5,K370,
IF(C370=data!$AS$4,J370,0))</f>
        <v>0</v>
      </c>
      <c r="M370" s="61">
        <f t="shared" si="36"/>
        <v>0</v>
      </c>
      <c r="N370" s="61"/>
      <c r="O370" s="61"/>
    </row>
    <row r="371" spans="2:15" ht="26.25" customHeight="1" x14ac:dyDescent="0.15">
      <c r="B371" s="20" t="s">
        <v>145</v>
      </c>
      <c r="C371" s="42"/>
      <c r="D371" s="43"/>
      <c r="E371" s="44"/>
      <c r="F371" s="45"/>
      <c r="G371" s="46"/>
      <c r="H371" s="17"/>
      <c r="I371" s="48"/>
      <c r="J371" s="92">
        <f ca="1" xml:space="preserve">
IF(AND(E371=data!$AR$5,F371=data!$AT$87),data!$AU$87,
IF(AND(E371=data!$AR$5,F371=data!$AT$88),data!$AU$88,
IF(E371=data!$AR$4,D371/G371,
IF(E371=data!$AR$5,D371/OFFSET(data!$AT$3,MATCH(F371,data!$AT$4:$AT$88,0),1),0))))</f>
        <v>0</v>
      </c>
      <c r="K371" s="92">
        <f>MIN(IF(I371=data!$AV$4,0.18,0.09),D371*9)</f>
        <v>0</v>
      </c>
      <c r="L371" s="61">
        <f>IF(C371=data!$AS$5,K371,
IF(C371=data!$AS$4,J371,0))</f>
        <v>0</v>
      </c>
      <c r="M371" s="61">
        <f t="shared" si="36"/>
        <v>0</v>
      </c>
      <c r="N371" s="61"/>
      <c r="O371" s="61"/>
    </row>
    <row r="372" spans="2:15" ht="26.25" customHeight="1" x14ac:dyDescent="0.15">
      <c r="B372" s="20" t="s">
        <v>146</v>
      </c>
      <c r="C372" s="42"/>
      <c r="D372" s="43"/>
      <c r="E372" s="44"/>
      <c r="F372" s="45"/>
      <c r="G372" s="46"/>
      <c r="H372" s="17"/>
      <c r="I372" s="48"/>
      <c r="J372" s="92">
        <f ca="1" xml:space="preserve">
IF(AND(E372=data!$AR$5,F372=data!$AT$87),data!$AU$87,
IF(AND(E372=data!$AR$5,F372=data!$AT$88),data!$AU$88,
IF(E372=data!$AR$4,D372/G372,
IF(E372=data!$AR$5,D372/OFFSET(data!$AT$3,MATCH(F372,data!$AT$4:$AT$88,0),1),0))))</f>
        <v>0</v>
      </c>
      <c r="K372" s="92">
        <f>MIN(IF(I372=data!$AV$4,0.18,0.09),D372*9)</f>
        <v>0</v>
      </c>
      <c r="L372" s="61">
        <f>IF(C372=data!$AS$5,K372,
IF(C372=data!$AS$4,J372,0))</f>
        <v>0</v>
      </c>
      <c r="M372" s="61">
        <f t="shared" si="36"/>
        <v>0</v>
      </c>
      <c r="N372" s="61"/>
      <c r="O372" s="61"/>
    </row>
    <row r="373" spans="2:15" ht="26.25" customHeight="1" x14ac:dyDescent="0.15">
      <c r="B373" s="20" t="s">
        <v>147</v>
      </c>
      <c r="C373" s="42"/>
      <c r="D373" s="43"/>
      <c r="E373" s="44"/>
      <c r="F373" s="45"/>
      <c r="G373" s="46"/>
      <c r="H373" s="17"/>
      <c r="I373" s="48"/>
      <c r="J373" s="92">
        <f ca="1" xml:space="preserve">
IF(AND(E373=data!$AR$5,F373=data!$AT$87),data!$AU$87,
IF(AND(E373=data!$AR$5,F373=data!$AT$88),data!$AU$88,
IF(E373=data!$AR$4,D373/G373,
IF(E373=data!$AR$5,D373/OFFSET(data!$AT$3,MATCH(F373,data!$AT$4:$AT$88,0),1),0))))</f>
        <v>0</v>
      </c>
      <c r="K373" s="92">
        <f>MIN(IF(I373=data!$AV$4,0.18,0.09),D373*9)</f>
        <v>0</v>
      </c>
      <c r="L373" s="61">
        <f>IF(C373=data!$AS$5,K373,
IF(C373=data!$AS$4,J373,0))</f>
        <v>0</v>
      </c>
      <c r="M373" s="61">
        <f t="shared" si="36"/>
        <v>0</v>
      </c>
      <c r="N373" s="61"/>
      <c r="O373" s="61"/>
    </row>
    <row r="374" spans="2:15" ht="26.25" customHeight="1" x14ac:dyDescent="0.15">
      <c r="B374" s="20" t="s">
        <v>148</v>
      </c>
      <c r="C374" s="42"/>
      <c r="D374" s="43"/>
      <c r="E374" s="44"/>
      <c r="F374" s="45"/>
      <c r="G374" s="46"/>
      <c r="H374" s="17"/>
      <c r="I374" s="48"/>
      <c r="J374" s="92">
        <f ca="1" xml:space="preserve">
IF(AND(E374=data!$AR$5,F374=data!$AT$87),data!$AU$87,
IF(AND(E374=data!$AR$5,F374=data!$AT$88),data!$AU$88,
IF(E374=data!$AR$4,D374/G374,
IF(E374=data!$AR$5,D374/OFFSET(data!$AT$3,MATCH(F374,data!$AT$4:$AT$88,0),1),0))))</f>
        <v>0</v>
      </c>
      <c r="K374" s="92">
        <f>MIN(IF(I374=data!$AV$4,0.18,0.09),D374*9)</f>
        <v>0</v>
      </c>
      <c r="L374" s="61">
        <f>IF(C374=data!$AS$5,K374,
IF(C374=data!$AS$4,J374,0))</f>
        <v>0</v>
      </c>
      <c r="M374" s="61">
        <f t="shared" si="36"/>
        <v>0</v>
      </c>
      <c r="N374" s="61" t="e">
        <f ca="1">OFFSET('③壁等-鉄骨造'!$B$8,MATCH(C361,'③壁等-鉄骨造'!H$9:H$48,0),2)</f>
        <v>#N/A</v>
      </c>
      <c r="O374" s="61"/>
    </row>
    <row r="375" spans="2:15" ht="26.25" customHeight="1" thickBot="1" x14ac:dyDescent="0.2">
      <c r="B375" s="21" t="s">
        <v>149</v>
      </c>
      <c r="C375" s="49"/>
      <c r="D375" s="50"/>
      <c r="E375" s="51"/>
      <c r="F375" s="52"/>
      <c r="G375" s="53"/>
      <c r="H375" s="18"/>
      <c r="I375" s="54"/>
      <c r="J375" s="92">
        <f ca="1" xml:space="preserve">
IF(AND(E375=data!$AR$5,F375=data!$AT$87),data!$AU$87,
IF(AND(E375=data!$AR$5,F375=data!$AT$88),data!$AU$88,
IF(E375=data!$AR$4,D375/G375,
IF(E375=data!$AR$5,D375/OFFSET(data!$AT$3,MATCH(F375,data!$AT$4:$AT$88,0),1),0))))</f>
        <v>0</v>
      </c>
      <c r="K375" s="92">
        <f>MIN(IF(I375=data!$AV$4,0.18,0.09),D375*9)</f>
        <v>0</v>
      </c>
      <c r="L375" s="61">
        <f>IF(C375=data!$AS$5,K375,
IF(C375=data!$AS$4,J375,0))</f>
        <v>0</v>
      </c>
      <c r="M375" s="61">
        <f t="shared" si="36"/>
        <v>0</v>
      </c>
      <c r="N375" s="61" t="e">
        <f ca="1">OFFSET('③壁等-鉄骨造'!$B$8,MATCH(C361,'③壁等-鉄骨造'!H$9:H$48,0),4)</f>
        <v>#N/A</v>
      </c>
      <c r="O375" s="61"/>
    </row>
    <row r="377" spans="2:15" ht="14.25" hidden="1" customHeight="1" x14ac:dyDescent="0.15"/>
    <row r="378" spans="2:15" ht="14.25" hidden="1" customHeight="1" x14ac:dyDescent="0.15"/>
    <row r="379" spans="2:15" ht="14.25" hidden="1" customHeight="1" x14ac:dyDescent="0.15"/>
    <row r="380" spans="2:15" ht="14.25" hidden="1" customHeight="1" x14ac:dyDescent="0.15"/>
    <row r="381" spans="2:15" ht="15" thickBot="1" x14ac:dyDescent="0.2">
      <c r="B381" s="151" t="s">
        <v>124</v>
      </c>
      <c r="C381" s="152" t="s">
        <v>645</v>
      </c>
      <c r="I381" s="34" t="s">
        <v>360</v>
      </c>
    </row>
    <row r="382" spans="2:15" ht="15" thickBot="1" x14ac:dyDescent="0.2">
      <c r="B382" s="630" t="s">
        <v>153</v>
      </c>
      <c r="C382" s="631"/>
      <c r="D382" s="631"/>
      <c r="E382" s="631"/>
      <c r="F382" s="631"/>
      <c r="G382" s="631"/>
      <c r="H382" s="631"/>
      <c r="I382" s="632"/>
    </row>
    <row r="383" spans="2:15" ht="28.5" customHeight="1" x14ac:dyDescent="0.15">
      <c r="B383" s="633" t="s">
        <v>139</v>
      </c>
      <c r="C383" s="636" t="s">
        <v>123</v>
      </c>
      <c r="D383" s="636" t="s">
        <v>125</v>
      </c>
      <c r="E383" s="638" t="s">
        <v>357</v>
      </c>
      <c r="F383" s="646"/>
      <c r="G383" s="646"/>
      <c r="H383" s="647"/>
      <c r="I383" s="30" t="s">
        <v>358</v>
      </c>
    </row>
    <row r="384" spans="2:15" ht="14.25" customHeight="1" x14ac:dyDescent="0.15">
      <c r="B384" s="634"/>
      <c r="C384" s="637"/>
      <c r="D384" s="637"/>
      <c r="E384" s="640" t="s">
        <v>126</v>
      </c>
      <c r="F384" s="648" t="s">
        <v>10</v>
      </c>
      <c r="G384" s="101" t="s">
        <v>127</v>
      </c>
      <c r="H384" s="640" t="s">
        <v>155</v>
      </c>
      <c r="I384" s="32" t="s">
        <v>359</v>
      </c>
    </row>
    <row r="385" spans="2:15" ht="15" thickBot="1" x14ac:dyDescent="0.2">
      <c r="B385" s="635"/>
      <c r="C385" s="23" t="s">
        <v>2</v>
      </c>
      <c r="D385" s="26" t="s">
        <v>25</v>
      </c>
      <c r="E385" s="641"/>
      <c r="F385" s="649"/>
      <c r="G385" s="26" t="s">
        <v>129</v>
      </c>
      <c r="H385" s="641"/>
      <c r="I385" s="24" t="s">
        <v>2</v>
      </c>
      <c r="J385" s="92" t="s">
        <v>151</v>
      </c>
      <c r="K385" s="92" t="s">
        <v>152</v>
      </c>
      <c r="L385" s="61"/>
      <c r="M385" s="61" t="s">
        <v>384</v>
      </c>
      <c r="N385" s="61"/>
      <c r="O385" s="61" t="s">
        <v>497</v>
      </c>
    </row>
    <row r="386" spans="2:15" ht="26.25" customHeight="1" x14ac:dyDescent="0.15">
      <c r="B386" s="31" t="s">
        <v>140</v>
      </c>
      <c r="C386" s="35"/>
      <c r="D386" s="36"/>
      <c r="E386" s="37"/>
      <c r="F386" s="38"/>
      <c r="G386" s="39"/>
      <c r="H386" s="40"/>
      <c r="I386" s="41"/>
      <c r="J386" s="92">
        <f ca="1" xml:space="preserve">
IF(AND(E386=data!$AR$5,F386=data!$AT$87),data!$AU$87,
IF(AND(E386=data!$AR$5,F386=data!$AT$88),data!$AU$88,
IF(E386=data!$AR$4,D386/G386,
IF(E386=data!$AR$5,D386/OFFSET(data!$AT$3,MATCH(F386,data!$AT$4:$AT$88,0),1),0))))</f>
        <v>0</v>
      </c>
      <c r="K386" s="92">
        <f>MIN(IF(I386=data!$AV$4,0.18,0.09),D386*9)</f>
        <v>0</v>
      </c>
      <c r="L386" s="61">
        <f>IF(C386=data!$AS$5,K386,
IF(C386=data!$AS$4,J386,0))</f>
        <v>0</v>
      </c>
      <c r="M386" s="61">
        <f t="shared" ref="M386:M387" si="37">IF(ISNUMBER(L386),L386,0)</f>
        <v>0</v>
      </c>
      <c r="N386" s="61" t="e">
        <f ca="1">OFFSET(data!$K$3,MATCH(N394,data!$K$4:$K$10,0),1)</f>
        <v>#N/A</v>
      </c>
      <c r="O386" s="61" t="str">
        <f>IF(SUM(M386:M395)=0,"",1/SUM(M386:M395,N386,N387))</f>
        <v/>
      </c>
    </row>
    <row r="387" spans="2:15" ht="26.25" customHeight="1" x14ac:dyDescent="0.15">
      <c r="B387" s="20" t="s">
        <v>141</v>
      </c>
      <c r="C387" s="42"/>
      <c r="D387" s="43"/>
      <c r="E387" s="44"/>
      <c r="F387" s="45"/>
      <c r="G387" s="46"/>
      <c r="H387" s="17"/>
      <c r="I387" s="47"/>
      <c r="J387" s="92">
        <f ca="1" xml:space="preserve">
IF(AND(E387=data!$AR$5,F387=data!$AT$87),data!$AU$87,
IF(AND(E387=data!$AR$5,F387=data!$AT$88),data!$AU$88,
IF(E387=data!$AR$4,D387/G387,
IF(E387=data!$AR$5,D387/OFFSET(data!$AT$3,MATCH(F387,data!$AT$4:$AT$88,0),1),0))))</f>
        <v>0</v>
      </c>
      <c r="K387" s="92">
        <f>MIN(IF(I387=data!$AV$4,0.18,0.09),D387*9)</f>
        <v>0</v>
      </c>
      <c r="L387" s="61">
        <f>IF(C387=data!$AS$5,K387,
IF(C387=data!$AS$4,J387,0))</f>
        <v>0</v>
      </c>
      <c r="M387" s="61">
        <f t="shared" si="37"/>
        <v>0</v>
      </c>
      <c r="N387" s="61" t="e">
        <f ca="1">OFFSET(data!$K$3,MATCH(N394,data!$K$4:$K$10,0),1+MATCH(N395,data!$M$11:$N$11,0))</f>
        <v>#N/A</v>
      </c>
      <c r="O387" s="61"/>
    </row>
    <row r="388" spans="2:15" ht="26.25" customHeight="1" x14ac:dyDescent="0.15">
      <c r="B388" s="20" t="s">
        <v>142</v>
      </c>
      <c r="C388" s="42"/>
      <c r="D388" s="43"/>
      <c r="E388" s="44"/>
      <c r="F388" s="45"/>
      <c r="G388" s="46"/>
      <c r="H388" s="17"/>
      <c r="I388" s="48"/>
      <c r="J388" s="92">
        <f ca="1" xml:space="preserve">
IF(AND(E388=data!$AR$5,F388=data!$AT$87),data!$AU$87,
IF(AND(E388=data!$AR$5,F388=data!$AT$88),data!$AU$88,
IF(E388=data!$AR$4,D388/G388,
IF(E388=data!$AR$5,D388/OFFSET(data!$AT$3,MATCH(F388,data!$AT$4:$AT$88,0),1),0))))</f>
        <v>0</v>
      </c>
      <c r="K388" s="92">
        <f>MIN(IF(I388=data!$AV$4,0.18,0.09),D388*9)</f>
        <v>0</v>
      </c>
      <c r="L388" s="61">
        <f>IF(C388=data!$AS$5,K388,
IF(C388=data!$AS$4,J388,0))</f>
        <v>0</v>
      </c>
      <c r="M388" s="61">
        <f>IF(ISNUMBER(L388),L388,0)</f>
        <v>0</v>
      </c>
      <c r="N388" s="61"/>
      <c r="O388" s="61"/>
    </row>
    <row r="389" spans="2:15" ht="26.25" customHeight="1" x14ac:dyDescent="0.15">
      <c r="B389" s="20" t="s">
        <v>143</v>
      </c>
      <c r="C389" s="42"/>
      <c r="D389" s="43"/>
      <c r="E389" s="44"/>
      <c r="F389" s="45"/>
      <c r="G389" s="46"/>
      <c r="H389" s="17"/>
      <c r="I389" s="48"/>
      <c r="J389" s="92">
        <f ca="1" xml:space="preserve">
IF(AND(E389=data!$AR$5,F389=data!$AT$87),data!$AU$87,
IF(AND(E389=data!$AR$5,F389=data!$AT$88),data!$AU$88,
IF(E389=data!$AR$4,D389/G389,
IF(E389=data!$AR$5,D389/OFFSET(data!$AT$3,MATCH(F389,data!$AT$4:$AT$88,0),1),0))))</f>
        <v>0</v>
      </c>
      <c r="K389" s="92">
        <f>MIN(IF(I389=data!$AV$4,0.18,0.09),D389*9)</f>
        <v>0</v>
      </c>
      <c r="L389" s="61">
        <f>IF(C389=data!$AS$5,K389,
IF(C389=data!$AS$4,J389,0))</f>
        <v>0</v>
      </c>
      <c r="M389" s="61">
        <f t="shared" ref="M389:M395" si="38">IF(ISNUMBER(L389),L389,0)</f>
        <v>0</v>
      </c>
      <c r="N389" s="61"/>
      <c r="O389" s="61"/>
    </row>
    <row r="390" spans="2:15" ht="26.25" customHeight="1" x14ac:dyDescent="0.15">
      <c r="B390" s="20" t="s">
        <v>144</v>
      </c>
      <c r="C390" s="42"/>
      <c r="D390" s="43"/>
      <c r="E390" s="44"/>
      <c r="F390" s="45"/>
      <c r="G390" s="46"/>
      <c r="H390" s="17"/>
      <c r="I390" s="48"/>
      <c r="J390" s="92">
        <f ca="1" xml:space="preserve">
IF(AND(E390=data!$AR$5,F390=data!$AT$87),data!$AU$87,
IF(AND(E390=data!$AR$5,F390=data!$AT$88),data!$AU$88,
IF(E390=data!$AR$4,D390/G390,
IF(E390=data!$AR$5,D390/OFFSET(data!$AT$3,MATCH(F390,data!$AT$4:$AT$88,0),1),0))))</f>
        <v>0</v>
      </c>
      <c r="K390" s="92">
        <f>MIN(IF(I390=data!$AV$4,0.18,0.09),D390*9)</f>
        <v>0</v>
      </c>
      <c r="L390" s="61">
        <f>IF(C390=data!$AS$5,K390,
IF(C390=data!$AS$4,J390,0))</f>
        <v>0</v>
      </c>
      <c r="M390" s="61">
        <f t="shared" si="38"/>
        <v>0</v>
      </c>
      <c r="N390" s="61"/>
      <c r="O390" s="61"/>
    </row>
    <row r="391" spans="2:15" ht="26.25" customHeight="1" x14ac:dyDescent="0.15">
      <c r="B391" s="20" t="s">
        <v>145</v>
      </c>
      <c r="C391" s="42"/>
      <c r="D391" s="43"/>
      <c r="E391" s="44"/>
      <c r="F391" s="45"/>
      <c r="G391" s="46"/>
      <c r="H391" s="17"/>
      <c r="I391" s="48"/>
      <c r="J391" s="92">
        <f ca="1" xml:space="preserve">
IF(AND(E391=data!$AR$5,F391=data!$AT$87),data!$AU$87,
IF(AND(E391=data!$AR$5,F391=data!$AT$88),data!$AU$88,
IF(E391=data!$AR$4,D391/G391,
IF(E391=data!$AR$5,D391/OFFSET(data!$AT$3,MATCH(F391,data!$AT$4:$AT$88,0),1),0))))</f>
        <v>0</v>
      </c>
      <c r="K391" s="92">
        <f>MIN(IF(I391=data!$AV$4,0.18,0.09),D391*9)</f>
        <v>0</v>
      </c>
      <c r="L391" s="61">
        <f>IF(C391=data!$AS$5,K391,
IF(C391=data!$AS$4,J391,0))</f>
        <v>0</v>
      </c>
      <c r="M391" s="61">
        <f t="shared" si="38"/>
        <v>0</v>
      </c>
      <c r="N391" s="61"/>
      <c r="O391" s="61"/>
    </row>
    <row r="392" spans="2:15" ht="26.25" customHeight="1" x14ac:dyDescent="0.15">
      <c r="B392" s="20" t="s">
        <v>146</v>
      </c>
      <c r="C392" s="42"/>
      <c r="D392" s="43"/>
      <c r="E392" s="44"/>
      <c r="F392" s="45"/>
      <c r="G392" s="46"/>
      <c r="H392" s="17"/>
      <c r="I392" s="48"/>
      <c r="J392" s="92">
        <f ca="1" xml:space="preserve">
IF(AND(E392=data!$AR$5,F392=data!$AT$87),data!$AU$87,
IF(AND(E392=data!$AR$5,F392=data!$AT$88),data!$AU$88,
IF(E392=data!$AR$4,D392/G392,
IF(E392=data!$AR$5,D392/OFFSET(data!$AT$3,MATCH(F392,data!$AT$4:$AT$88,0),1),0))))</f>
        <v>0</v>
      </c>
      <c r="K392" s="92">
        <f>MIN(IF(I392=data!$AV$4,0.18,0.09),D392*9)</f>
        <v>0</v>
      </c>
      <c r="L392" s="61">
        <f>IF(C392=data!$AS$5,K392,
IF(C392=data!$AS$4,J392,0))</f>
        <v>0</v>
      </c>
      <c r="M392" s="61">
        <f t="shared" si="38"/>
        <v>0</v>
      </c>
      <c r="N392" s="61"/>
      <c r="O392" s="61"/>
    </row>
    <row r="393" spans="2:15" ht="26.25" customHeight="1" x14ac:dyDescent="0.15">
      <c r="B393" s="20" t="s">
        <v>147</v>
      </c>
      <c r="C393" s="42"/>
      <c r="D393" s="43"/>
      <c r="E393" s="44"/>
      <c r="F393" s="45"/>
      <c r="G393" s="46"/>
      <c r="H393" s="17"/>
      <c r="I393" s="48"/>
      <c r="J393" s="92">
        <f ca="1" xml:space="preserve">
IF(AND(E393=data!$AR$5,F393=data!$AT$87),data!$AU$87,
IF(AND(E393=data!$AR$5,F393=data!$AT$88),data!$AU$88,
IF(E393=data!$AR$4,D393/G393,
IF(E393=data!$AR$5,D393/OFFSET(data!$AT$3,MATCH(F393,data!$AT$4:$AT$88,0),1),0))))</f>
        <v>0</v>
      </c>
      <c r="K393" s="92">
        <f>MIN(IF(I393=data!$AV$4,0.18,0.09),D393*9)</f>
        <v>0</v>
      </c>
      <c r="L393" s="61">
        <f>IF(C393=data!$AS$5,K393,
IF(C393=data!$AS$4,J393,0))</f>
        <v>0</v>
      </c>
      <c r="M393" s="61">
        <f t="shared" si="38"/>
        <v>0</v>
      </c>
      <c r="N393" s="61"/>
      <c r="O393" s="61"/>
    </row>
    <row r="394" spans="2:15" ht="26.25" customHeight="1" x14ac:dyDescent="0.15">
      <c r="B394" s="20" t="s">
        <v>148</v>
      </c>
      <c r="C394" s="42"/>
      <c r="D394" s="43"/>
      <c r="E394" s="44"/>
      <c r="F394" s="45"/>
      <c r="G394" s="46"/>
      <c r="H394" s="17"/>
      <c r="I394" s="48"/>
      <c r="J394" s="92">
        <f ca="1" xml:space="preserve">
IF(AND(E394=data!$AR$5,F394=data!$AT$87),data!$AU$87,
IF(AND(E394=data!$AR$5,F394=data!$AT$88),data!$AU$88,
IF(E394=data!$AR$4,D394/G394,
IF(E394=data!$AR$5,D394/OFFSET(data!$AT$3,MATCH(F394,data!$AT$4:$AT$88,0),1),0))))</f>
        <v>0</v>
      </c>
      <c r="K394" s="92">
        <f>MIN(IF(I394=data!$AV$4,0.18,0.09),D394*9)</f>
        <v>0</v>
      </c>
      <c r="L394" s="61">
        <f>IF(C394=data!$AS$5,K394,
IF(C394=data!$AS$4,J394,0))</f>
        <v>0</v>
      </c>
      <c r="M394" s="61">
        <f t="shared" si="38"/>
        <v>0</v>
      </c>
      <c r="N394" s="61" t="e">
        <f ca="1">OFFSET('③壁等-鉄骨造'!$B$8,MATCH(C381,'③壁等-鉄骨造'!H$9:H$48,0),2)</f>
        <v>#N/A</v>
      </c>
      <c r="O394" s="61"/>
    </row>
    <row r="395" spans="2:15" ht="26.25" customHeight="1" thickBot="1" x14ac:dyDescent="0.2">
      <c r="B395" s="21" t="s">
        <v>149</v>
      </c>
      <c r="C395" s="49"/>
      <c r="D395" s="50"/>
      <c r="E395" s="51"/>
      <c r="F395" s="52"/>
      <c r="G395" s="53"/>
      <c r="H395" s="18"/>
      <c r="I395" s="54"/>
      <c r="J395" s="92">
        <f ca="1" xml:space="preserve">
IF(AND(E395=data!$AR$5,F395=data!$AT$87),data!$AU$87,
IF(AND(E395=data!$AR$5,F395=data!$AT$88),data!$AU$88,
IF(E395=data!$AR$4,D395/G395,
IF(E395=data!$AR$5,D395/OFFSET(data!$AT$3,MATCH(F395,data!$AT$4:$AT$88,0),1),0))))</f>
        <v>0</v>
      </c>
      <c r="K395" s="92">
        <f>MIN(IF(I395=data!$AV$4,0.18,0.09),D395*9)</f>
        <v>0</v>
      </c>
      <c r="L395" s="61">
        <f>IF(C395=data!$AS$5,K395,
IF(C395=data!$AS$4,J395,0))</f>
        <v>0</v>
      </c>
      <c r="M395" s="61">
        <f t="shared" si="38"/>
        <v>0</v>
      </c>
      <c r="N395" s="61" t="e">
        <f ca="1">OFFSET('③壁等-鉄骨造'!$B$8,MATCH(C381,'③壁等-鉄骨造'!H$9:H$48,0),4)</f>
        <v>#N/A</v>
      </c>
      <c r="O395" s="61"/>
    </row>
  </sheetData>
  <sheetProtection sheet="1" objects="1" scenarios="1"/>
  <mergeCells count="160">
    <mergeCell ref="B382:I382"/>
    <mergeCell ref="B383:B385"/>
    <mergeCell ref="C383:C384"/>
    <mergeCell ref="D383:D384"/>
    <mergeCell ref="E383:H383"/>
    <mergeCell ref="E384:E385"/>
    <mergeCell ref="F384:F385"/>
    <mergeCell ref="H384:H385"/>
    <mergeCell ref="B362:I362"/>
    <mergeCell ref="B363:B365"/>
    <mergeCell ref="C363:C364"/>
    <mergeCell ref="D363:D364"/>
    <mergeCell ref="E363:H363"/>
    <mergeCell ref="E364:E365"/>
    <mergeCell ref="F364:F365"/>
    <mergeCell ref="H364:H365"/>
    <mergeCell ref="B342:I342"/>
    <mergeCell ref="B343:B345"/>
    <mergeCell ref="C343:C344"/>
    <mergeCell ref="D343:D344"/>
    <mergeCell ref="E343:H343"/>
    <mergeCell ref="E344:E345"/>
    <mergeCell ref="F344:F345"/>
    <mergeCell ref="H344:H345"/>
    <mergeCell ref="B322:I322"/>
    <mergeCell ref="B323:B325"/>
    <mergeCell ref="C323:C324"/>
    <mergeCell ref="D323:D324"/>
    <mergeCell ref="E323:H323"/>
    <mergeCell ref="E324:E325"/>
    <mergeCell ref="F324:F325"/>
    <mergeCell ref="H324:H325"/>
    <mergeCell ref="B302:I302"/>
    <mergeCell ref="B303:B305"/>
    <mergeCell ref="C303:C304"/>
    <mergeCell ref="D303:D304"/>
    <mergeCell ref="E303:H303"/>
    <mergeCell ref="E304:E305"/>
    <mergeCell ref="F304:F305"/>
    <mergeCell ref="H304:H305"/>
    <mergeCell ref="B282:I282"/>
    <mergeCell ref="B283:B285"/>
    <mergeCell ref="C283:C284"/>
    <mergeCell ref="D283:D284"/>
    <mergeCell ref="E283:H283"/>
    <mergeCell ref="E284:E285"/>
    <mergeCell ref="F284:F285"/>
    <mergeCell ref="H284:H285"/>
    <mergeCell ref="B262:I262"/>
    <mergeCell ref="B263:B265"/>
    <mergeCell ref="C263:C264"/>
    <mergeCell ref="D263:D264"/>
    <mergeCell ref="E263:H263"/>
    <mergeCell ref="E264:E265"/>
    <mergeCell ref="F264:F265"/>
    <mergeCell ref="H264:H265"/>
    <mergeCell ref="B242:I242"/>
    <mergeCell ref="B243:B245"/>
    <mergeCell ref="C243:C244"/>
    <mergeCell ref="D243:D244"/>
    <mergeCell ref="E243:H243"/>
    <mergeCell ref="E244:E245"/>
    <mergeCell ref="F244:F245"/>
    <mergeCell ref="H244:H245"/>
    <mergeCell ref="B222:I222"/>
    <mergeCell ref="B223:B225"/>
    <mergeCell ref="C223:C224"/>
    <mergeCell ref="D223:D224"/>
    <mergeCell ref="E223:H223"/>
    <mergeCell ref="E224:E225"/>
    <mergeCell ref="F224:F225"/>
    <mergeCell ref="H224:H225"/>
    <mergeCell ref="B202:I202"/>
    <mergeCell ref="B203:B205"/>
    <mergeCell ref="C203:C204"/>
    <mergeCell ref="D203:D204"/>
    <mergeCell ref="E203:H203"/>
    <mergeCell ref="E204:E205"/>
    <mergeCell ref="F204:F205"/>
    <mergeCell ref="H204:H205"/>
    <mergeCell ref="B143:B145"/>
    <mergeCell ref="C143:C144"/>
    <mergeCell ref="D143:D144"/>
    <mergeCell ref="E143:H143"/>
    <mergeCell ref="E144:E145"/>
    <mergeCell ref="F144:F145"/>
    <mergeCell ref="H144:H145"/>
    <mergeCell ref="B122:I122"/>
    <mergeCell ref="B123:B125"/>
    <mergeCell ref="C123:C124"/>
    <mergeCell ref="D123:D124"/>
    <mergeCell ref="E123:H123"/>
    <mergeCell ref="E124:E125"/>
    <mergeCell ref="F124:F125"/>
    <mergeCell ref="H124:H125"/>
    <mergeCell ref="B2:I2"/>
    <mergeCell ref="H4:H5"/>
    <mergeCell ref="B22:I22"/>
    <mergeCell ref="B23:B25"/>
    <mergeCell ref="C23:C24"/>
    <mergeCell ref="D23:D24"/>
    <mergeCell ref="E23:H23"/>
    <mergeCell ref="E24:E25"/>
    <mergeCell ref="F24:F25"/>
    <mergeCell ref="H24:H25"/>
    <mergeCell ref="E3:H3"/>
    <mergeCell ref="F4:F5"/>
    <mergeCell ref="E4:E5"/>
    <mergeCell ref="D3:D4"/>
    <mergeCell ref="B3:B5"/>
    <mergeCell ref="C3:C4"/>
    <mergeCell ref="B62:I62"/>
    <mergeCell ref="B63:B65"/>
    <mergeCell ref="C63:C64"/>
    <mergeCell ref="D63:D64"/>
    <mergeCell ref="E63:H63"/>
    <mergeCell ref="E64:E65"/>
    <mergeCell ref="F64:F65"/>
    <mergeCell ref="H64:H65"/>
    <mergeCell ref="B42:I42"/>
    <mergeCell ref="B43:B45"/>
    <mergeCell ref="C43:C44"/>
    <mergeCell ref="D43:D44"/>
    <mergeCell ref="E43:H43"/>
    <mergeCell ref="E44:E45"/>
    <mergeCell ref="F44:F45"/>
    <mergeCell ref="H44:H45"/>
    <mergeCell ref="B82:I82"/>
    <mergeCell ref="B83:B85"/>
    <mergeCell ref="C83:C84"/>
    <mergeCell ref="D83:D84"/>
    <mergeCell ref="E83:H83"/>
    <mergeCell ref="E84:E85"/>
    <mergeCell ref="F84:F85"/>
    <mergeCell ref="H84:H85"/>
    <mergeCell ref="B102:I102"/>
    <mergeCell ref="B103:B105"/>
    <mergeCell ref="C103:C104"/>
    <mergeCell ref="D103:D104"/>
    <mergeCell ref="E103:H103"/>
    <mergeCell ref="E104:E105"/>
    <mergeCell ref="F104:F105"/>
    <mergeCell ref="H104:H105"/>
    <mergeCell ref="B183:B185"/>
    <mergeCell ref="C183:C184"/>
    <mergeCell ref="D183:D184"/>
    <mergeCell ref="E183:H183"/>
    <mergeCell ref="E184:E185"/>
    <mergeCell ref="F184:F185"/>
    <mergeCell ref="H184:H185"/>
    <mergeCell ref="B182:I182"/>
    <mergeCell ref="B162:I162"/>
    <mergeCell ref="B163:B165"/>
    <mergeCell ref="C163:C164"/>
    <mergeCell ref="D163:D164"/>
    <mergeCell ref="E163:H163"/>
    <mergeCell ref="E164:E165"/>
    <mergeCell ref="F164:F165"/>
    <mergeCell ref="H164:H165"/>
    <mergeCell ref="B142:I142"/>
  </mergeCells>
  <phoneticPr fontId="1"/>
  <dataValidations count="6">
    <dataValidation type="list" allowBlank="1" showInputMessage="1" showErrorMessage="1" sqref="E6:E15 E26:E35 E46:E55 E66:E75 E86:E95 E106:E115 E126:E135 E146:E155 E166:E175 E186:E195 E206:E215 E226:E235 E246:E255 E266:E275 E286:E295 E306:E315 E326:E335 E346:E355 E366:E375 E386:E395">
      <formula1>熱伝導率</formula1>
    </dataValidation>
    <dataValidation type="list" allowBlank="1" showInputMessage="1" showErrorMessage="1" sqref="C6:C15 C26:C35 C46:C55 C66:C75 C86:C95 C106:C115 C126:C135 C146:C155 C166:C175 C186:C195 C206:C215 C226:C235 C246:C255 C266:C275 C286:C295 C306:C315 C326:C335 C346:C355 C366:C375 C386:C395">
      <formula1>層の種類</formula1>
    </dataValidation>
    <dataValidation type="list" allowBlank="1" showInputMessage="1" showErrorMessage="1" sqref="F6:F15 F26:F35 F46:F55 F66:F75 F86:F95 F106:F115 F126:F135 F146:F155 F166:F175 F186:F195 F206:F215 F226:F235 F246:F255 F266:F275 F286:F295 F306:F315 F326:F335 F346:F355 F366:F375 F386:F395">
      <formula1>素材名</formula1>
    </dataValidation>
    <dataValidation type="decimal" allowBlank="1" showErrorMessage="1" errorTitle="入力エラー" error="0以上の数値を入力してください。" sqref="D6:D15 D26:D35 D46:D55 D66:D75 D86:D95 D106:D115 D126:D135 D146:D155 D166:D175 D186:D195 D206:D215 D226:D235 D246:D255 D266:D275 D286:D295 D306:D315 D326:D335 D346:D355 D366:D375 D386:D395">
      <formula1>0</formula1>
      <formula2>9999</formula2>
    </dataValidation>
    <dataValidation type="decimal" allowBlank="1" showInputMessage="1" showErrorMessage="1" errorTitle="入力エラー" error="0.001以上の数値を入力してください。" sqref="G6:G15 G26:G35 G46:G55 G66:G75 G86:G95 G106:G115 G126:G135 G146:G155 G166:G175 G186:G195 G206:G215 G226:G235 G246:G255 G266:G275 G286:G295 G306:G315 G326:G335 G346:G355 G366:G375 G386:G395">
      <formula1>0.001</formula1>
      <formula2>9999</formula2>
    </dataValidation>
    <dataValidation type="list" allowBlank="1" showInputMessage="1" showErrorMessage="1" sqref="I6:I15 I26:I35 I46:I55 I66:I75 I86:I95 I106:I115 I126:I135 I146:I155 I166:I175 I186:I195 I206:I215 I226:I235 I246:I255 I266:I275 I286:I295 I306:I315 I326:I335 I346:I355 I366:I375 I386:I395">
      <formula1>密閉空気層</formula1>
    </dataValidation>
  </dataValidations>
  <hyperlinks>
    <hyperlink ref="I1" location="'③壁等-鉄骨造'!A9" display="戻る"/>
    <hyperlink ref="I21" location="'③壁等-鉄骨造'!A9" display="戻る"/>
    <hyperlink ref="I41" location="'③壁等-鉄骨造'!A9" display="戻る"/>
    <hyperlink ref="I61" location="'③壁等-鉄骨造'!A9" display="戻る"/>
    <hyperlink ref="I81" location="'③壁等-鉄骨造'!A9" display="戻る"/>
    <hyperlink ref="I101" location="'③壁等-鉄骨造'!A9" display="戻る"/>
    <hyperlink ref="I121" location="'③壁等-鉄骨造'!A9" display="戻る"/>
    <hyperlink ref="I141" location="'③壁等-鉄骨造'!A9" display="戻る"/>
    <hyperlink ref="I161" location="'③壁等-鉄骨造'!A9" display="戻る"/>
    <hyperlink ref="I181" location="'③壁等-鉄骨造'!A9" display="戻る"/>
    <hyperlink ref="I201" location="'③壁等-鉄骨造'!A9" display="戻る"/>
    <hyperlink ref="I221" location="'③壁等-鉄骨造'!A9" display="戻る"/>
    <hyperlink ref="I241" location="'③壁等-鉄骨造'!A9" display="戻る"/>
    <hyperlink ref="I261" location="'③壁等-鉄骨造'!A9" display="戻る"/>
    <hyperlink ref="I281" location="'③壁等-鉄骨造'!A9" display="戻る"/>
    <hyperlink ref="I301" location="'③壁等-鉄骨造'!A9" display="戻る"/>
    <hyperlink ref="I321" location="'③壁等-鉄骨造'!A9" display="戻る"/>
    <hyperlink ref="I341" location="'③壁等-鉄骨造'!A9" display="戻る"/>
    <hyperlink ref="I361" location="'③壁等-鉄骨造'!A9" display="戻る"/>
    <hyperlink ref="I381" location="'③壁等-鉄骨造'!A9" display="戻る"/>
  </hyperlinks>
  <pageMargins left="0.7" right="0.7" top="0.75" bottom="0.75" header="0.3" footer="0.3"/>
  <pageSetup paperSize="9" orientation="portrait" r:id="rId1"/>
  <ignoredErrors>
    <ignoredError sqref="B6:B15 B86:B95 B66:B75 B46:B55 B26:B35 B186:B195 B166:B175 B146:B155 B126:B135 B106:B115 B206:B215 B226:B235 B246:B255 B266:B275 B286:B295 B306:B315 B326:B335 B346:B355 B366:B375 B386:B395" numberStoredAsText="1"/>
  </ignoredErrors>
  <legacyDrawing r:id="rId2"/>
  <extLst>
    <ext xmlns:x14="http://schemas.microsoft.com/office/spreadsheetml/2009/9/main" uri="{78C0D931-6437-407d-A8EE-F0AAD7539E65}">
      <x14:conditionalFormattings>
        <x14:conditionalFormatting xmlns:xm="http://schemas.microsoft.com/office/excel/2006/main">
          <x14:cfRule type="expression" priority="1480" id="{9F24B26E-A06B-490B-AEF6-F2A20769B701}">
            <xm:f>$C6=data!$AS$5</xm:f>
            <x14:dxf>
              <fill>
                <patternFill>
                  <bgColor theme="1"/>
                </patternFill>
              </fill>
            </x14:dxf>
          </x14:cfRule>
          <xm:sqref>E6:H6</xm:sqref>
        </x14:conditionalFormatting>
        <x14:conditionalFormatting xmlns:xm="http://schemas.microsoft.com/office/excel/2006/main">
          <x14:cfRule type="expression" priority="1479" id="{0832672D-DEE0-4402-A67E-A208DB1ED763}">
            <xm:f>$C6=data!$AS$4</xm:f>
            <x14:dxf>
              <fill>
                <patternFill>
                  <bgColor theme="1"/>
                </patternFill>
              </fill>
            </x14:dxf>
          </x14:cfRule>
          <xm:sqref>I6</xm:sqref>
        </x14:conditionalFormatting>
        <x14:conditionalFormatting xmlns:xm="http://schemas.microsoft.com/office/excel/2006/main">
          <x14:cfRule type="expression" priority="1478" id="{310D5103-7D40-4500-B569-6A5B59934B32}">
            <xm:f>$E6=data!$AR$4</xm:f>
            <x14:dxf>
              <fill>
                <patternFill>
                  <bgColor theme="1"/>
                </patternFill>
              </fill>
            </x14:dxf>
          </x14:cfRule>
          <xm:sqref>F6</xm:sqref>
        </x14:conditionalFormatting>
        <x14:conditionalFormatting xmlns:xm="http://schemas.microsoft.com/office/excel/2006/main">
          <x14:cfRule type="expression" priority="1477" id="{B037C7F5-7C99-4637-B892-B4A7A5487AD7}">
            <xm:f>$E6=data!$AR$5</xm:f>
            <x14:dxf>
              <fill>
                <patternFill>
                  <bgColor theme="1"/>
                </patternFill>
              </fill>
            </x14:dxf>
          </x14:cfRule>
          <xm:sqref>G6:H6</xm:sqref>
        </x14:conditionalFormatting>
        <x14:conditionalFormatting xmlns:xm="http://schemas.microsoft.com/office/excel/2006/main">
          <x14:cfRule type="expression" priority="1476" id="{8EB4AEA2-4939-4054-BFBE-67F396E75640}">
            <xm:f>$C7=data!$AS$5</xm:f>
            <x14:dxf>
              <fill>
                <patternFill>
                  <bgColor theme="1"/>
                </patternFill>
              </fill>
            </x14:dxf>
          </x14:cfRule>
          <xm:sqref>E7:H7</xm:sqref>
        </x14:conditionalFormatting>
        <x14:conditionalFormatting xmlns:xm="http://schemas.microsoft.com/office/excel/2006/main">
          <x14:cfRule type="expression" priority="1475" id="{AF55E6CC-D345-4A0E-A66C-6708D1F274A5}">
            <xm:f>$C7=data!$AS$4</xm:f>
            <x14:dxf>
              <fill>
                <patternFill>
                  <bgColor theme="1"/>
                </patternFill>
              </fill>
            </x14:dxf>
          </x14:cfRule>
          <xm:sqref>I7</xm:sqref>
        </x14:conditionalFormatting>
        <x14:conditionalFormatting xmlns:xm="http://schemas.microsoft.com/office/excel/2006/main">
          <x14:cfRule type="expression" priority="1474" id="{223D2251-53EE-40ED-9194-C03A3DC098DE}">
            <xm:f>$E7=data!$AR$4</xm:f>
            <x14:dxf>
              <fill>
                <patternFill>
                  <bgColor theme="1"/>
                </patternFill>
              </fill>
            </x14:dxf>
          </x14:cfRule>
          <xm:sqref>F7</xm:sqref>
        </x14:conditionalFormatting>
        <x14:conditionalFormatting xmlns:xm="http://schemas.microsoft.com/office/excel/2006/main">
          <x14:cfRule type="expression" priority="1473" id="{23E09C3A-B3B0-449A-9817-9489125ADA74}">
            <xm:f>$E7=data!$AR$5</xm:f>
            <x14:dxf>
              <fill>
                <patternFill>
                  <bgColor theme="1"/>
                </patternFill>
              </fill>
            </x14:dxf>
          </x14:cfRule>
          <xm:sqref>G7:H7</xm:sqref>
        </x14:conditionalFormatting>
        <x14:conditionalFormatting xmlns:xm="http://schemas.microsoft.com/office/excel/2006/main">
          <x14:cfRule type="expression" priority="1472" id="{B63826CE-5727-4A95-ABD1-B0F1245D39CB}">
            <xm:f>$C8=data!$AS$5</xm:f>
            <x14:dxf>
              <fill>
                <patternFill>
                  <bgColor theme="1"/>
                </patternFill>
              </fill>
            </x14:dxf>
          </x14:cfRule>
          <xm:sqref>E8:H8</xm:sqref>
        </x14:conditionalFormatting>
        <x14:conditionalFormatting xmlns:xm="http://schemas.microsoft.com/office/excel/2006/main">
          <x14:cfRule type="expression" priority="1471" id="{E60E4517-D157-49FD-B8CE-DABC35450E1B}">
            <xm:f>$C8=data!$AS$4</xm:f>
            <x14:dxf>
              <fill>
                <patternFill>
                  <bgColor theme="1"/>
                </patternFill>
              </fill>
            </x14:dxf>
          </x14:cfRule>
          <xm:sqref>I8</xm:sqref>
        </x14:conditionalFormatting>
        <x14:conditionalFormatting xmlns:xm="http://schemas.microsoft.com/office/excel/2006/main">
          <x14:cfRule type="expression" priority="1470" id="{BF31E119-1D45-4991-9F2C-D21643B62DE2}">
            <xm:f>$E8=data!$AR$4</xm:f>
            <x14:dxf>
              <fill>
                <patternFill>
                  <bgColor theme="1"/>
                </patternFill>
              </fill>
            </x14:dxf>
          </x14:cfRule>
          <xm:sqref>F8</xm:sqref>
        </x14:conditionalFormatting>
        <x14:conditionalFormatting xmlns:xm="http://schemas.microsoft.com/office/excel/2006/main">
          <x14:cfRule type="expression" priority="1469" id="{7D784E5A-3065-48C9-9F8B-049FABC4BB3C}">
            <xm:f>$E8=data!$AR$5</xm:f>
            <x14:dxf>
              <fill>
                <patternFill>
                  <bgColor theme="1"/>
                </patternFill>
              </fill>
            </x14:dxf>
          </x14:cfRule>
          <xm:sqref>G8:H8</xm:sqref>
        </x14:conditionalFormatting>
        <x14:conditionalFormatting xmlns:xm="http://schemas.microsoft.com/office/excel/2006/main">
          <x14:cfRule type="expression" priority="1468" id="{989C5863-C70F-49F7-9821-3A2313DC4AE4}">
            <xm:f>$C9=data!$AS$5</xm:f>
            <x14:dxf>
              <fill>
                <patternFill>
                  <bgColor theme="1"/>
                </patternFill>
              </fill>
            </x14:dxf>
          </x14:cfRule>
          <xm:sqref>E9:H9</xm:sqref>
        </x14:conditionalFormatting>
        <x14:conditionalFormatting xmlns:xm="http://schemas.microsoft.com/office/excel/2006/main">
          <x14:cfRule type="expression" priority="1467" id="{AA8A9D07-7803-485A-9606-ACC86261A7CF}">
            <xm:f>$C9=data!$AS$4</xm:f>
            <x14:dxf>
              <fill>
                <patternFill>
                  <bgColor theme="1"/>
                </patternFill>
              </fill>
            </x14:dxf>
          </x14:cfRule>
          <xm:sqref>I9</xm:sqref>
        </x14:conditionalFormatting>
        <x14:conditionalFormatting xmlns:xm="http://schemas.microsoft.com/office/excel/2006/main">
          <x14:cfRule type="expression" priority="1466" id="{204D80D6-D422-48B9-A4F8-C315BCBAECBD}">
            <xm:f>$E9=data!$AR$4</xm:f>
            <x14:dxf>
              <fill>
                <patternFill>
                  <bgColor theme="1"/>
                </patternFill>
              </fill>
            </x14:dxf>
          </x14:cfRule>
          <xm:sqref>F9</xm:sqref>
        </x14:conditionalFormatting>
        <x14:conditionalFormatting xmlns:xm="http://schemas.microsoft.com/office/excel/2006/main">
          <x14:cfRule type="expression" priority="1465" id="{B5FEA2F8-9B3E-4E22-8DFC-EA56069C8649}">
            <xm:f>$E9=data!$AR$5</xm:f>
            <x14:dxf>
              <fill>
                <patternFill>
                  <bgColor theme="1"/>
                </patternFill>
              </fill>
            </x14:dxf>
          </x14:cfRule>
          <xm:sqref>G9:H9</xm:sqref>
        </x14:conditionalFormatting>
        <x14:conditionalFormatting xmlns:xm="http://schemas.microsoft.com/office/excel/2006/main">
          <x14:cfRule type="expression" priority="1464" id="{AEBCABFA-06BE-4EDA-A106-819804E39491}">
            <xm:f>$C10=data!$AS$5</xm:f>
            <x14:dxf>
              <fill>
                <patternFill>
                  <bgColor theme="1"/>
                </patternFill>
              </fill>
            </x14:dxf>
          </x14:cfRule>
          <xm:sqref>E10:H10</xm:sqref>
        </x14:conditionalFormatting>
        <x14:conditionalFormatting xmlns:xm="http://schemas.microsoft.com/office/excel/2006/main">
          <x14:cfRule type="expression" priority="1463" id="{6AD3EB80-7789-40CE-9E03-53C93D7C177C}">
            <xm:f>$C10=data!$AS$4</xm:f>
            <x14:dxf>
              <fill>
                <patternFill>
                  <bgColor theme="1"/>
                </patternFill>
              </fill>
            </x14:dxf>
          </x14:cfRule>
          <xm:sqref>I10</xm:sqref>
        </x14:conditionalFormatting>
        <x14:conditionalFormatting xmlns:xm="http://schemas.microsoft.com/office/excel/2006/main">
          <x14:cfRule type="expression" priority="1462" id="{8F525BEE-4F9F-42DC-BEFD-307D7F093F38}">
            <xm:f>$E10=data!$AR$4</xm:f>
            <x14:dxf>
              <fill>
                <patternFill>
                  <bgColor theme="1"/>
                </patternFill>
              </fill>
            </x14:dxf>
          </x14:cfRule>
          <xm:sqref>F10</xm:sqref>
        </x14:conditionalFormatting>
        <x14:conditionalFormatting xmlns:xm="http://schemas.microsoft.com/office/excel/2006/main">
          <x14:cfRule type="expression" priority="1461" id="{0963B11C-63B5-4748-AA7A-25D2E37EEB22}">
            <xm:f>$E10=data!$AR$5</xm:f>
            <x14:dxf>
              <fill>
                <patternFill>
                  <bgColor theme="1"/>
                </patternFill>
              </fill>
            </x14:dxf>
          </x14:cfRule>
          <xm:sqref>G10:H10</xm:sqref>
        </x14:conditionalFormatting>
        <x14:conditionalFormatting xmlns:xm="http://schemas.microsoft.com/office/excel/2006/main">
          <x14:cfRule type="expression" priority="1460" id="{85D4AB0F-6788-4BB1-A4BF-48790BFEBB27}">
            <xm:f>$C11=data!$AS$5</xm:f>
            <x14:dxf>
              <fill>
                <patternFill>
                  <bgColor theme="1"/>
                </patternFill>
              </fill>
            </x14:dxf>
          </x14:cfRule>
          <xm:sqref>E11:H11</xm:sqref>
        </x14:conditionalFormatting>
        <x14:conditionalFormatting xmlns:xm="http://schemas.microsoft.com/office/excel/2006/main">
          <x14:cfRule type="expression" priority="1459" id="{1FF96821-8DAF-40CC-AD44-7D925E81724A}">
            <xm:f>$C11=data!$AS$4</xm:f>
            <x14:dxf>
              <fill>
                <patternFill>
                  <bgColor theme="1"/>
                </patternFill>
              </fill>
            </x14:dxf>
          </x14:cfRule>
          <xm:sqref>I11</xm:sqref>
        </x14:conditionalFormatting>
        <x14:conditionalFormatting xmlns:xm="http://schemas.microsoft.com/office/excel/2006/main">
          <x14:cfRule type="expression" priority="1458" id="{B569D562-D511-4D28-9C4E-B4B902098947}">
            <xm:f>$E11=data!$AR$4</xm:f>
            <x14:dxf>
              <fill>
                <patternFill>
                  <bgColor theme="1"/>
                </patternFill>
              </fill>
            </x14:dxf>
          </x14:cfRule>
          <xm:sqref>F11</xm:sqref>
        </x14:conditionalFormatting>
        <x14:conditionalFormatting xmlns:xm="http://schemas.microsoft.com/office/excel/2006/main">
          <x14:cfRule type="expression" priority="1457" id="{16B227D4-4C1E-43D6-B847-4271D4ACB72A}">
            <xm:f>$E11=data!$AR$5</xm:f>
            <x14:dxf>
              <fill>
                <patternFill>
                  <bgColor theme="1"/>
                </patternFill>
              </fill>
            </x14:dxf>
          </x14:cfRule>
          <xm:sqref>G11:H11</xm:sqref>
        </x14:conditionalFormatting>
        <x14:conditionalFormatting xmlns:xm="http://schemas.microsoft.com/office/excel/2006/main">
          <x14:cfRule type="expression" priority="1456" id="{30E603BF-2E9C-45B5-8DC2-B38646A07891}">
            <xm:f>$C12=data!$AS$5</xm:f>
            <x14:dxf>
              <fill>
                <patternFill>
                  <bgColor theme="1"/>
                </patternFill>
              </fill>
            </x14:dxf>
          </x14:cfRule>
          <xm:sqref>E12:H12</xm:sqref>
        </x14:conditionalFormatting>
        <x14:conditionalFormatting xmlns:xm="http://schemas.microsoft.com/office/excel/2006/main">
          <x14:cfRule type="expression" priority="1455" id="{48BB1D4C-42EF-4A19-B937-35FF0383C85C}">
            <xm:f>$C12=data!$AS$4</xm:f>
            <x14:dxf>
              <fill>
                <patternFill>
                  <bgColor theme="1"/>
                </patternFill>
              </fill>
            </x14:dxf>
          </x14:cfRule>
          <xm:sqref>I12</xm:sqref>
        </x14:conditionalFormatting>
        <x14:conditionalFormatting xmlns:xm="http://schemas.microsoft.com/office/excel/2006/main">
          <x14:cfRule type="expression" priority="1454" id="{3E9A3F7D-7150-499B-8189-976E32565B9F}">
            <xm:f>$E12=data!$AR$4</xm:f>
            <x14:dxf>
              <fill>
                <patternFill>
                  <bgColor theme="1"/>
                </patternFill>
              </fill>
            </x14:dxf>
          </x14:cfRule>
          <xm:sqref>F12</xm:sqref>
        </x14:conditionalFormatting>
        <x14:conditionalFormatting xmlns:xm="http://schemas.microsoft.com/office/excel/2006/main">
          <x14:cfRule type="expression" priority="1453" id="{9DD4CFB7-B6B1-4C39-9D70-221537E8E479}">
            <xm:f>$E12=data!$AR$5</xm:f>
            <x14:dxf>
              <fill>
                <patternFill>
                  <bgColor theme="1"/>
                </patternFill>
              </fill>
            </x14:dxf>
          </x14:cfRule>
          <xm:sqref>G12:H12</xm:sqref>
        </x14:conditionalFormatting>
        <x14:conditionalFormatting xmlns:xm="http://schemas.microsoft.com/office/excel/2006/main">
          <x14:cfRule type="expression" priority="1452" id="{70C86E40-DACF-44D3-A800-A99A393024FA}">
            <xm:f>$C13=data!$AS$5</xm:f>
            <x14:dxf>
              <fill>
                <patternFill>
                  <bgColor theme="1"/>
                </patternFill>
              </fill>
            </x14:dxf>
          </x14:cfRule>
          <xm:sqref>E13:H13</xm:sqref>
        </x14:conditionalFormatting>
        <x14:conditionalFormatting xmlns:xm="http://schemas.microsoft.com/office/excel/2006/main">
          <x14:cfRule type="expression" priority="1451" id="{0560C159-CCA3-4577-97DB-E06D4B6ABE78}">
            <xm:f>$C13=data!$AS$4</xm:f>
            <x14:dxf>
              <fill>
                <patternFill>
                  <bgColor theme="1"/>
                </patternFill>
              </fill>
            </x14:dxf>
          </x14:cfRule>
          <xm:sqref>I13</xm:sqref>
        </x14:conditionalFormatting>
        <x14:conditionalFormatting xmlns:xm="http://schemas.microsoft.com/office/excel/2006/main">
          <x14:cfRule type="expression" priority="1450" id="{2A92EC78-54F8-4AD0-A767-F397048527B9}">
            <xm:f>$E13=data!$AR$4</xm:f>
            <x14:dxf>
              <fill>
                <patternFill>
                  <bgColor theme="1"/>
                </patternFill>
              </fill>
            </x14:dxf>
          </x14:cfRule>
          <xm:sqref>F13</xm:sqref>
        </x14:conditionalFormatting>
        <x14:conditionalFormatting xmlns:xm="http://schemas.microsoft.com/office/excel/2006/main">
          <x14:cfRule type="expression" priority="1449" id="{7BE0B095-A3D8-45D1-84CD-91EDEF329A0F}">
            <xm:f>$E13=data!$AR$5</xm:f>
            <x14:dxf>
              <fill>
                <patternFill>
                  <bgColor theme="1"/>
                </patternFill>
              </fill>
            </x14:dxf>
          </x14:cfRule>
          <xm:sqref>G13:H13</xm:sqref>
        </x14:conditionalFormatting>
        <x14:conditionalFormatting xmlns:xm="http://schemas.microsoft.com/office/excel/2006/main">
          <x14:cfRule type="expression" priority="1448" id="{47E2D4C9-6EF7-455D-B347-4F03054FEBAD}">
            <xm:f>$C14=data!$AS$5</xm:f>
            <x14:dxf>
              <fill>
                <patternFill>
                  <bgColor theme="1"/>
                </patternFill>
              </fill>
            </x14:dxf>
          </x14:cfRule>
          <xm:sqref>E14:H14</xm:sqref>
        </x14:conditionalFormatting>
        <x14:conditionalFormatting xmlns:xm="http://schemas.microsoft.com/office/excel/2006/main">
          <x14:cfRule type="expression" priority="1447" id="{564B41BC-3FA0-4058-8B53-4EDBC9B743C0}">
            <xm:f>$C14=data!$AS$4</xm:f>
            <x14:dxf>
              <fill>
                <patternFill>
                  <bgColor theme="1"/>
                </patternFill>
              </fill>
            </x14:dxf>
          </x14:cfRule>
          <xm:sqref>I14</xm:sqref>
        </x14:conditionalFormatting>
        <x14:conditionalFormatting xmlns:xm="http://schemas.microsoft.com/office/excel/2006/main">
          <x14:cfRule type="expression" priority="1446" id="{A9194761-8E6D-417A-89CA-F2596B033A71}">
            <xm:f>$E14=data!$AR$4</xm:f>
            <x14:dxf>
              <fill>
                <patternFill>
                  <bgColor theme="1"/>
                </patternFill>
              </fill>
            </x14:dxf>
          </x14:cfRule>
          <xm:sqref>F14</xm:sqref>
        </x14:conditionalFormatting>
        <x14:conditionalFormatting xmlns:xm="http://schemas.microsoft.com/office/excel/2006/main">
          <x14:cfRule type="expression" priority="1445" id="{D113F7FC-CEE9-489B-8C47-B716511184AA}">
            <xm:f>$E14=data!$AR$5</xm:f>
            <x14:dxf>
              <fill>
                <patternFill>
                  <bgColor theme="1"/>
                </patternFill>
              </fill>
            </x14:dxf>
          </x14:cfRule>
          <xm:sqref>G14:H14</xm:sqref>
        </x14:conditionalFormatting>
        <x14:conditionalFormatting xmlns:xm="http://schemas.microsoft.com/office/excel/2006/main">
          <x14:cfRule type="expression" priority="1444" id="{96A9EBFA-9E3B-4C61-B590-EE421B933C6E}">
            <xm:f>$C15=data!$AS$5</xm:f>
            <x14:dxf>
              <fill>
                <patternFill>
                  <bgColor theme="1"/>
                </patternFill>
              </fill>
            </x14:dxf>
          </x14:cfRule>
          <xm:sqref>E15:H15</xm:sqref>
        </x14:conditionalFormatting>
        <x14:conditionalFormatting xmlns:xm="http://schemas.microsoft.com/office/excel/2006/main">
          <x14:cfRule type="expression" priority="1443" id="{9C4A91FA-B1C1-40E2-A3B2-EECAB9EC8484}">
            <xm:f>$C15=data!$AS$4</xm:f>
            <x14:dxf>
              <fill>
                <patternFill>
                  <bgColor theme="1"/>
                </patternFill>
              </fill>
            </x14:dxf>
          </x14:cfRule>
          <xm:sqref>I15</xm:sqref>
        </x14:conditionalFormatting>
        <x14:conditionalFormatting xmlns:xm="http://schemas.microsoft.com/office/excel/2006/main">
          <x14:cfRule type="expression" priority="1442" id="{35F79064-8CEC-4CBC-B685-88BD561625EC}">
            <xm:f>$E15=data!$AR$4</xm:f>
            <x14:dxf>
              <fill>
                <patternFill>
                  <bgColor theme="1"/>
                </patternFill>
              </fill>
            </x14:dxf>
          </x14:cfRule>
          <xm:sqref>F15</xm:sqref>
        </x14:conditionalFormatting>
        <x14:conditionalFormatting xmlns:xm="http://schemas.microsoft.com/office/excel/2006/main">
          <x14:cfRule type="expression" priority="1441" id="{F35CA096-BA90-4E6D-8C50-6C69DCA0580C}">
            <xm:f>$E15=data!$AR$5</xm:f>
            <x14:dxf>
              <fill>
                <patternFill>
                  <bgColor theme="1"/>
                </patternFill>
              </fill>
            </x14:dxf>
          </x14:cfRule>
          <xm:sqref>G15:H15</xm:sqref>
        </x14:conditionalFormatting>
        <x14:conditionalFormatting xmlns:xm="http://schemas.microsoft.com/office/excel/2006/main">
          <x14:cfRule type="expression" priority="1360" id="{DE064AE1-E091-433C-9A81-CC93AEBFB32F}">
            <xm:f>$C26=data!$AS$5</xm:f>
            <x14:dxf>
              <fill>
                <patternFill>
                  <bgColor theme="1"/>
                </patternFill>
              </fill>
            </x14:dxf>
          </x14:cfRule>
          <xm:sqref>E26:H26</xm:sqref>
        </x14:conditionalFormatting>
        <x14:conditionalFormatting xmlns:xm="http://schemas.microsoft.com/office/excel/2006/main">
          <x14:cfRule type="expression" priority="1359" id="{4D84FA7D-7F16-49CA-AD3E-16C426236420}">
            <xm:f>$C26=data!$AS$4</xm:f>
            <x14:dxf>
              <fill>
                <patternFill>
                  <bgColor theme="1"/>
                </patternFill>
              </fill>
            </x14:dxf>
          </x14:cfRule>
          <xm:sqref>I26</xm:sqref>
        </x14:conditionalFormatting>
        <x14:conditionalFormatting xmlns:xm="http://schemas.microsoft.com/office/excel/2006/main">
          <x14:cfRule type="expression" priority="1358" id="{ECFA4B1C-A149-4009-B307-5BE415A6909F}">
            <xm:f>$E26=data!$AR$4</xm:f>
            <x14:dxf>
              <fill>
                <patternFill>
                  <bgColor theme="1"/>
                </patternFill>
              </fill>
            </x14:dxf>
          </x14:cfRule>
          <xm:sqref>F26</xm:sqref>
        </x14:conditionalFormatting>
        <x14:conditionalFormatting xmlns:xm="http://schemas.microsoft.com/office/excel/2006/main">
          <x14:cfRule type="expression" priority="1357" id="{CACD0418-166E-4879-852E-F6A502F79809}">
            <xm:f>$E26=data!$AR$5</xm:f>
            <x14:dxf>
              <fill>
                <patternFill>
                  <bgColor theme="1"/>
                </patternFill>
              </fill>
            </x14:dxf>
          </x14:cfRule>
          <xm:sqref>G26:H26</xm:sqref>
        </x14:conditionalFormatting>
        <x14:conditionalFormatting xmlns:xm="http://schemas.microsoft.com/office/excel/2006/main">
          <x14:cfRule type="expression" priority="1356" id="{F7E49AF8-9B43-4CD8-9D2C-CDAC7CB2EE31}">
            <xm:f>$C27=data!$AS$5</xm:f>
            <x14:dxf>
              <fill>
                <patternFill>
                  <bgColor theme="1"/>
                </patternFill>
              </fill>
            </x14:dxf>
          </x14:cfRule>
          <xm:sqref>E27:H27</xm:sqref>
        </x14:conditionalFormatting>
        <x14:conditionalFormatting xmlns:xm="http://schemas.microsoft.com/office/excel/2006/main">
          <x14:cfRule type="expression" priority="1355" id="{498B0A1A-16E2-4CD0-B36A-830DEEC90ECF}">
            <xm:f>$C27=data!$AS$4</xm:f>
            <x14:dxf>
              <fill>
                <patternFill>
                  <bgColor theme="1"/>
                </patternFill>
              </fill>
            </x14:dxf>
          </x14:cfRule>
          <xm:sqref>I27</xm:sqref>
        </x14:conditionalFormatting>
        <x14:conditionalFormatting xmlns:xm="http://schemas.microsoft.com/office/excel/2006/main">
          <x14:cfRule type="expression" priority="1354" id="{7A025CD7-A49B-46D0-978B-B7237FDA88DC}">
            <xm:f>$E27=data!$AR$4</xm:f>
            <x14:dxf>
              <fill>
                <patternFill>
                  <bgColor theme="1"/>
                </patternFill>
              </fill>
            </x14:dxf>
          </x14:cfRule>
          <xm:sqref>F27</xm:sqref>
        </x14:conditionalFormatting>
        <x14:conditionalFormatting xmlns:xm="http://schemas.microsoft.com/office/excel/2006/main">
          <x14:cfRule type="expression" priority="1353" id="{A474C326-8EA8-40B1-944E-7579FE530836}">
            <xm:f>$E27=data!$AR$5</xm:f>
            <x14:dxf>
              <fill>
                <patternFill>
                  <bgColor theme="1"/>
                </patternFill>
              </fill>
            </x14:dxf>
          </x14:cfRule>
          <xm:sqref>G27:H27</xm:sqref>
        </x14:conditionalFormatting>
        <x14:conditionalFormatting xmlns:xm="http://schemas.microsoft.com/office/excel/2006/main">
          <x14:cfRule type="expression" priority="1352" id="{0CD191AA-AA05-4704-9B9D-A47FB53ABCDF}">
            <xm:f>$C28=data!$AS$5</xm:f>
            <x14:dxf>
              <fill>
                <patternFill>
                  <bgColor theme="1"/>
                </patternFill>
              </fill>
            </x14:dxf>
          </x14:cfRule>
          <xm:sqref>E28:H28</xm:sqref>
        </x14:conditionalFormatting>
        <x14:conditionalFormatting xmlns:xm="http://schemas.microsoft.com/office/excel/2006/main">
          <x14:cfRule type="expression" priority="1351" id="{D4BCD813-5F11-480E-978F-DE0948DF0F7C}">
            <xm:f>$C28=data!$AS$4</xm:f>
            <x14:dxf>
              <fill>
                <patternFill>
                  <bgColor theme="1"/>
                </patternFill>
              </fill>
            </x14:dxf>
          </x14:cfRule>
          <xm:sqref>I28</xm:sqref>
        </x14:conditionalFormatting>
        <x14:conditionalFormatting xmlns:xm="http://schemas.microsoft.com/office/excel/2006/main">
          <x14:cfRule type="expression" priority="1350" id="{FB9AAA49-58C2-4A9A-AB56-A13C468DC4A1}">
            <xm:f>$E28=data!$AR$4</xm:f>
            <x14:dxf>
              <fill>
                <patternFill>
                  <bgColor theme="1"/>
                </patternFill>
              </fill>
            </x14:dxf>
          </x14:cfRule>
          <xm:sqref>F28</xm:sqref>
        </x14:conditionalFormatting>
        <x14:conditionalFormatting xmlns:xm="http://schemas.microsoft.com/office/excel/2006/main">
          <x14:cfRule type="expression" priority="1349" id="{1CEC138D-77BA-44E6-ADD4-EB9AB07D1F5F}">
            <xm:f>$E28=data!$AR$5</xm:f>
            <x14:dxf>
              <fill>
                <patternFill>
                  <bgColor theme="1"/>
                </patternFill>
              </fill>
            </x14:dxf>
          </x14:cfRule>
          <xm:sqref>G28:H28</xm:sqref>
        </x14:conditionalFormatting>
        <x14:conditionalFormatting xmlns:xm="http://schemas.microsoft.com/office/excel/2006/main">
          <x14:cfRule type="expression" priority="1348" id="{21050A8F-1A10-4CFD-8E05-EAC1EADC15D3}">
            <xm:f>$C29=data!$AS$5</xm:f>
            <x14:dxf>
              <fill>
                <patternFill>
                  <bgColor theme="1"/>
                </patternFill>
              </fill>
            </x14:dxf>
          </x14:cfRule>
          <xm:sqref>E29:H29</xm:sqref>
        </x14:conditionalFormatting>
        <x14:conditionalFormatting xmlns:xm="http://schemas.microsoft.com/office/excel/2006/main">
          <x14:cfRule type="expression" priority="1347" id="{ADBBC2F8-2C70-4765-BA9A-B1B1E3902228}">
            <xm:f>$C29=data!$AS$4</xm:f>
            <x14:dxf>
              <fill>
                <patternFill>
                  <bgColor theme="1"/>
                </patternFill>
              </fill>
            </x14:dxf>
          </x14:cfRule>
          <xm:sqref>I29</xm:sqref>
        </x14:conditionalFormatting>
        <x14:conditionalFormatting xmlns:xm="http://schemas.microsoft.com/office/excel/2006/main">
          <x14:cfRule type="expression" priority="1346" id="{768B8F89-265D-4540-90DD-800809C9352F}">
            <xm:f>$E29=data!$AR$4</xm:f>
            <x14:dxf>
              <fill>
                <patternFill>
                  <bgColor theme="1"/>
                </patternFill>
              </fill>
            </x14:dxf>
          </x14:cfRule>
          <xm:sqref>F29</xm:sqref>
        </x14:conditionalFormatting>
        <x14:conditionalFormatting xmlns:xm="http://schemas.microsoft.com/office/excel/2006/main">
          <x14:cfRule type="expression" priority="1345" id="{26CFCAF1-88DF-444D-8C4E-BF393113BF18}">
            <xm:f>$E29=data!$AR$5</xm:f>
            <x14:dxf>
              <fill>
                <patternFill>
                  <bgColor theme="1"/>
                </patternFill>
              </fill>
            </x14:dxf>
          </x14:cfRule>
          <xm:sqref>G29:H29</xm:sqref>
        </x14:conditionalFormatting>
        <x14:conditionalFormatting xmlns:xm="http://schemas.microsoft.com/office/excel/2006/main">
          <x14:cfRule type="expression" priority="1344" id="{E733BF64-36D4-4C63-ADA9-1CD4760DBB05}">
            <xm:f>$C30=data!$AS$5</xm:f>
            <x14:dxf>
              <fill>
                <patternFill>
                  <bgColor theme="1"/>
                </patternFill>
              </fill>
            </x14:dxf>
          </x14:cfRule>
          <xm:sqref>E30:H30</xm:sqref>
        </x14:conditionalFormatting>
        <x14:conditionalFormatting xmlns:xm="http://schemas.microsoft.com/office/excel/2006/main">
          <x14:cfRule type="expression" priority="1343" id="{880E4229-EC99-4344-9BBC-A886FCE31E1E}">
            <xm:f>$C30=data!$AS$4</xm:f>
            <x14:dxf>
              <fill>
                <patternFill>
                  <bgColor theme="1"/>
                </patternFill>
              </fill>
            </x14:dxf>
          </x14:cfRule>
          <xm:sqref>I30</xm:sqref>
        </x14:conditionalFormatting>
        <x14:conditionalFormatting xmlns:xm="http://schemas.microsoft.com/office/excel/2006/main">
          <x14:cfRule type="expression" priority="1342" id="{B76FF4E7-9C34-4C6A-BDB3-8D665D0661DF}">
            <xm:f>$E30=data!$AR$4</xm:f>
            <x14:dxf>
              <fill>
                <patternFill>
                  <bgColor theme="1"/>
                </patternFill>
              </fill>
            </x14:dxf>
          </x14:cfRule>
          <xm:sqref>F30</xm:sqref>
        </x14:conditionalFormatting>
        <x14:conditionalFormatting xmlns:xm="http://schemas.microsoft.com/office/excel/2006/main">
          <x14:cfRule type="expression" priority="1341" id="{A1E2924F-F0F0-4D4C-8B1A-E3B8CEBFFCF4}">
            <xm:f>$E30=data!$AR$5</xm:f>
            <x14:dxf>
              <fill>
                <patternFill>
                  <bgColor theme="1"/>
                </patternFill>
              </fill>
            </x14:dxf>
          </x14:cfRule>
          <xm:sqref>G30:H30</xm:sqref>
        </x14:conditionalFormatting>
        <x14:conditionalFormatting xmlns:xm="http://schemas.microsoft.com/office/excel/2006/main">
          <x14:cfRule type="expression" priority="1340" id="{1E03C88C-28CF-4007-BF91-CADF2B187D87}">
            <xm:f>$C31=data!$AS$5</xm:f>
            <x14:dxf>
              <fill>
                <patternFill>
                  <bgColor theme="1"/>
                </patternFill>
              </fill>
            </x14:dxf>
          </x14:cfRule>
          <xm:sqref>E31:H31</xm:sqref>
        </x14:conditionalFormatting>
        <x14:conditionalFormatting xmlns:xm="http://schemas.microsoft.com/office/excel/2006/main">
          <x14:cfRule type="expression" priority="1339" id="{0231BF64-5BD2-4474-BB73-B8C761E68B13}">
            <xm:f>$C31=data!$AS$4</xm:f>
            <x14:dxf>
              <fill>
                <patternFill>
                  <bgColor theme="1"/>
                </patternFill>
              </fill>
            </x14:dxf>
          </x14:cfRule>
          <xm:sqref>I31</xm:sqref>
        </x14:conditionalFormatting>
        <x14:conditionalFormatting xmlns:xm="http://schemas.microsoft.com/office/excel/2006/main">
          <x14:cfRule type="expression" priority="1338" id="{BA711DF9-511B-40A8-B1EB-DEF8FDBAE16A}">
            <xm:f>$E31=data!$AR$4</xm:f>
            <x14:dxf>
              <fill>
                <patternFill>
                  <bgColor theme="1"/>
                </patternFill>
              </fill>
            </x14:dxf>
          </x14:cfRule>
          <xm:sqref>F31</xm:sqref>
        </x14:conditionalFormatting>
        <x14:conditionalFormatting xmlns:xm="http://schemas.microsoft.com/office/excel/2006/main">
          <x14:cfRule type="expression" priority="1337" id="{D413E6A7-C399-40D7-95E4-224EC077A8AA}">
            <xm:f>$E31=data!$AR$5</xm:f>
            <x14:dxf>
              <fill>
                <patternFill>
                  <bgColor theme="1"/>
                </patternFill>
              </fill>
            </x14:dxf>
          </x14:cfRule>
          <xm:sqref>G31:H31</xm:sqref>
        </x14:conditionalFormatting>
        <x14:conditionalFormatting xmlns:xm="http://schemas.microsoft.com/office/excel/2006/main">
          <x14:cfRule type="expression" priority="1336" id="{23FDC825-5138-4AE8-9644-0A2576917F94}">
            <xm:f>$C32=data!$AS$5</xm:f>
            <x14:dxf>
              <fill>
                <patternFill>
                  <bgColor theme="1"/>
                </patternFill>
              </fill>
            </x14:dxf>
          </x14:cfRule>
          <xm:sqref>E32:H32</xm:sqref>
        </x14:conditionalFormatting>
        <x14:conditionalFormatting xmlns:xm="http://schemas.microsoft.com/office/excel/2006/main">
          <x14:cfRule type="expression" priority="1335" id="{45D73DA7-AEB3-4381-8FE2-87589FE1E096}">
            <xm:f>$C32=data!$AS$4</xm:f>
            <x14:dxf>
              <fill>
                <patternFill>
                  <bgColor theme="1"/>
                </patternFill>
              </fill>
            </x14:dxf>
          </x14:cfRule>
          <xm:sqref>I32</xm:sqref>
        </x14:conditionalFormatting>
        <x14:conditionalFormatting xmlns:xm="http://schemas.microsoft.com/office/excel/2006/main">
          <x14:cfRule type="expression" priority="1334" id="{27707383-610E-422B-9022-37126D9E896C}">
            <xm:f>$E32=data!$AR$4</xm:f>
            <x14:dxf>
              <fill>
                <patternFill>
                  <bgColor theme="1"/>
                </patternFill>
              </fill>
            </x14:dxf>
          </x14:cfRule>
          <xm:sqref>F32</xm:sqref>
        </x14:conditionalFormatting>
        <x14:conditionalFormatting xmlns:xm="http://schemas.microsoft.com/office/excel/2006/main">
          <x14:cfRule type="expression" priority="1333" id="{3C3F8F05-4712-4E1A-B952-B3933F93D31D}">
            <xm:f>$E32=data!$AR$5</xm:f>
            <x14:dxf>
              <fill>
                <patternFill>
                  <bgColor theme="1"/>
                </patternFill>
              </fill>
            </x14:dxf>
          </x14:cfRule>
          <xm:sqref>G32:H32</xm:sqref>
        </x14:conditionalFormatting>
        <x14:conditionalFormatting xmlns:xm="http://schemas.microsoft.com/office/excel/2006/main">
          <x14:cfRule type="expression" priority="1332" id="{FD5DACD2-C8F3-406F-8BFB-26888ADC640B}">
            <xm:f>$C33=data!$AS$5</xm:f>
            <x14:dxf>
              <fill>
                <patternFill>
                  <bgColor theme="1"/>
                </patternFill>
              </fill>
            </x14:dxf>
          </x14:cfRule>
          <xm:sqref>E33:H33</xm:sqref>
        </x14:conditionalFormatting>
        <x14:conditionalFormatting xmlns:xm="http://schemas.microsoft.com/office/excel/2006/main">
          <x14:cfRule type="expression" priority="1331" id="{87FC2819-EC29-4470-BB91-E7F3EC3506E4}">
            <xm:f>$C33=data!$AS$4</xm:f>
            <x14:dxf>
              <fill>
                <patternFill>
                  <bgColor theme="1"/>
                </patternFill>
              </fill>
            </x14:dxf>
          </x14:cfRule>
          <xm:sqref>I33</xm:sqref>
        </x14:conditionalFormatting>
        <x14:conditionalFormatting xmlns:xm="http://schemas.microsoft.com/office/excel/2006/main">
          <x14:cfRule type="expression" priority="1330" id="{2C7F101B-CC5D-4D85-804A-4AC0E8E8E8A1}">
            <xm:f>$E33=data!$AR$4</xm:f>
            <x14:dxf>
              <fill>
                <patternFill>
                  <bgColor theme="1"/>
                </patternFill>
              </fill>
            </x14:dxf>
          </x14:cfRule>
          <xm:sqref>F33</xm:sqref>
        </x14:conditionalFormatting>
        <x14:conditionalFormatting xmlns:xm="http://schemas.microsoft.com/office/excel/2006/main">
          <x14:cfRule type="expression" priority="1329" id="{7E1C08A7-6A05-4059-89E1-936EB1E86A34}">
            <xm:f>$E33=data!$AR$5</xm:f>
            <x14:dxf>
              <fill>
                <patternFill>
                  <bgColor theme="1"/>
                </patternFill>
              </fill>
            </x14:dxf>
          </x14:cfRule>
          <xm:sqref>G33:H33</xm:sqref>
        </x14:conditionalFormatting>
        <x14:conditionalFormatting xmlns:xm="http://schemas.microsoft.com/office/excel/2006/main">
          <x14:cfRule type="expression" priority="1328" id="{D3F03B1F-3CC9-4834-9224-BDBA93C4CAFA}">
            <xm:f>$C34=data!$AS$5</xm:f>
            <x14:dxf>
              <fill>
                <patternFill>
                  <bgColor theme="1"/>
                </patternFill>
              </fill>
            </x14:dxf>
          </x14:cfRule>
          <xm:sqref>E34:H34</xm:sqref>
        </x14:conditionalFormatting>
        <x14:conditionalFormatting xmlns:xm="http://schemas.microsoft.com/office/excel/2006/main">
          <x14:cfRule type="expression" priority="1327" id="{9D4B9E98-5FE0-4476-ADB8-01C8D53476EC}">
            <xm:f>$C34=data!$AS$4</xm:f>
            <x14:dxf>
              <fill>
                <patternFill>
                  <bgColor theme="1"/>
                </patternFill>
              </fill>
            </x14:dxf>
          </x14:cfRule>
          <xm:sqref>I34</xm:sqref>
        </x14:conditionalFormatting>
        <x14:conditionalFormatting xmlns:xm="http://schemas.microsoft.com/office/excel/2006/main">
          <x14:cfRule type="expression" priority="1326" id="{3E93F9DD-2F73-46D9-8CA7-D8301FDE5203}">
            <xm:f>$E34=data!$AR$4</xm:f>
            <x14:dxf>
              <fill>
                <patternFill>
                  <bgColor theme="1"/>
                </patternFill>
              </fill>
            </x14:dxf>
          </x14:cfRule>
          <xm:sqref>F34</xm:sqref>
        </x14:conditionalFormatting>
        <x14:conditionalFormatting xmlns:xm="http://schemas.microsoft.com/office/excel/2006/main">
          <x14:cfRule type="expression" priority="1325" id="{CCB14E6F-9AC9-4F0E-8AEA-A24BF0BEED0E}">
            <xm:f>$E34=data!$AR$5</xm:f>
            <x14:dxf>
              <fill>
                <patternFill>
                  <bgColor theme="1"/>
                </patternFill>
              </fill>
            </x14:dxf>
          </x14:cfRule>
          <xm:sqref>G34:H34</xm:sqref>
        </x14:conditionalFormatting>
        <x14:conditionalFormatting xmlns:xm="http://schemas.microsoft.com/office/excel/2006/main">
          <x14:cfRule type="expression" priority="1324" id="{5B2A225E-7C83-4161-B0ED-E8CD3DD8D531}">
            <xm:f>$C35=data!$AS$5</xm:f>
            <x14:dxf>
              <fill>
                <patternFill>
                  <bgColor theme="1"/>
                </patternFill>
              </fill>
            </x14:dxf>
          </x14:cfRule>
          <xm:sqref>E35:H35</xm:sqref>
        </x14:conditionalFormatting>
        <x14:conditionalFormatting xmlns:xm="http://schemas.microsoft.com/office/excel/2006/main">
          <x14:cfRule type="expression" priority="1323" id="{0FCFB5B0-2FC7-4C1F-896F-DAD1048F1DE5}">
            <xm:f>$C35=data!$AS$4</xm:f>
            <x14:dxf>
              <fill>
                <patternFill>
                  <bgColor theme="1"/>
                </patternFill>
              </fill>
            </x14:dxf>
          </x14:cfRule>
          <xm:sqref>I35</xm:sqref>
        </x14:conditionalFormatting>
        <x14:conditionalFormatting xmlns:xm="http://schemas.microsoft.com/office/excel/2006/main">
          <x14:cfRule type="expression" priority="1322" id="{3E595D31-CB48-4987-ABDC-0C8E3FEFECCE}">
            <xm:f>$E35=data!$AR$4</xm:f>
            <x14:dxf>
              <fill>
                <patternFill>
                  <bgColor theme="1"/>
                </patternFill>
              </fill>
            </x14:dxf>
          </x14:cfRule>
          <xm:sqref>F35</xm:sqref>
        </x14:conditionalFormatting>
        <x14:conditionalFormatting xmlns:xm="http://schemas.microsoft.com/office/excel/2006/main">
          <x14:cfRule type="expression" priority="1321" id="{344DBF2B-B832-40DB-BB74-AD9FEB5F4107}">
            <xm:f>$E35=data!$AR$5</xm:f>
            <x14:dxf>
              <fill>
                <patternFill>
                  <bgColor theme="1"/>
                </patternFill>
              </fill>
            </x14:dxf>
          </x14:cfRule>
          <xm:sqref>G35:H35</xm:sqref>
        </x14:conditionalFormatting>
        <x14:conditionalFormatting xmlns:xm="http://schemas.microsoft.com/office/excel/2006/main">
          <x14:cfRule type="expression" priority="1320" id="{B5D9F901-3861-4803-BF92-D353FE70E783}">
            <xm:f>$C46=data!$AS$5</xm:f>
            <x14:dxf>
              <fill>
                <patternFill>
                  <bgColor theme="1"/>
                </patternFill>
              </fill>
            </x14:dxf>
          </x14:cfRule>
          <xm:sqref>E46:H46</xm:sqref>
        </x14:conditionalFormatting>
        <x14:conditionalFormatting xmlns:xm="http://schemas.microsoft.com/office/excel/2006/main">
          <x14:cfRule type="expression" priority="1319" id="{33732816-E094-452B-979F-FFBF3895266F}">
            <xm:f>$C46=data!$AS$4</xm:f>
            <x14:dxf>
              <fill>
                <patternFill>
                  <bgColor theme="1"/>
                </patternFill>
              </fill>
            </x14:dxf>
          </x14:cfRule>
          <xm:sqref>I46</xm:sqref>
        </x14:conditionalFormatting>
        <x14:conditionalFormatting xmlns:xm="http://schemas.microsoft.com/office/excel/2006/main">
          <x14:cfRule type="expression" priority="1318" id="{1161886D-BA63-4F15-8568-56E03BBA99FB}">
            <xm:f>$E46=data!$AR$4</xm:f>
            <x14:dxf>
              <fill>
                <patternFill>
                  <bgColor theme="1"/>
                </patternFill>
              </fill>
            </x14:dxf>
          </x14:cfRule>
          <xm:sqref>F46</xm:sqref>
        </x14:conditionalFormatting>
        <x14:conditionalFormatting xmlns:xm="http://schemas.microsoft.com/office/excel/2006/main">
          <x14:cfRule type="expression" priority="1317" id="{ABB43007-CC57-4F25-8723-D7492B664731}">
            <xm:f>$E46=data!$AR$5</xm:f>
            <x14:dxf>
              <fill>
                <patternFill>
                  <bgColor theme="1"/>
                </patternFill>
              </fill>
            </x14:dxf>
          </x14:cfRule>
          <xm:sqref>G46:H46</xm:sqref>
        </x14:conditionalFormatting>
        <x14:conditionalFormatting xmlns:xm="http://schemas.microsoft.com/office/excel/2006/main">
          <x14:cfRule type="expression" priority="1316" id="{EA2FAFF8-3FB5-4D1C-ABF8-3BDBA5B3F53B}">
            <xm:f>$C47=data!$AS$5</xm:f>
            <x14:dxf>
              <fill>
                <patternFill>
                  <bgColor theme="1"/>
                </patternFill>
              </fill>
            </x14:dxf>
          </x14:cfRule>
          <xm:sqref>E47:H47</xm:sqref>
        </x14:conditionalFormatting>
        <x14:conditionalFormatting xmlns:xm="http://schemas.microsoft.com/office/excel/2006/main">
          <x14:cfRule type="expression" priority="1315" id="{CCECD447-1F84-4359-AD38-739AEB732BF4}">
            <xm:f>$C47=data!$AS$4</xm:f>
            <x14:dxf>
              <fill>
                <patternFill>
                  <bgColor theme="1"/>
                </patternFill>
              </fill>
            </x14:dxf>
          </x14:cfRule>
          <xm:sqref>I47</xm:sqref>
        </x14:conditionalFormatting>
        <x14:conditionalFormatting xmlns:xm="http://schemas.microsoft.com/office/excel/2006/main">
          <x14:cfRule type="expression" priority="1314" id="{EED9D4A7-2CBD-4221-B9F2-2B08C6DFBFB0}">
            <xm:f>$E47=data!$AR$4</xm:f>
            <x14:dxf>
              <fill>
                <patternFill>
                  <bgColor theme="1"/>
                </patternFill>
              </fill>
            </x14:dxf>
          </x14:cfRule>
          <xm:sqref>F47</xm:sqref>
        </x14:conditionalFormatting>
        <x14:conditionalFormatting xmlns:xm="http://schemas.microsoft.com/office/excel/2006/main">
          <x14:cfRule type="expression" priority="1313" id="{3B3B8897-4009-4A7E-818B-5788ABB42353}">
            <xm:f>$E47=data!$AR$5</xm:f>
            <x14:dxf>
              <fill>
                <patternFill>
                  <bgColor theme="1"/>
                </patternFill>
              </fill>
            </x14:dxf>
          </x14:cfRule>
          <xm:sqref>G47:H47</xm:sqref>
        </x14:conditionalFormatting>
        <x14:conditionalFormatting xmlns:xm="http://schemas.microsoft.com/office/excel/2006/main">
          <x14:cfRule type="expression" priority="1312" id="{EB4398BC-3805-4DD8-B7AC-D6CF394C382B}">
            <xm:f>$C48=data!$AS$5</xm:f>
            <x14:dxf>
              <fill>
                <patternFill>
                  <bgColor theme="1"/>
                </patternFill>
              </fill>
            </x14:dxf>
          </x14:cfRule>
          <xm:sqref>E48:H48</xm:sqref>
        </x14:conditionalFormatting>
        <x14:conditionalFormatting xmlns:xm="http://schemas.microsoft.com/office/excel/2006/main">
          <x14:cfRule type="expression" priority="1311" id="{E5B1D5DF-0FEF-4C18-9D17-769AF1637213}">
            <xm:f>$C48=data!$AS$4</xm:f>
            <x14:dxf>
              <fill>
                <patternFill>
                  <bgColor theme="1"/>
                </patternFill>
              </fill>
            </x14:dxf>
          </x14:cfRule>
          <xm:sqref>I48</xm:sqref>
        </x14:conditionalFormatting>
        <x14:conditionalFormatting xmlns:xm="http://schemas.microsoft.com/office/excel/2006/main">
          <x14:cfRule type="expression" priority="1310" id="{7C151734-6154-4EC7-909F-CB7BD6F3E372}">
            <xm:f>$E48=data!$AR$4</xm:f>
            <x14:dxf>
              <fill>
                <patternFill>
                  <bgColor theme="1"/>
                </patternFill>
              </fill>
            </x14:dxf>
          </x14:cfRule>
          <xm:sqref>F48</xm:sqref>
        </x14:conditionalFormatting>
        <x14:conditionalFormatting xmlns:xm="http://schemas.microsoft.com/office/excel/2006/main">
          <x14:cfRule type="expression" priority="1309" id="{B44C2788-B00E-40B5-9D11-D79357519BF9}">
            <xm:f>$E48=data!$AR$5</xm:f>
            <x14:dxf>
              <fill>
                <patternFill>
                  <bgColor theme="1"/>
                </patternFill>
              </fill>
            </x14:dxf>
          </x14:cfRule>
          <xm:sqref>G48:H48</xm:sqref>
        </x14:conditionalFormatting>
        <x14:conditionalFormatting xmlns:xm="http://schemas.microsoft.com/office/excel/2006/main">
          <x14:cfRule type="expression" priority="1308" id="{BCD4D269-1491-4507-82CB-B94A320FCBD5}">
            <xm:f>$C49=data!$AS$5</xm:f>
            <x14:dxf>
              <fill>
                <patternFill>
                  <bgColor theme="1"/>
                </patternFill>
              </fill>
            </x14:dxf>
          </x14:cfRule>
          <xm:sqref>E49:H49</xm:sqref>
        </x14:conditionalFormatting>
        <x14:conditionalFormatting xmlns:xm="http://schemas.microsoft.com/office/excel/2006/main">
          <x14:cfRule type="expression" priority="1307" id="{15BA0734-69B7-41FF-A5B8-7871D20374F9}">
            <xm:f>$C49=data!$AS$4</xm:f>
            <x14:dxf>
              <fill>
                <patternFill>
                  <bgColor theme="1"/>
                </patternFill>
              </fill>
            </x14:dxf>
          </x14:cfRule>
          <xm:sqref>I49</xm:sqref>
        </x14:conditionalFormatting>
        <x14:conditionalFormatting xmlns:xm="http://schemas.microsoft.com/office/excel/2006/main">
          <x14:cfRule type="expression" priority="1306" id="{62BF340B-9A2D-4076-9FFA-6BF424EFDD70}">
            <xm:f>$E49=data!$AR$4</xm:f>
            <x14:dxf>
              <fill>
                <patternFill>
                  <bgColor theme="1"/>
                </patternFill>
              </fill>
            </x14:dxf>
          </x14:cfRule>
          <xm:sqref>F49</xm:sqref>
        </x14:conditionalFormatting>
        <x14:conditionalFormatting xmlns:xm="http://schemas.microsoft.com/office/excel/2006/main">
          <x14:cfRule type="expression" priority="1305" id="{D27185DE-9A51-46E1-86EE-E2B91FAF1CF5}">
            <xm:f>$E49=data!$AR$5</xm:f>
            <x14:dxf>
              <fill>
                <patternFill>
                  <bgColor theme="1"/>
                </patternFill>
              </fill>
            </x14:dxf>
          </x14:cfRule>
          <xm:sqref>G49:H49</xm:sqref>
        </x14:conditionalFormatting>
        <x14:conditionalFormatting xmlns:xm="http://schemas.microsoft.com/office/excel/2006/main">
          <x14:cfRule type="expression" priority="1304" id="{E2038EFD-1822-474C-A3E7-063962668A37}">
            <xm:f>$C50=data!$AS$5</xm:f>
            <x14:dxf>
              <fill>
                <patternFill>
                  <bgColor theme="1"/>
                </patternFill>
              </fill>
            </x14:dxf>
          </x14:cfRule>
          <xm:sqref>E50:H50</xm:sqref>
        </x14:conditionalFormatting>
        <x14:conditionalFormatting xmlns:xm="http://schemas.microsoft.com/office/excel/2006/main">
          <x14:cfRule type="expression" priority="1303" id="{EC0A9118-C3D8-4DFB-AA2A-F0356C569A71}">
            <xm:f>$C50=data!$AS$4</xm:f>
            <x14:dxf>
              <fill>
                <patternFill>
                  <bgColor theme="1"/>
                </patternFill>
              </fill>
            </x14:dxf>
          </x14:cfRule>
          <xm:sqref>I50</xm:sqref>
        </x14:conditionalFormatting>
        <x14:conditionalFormatting xmlns:xm="http://schemas.microsoft.com/office/excel/2006/main">
          <x14:cfRule type="expression" priority="1302" id="{B198FEA2-1050-4BB7-AB4F-BB55246394C4}">
            <xm:f>$E50=data!$AR$4</xm:f>
            <x14:dxf>
              <fill>
                <patternFill>
                  <bgColor theme="1"/>
                </patternFill>
              </fill>
            </x14:dxf>
          </x14:cfRule>
          <xm:sqref>F50</xm:sqref>
        </x14:conditionalFormatting>
        <x14:conditionalFormatting xmlns:xm="http://schemas.microsoft.com/office/excel/2006/main">
          <x14:cfRule type="expression" priority="1301" id="{9815138F-1817-4446-BA40-401FB3DEBE2A}">
            <xm:f>$E50=data!$AR$5</xm:f>
            <x14:dxf>
              <fill>
                <patternFill>
                  <bgColor theme="1"/>
                </patternFill>
              </fill>
            </x14:dxf>
          </x14:cfRule>
          <xm:sqref>G50:H50</xm:sqref>
        </x14:conditionalFormatting>
        <x14:conditionalFormatting xmlns:xm="http://schemas.microsoft.com/office/excel/2006/main">
          <x14:cfRule type="expression" priority="1300" id="{8A2EF83C-0BFB-4077-98A2-66DE822964FC}">
            <xm:f>$C51=data!$AS$5</xm:f>
            <x14:dxf>
              <fill>
                <patternFill>
                  <bgColor theme="1"/>
                </patternFill>
              </fill>
            </x14:dxf>
          </x14:cfRule>
          <xm:sqref>E51:H51</xm:sqref>
        </x14:conditionalFormatting>
        <x14:conditionalFormatting xmlns:xm="http://schemas.microsoft.com/office/excel/2006/main">
          <x14:cfRule type="expression" priority="1299" id="{D2A12B05-3CAC-429E-98CC-749FE42305FC}">
            <xm:f>$C51=data!$AS$4</xm:f>
            <x14:dxf>
              <fill>
                <patternFill>
                  <bgColor theme="1"/>
                </patternFill>
              </fill>
            </x14:dxf>
          </x14:cfRule>
          <xm:sqref>I51</xm:sqref>
        </x14:conditionalFormatting>
        <x14:conditionalFormatting xmlns:xm="http://schemas.microsoft.com/office/excel/2006/main">
          <x14:cfRule type="expression" priority="1298" id="{ACDBAE94-2866-435A-802A-864F4AC7ACBA}">
            <xm:f>$E51=data!$AR$4</xm:f>
            <x14:dxf>
              <fill>
                <patternFill>
                  <bgColor theme="1"/>
                </patternFill>
              </fill>
            </x14:dxf>
          </x14:cfRule>
          <xm:sqref>F51</xm:sqref>
        </x14:conditionalFormatting>
        <x14:conditionalFormatting xmlns:xm="http://schemas.microsoft.com/office/excel/2006/main">
          <x14:cfRule type="expression" priority="1297" id="{883C9C37-17F7-470E-A306-6A00FDE07529}">
            <xm:f>$E51=data!$AR$5</xm:f>
            <x14:dxf>
              <fill>
                <patternFill>
                  <bgColor theme="1"/>
                </patternFill>
              </fill>
            </x14:dxf>
          </x14:cfRule>
          <xm:sqref>G51:H51</xm:sqref>
        </x14:conditionalFormatting>
        <x14:conditionalFormatting xmlns:xm="http://schemas.microsoft.com/office/excel/2006/main">
          <x14:cfRule type="expression" priority="1296" id="{CF948E89-103B-431C-BE76-7F267A2FC913}">
            <xm:f>$C52=data!$AS$5</xm:f>
            <x14:dxf>
              <fill>
                <patternFill>
                  <bgColor theme="1"/>
                </patternFill>
              </fill>
            </x14:dxf>
          </x14:cfRule>
          <xm:sqref>E52:H52</xm:sqref>
        </x14:conditionalFormatting>
        <x14:conditionalFormatting xmlns:xm="http://schemas.microsoft.com/office/excel/2006/main">
          <x14:cfRule type="expression" priority="1295" id="{C2F64625-54B3-4007-8E8B-1BB88C0403C4}">
            <xm:f>$C52=data!$AS$4</xm:f>
            <x14:dxf>
              <fill>
                <patternFill>
                  <bgColor theme="1"/>
                </patternFill>
              </fill>
            </x14:dxf>
          </x14:cfRule>
          <xm:sqref>I52</xm:sqref>
        </x14:conditionalFormatting>
        <x14:conditionalFormatting xmlns:xm="http://schemas.microsoft.com/office/excel/2006/main">
          <x14:cfRule type="expression" priority="1294" id="{AB538E77-730D-4E62-859C-ADF68E79A2FA}">
            <xm:f>$E52=data!$AR$4</xm:f>
            <x14:dxf>
              <fill>
                <patternFill>
                  <bgColor theme="1"/>
                </patternFill>
              </fill>
            </x14:dxf>
          </x14:cfRule>
          <xm:sqref>F52</xm:sqref>
        </x14:conditionalFormatting>
        <x14:conditionalFormatting xmlns:xm="http://schemas.microsoft.com/office/excel/2006/main">
          <x14:cfRule type="expression" priority="1293" id="{821B4955-6DFA-494F-B004-AF129D2201A6}">
            <xm:f>$E52=data!$AR$5</xm:f>
            <x14:dxf>
              <fill>
                <patternFill>
                  <bgColor theme="1"/>
                </patternFill>
              </fill>
            </x14:dxf>
          </x14:cfRule>
          <xm:sqref>G52:H52</xm:sqref>
        </x14:conditionalFormatting>
        <x14:conditionalFormatting xmlns:xm="http://schemas.microsoft.com/office/excel/2006/main">
          <x14:cfRule type="expression" priority="1292" id="{46FA5C58-CD93-4FF1-AD32-7EBB5BAEE633}">
            <xm:f>$C53=data!$AS$5</xm:f>
            <x14:dxf>
              <fill>
                <patternFill>
                  <bgColor theme="1"/>
                </patternFill>
              </fill>
            </x14:dxf>
          </x14:cfRule>
          <xm:sqref>E53:H53</xm:sqref>
        </x14:conditionalFormatting>
        <x14:conditionalFormatting xmlns:xm="http://schemas.microsoft.com/office/excel/2006/main">
          <x14:cfRule type="expression" priority="1291" id="{71692C37-474A-4794-914D-1D70FCF09CCA}">
            <xm:f>$C53=data!$AS$4</xm:f>
            <x14:dxf>
              <fill>
                <patternFill>
                  <bgColor theme="1"/>
                </patternFill>
              </fill>
            </x14:dxf>
          </x14:cfRule>
          <xm:sqref>I53</xm:sqref>
        </x14:conditionalFormatting>
        <x14:conditionalFormatting xmlns:xm="http://schemas.microsoft.com/office/excel/2006/main">
          <x14:cfRule type="expression" priority="1290" id="{26C32A3D-CA9B-4AF2-A621-BF4ECD0F35D5}">
            <xm:f>$E53=data!$AR$4</xm:f>
            <x14:dxf>
              <fill>
                <patternFill>
                  <bgColor theme="1"/>
                </patternFill>
              </fill>
            </x14:dxf>
          </x14:cfRule>
          <xm:sqref>F53</xm:sqref>
        </x14:conditionalFormatting>
        <x14:conditionalFormatting xmlns:xm="http://schemas.microsoft.com/office/excel/2006/main">
          <x14:cfRule type="expression" priority="1289" id="{35821754-EBB3-49DE-B70A-BD4A42A36154}">
            <xm:f>$E53=data!$AR$5</xm:f>
            <x14:dxf>
              <fill>
                <patternFill>
                  <bgColor theme="1"/>
                </patternFill>
              </fill>
            </x14:dxf>
          </x14:cfRule>
          <xm:sqref>G53:H53</xm:sqref>
        </x14:conditionalFormatting>
        <x14:conditionalFormatting xmlns:xm="http://schemas.microsoft.com/office/excel/2006/main">
          <x14:cfRule type="expression" priority="1288" id="{A676FE16-F65D-48D5-A194-17581481B5D0}">
            <xm:f>$C54=data!$AS$5</xm:f>
            <x14:dxf>
              <fill>
                <patternFill>
                  <bgColor theme="1"/>
                </patternFill>
              </fill>
            </x14:dxf>
          </x14:cfRule>
          <xm:sqref>E54:H54</xm:sqref>
        </x14:conditionalFormatting>
        <x14:conditionalFormatting xmlns:xm="http://schemas.microsoft.com/office/excel/2006/main">
          <x14:cfRule type="expression" priority="1287" id="{1D99DEDB-D58E-4EC0-8841-7ACAE59A7279}">
            <xm:f>$C54=data!$AS$4</xm:f>
            <x14:dxf>
              <fill>
                <patternFill>
                  <bgColor theme="1"/>
                </patternFill>
              </fill>
            </x14:dxf>
          </x14:cfRule>
          <xm:sqref>I54</xm:sqref>
        </x14:conditionalFormatting>
        <x14:conditionalFormatting xmlns:xm="http://schemas.microsoft.com/office/excel/2006/main">
          <x14:cfRule type="expression" priority="1286" id="{E8C2953B-46E6-4DAF-AB4E-E34929E5A034}">
            <xm:f>$E54=data!$AR$4</xm:f>
            <x14:dxf>
              <fill>
                <patternFill>
                  <bgColor theme="1"/>
                </patternFill>
              </fill>
            </x14:dxf>
          </x14:cfRule>
          <xm:sqref>F54</xm:sqref>
        </x14:conditionalFormatting>
        <x14:conditionalFormatting xmlns:xm="http://schemas.microsoft.com/office/excel/2006/main">
          <x14:cfRule type="expression" priority="1285" id="{F9D2EA82-27D9-485B-8071-D48B9873FFC5}">
            <xm:f>$E54=data!$AR$5</xm:f>
            <x14:dxf>
              <fill>
                <patternFill>
                  <bgColor theme="1"/>
                </patternFill>
              </fill>
            </x14:dxf>
          </x14:cfRule>
          <xm:sqref>G54:H54</xm:sqref>
        </x14:conditionalFormatting>
        <x14:conditionalFormatting xmlns:xm="http://schemas.microsoft.com/office/excel/2006/main">
          <x14:cfRule type="expression" priority="1284" id="{1A498647-20CC-4A82-AFC1-87EB337BD7D4}">
            <xm:f>$C55=data!$AS$5</xm:f>
            <x14:dxf>
              <fill>
                <patternFill>
                  <bgColor theme="1"/>
                </patternFill>
              </fill>
            </x14:dxf>
          </x14:cfRule>
          <xm:sqref>E55:H55</xm:sqref>
        </x14:conditionalFormatting>
        <x14:conditionalFormatting xmlns:xm="http://schemas.microsoft.com/office/excel/2006/main">
          <x14:cfRule type="expression" priority="1283" id="{BB43372B-0474-45FD-BA58-9D795A1F327F}">
            <xm:f>$C55=data!$AS$4</xm:f>
            <x14:dxf>
              <fill>
                <patternFill>
                  <bgColor theme="1"/>
                </patternFill>
              </fill>
            </x14:dxf>
          </x14:cfRule>
          <xm:sqref>I55</xm:sqref>
        </x14:conditionalFormatting>
        <x14:conditionalFormatting xmlns:xm="http://schemas.microsoft.com/office/excel/2006/main">
          <x14:cfRule type="expression" priority="1282" id="{4528BF75-BDE7-42BD-88BE-0630C45B2021}">
            <xm:f>$E55=data!$AR$4</xm:f>
            <x14:dxf>
              <fill>
                <patternFill>
                  <bgColor theme="1"/>
                </patternFill>
              </fill>
            </x14:dxf>
          </x14:cfRule>
          <xm:sqref>F55</xm:sqref>
        </x14:conditionalFormatting>
        <x14:conditionalFormatting xmlns:xm="http://schemas.microsoft.com/office/excel/2006/main">
          <x14:cfRule type="expression" priority="1281" id="{CBE4DD11-8782-42C6-B347-EE5ECE894A4C}">
            <xm:f>$E55=data!$AR$5</xm:f>
            <x14:dxf>
              <fill>
                <patternFill>
                  <bgColor theme="1"/>
                </patternFill>
              </fill>
            </x14:dxf>
          </x14:cfRule>
          <xm:sqref>G55:H55</xm:sqref>
        </x14:conditionalFormatting>
        <x14:conditionalFormatting xmlns:xm="http://schemas.microsoft.com/office/excel/2006/main">
          <x14:cfRule type="expression" priority="1280" id="{2B35B2B5-CF03-4BEA-A71C-4E2515E47F2E}">
            <xm:f>$C66=data!$AS$5</xm:f>
            <x14:dxf>
              <fill>
                <patternFill>
                  <bgColor theme="1"/>
                </patternFill>
              </fill>
            </x14:dxf>
          </x14:cfRule>
          <xm:sqref>E66:H66</xm:sqref>
        </x14:conditionalFormatting>
        <x14:conditionalFormatting xmlns:xm="http://schemas.microsoft.com/office/excel/2006/main">
          <x14:cfRule type="expression" priority="1279" id="{56A55F4A-6ECD-42C5-A6DF-6B401A57D216}">
            <xm:f>$C66=data!$AS$4</xm:f>
            <x14:dxf>
              <fill>
                <patternFill>
                  <bgColor theme="1"/>
                </patternFill>
              </fill>
            </x14:dxf>
          </x14:cfRule>
          <xm:sqref>I66</xm:sqref>
        </x14:conditionalFormatting>
        <x14:conditionalFormatting xmlns:xm="http://schemas.microsoft.com/office/excel/2006/main">
          <x14:cfRule type="expression" priority="1278" id="{70A6C10B-A471-44FF-832C-A1E042392787}">
            <xm:f>$E66=data!$AR$4</xm:f>
            <x14:dxf>
              <fill>
                <patternFill>
                  <bgColor theme="1"/>
                </patternFill>
              </fill>
            </x14:dxf>
          </x14:cfRule>
          <xm:sqref>F66</xm:sqref>
        </x14:conditionalFormatting>
        <x14:conditionalFormatting xmlns:xm="http://schemas.microsoft.com/office/excel/2006/main">
          <x14:cfRule type="expression" priority="1277" id="{96C31D99-99BE-4CFC-A66E-C415EDF28618}">
            <xm:f>$E66=data!$AR$5</xm:f>
            <x14:dxf>
              <fill>
                <patternFill>
                  <bgColor theme="1"/>
                </patternFill>
              </fill>
            </x14:dxf>
          </x14:cfRule>
          <xm:sqref>G66:H66</xm:sqref>
        </x14:conditionalFormatting>
        <x14:conditionalFormatting xmlns:xm="http://schemas.microsoft.com/office/excel/2006/main">
          <x14:cfRule type="expression" priority="1276" id="{D7D99833-B1BF-41FD-85A1-BE32424DEA32}">
            <xm:f>$C67=data!$AS$5</xm:f>
            <x14:dxf>
              <fill>
                <patternFill>
                  <bgColor theme="1"/>
                </patternFill>
              </fill>
            </x14:dxf>
          </x14:cfRule>
          <xm:sqref>E67:H67</xm:sqref>
        </x14:conditionalFormatting>
        <x14:conditionalFormatting xmlns:xm="http://schemas.microsoft.com/office/excel/2006/main">
          <x14:cfRule type="expression" priority="1275" id="{7B7C792F-6D67-4948-B7D5-DFF2C9690E8A}">
            <xm:f>$C67=data!$AS$4</xm:f>
            <x14:dxf>
              <fill>
                <patternFill>
                  <bgColor theme="1"/>
                </patternFill>
              </fill>
            </x14:dxf>
          </x14:cfRule>
          <xm:sqref>I67</xm:sqref>
        </x14:conditionalFormatting>
        <x14:conditionalFormatting xmlns:xm="http://schemas.microsoft.com/office/excel/2006/main">
          <x14:cfRule type="expression" priority="1274" id="{C1B79732-6BE3-46CD-9F85-F6AD69CBA09E}">
            <xm:f>$E67=data!$AR$4</xm:f>
            <x14:dxf>
              <fill>
                <patternFill>
                  <bgColor theme="1"/>
                </patternFill>
              </fill>
            </x14:dxf>
          </x14:cfRule>
          <xm:sqref>F67</xm:sqref>
        </x14:conditionalFormatting>
        <x14:conditionalFormatting xmlns:xm="http://schemas.microsoft.com/office/excel/2006/main">
          <x14:cfRule type="expression" priority="1273" id="{835008AA-C666-47F5-A3D3-678CFD084657}">
            <xm:f>$E67=data!$AR$5</xm:f>
            <x14:dxf>
              <fill>
                <patternFill>
                  <bgColor theme="1"/>
                </patternFill>
              </fill>
            </x14:dxf>
          </x14:cfRule>
          <xm:sqref>G67:H67</xm:sqref>
        </x14:conditionalFormatting>
        <x14:conditionalFormatting xmlns:xm="http://schemas.microsoft.com/office/excel/2006/main">
          <x14:cfRule type="expression" priority="1272" id="{E2053216-1DFA-4678-A63A-3029ED38C170}">
            <xm:f>$C68=data!$AS$5</xm:f>
            <x14:dxf>
              <fill>
                <patternFill>
                  <bgColor theme="1"/>
                </patternFill>
              </fill>
            </x14:dxf>
          </x14:cfRule>
          <xm:sqref>E68:H68</xm:sqref>
        </x14:conditionalFormatting>
        <x14:conditionalFormatting xmlns:xm="http://schemas.microsoft.com/office/excel/2006/main">
          <x14:cfRule type="expression" priority="1271" id="{D7132A59-E103-4530-92A0-F642217A0DEB}">
            <xm:f>$C68=data!$AS$4</xm:f>
            <x14:dxf>
              <fill>
                <patternFill>
                  <bgColor theme="1"/>
                </patternFill>
              </fill>
            </x14:dxf>
          </x14:cfRule>
          <xm:sqref>I68</xm:sqref>
        </x14:conditionalFormatting>
        <x14:conditionalFormatting xmlns:xm="http://schemas.microsoft.com/office/excel/2006/main">
          <x14:cfRule type="expression" priority="1270" id="{07162C82-8C0F-4FD3-8461-F7FF51655005}">
            <xm:f>$E68=data!$AR$4</xm:f>
            <x14:dxf>
              <fill>
                <patternFill>
                  <bgColor theme="1"/>
                </patternFill>
              </fill>
            </x14:dxf>
          </x14:cfRule>
          <xm:sqref>F68</xm:sqref>
        </x14:conditionalFormatting>
        <x14:conditionalFormatting xmlns:xm="http://schemas.microsoft.com/office/excel/2006/main">
          <x14:cfRule type="expression" priority="1269" id="{5FDBC221-B481-45FB-BB6E-6CF02579AF34}">
            <xm:f>$E68=data!$AR$5</xm:f>
            <x14:dxf>
              <fill>
                <patternFill>
                  <bgColor theme="1"/>
                </patternFill>
              </fill>
            </x14:dxf>
          </x14:cfRule>
          <xm:sqref>G68:H68</xm:sqref>
        </x14:conditionalFormatting>
        <x14:conditionalFormatting xmlns:xm="http://schemas.microsoft.com/office/excel/2006/main">
          <x14:cfRule type="expression" priority="1268" id="{D1002DAD-C341-436E-89FD-34CC86C6194C}">
            <xm:f>$C69=data!$AS$5</xm:f>
            <x14:dxf>
              <fill>
                <patternFill>
                  <bgColor theme="1"/>
                </patternFill>
              </fill>
            </x14:dxf>
          </x14:cfRule>
          <xm:sqref>E69:H69</xm:sqref>
        </x14:conditionalFormatting>
        <x14:conditionalFormatting xmlns:xm="http://schemas.microsoft.com/office/excel/2006/main">
          <x14:cfRule type="expression" priority="1267" id="{300D766F-9E28-43E2-92C9-008E94ABBC23}">
            <xm:f>$C69=data!$AS$4</xm:f>
            <x14:dxf>
              <fill>
                <patternFill>
                  <bgColor theme="1"/>
                </patternFill>
              </fill>
            </x14:dxf>
          </x14:cfRule>
          <xm:sqref>I69</xm:sqref>
        </x14:conditionalFormatting>
        <x14:conditionalFormatting xmlns:xm="http://schemas.microsoft.com/office/excel/2006/main">
          <x14:cfRule type="expression" priority="1266" id="{99E64650-0CC3-494E-94DD-2B31BD19E956}">
            <xm:f>$E69=data!$AR$4</xm:f>
            <x14:dxf>
              <fill>
                <patternFill>
                  <bgColor theme="1"/>
                </patternFill>
              </fill>
            </x14:dxf>
          </x14:cfRule>
          <xm:sqref>F69</xm:sqref>
        </x14:conditionalFormatting>
        <x14:conditionalFormatting xmlns:xm="http://schemas.microsoft.com/office/excel/2006/main">
          <x14:cfRule type="expression" priority="1265" id="{17AF022A-106B-44D4-9555-059527E8F94A}">
            <xm:f>$E69=data!$AR$5</xm:f>
            <x14:dxf>
              <fill>
                <patternFill>
                  <bgColor theme="1"/>
                </patternFill>
              </fill>
            </x14:dxf>
          </x14:cfRule>
          <xm:sqref>G69:H69</xm:sqref>
        </x14:conditionalFormatting>
        <x14:conditionalFormatting xmlns:xm="http://schemas.microsoft.com/office/excel/2006/main">
          <x14:cfRule type="expression" priority="1264" id="{CC4B645B-2900-4D3A-B8A7-BBFF8516E956}">
            <xm:f>$C70=data!$AS$5</xm:f>
            <x14:dxf>
              <fill>
                <patternFill>
                  <bgColor theme="1"/>
                </patternFill>
              </fill>
            </x14:dxf>
          </x14:cfRule>
          <xm:sqref>E70:H70</xm:sqref>
        </x14:conditionalFormatting>
        <x14:conditionalFormatting xmlns:xm="http://schemas.microsoft.com/office/excel/2006/main">
          <x14:cfRule type="expression" priority="1263" id="{0ED4F34D-FBAD-4A42-A33A-99C7E773F29F}">
            <xm:f>$C70=data!$AS$4</xm:f>
            <x14:dxf>
              <fill>
                <patternFill>
                  <bgColor theme="1"/>
                </patternFill>
              </fill>
            </x14:dxf>
          </x14:cfRule>
          <xm:sqref>I70</xm:sqref>
        </x14:conditionalFormatting>
        <x14:conditionalFormatting xmlns:xm="http://schemas.microsoft.com/office/excel/2006/main">
          <x14:cfRule type="expression" priority="1262" id="{E11516C1-2EC4-431A-AA8E-3ABD2FEA2F9F}">
            <xm:f>$E70=data!$AR$4</xm:f>
            <x14:dxf>
              <fill>
                <patternFill>
                  <bgColor theme="1"/>
                </patternFill>
              </fill>
            </x14:dxf>
          </x14:cfRule>
          <xm:sqref>F70</xm:sqref>
        </x14:conditionalFormatting>
        <x14:conditionalFormatting xmlns:xm="http://schemas.microsoft.com/office/excel/2006/main">
          <x14:cfRule type="expression" priority="1261" id="{AD0BFE03-4D50-4FF5-BCA1-7D5DCE718089}">
            <xm:f>$E70=data!$AR$5</xm:f>
            <x14:dxf>
              <fill>
                <patternFill>
                  <bgColor theme="1"/>
                </patternFill>
              </fill>
            </x14:dxf>
          </x14:cfRule>
          <xm:sqref>G70:H70</xm:sqref>
        </x14:conditionalFormatting>
        <x14:conditionalFormatting xmlns:xm="http://schemas.microsoft.com/office/excel/2006/main">
          <x14:cfRule type="expression" priority="1260" id="{EA700F6C-F0BF-4C4E-B0CE-CFA595877435}">
            <xm:f>$C71=data!$AS$5</xm:f>
            <x14:dxf>
              <fill>
                <patternFill>
                  <bgColor theme="1"/>
                </patternFill>
              </fill>
            </x14:dxf>
          </x14:cfRule>
          <xm:sqref>E71:H71</xm:sqref>
        </x14:conditionalFormatting>
        <x14:conditionalFormatting xmlns:xm="http://schemas.microsoft.com/office/excel/2006/main">
          <x14:cfRule type="expression" priority="1259" id="{60A2A7DA-C0AC-4919-8AA2-CB6B778B5C93}">
            <xm:f>$C71=data!$AS$4</xm:f>
            <x14:dxf>
              <fill>
                <patternFill>
                  <bgColor theme="1"/>
                </patternFill>
              </fill>
            </x14:dxf>
          </x14:cfRule>
          <xm:sqref>I71</xm:sqref>
        </x14:conditionalFormatting>
        <x14:conditionalFormatting xmlns:xm="http://schemas.microsoft.com/office/excel/2006/main">
          <x14:cfRule type="expression" priority="1258" id="{25D8FA5B-5855-4D5F-91ED-E2B7975F5443}">
            <xm:f>$E71=data!$AR$4</xm:f>
            <x14:dxf>
              <fill>
                <patternFill>
                  <bgColor theme="1"/>
                </patternFill>
              </fill>
            </x14:dxf>
          </x14:cfRule>
          <xm:sqref>F71</xm:sqref>
        </x14:conditionalFormatting>
        <x14:conditionalFormatting xmlns:xm="http://schemas.microsoft.com/office/excel/2006/main">
          <x14:cfRule type="expression" priority="1257" id="{71D75DF8-FEAE-49E5-A2CF-4660FCEDBEAD}">
            <xm:f>$E71=data!$AR$5</xm:f>
            <x14:dxf>
              <fill>
                <patternFill>
                  <bgColor theme="1"/>
                </patternFill>
              </fill>
            </x14:dxf>
          </x14:cfRule>
          <xm:sqref>G71:H71</xm:sqref>
        </x14:conditionalFormatting>
        <x14:conditionalFormatting xmlns:xm="http://schemas.microsoft.com/office/excel/2006/main">
          <x14:cfRule type="expression" priority="1256" id="{954E68C4-0655-4793-A057-AAC220B4E7DE}">
            <xm:f>$C72=data!$AS$5</xm:f>
            <x14:dxf>
              <fill>
                <patternFill>
                  <bgColor theme="1"/>
                </patternFill>
              </fill>
            </x14:dxf>
          </x14:cfRule>
          <xm:sqref>E72:H72</xm:sqref>
        </x14:conditionalFormatting>
        <x14:conditionalFormatting xmlns:xm="http://schemas.microsoft.com/office/excel/2006/main">
          <x14:cfRule type="expression" priority="1255" id="{8DEA79EF-4FEA-4E09-A6A2-D8C4ADA26ADE}">
            <xm:f>$C72=data!$AS$4</xm:f>
            <x14:dxf>
              <fill>
                <patternFill>
                  <bgColor theme="1"/>
                </patternFill>
              </fill>
            </x14:dxf>
          </x14:cfRule>
          <xm:sqref>I72</xm:sqref>
        </x14:conditionalFormatting>
        <x14:conditionalFormatting xmlns:xm="http://schemas.microsoft.com/office/excel/2006/main">
          <x14:cfRule type="expression" priority="1254" id="{DF2937C5-9F9C-41AD-AF65-A69C1C7E1C19}">
            <xm:f>$E72=data!$AR$4</xm:f>
            <x14:dxf>
              <fill>
                <patternFill>
                  <bgColor theme="1"/>
                </patternFill>
              </fill>
            </x14:dxf>
          </x14:cfRule>
          <xm:sqref>F72</xm:sqref>
        </x14:conditionalFormatting>
        <x14:conditionalFormatting xmlns:xm="http://schemas.microsoft.com/office/excel/2006/main">
          <x14:cfRule type="expression" priority="1253" id="{D366220B-3907-4439-AC7A-877E3AA7B87C}">
            <xm:f>$E72=data!$AR$5</xm:f>
            <x14:dxf>
              <fill>
                <patternFill>
                  <bgColor theme="1"/>
                </patternFill>
              </fill>
            </x14:dxf>
          </x14:cfRule>
          <xm:sqref>G72:H72</xm:sqref>
        </x14:conditionalFormatting>
        <x14:conditionalFormatting xmlns:xm="http://schemas.microsoft.com/office/excel/2006/main">
          <x14:cfRule type="expression" priority="1252" id="{9F78602F-9EFD-45E4-95E3-95A8C942AA33}">
            <xm:f>$C73=data!$AS$5</xm:f>
            <x14:dxf>
              <fill>
                <patternFill>
                  <bgColor theme="1"/>
                </patternFill>
              </fill>
            </x14:dxf>
          </x14:cfRule>
          <xm:sqref>E73:H73</xm:sqref>
        </x14:conditionalFormatting>
        <x14:conditionalFormatting xmlns:xm="http://schemas.microsoft.com/office/excel/2006/main">
          <x14:cfRule type="expression" priority="1251" id="{6FC8C54C-5B07-4999-8E3D-5F9402DD8C6B}">
            <xm:f>$C73=data!$AS$4</xm:f>
            <x14:dxf>
              <fill>
                <patternFill>
                  <bgColor theme="1"/>
                </patternFill>
              </fill>
            </x14:dxf>
          </x14:cfRule>
          <xm:sqref>I73</xm:sqref>
        </x14:conditionalFormatting>
        <x14:conditionalFormatting xmlns:xm="http://schemas.microsoft.com/office/excel/2006/main">
          <x14:cfRule type="expression" priority="1250" id="{CC5CF79D-923B-4F50-B975-8B6254337BDA}">
            <xm:f>$E73=data!$AR$4</xm:f>
            <x14:dxf>
              <fill>
                <patternFill>
                  <bgColor theme="1"/>
                </patternFill>
              </fill>
            </x14:dxf>
          </x14:cfRule>
          <xm:sqref>F73</xm:sqref>
        </x14:conditionalFormatting>
        <x14:conditionalFormatting xmlns:xm="http://schemas.microsoft.com/office/excel/2006/main">
          <x14:cfRule type="expression" priority="1249" id="{CB761498-BCD2-4ED2-B8B2-58B24114FC61}">
            <xm:f>$E73=data!$AR$5</xm:f>
            <x14:dxf>
              <fill>
                <patternFill>
                  <bgColor theme="1"/>
                </patternFill>
              </fill>
            </x14:dxf>
          </x14:cfRule>
          <xm:sqref>G73:H73</xm:sqref>
        </x14:conditionalFormatting>
        <x14:conditionalFormatting xmlns:xm="http://schemas.microsoft.com/office/excel/2006/main">
          <x14:cfRule type="expression" priority="1248" id="{DA0A6A9D-C656-4AD8-B7E8-4504880C9D03}">
            <xm:f>$C74=data!$AS$5</xm:f>
            <x14:dxf>
              <fill>
                <patternFill>
                  <bgColor theme="1"/>
                </patternFill>
              </fill>
            </x14:dxf>
          </x14:cfRule>
          <xm:sqref>E74:H74</xm:sqref>
        </x14:conditionalFormatting>
        <x14:conditionalFormatting xmlns:xm="http://schemas.microsoft.com/office/excel/2006/main">
          <x14:cfRule type="expression" priority="1247" id="{3B33C18F-FB0B-4DAA-8E05-E123DC6F21A2}">
            <xm:f>$C74=data!$AS$4</xm:f>
            <x14:dxf>
              <fill>
                <patternFill>
                  <bgColor theme="1"/>
                </patternFill>
              </fill>
            </x14:dxf>
          </x14:cfRule>
          <xm:sqref>I74</xm:sqref>
        </x14:conditionalFormatting>
        <x14:conditionalFormatting xmlns:xm="http://schemas.microsoft.com/office/excel/2006/main">
          <x14:cfRule type="expression" priority="1246" id="{CF4BA101-3250-4CC5-8E13-A304FE583C1E}">
            <xm:f>$E74=data!$AR$4</xm:f>
            <x14:dxf>
              <fill>
                <patternFill>
                  <bgColor theme="1"/>
                </patternFill>
              </fill>
            </x14:dxf>
          </x14:cfRule>
          <xm:sqref>F74</xm:sqref>
        </x14:conditionalFormatting>
        <x14:conditionalFormatting xmlns:xm="http://schemas.microsoft.com/office/excel/2006/main">
          <x14:cfRule type="expression" priority="1245" id="{E792B6CB-882F-4D59-A3D2-00A771F781EC}">
            <xm:f>$E74=data!$AR$5</xm:f>
            <x14:dxf>
              <fill>
                <patternFill>
                  <bgColor theme="1"/>
                </patternFill>
              </fill>
            </x14:dxf>
          </x14:cfRule>
          <xm:sqref>G74:H74</xm:sqref>
        </x14:conditionalFormatting>
        <x14:conditionalFormatting xmlns:xm="http://schemas.microsoft.com/office/excel/2006/main">
          <x14:cfRule type="expression" priority="1244" id="{9A0658FB-2196-4D84-B0EE-77150087CE97}">
            <xm:f>$C75=data!$AS$5</xm:f>
            <x14:dxf>
              <fill>
                <patternFill>
                  <bgColor theme="1"/>
                </patternFill>
              </fill>
            </x14:dxf>
          </x14:cfRule>
          <xm:sqref>E75:H75</xm:sqref>
        </x14:conditionalFormatting>
        <x14:conditionalFormatting xmlns:xm="http://schemas.microsoft.com/office/excel/2006/main">
          <x14:cfRule type="expression" priority="1243" id="{1E4A8F77-4580-4E5C-A438-ACB131694B7A}">
            <xm:f>$C75=data!$AS$4</xm:f>
            <x14:dxf>
              <fill>
                <patternFill>
                  <bgColor theme="1"/>
                </patternFill>
              </fill>
            </x14:dxf>
          </x14:cfRule>
          <xm:sqref>I75</xm:sqref>
        </x14:conditionalFormatting>
        <x14:conditionalFormatting xmlns:xm="http://schemas.microsoft.com/office/excel/2006/main">
          <x14:cfRule type="expression" priority="1242" id="{CEC7A273-499A-4D7E-82E3-0A930AD3CB1B}">
            <xm:f>$E75=data!$AR$4</xm:f>
            <x14:dxf>
              <fill>
                <patternFill>
                  <bgColor theme="1"/>
                </patternFill>
              </fill>
            </x14:dxf>
          </x14:cfRule>
          <xm:sqref>F75</xm:sqref>
        </x14:conditionalFormatting>
        <x14:conditionalFormatting xmlns:xm="http://schemas.microsoft.com/office/excel/2006/main">
          <x14:cfRule type="expression" priority="1241" id="{795DD810-6FA6-4AF3-B14E-07973B256650}">
            <xm:f>$E75=data!$AR$5</xm:f>
            <x14:dxf>
              <fill>
                <patternFill>
                  <bgColor theme="1"/>
                </patternFill>
              </fill>
            </x14:dxf>
          </x14:cfRule>
          <xm:sqref>G75:H75</xm:sqref>
        </x14:conditionalFormatting>
        <x14:conditionalFormatting xmlns:xm="http://schemas.microsoft.com/office/excel/2006/main">
          <x14:cfRule type="expression" priority="1240" id="{2C5EA0F6-9E6E-4140-A2DD-5CDA68972AA2}">
            <xm:f>$C86=data!$AS$5</xm:f>
            <x14:dxf>
              <fill>
                <patternFill>
                  <bgColor theme="1"/>
                </patternFill>
              </fill>
            </x14:dxf>
          </x14:cfRule>
          <xm:sqref>E86:H86</xm:sqref>
        </x14:conditionalFormatting>
        <x14:conditionalFormatting xmlns:xm="http://schemas.microsoft.com/office/excel/2006/main">
          <x14:cfRule type="expression" priority="1239" id="{1A2E52FB-5FD6-4926-AAB6-A93F2857A880}">
            <xm:f>$C86=data!$AS$4</xm:f>
            <x14:dxf>
              <fill>
                <patternFill>
                  <bgColor theme="1"/>
                </patternFill>
              </fill>
            </x14:dxf>
          </x14:cfRule>
          <xm:sqref>I86</xm:sqref>
        </x14:conditionalFormatting>
        <x14:conditionalFormatting xmlns:xm="http://schemas.microsoft.com/office/excel/2006/main">
          <x14:cfRule type="expression" priority="1238" id="{5F805B73-A5B1-476E-967B-EE808A61938C}">
            <xm:f>$E86=data!$AR$4</xm:f>
            <x14:dxf>
              <fill>
                <patternFill>
                  <bgColor theme="1"/>
                </patternFill>
              </fill>
            </x14:dxf>
          </x14:cfRule>
          <xm:sqref>F86</xm:sqref>
        </x14:conditionalFormatting>
        <x14:conditionalFormatting xmlns:xm="http://schemas.microsoft.com/office/excel/2006/main">
          <x14:cfRule type="expression" priority="1237" id="{A70851E9-A5ED-4B83-9F76-03AC5B645C83}">
            <xm:f>$E86=data!$AR$5</xm:f>
            <x14:dxf>
              <fill>
                <patternFill>
                  <bgColor theme="1"/>
                </patternFill>
              </fill>
            </x14:dxf>
          </x14:cfRule>
          <xm:sqref>G86:H86</xm:sqref>
        </x14:conditionalFormatting>
        <x14:conditionalFormatting xmlns:xm="http://schemas.microsoft.com/office/excel/2006/main">
          <x14:cfRule type="expression" priority="1236" id="{08101476-BC63-48DE-BDA9-46F187CED12A}">
            <xm:f>$C87=data!$AS$5</xm:f>
            <x14:dxf>
              <fill>
                <patternFill>
                  <bgColor theme="1"/>
                </patternFill>
              </fill>
            </x14:dxf>
          </x14:cfRule>
          <xm:sqref>E87:H87</xm:sqref>
        </x14:conditionalFormatting>
        <x14:conditionalFormatting xmlns:xm="http://schemas.microsoft.com/office/excel/2006/main">
          <x14:cfRule type="expression" priority="1235" id="{836BF95F-59FF-4C20-A1E0-84240048A3CE}">
            <xm:f>$C87=data!$AS$4</xm:f>
            <x14:dxf>
              <fill>
                <patternFill>
                  <bgColor theme="1"/>
                </patternFill>
              </fill>
            </x14:dxf>
          </x14:cfRule>
          <xm:sqref>I87</xm:sqref>
        </x14:conditionalFormatting>
        <x14:conditionalFormatting xmlns:xm="http://schemas.microsoft.com/office/excel/2006/main">
          <x14:cfRule type="expression" priority="1234" id="{BA11A020-DC1F-4A8D-B0DD-B036A8060932}">
            <xm:f>$E87=data!$AR$4</xm:f>
            <x14:dxf>
              <fill>
                <patternFill>
                  <bgColor theme="1"/>
                </patternFill>
              </fill>
            </x14:dxf>
          </x14:cfRule>
          <xm:sqref>F87</xm:sqref>
        </x14:conditionalFormatting>
        <x14:conditionalFormatting xmlns:xm="http://schemas.microsoft.com/office/excel/2006/main">
          <x14:cfRule type="expression" priority="1233" id="{A84CA37C-0D6F-4E95-800C-806E08C17443}">
            <xm:f>$E87=data!$AR$5</xm:f>
            <x14:dxf>
              <fill>
                <patternFill>
                  <bgColor theme="1"/>
                </patternFill>
              </fill>
            </x14:dxf>
          </x14:cfRule>
          <xm:sqref>G87:H87</xm:sqref>
        </x14:conditionalFormatting>
        <x14:conditionalFormatting xmlns:xm="http://schemas.microsoft.com/office/excel/2006/main">
          <x14:cfRule type="expression" priority="1232" id="{EE989671-9321-455B-B34A-3B082F38D5F2}">
            <xm:f>$C88=data!$AS$5</xm:f>
            <x14:dxf>
              <fill>
                <patternFill>
                  <bgColor theme="1"/>
                </patternFill>
              </fill>
            </x14:dxf>
          </x14:cfRule>
          <xm:sqref>E88:H88</xm:sqref>
        </x14:conditionalFormatting>
        <x14:conditionalFormatting xmlns:xm="http://schemas.microsoft.com/office/excel/2006/main">
          <x14:cfRule type="expression" priority="1231" id="{2F76D0CE-B2AD-4E51-B1B9-316D363C8B91}">
            <xm:f>$C88=data!$AS$4</xm:f>
            <x14:dxf>
              <fill>
                <patternFill>
                  <bgColor theme="1"/>
                </patternFill>
              </fill>
            </x14:dxf>
          </x14:cfRule>
          <xm:sqref>I88</xm:sqref>
        </x14:conditionalFormatting>
        <x14:conditionalFormatting xmlns:xm="http://schemas.microsoft.com/office/excel/2006/main">
          <x14:cfRule type="expression" priority="1230" id="{87FB9215-170F-489B-A451-4F2BE66C60E4}">
            <xm:f>$E88=data!$AR$4</xm:f>
            <x14:dxf>
              <fill>
                <patternFill>
                  <bgColor theme="1"/>
                </patternFill>
              </fill>
            </x14:dxf>
          </x14:cfRule>
          <xm:sqref>F88</xm:sqref>
        </x14:conditionalFormatting>
        <x14:conditionalFormatting xmlns:xm="http://schemas.microsoft.com/office/excel/2006/main">
          <x14:cfRule type="expression" priority="1229" id="{BC42A89B-7CEA-4320-A129-81C04E6D5216}">
            <xm:f>$E88=data!$AR$5</xm:f>
            <x14:dxf>
              <fill>
                <patternFill>
                  <bgColor theme="1"/>
                </patternFill>
              </fill>
            </x14:dxf>
          </x14:cfRule>
          <xm:sqref>G88:H88</xm:sqref>
        </x14:conditionalFormatting>
        <x14:conditionalFormatting xmlns:xm="http://schemas.microsoft.com/office/excel/2006/main">
          <x14:cfRule type="expression" priority="1228" id="{530B9029-AA68-42F6-B968-4A3513E4360F}">
            <xm:f>$C89=data!$AS$5</xm:f>
            <x14:dxf>
              <fill>
                <patternFill>
                  <bgColor theme="1"/>
                </patternFill>
              </fill>
            </x14:dxf>
          </x14:cfRule>
          <xm:sqref>E89:H89</xm:sqref>
        </x14:conditionalFormatting>
        <x14:conditionalFormatting xmlns:xm="http://schemas.microsoft.com/office/excel/2006/main">
          <x14:cfRule type="expression" priority="1227" id="{663A1239-A963-4672-A27D-3A06AE7AD080}">
            <xm:f>$C89=data!$AS$4</xm:f>
            <x14:dxf>
              <fill>
                <patternFill>
                  <bgColor theme="1"/>
                </patternFill>
              </fill>
            </x14:dxf>
          </x14:cfRule>
          <xm:sqref>I89</xm:sqref>
        </x14:conditionalFormatting>
        <x14:conditionalFormatting xmlns:xm="http://schemas.microsoft.com/office/excel/2006/main">
          <x14:cfRule type="expression" priority="1226" id="{528D697A-92A9-4BDE-96AE-0EB0F2AA085D}">
            <xm:f>$E89=data!$AR$4</xm:f>
            <x14:dxf>
              <fill>
                <patternFill>
                  <bgColor theme="1"/>
                </patternFill>
              </fill>
            </x14:dxf>
          </x14:cfRule>
          <xm:sqref>F89</xm:sqref>
        </x14:conditionalFormatting>
        <x14:conditionalFormatting xmlns:xm="http://schemas.microsoft.com/office/excel/2006/main">
          <x14:cfRule type="expression" priority="1225" id="{3F376FF8-B3FD-46BF-86E0-A902F2B73692}">
            <xm:f>$E89=data!$AR$5</xm:f>
            <x14:dxf>
              <fill>
                <patternFill>
                  <bgColor theme="1"/>
                </patternFill>
              </fill>
            </x14:dxf>
          </x14:cfRule>
          <xm:sqref>G89:H89</xm:sqref>
        </x14:conditionalFormatting>
        <x14:conditionalFormatting xmlns:xm="http://schemas.microsoft.com/office/excel/2006/main">
          <x14:cfRule type="expression" priority="1224" id="{15826A29-CD22-4750-B615-047B443403CA}">
            <xm:f>$C90=data!$AS$5</xm:f>
            <x14:dxf>
              <fill>
                <patternFill>
                  <bgColor theme="1"/>
                </patternFill>
              </fill>
            </x14:dxf>
          </x14:cfRule>
          <xm:sqref>E90:H90</xm:sqref>
        </x14:conditionalFormatting>
        <x14:conditionalFormatting xmlns:xm="http://schemas.microsoft.com/office/excel/2006/main">
          <x14:cfRule type="expression" priority="1223" id="{009CEF08-DD23-4879-94E2-210B6DEE25E5}">
            <xm:f>$C90=data!$AS$4</xm:f>
            <x14:dxf>
              <fill>
                <patternFill>
                  <bgColor theme="1"/>
                </patternFill>
              </fill>
            </x14:dxf>
          </x14:cfRule>
          <xm:sqref>I90</xm:sqref>
        </x14:conditionalFormatting>
        <x14:conditionalFormatting xmlns:xm="http://schemas.microsoft.com/office/excel/2006/main">
          <x14:cfRule type="expression" priority="1222" id="{92463608-BFBF-464F-8E17-B833651726BD}">
            <xm:f>$E90=data!$AR$4</xm:f>
            <x14:dxf>
              <fill>
                <patternFill>
                  <bgColor theme="1"/>
                </patternFill>
              </fill>
            </x14:dxf>
          </x14:cfRule>
          <xm:sqref>F90</xm:sqref>
        </x14:conditionalFormatting>
        <x14:conditionalFormatting xmlns:xm="http://schemas.microsoft.com/office/excel/2006/main">
          <x14:cfRule type="expression" priority="1221" id="{5523AE1A-058F-41CC-9FDC-06BF7C40E403}">
            <xm:f>$E90=data!$AR$5</xm:f>
            <x14:dxf>
              <fill>
                <patternFill>
                  <bgColor theme="1"/>
                </patternFill>
              </fill>
            </x14:dxf>
          </x14:cfRule>
          <xm:sqref>G90:H90</xm:sqref>
        </x14:conditionalFormatting>
        <x14:conditionalFormatting xmlns:xm="http://schemas.microsoft.com/office/excel/2006/main">
          <x14:cfRule type="expression" priority="1220" id="{A652645D-4147-47FE-9AFA-3EB52E0ABF25}">
            <xm:f>$C91=data!$AS$5</xm:f>
            <x14:dxf>
              <fill>
                <patternFill>
                  <bgColor theme="1"/>
                </patternFill>
              </fill>
            </x14:dxf>
          </x14:cfRule>
          <xm:sqref>E91:H91</xm:sqref>
        </x14:conditionalFormatting>
        <x14:conditionalFormatting xmlns:xm="http://schemas.microsoft.com/office/excel/2006/main">
          <x14:cfRule type="expression" priority="1219" id="{836EFC49-5DF7-4EA5-8C5A-22FB7C364818}">
            <xm:f>$C91=data!$AS$4</xm:f>
            <x14:dxf>
              <fill>
                <patternFill>
                  <bgColor theme="1"/>
                </patternFill>
              </fill>
            </x14:dxf>
          </x14:cfRule>
          <xm:sqref>I91</xm:sqref>
        </x14:conditionalFormatting>
        <x14:conditionalFormatting xmlns:xm="http://schemas.microsoft.com/office/excel/2006/main">
          <x14:cfRule type="expression" priority="1218" id="{DE804100-5400-4D63-A51F-DD1E23F6B3ED}">
            <xm:f>$E91=data!$AR$4</xm:f>
            <x14:dxf>
              <fill>
                <patternFill>
                  <bgColor theme="1"/>
                </patternFill>
              </fill>
            </x14:dxf>
          </x14:cfRule>
          <xm:sqref>F91</xm:sqref>
        </x14:conditionalFormatting>
        <x14:conditionalFormatting xmlns:xm="http://schemas.microsoft.com/office/excel/2006/main">
          <x14:cfRule type="expression" priority="1217" id="{F777D74B-A515-4ADA-9ABA-EF981EE8951C}">
            <xm:f>$E91=data!$AR$5</xm:f>
            <x14:dxf>
              <fill>
                <patternFill>
                  <bgColor theme="1"/>
                </patternFill>
              </fill>
            </x14:dxf>
          </x14:cfRule>
          <xm:sqref>G91:H91</xm:sqref>
        </x14:conditionalFormatting>
        <x14:conditionalFormatting xmlns:xm="http://schemas.microsoft.com/office/excel/2006/main">
          <x14:cfRule type="expression" priority="1216" id="{89587B94-3444-4856-9E11-0CE7B58AE753}">
            <xm:f>$C92=data!$AS$5</xm:f>
            <x14:dxf>
              <fill>
                <patternFill>
                  <bgColor theme="1"/>
                </patternFill>
              </fill>
            </x14:dxf>
          </x14:cfRule>
          <xm:sqref>E92:H92</xm:sqref>
        </x14:conditionalFormatting>
        <x14:conditionalFormatting xmlns:xm="http://schemas.microsoft.com/office/excel/2006/main">
          <x14:cfRule type="expression" priority="1215" id="{B7771700-125A-4CD7-8FEB-F3A222ECF4CD}">
            <xm:f>$C92=data!$AS$4</xm:f>
            <x14:dxf>
              <fill>
                <patternFill>
                  <bgColor theme="1"/>
                </patternFill>
              </fill>
            </x14:dxf>
          </x14:cfRule>
          <xm:sqref>I92</xm:sqref>
        </x14:conditionalFormatting>
        <x14:conditionalFormatting xmlns:xm="http://schemas.microsoft.com/office/excel/2006/main">
          <x14:cfRule type="expression" priority="1214" id="{E54B1F05-898B-4A1E-A0FC-96408A119178}">
            <xm:f>$E92=data!$AR$4</xm:f>
            <x14:dxf>
              <fill>
                <patternFill>
                  <bgColor theme="1"/>
                </patternFill>
              </fill>
            </x14:dxf>
          </x14:cfRule>
          <xm:sqref>F92</xm:sqref>
        </x14:conditionalFormatting>
        <x14:conditionalFormatting xmlns:xm="http://schemas.microsoft.com/office/excel/2006/main">
          <x14:cfRule type="expression" priority="1213" id="{6AB9775B-3FF7-402F-80DC-2F60AC5D0A50}">
            <xm:f>$E92=data!$AR$5</xm:f>
            <x14:dxf>
              <fill>
                <patternFill>
                  <bgColor theme="1"/>
                </patternFill>
              </fill>
            </x14:dxf>
          </x14:cfRule>
          <xm:sqref>G92:H92</xm:sqref>
        </x14:conditionalFormatting>
        <x14:conditionalFormatting xmlns:xm="http://schemas.microsoft.com/office/excel/2006/main">
          <x14:cfRule type="expression" priority="1212" id="{D205927D-C856-4486-8EE7-BF5A984AFF29}">
            <xm:f>$C93=data!$AS$5</xm:f>
            <x14:dxf>
              <fill>
                <patternFill>
                  <bgColor theme="1"/>
                </patternFill>
              </fill>
            </x14:dxf>
          </x14:cfRule>
          <xm:sqref>E93:H93</xm:sqref>
        </x14:conditionalFormatting>
        <x14:conditionalFormatting xmlns:xm="http://schemas.microsoft.com/office/excel/2006/main">
          <x14:cfRule type="expression" priority="1211" id="{36392919-F9CD-4B3A-8155-CD5A4479B380}">
            <xm:f>$C93=data!$AS$4</xm:f>
            <x14:dxf>
              <fill>
                <patternFill>
                  <bgColor theme="1"/>
                </patternFill>
              </fill>
            </x14:dxf>
          </x14:cfRule>
          <xm:sqref>I93</xm:sqref>
        </x14:conditionalFormatting>
        <x14:conditionalFormatting xmlns:xm="http://schemas.microsoft.com/office/excel/2006/main">
          <x14:cfRule type="expression" priority="1210" id="{68E1F9AC-E821-40B1-9CC8-AFCC5F679526}">
            <xm:f>$E93=data!$AR$4</xm:f>
            <x14:dxf>
              <fill>
                <patternFill>
                  <bgColor theme="1"/>
                </patternFill>
              </fill>
            </x14:dxf>
          </x14:cfRule>
          <xm:sqref>F93</xm:sqref>
        </x14:conditionalFormatting>
        <x14:conditionalFormatting xmlns:xm="http://schemas.microsoft.com/office/excel/2006/main">
          <x14:cfRule type="expression" priority="1209" id="{B910091D-2C67-4E29-8864-9754F5D2C8DD}">
            <xm:f>$E93=data!$AR$5</xm:f>
            <x14:dxf>
              <fill>
                <patternFill>
                  <bgColor theme="1"/>
                </patternFill>
              </fill>
            </x14:dxf>
          </x14:cfRule>
          <xm:sqref>G93:H93</xm:sqref>
        </x14:conditionalFormatting>
        <x14:conditionalFormatting xmlns:xm="http://schemas.microsoft.com/office/excel/2006/main">
          <x14:cfRule type="expression" priority="1208" id="{833D7927-314A-4A11-BB81-A76CC74C72D6}">
            <xm:f>$C94=data!$AS$5</xm:f>
            <x14:dxf>
              <fill>
                <patternFill>
                  <bgColor theme="1"/>
                </patternFill>
              </fill>
            </x14:dxf>
          </x14:cfRule>
          <xm:sqref>E94:H94</xm:sqref>
        </x14:conditionalFormatting>
        <x14:conditionalFormatting xmlns:xm="http://schemas.microsoft.com/office/excel/2006/main">
          <x14:cfRule type="expression" priority="1207" id="{D63A8874-EBFF-4440-8093-E87E3EB4E2E5}">
            <xm:f>$C94=data!$AS$4</xm:f>
            <x14:dxf>
              <fill>
                <patternFill>
                  <bgColor theme="1"/>
                </patternFill>
              </fill>
            </x14:dxf>
          </x14:cfRule>
          <xm:sqref>I94</xm:sqref>
        </x14:conditionalFormatting>
        <x14:conditionalFormatting xmlns:xm="http://schemas.microsoft.com/office/excel/2006/main">
          <x14:cfRule type="expression" priority="1206" id="{61458FF8-A975-4DD0-BB21-E1A893A5AAE5}">
            <xm:f>$E94=data!$AR$4</xm:f>
            <x14:dxf>
              <fill>
                <patternFill>
                  <bgColor theme="1"/>
                </patternFill>
              </fill>
            </x14:dxf>
          </x14:cfRule>
          <xm:sqref>F94</xm:sqref>
        </x14:conditionalFormatting>
        <x14:conditionalFormatting xmlns:xm="http://schemas.microsoft.com/office/excel/2006/main">
          <x14:cfRule type="expression" priority="1205" id="{9D04236A-A890-4488-A8D1-67EA92C9831E}">
            <xm:f>$E94=data!$AR$5</xm:f>
            <x14:dxf>
              <fill>
                <patternFill>
                  <bgColor theme="1"/>
                </patternFill>
              </fill>
            </x14:dxf>
          </x14:cfRule>
          <xm:sqref>G94:H94</xm:sqref>
        </x14:conditionalFormatting>
        <x14:conditionalFormatting xmlns:xm="http://schemas.microsoft.com/office/excel/2006/main">
          <x14:cfRule type="expression" priority="1204" id="{86CF57E6-5AF2-4990-A687-BE8BDB30B9C8}">
            <xm:f>$C95=data!$AS$5</xm:f>
            <x14:dxf>
              <fill>
                <patternFill>
                  <bgColor theme="1"/>
                </patternFill>
              </fill>
            </x14:dxf>
          </x14:cfRule>
          <xm:sqref>E95:H95</xm:sqref>
        </x14:conditionalFormatting>
        <x14:conditionalFormatting xmlns:xm="http://schemas.microsoft.com/office/excel/2006/main">
          <x14:cfRule type="expression" priority="1203" id="{E64AFA25-28BC-47FC-9FA0-4F319CF77FF1}">
            <xm:f>$C95=data!$AS$4</xm:f>
            <x14:dxf>
              <fill>
                <patternFill>
                  <bgColor theme="1"/>
                </patternFill>
              </fill>
            </x14:dxf>
          </x14:cfRule>
          <xm:sqref>I95</xm:sqref>
        </x14:conditionalFormatting>
        <x14:conditionalFormatting xmlns:xm="http://schemas.microsoft.com/office/excel/2006/main">
          <x14:cfRule type="expression" priority="1202" id="{E8A10D40-562F-4CB2-9D3E-096B03404288}">
            <xm:f>$E95=data!$AR$4</xm:f>
            <x14:dxf>
              <fill>
                <patternFill>
                  <bgColor theme="1"/>
                </patternFill>
              </fill>
            </x14:dxf>
          </x14:cfRule>
          <xm:sqref>F95</xm:sqref>
        </x14:conditionalFormatting>
        <x14:conditionalFormatting xmlns:xm="http://schemas.microsoft.com/office/excel/2006/main">
          <x14:cfRule type="expression" priority="1201" id="{466BFE56-7CD5-4852-B62F-287E69381F4C}">
            <xm:f>$E95=data!$AR$5</xm:f>
            <x14:dxf>
              <fill>
                <patternFill>
                  <bgColor theme="1"/>
                </patternFill>
              </fill>
            </x14:dxf>
          </x14:cfRule>
          <xm:sqref>G95:H95</xm:sqref>
        </x14:conditionalFormatting>
        <x14:conditionalFormatting xmlns:xm="http://schemas.microsoft.com/office/excel/2006/main">
          <x14:cfRule type="expression" priority="600" id="{8A49FB3F-C390-4174-ABB3-3EAD4FA53523}">
            <xm:f>$C106=data!$AS$5</xm:f>
            <x14:dxf>
              <fill>
                <patternFill>
                  <bgColor theme="1"/>
                </patternFill>
              </fill>
            </x14:dxf>
          </x14:cfRule>
          <xm:sqref>E106:H106</xm:sqref>
        </x14:conditionalFormatting>
        <x14:conditionalFormatting xmlns:xm="http://schemas.microsoft.com/office/excel/2006/main">
          <x14:cfRule type="expression" priority="599" id="{C963EF36-2DCC-47FC-A70D-0F3C125B921B}">
            <xm:f>$C106=data!$AS$4</xm:f>
            <x14:dxf>
              <fill>
                <patternFill>
                  <bgColor theme="1"/>
                </patternFill>
              </fill>
            </x14:dxf>
          </x14:cfRule>
          <xm:sqref>I106</xm:sqref>
        </x14:conditionalFormatting>
        <x14:conditionalFormatting xmlns:xm="http://schemas.microsoft.com/office/excel/2006/main">
          <x14:cfRule type="expression" priority="598" id="{71DA3692-65D8-43D9-84F6-C7234CD97D2C}">
            <xm:f>$E106=data!$AR$4</xm:f>
            <x14:dxf>
              <fill>
                <patternFill>
                  <bgColor theme="1"/>
                </patternFill>
              </fill>
            </x14:dxf>
          </x14:cfRule>
          <xm:sqref>F106</xm:sqref>
        </x14:conditionalFormatting>
        <x14:conditionalFormatting xmlns:xm="http://schemas.microsoft.com/office/excel/2006/main">
          <x14:cfRule type="expression" priority="597" id="{D9591207-B5F4-4506-928D-C9CB6C376C57}">
            <xm:f>$E106=data!$AR$5</xm:f>
            <x14:dxf>
              <fill>
                <patternFill>
                  <bgColor theme="1"/>
                </patternFill>
              </fill>
            </x14:dxf>
          </x14:cfRule>
          <xm:sqref>G106:H106</xm:sqref>
        </x14:conditionalFormatting>
        <x14:conditionalFormatting xmlns:xm="http://schemas.microsoft.com/office/excel/2006/main">
          <x14:cfRule type="expression" priority="596" id="{290BD983-916B-4207-BDBA-F354DD248C61}">
            <xm:f>$C107=data!$AS$5</xm:f>
            <x14:dxf>
              <fill>
                <patternFill>
                  <bgColor theme="1"/>
                </patternFill>
              </fill>
            </x14:dxf>
          </x14:cfRule>
          <xm:sqref>E107:H107</xm:sqref>
        </x14:conditionalFormatting>
        <x14:conditionalFormatting xmlns:xm="http://schemas.microsoft.com/office/excel/2006/main">
          <x14:cfRule type="expression" priority="595" id="{9FE03B42-16A2-4D95-A92C-2AF32459E5D7}">
            <xm:f>$C107=data!$AS$4</xm:f>
            <x14:dxf>
              <fill>
                <patternFill>
                  <bgColor theme="1"/>
                </patternFill>
              </fill>
            </x14:dxf>
          </x14:cfRule>
          <xm:sqref>I107</xm:sqref>
        </x14:conditionalFormatting>
        <x14:conditionalFormatting xmlns:xm="http://schemas.microsoft.com/office/excel/2006/main">
          <x14:cfRule type="expression" priority="594" id="{28B807DB-FAA5-473E-9261-0EB16BAD396C}">
            <xm:f>$E107=data!$AR$4</xm:f>
            <x14:dxf>
              <fill>
                <patternFill>
                  <bgColor theme="1"/>
                </patternFill>
              </fill>
            </x14:dxf>
          </x14:cfRule>
          <xm:sqref>F107</xm:sqref>
        </x14:conditionalFormatting>
        <x14:conditionalFormatting xmlns:xm="http://schemas.microsoft.com/office/excel/2006/main">
          <x14:cfRule type="expression" priority="593" id="{9EB40B9D-3DDB-4E4E-BAAD-D55E7C186B0D}">
            <xm:f>$E107=data!$AR$5</xm:f>
            <x14:dxf>
              <fill>
                <patternFill>
                  <bgColor theme="1"/>
                </patternFill>
              </fill>
            </x14:dxf>
          </x14:cfRule>
          <xm:sqref>G107:H107</xm:sqref>
        </x14:conditionalFormatting>
        <x14:conditionalFormatting xmlns:xm="http://schemas.microsoft.com/office/excel/2006/main">
          <x14:cfRule type="expression" priority="592" id="{039CE119-AF24-4DC0-8F5C-EDD1BAD9DA94}">
            <xm:f>$C108=data!$AS$5</xm:f>
            <x14:dxf>
              <fill>
                <patternFill>
                  <bgColor theme="1"/>
                </patternFill>
              </fill>
            </x14:dxf>
          </x14:cfRule>
          <xm:sqref>E108:H108</xm:sqref>
        </x14:conditionalFormatting>
        <x14:conditionalFormatting xmlns:xm="http://schemas.microsoft.com/office/excel/2006/main">
          <x14:cfRule type="expression" priority="591" id="{6478D711-7AA3-4A64-81A3-4B17B5AA7D5C}">
            <xm:f>$C108=data!$AS$4</xm:f>
            <x14:dxf>
              <fill>
                <patternFill>
                  <bgColor theme="1"/>
                </patternFill>
              </fill>
            </x14:dxf>
          </x14:cfRule>
          <xm:sqref>I108</xm:sqref>
        </x14:conditionalFormatting>
        <x14:conditionalFormatting xmlns:xm="http://schemas.microsoft.com/office/excel/2006/main">
          <x14:cfRule type="expression" priority="590" id="{A4E33962-3F7E-4611-8870-C9F917E70E34}">
            <xm:f>$E108=data!$AR$4</xm:f>
            <x14:dxf>
              <fill>
                <patternFill>
                  <bgColor theme="1"/>
                </patternFill>
              </fill>
            </x14:dxf>
          </x14:cfRule>
          <xm:sqref>F108</xm:sqref>
        </x14:conditionalFormatting>
        <x14:conditionalFormatting xmlns:xm="http://schemas.microsoft.com/office/excel/2006/main">
          <x14:cfRule type="expression" priority="589" id="{21E7161E-B4EE-4B84-AC19-4128A65CCB06}">
            <xm:f>$E108=data!$AR$5</xm:f>
            <x14:dxf>
              <fill>
                <patternFill>
                  <bgColor theme="1"/>
                </patternFill>
              </fill>
            </x14:dxf>
          </x14:cfRule>
          <xm:sqref>G108:H108</xm:sqref>
        </x14:conditionalFormatting>
        <x14:conditionalFormatting xmlns:xm="http://schemas.microsoft.com/office/excel/2006/main">
          <x14:cfRule type="expression" priority="588" id="{1C648924-B4E5-43E3-A6B5-E7763847B307}">
            <xm:f>$C109=data!$AS$5</xm:f>
            <x14:dxf>
              <fill>
                <patternFill>
                  <bgColor theme="1"/>
                </patternFill>
              </fill>
            </x14:dxf>
          </x14:cfRule>
          <xm:sqref>E109:H109</xm:sqref>
        </x14:conditionalFormatting>
        <x14:conditionalFormatting xmlns:xm="http://schemas.microsoft.com/office/excel/2006/main">
          <x14:cfRule type="expression" priority="587" id="{C41F9429-2CF4-491D-BD6E-F0A43C5CEA1F}">
            <xm:f>$C109=data!$AS$4</xm:f>
            <x14:dxf>
              <fill>
                <patternFill>
                  <bgColor theme="1"/>
                </patternFill>
              </fill>
            </x14:dxf>
          </x14:cfRule>
          <xm:sqref>I109</xm:sqref>
        </x14:conditionalFormatting>
        <x14:conditionalFormatting xmlns:xm="http://schemas.microsoft.com/office/excel/2006/main">
          <x14:cfRule type="expression" priority="586" id="{89BA4948-B916-49EF-99F5-A170BBA31A11}">
            <xm:f>$E109=data!$AR$4</xm:f>
            <x14:dxf>
              <fill>
                <patternFill>
                  <bgColor theme="1"/>
                </patternFill>
              </fill>
            </x14:dxf>
          </x14:cfRule>
          <xm:sqref>F109</xm:sqref>
        </x14:conditionalFormatting>
        <x14:conditionalFormatting xmlns:xm="http://schemas.microsoft.com/office/excel/2006/main">
          <x14:cfRule type="expression" priority="585" id="{5294EC48-026C-46AD-9470-2F15A3ABE824}">
            <xm:f>$E109=data!$AR$5</xm:f>
            <x14:dxf>
              <fill>
                <patternFill>
                  <bgColor theme="1"/>
                </patternFill>
              </fill>
            </x14:dxf>
          </x14:cfRule>
          <xm:sqref>G109:H109</xm:sqref>
        </x14:conditionalFormatting>
        <x14:conditionalFormatting xmlns:xm="http://schemas.microsoft.com/office/excel/2006/main">
          <x14:cfRule type="expression" priority="584" id="{92F1BCBD-3C54-4054-AAB7-19F17FBF934E}">
            <xm:f>$C110=data!$AS$5</xm:f>
            <x14:dxf>
              <fill>
                <patternFill>
                  <bgColor theme="1"/>
                </patternFill>
              </fill>
            </x14:dxf>
          </x14:cfRule>
          <xm:sqref>E110:H110</xm:sqref>
        </x14:conditionalFormatting>
        <x14:conditionalFormatting xmlns:xm="http://schemas.microsoft.com/office/excel/2006/main">
          <x14:cfRule type="expression" priority="583" id="{D1C3A6AF-C856-48CE-9832-28DAFF693316}">
            <xm:f>$C110=data!$AS$4</xm:f>
            <x14:dxf>
              <fill>
                <patternFill>
                  <bgColor theme="1"/>
                </patternFill>
              </fill>
            </x14:dxf>
          </x14:cfRule>
          <xm:sqref>I110</xm:sqref>
        </x14:conditionalFormatting>
        <x14:conditionalFormatting xmlns:xm="http://schemas.microsoft.com/office/excel/2006/main">
          <x14:cfRule type="expression" priority="582" id="{8533DB09-2179-4B01-AB1E-B70AA949A0D5}">
            <xm:f>$E110=data!$AR$4</xm:f>
            <x14:dxf>
              <fill>
                <patternFill>
                  <bgColor theme="1"/>
                </patternFill>
              </fill>
            </x14:dxf>
          </x14:cfRule>
          <xm:sqref>F110</xm:sqref>
        </x14:conditionalFormatting>
        <x14:conditionalFormatting xmlns:xm="http://schemas.microsoft.com/office/excel/2006/main">
          <x14:cfRule type="expression" priority="581" id="{5A19C7C3-C872-4480-994F-0CF19C2D7542}">
            <xm:f>$E110=data!$AR$5</xm:f>
            <x14:dxf>
              <fill>
                <patternFill>
                  <bgColor theme="1"/>
                </patternFill>
              </fill>
            </x14:dxf>
          </x14:cfRule>
          <xm:sqref>G110:H110</xm:sqref>
        </x14:conditionalFormatting>
        <x14:conditionalFormatting xmlns:xm="http://schemas.microsoft.com/office/excel/2006/main">
          <x14:cfRule type="expression" priority="580" id="{5E2079AE-09E9-487F-B615-0464DF7788F3}">
            <xm:f>$C111=data!$AS$5</xm:f>
            <x14:dxf>
              <fill>
                <patternFill>
                  <bgColor theme="1"/>
                </patternFill>
              </fill>
            </x14:dxf>
          </x14:cfRule>
          <xm:sqref>E111:H111</xm:sqref>
        </x14:conditionalFormatting>
        <x14:conditionalFormatting xmlns:xm="http://schemas.microsoft.com/office/excel/2006/main">
          <x14:cfRule type="expression" priority="579" id="{524560F9-2EEE-43DD-BC59-FE5020D106E2}">
            <xm:f>$C111=data!$AS$4</xm:f>
            <x14:dxf>
              <fill>
                <patternFill>
                  <bgColor theme="1"/>
                </patternFill>
              </fill>
            </x14:dxf>
          </x14:cfRule>
          <xm:sqref>I111</xm:sqref>
        </x14:conditionalFormatting>
        <x14:conditionalFormatting xmlns:xm="http://schemas.microsoft.com/office/excel/2006/main">
          <x14:cfRule type="expression" priority="578" id="{E3A828B7-F9BA-4CC9-8B47-1E5069B1A187}">
            <xm:f>$E111=data!$AR$4</xm:f>
            <x14:dxf>
              <fill>
                <patternFill>
                  <bgColor theme="1"/>
                </patternFill>
              </fill>
            </x14:dxf>
          </x14:cfRule>
          <xm:sqref>F111</xm:sqref>
        </x14:conditionalFormatting>
        <x14:conditionalFormatting xmlns:xm="http://schemas.microsoft.com/office/excel/2006/main">
          <x14:cfRule type="expression" priority="577" id="{1E8A8C66-6749-4BA0-96E0-49B6789B3641}">
            <xm:f>$E111=data!$AR$5</xm:f>
            <x14:dxf>
              <fill>
                <patternFill>
                  <bgColor theme="1"/>
                </patternFill>
              </fill>
            </x14:dxf>
          </x14:cfRule>
          <xm:sqref>G111:H111</xm:sqref>
        </x14:conditionalFormatting>
        <x14:conditionalFormatting xmlns:xm="http://schemas.microsoft.com/office/excel/2006/main">
          <x14:cfRule type="expression" priority="576" id="{51996101-03D4-441F-A7FC-D674DDFED4F7}">
            <xm:f>$C112=data!$AS$5</xm:f>
            <x14:dxf>
              <fill>
                <patternFill>
                  <bgColor theme="1"/>
                </patternFill>
              </fill>
            </x14:dxf>
          </x14:cfRule>
          <xm:sqref>E112:H112</xm:sqref>
        </x14:conditionalFormatting>
        <x14:conditionalFormatting xmlns:xm="http://schemas.microsoft.com/office/excel/2006/main">
          <x14:cfRule type="expression" priority="575" id="{1798BA1E-FA13-4127-9B55-31B03A52E80F}">
            <xm:f>$C112=data!$AS$4</xm:f>
            <x14:dxf>
              <fill>
                <patternFill>
                  <bgColor theme="1"/>
                </patternFill>
              </fill>
            </x14:dxf>
          </x14:cfRule>
          <xm:sqref>I112</xm:sqref>
        </x14:conditionalFormatting>
        <x14:conditionalFormatting xmlns:xm="http://schemas.microsoft.com/office/excel/2006/main">
          <x14:cfRule type="expression" priority="574" id="{C14F72CB-F236-421D-9B6C-FEA94C1723E8}">
            <xm:f>$E112=data!$AR$4</xm:f>
            <x14:dxf>
              <fill>
                <patternFill>
                  <bgColor theme="1"/>
                </patternFill>
              </fill>
            </x14:dxf>
          </x14:cfRule>
          <xm:sqref>F112</xm:sqref>
        </x14:conditionalFormatting>
        <x14:conditionalFormatting xmlns:xm="http://schemas.microsoft.com/office/excel/2006/main">
          <x14:cfRule type="expression" priority="573" id="{EFC54592-E32D-4D5C-90B8-36B70CF6678E}">
            <xm:f>$E112=data!$AR$5</xm:f>
            <x14:dxf>
              <fill>
                <patternFill>
                  <bgColor theme="1"/>
                </patternFill>
              </fill>
            </x14:dxf>
          </x14:cfRule>
          <xm:sqref>G112:H112</xm:sqref>
        </x14:conditionalFormatting>
        <x14:conditionalFormatting xmlns:xm="http://schemas.microsoft.com/office/excel/2006/main">
          <x14:cfRule type="expression" priority="572" id="{52430620-EAFC-4803-B7F9-F9669F560FE1}">
            <xm:f>$C113=data!$AS$5</xm:f>
            <x14:dxf>
              <fill>
                <patternFill>
                  <bgColor theme="1"/>
                </patternFill>
              </fill>
            </x14:dxf>
          </x14:cfRule>
          <xm:sqref>E113:H113</xm:sqref>
        </x14:conditionalFormatting>
        <x14:conditionalFormatting xmlns:xm="http://schemas.microsoft.com/office/excel/2006/main">
          <x14:cfRule type="expression" priority="571" id="{E136A248-B415-45C5-8971-23F7A5D0C2B9}">
            <xm:f>$C113=data!$AS$4</xm:f>
            <x14:dxf>
              <fill>
                <patternFill>
                  <bgColor theme="1"/>
                </patternFill>
              </fill>
            </x14:dxf>
          </x14:cfRule>
          <xm:sqref>I113</xm:sqref>
        </x14:conditionalFormatting>
        <x14:conditionalFormatting xmlns:xm="http://schemas.microsoft.com/office/excel/2006/main">
          <x14:cfRule type="expression" priority="570" id="{88972D1D-3C6D-46AB-9FB4-9C0C3080FB0E}">
            <xm:f>$E113=data!$AR$4</xm:f>
            <x14:dxf>
              <fill>
                <patternFill>
                  <bgColor theme="1"/>
                </patternFill>
              </fill>
            </x14:dxf>
          </x14:cfRule>
          <xm:sqref>F113</xm:sqref>
        </x14:conditionalFormatting>
        <x14:conditionalFormatting xmlns:xm="http://schemas.microsoft.com/office/excel/2006/main">
          <x14:cfRule type="expression" priority="569" id="{EE54831D-9B2C-445D-881C-18B838CAEB75}">
            <xm:f>$E113=data!$AR$5</xm:f>
            <x14:dxf>
              <fill>
                <patternFill>
                  <bgColor theme="1"/>
                </patternFill>
              </fill>
            </x14:dxf>
          </x14:cfRule>
          <xm:sqref>G113:H113</xm:sqref>
        </x14:conditionalFormatting>
        <x14:conditionalFormatting xmlns:xm="http://schemas.microsoft.com/office/excel/2006/main">
          <x14:cfRule type="expression" priority="568" id="{2FD11F78-FBB2-4912-ABC6-EAA5A9796619}">
            <xm:f>$C114=data!$AS$5</xm:f>
            <x14:dxf>
              <fill>
                <patternFill>
                  <bgColor theme="1"/>
                </patternFill>
              </fill>
            </x14:dxf>
          </x14:cfRule>
          <xm:sqref>E114:H114</xm:sqref>
        </x14:conditionalFormatting>
        <x14:conditionalFormatting xmlns:xm="http://schemas.microsoft.com/office/excel/2006/main">
          <x14:cfRule type="expression" priority="567" id="{4BEC8A73-C83E-475B-945D-EB430BEFD3C5}">
            <xm:f>$C114=data!$AS$4</xm:f>
            <x14:dxf>
              <fill>
                <patternFill>
                  <bgColor theme="1"/>
                </patternFill>
              </fill>
            </x14:dxf>
          </x14:cfRule>
          <xm:sqref>I114</xm:sqref>
        </x14:conditionalFormatting>
        <x14:conditionalFormatting xmlns:xm="http://schemas.microsoft.com/office/excel/2006/main">
          <x14:cfRule type="expression" priority="566" id="{994A8AB4-5CA9-4182-AC88-807C1F084E01}">
            <xm:f>$E114=data!$AR$4</xm:f>
            <x14:dxf>
              <fill>
                <patternFill>
                  <bgColor theme="1"/>
                </patternFill>
              </fill>
            </x14:dxf>
          </x14:cfRule>
          <xm:sqref>F114</xm:sqref>
        </x14:conditionalFormatting>
        <x14:conditionalFormatting xmlns:xm="http://schemas.microsoft.com/office/excel/2006/main">
          <x14:cfRule type="expression" priority="565" id="{542D43DC-8E64-4644-8A6D-506DDEF81AA8}">
            <xm:f>$E114=data!$AR$5</xm:f>
            <x14:dxf>
              <fill>
                <patternFill>
                  <bgColor theme="1"/>
                </patternFill>
              </fill>
            </x14:dxf>
          </x14:cfRule>
          <xm:sqref>G114:H114</xm:sqref>
        </x14:conditionalFormatting>
        <x14:conditionalFormatting xmlns:xm="http://schemas.microsoft.com/office/excel/2006/main">
          <x14:cfRule type="expression" priority="564" id="{45657A6C-387E-4004-9100-C72389E68A12}">
            <xm:f>$C115=data!$AS$5</xm:f>
            <x14:dxf>
              <fill>
                <patternFill>
                  <bgColor theme="1"/>
                </patternFill>
              </fill>
            </x14:dxf>
          </x14:cfRule>
          <xm:sqref>E115:H115</xm:sqref>
        </x14:conditionalFormatting>
        <x14:conditionalFormatting xmlns:xm="http://schemas.microsoft.com/office/excel/2006/main">
          <x14:cfRule type="expression" priority="563" id="{BC054BAA-8741-40D8-9D53-404EF86AC28D}">
            <xm:f>$C115=data!$AS$4</xm:f>
            <x14:dxf>
              <fill>
                <patternFill>
                  <bgColor theme="1"/>
                </patternFill>
              </fill>
            </x14:dxf>
          </x14:cfRule>
          <xm:sqref>I115</xm:sqref>
        </x14:conditionalFormatting>
        <x14:conditionalFormatting xmlns:xm="http://schemas.microsoft.com/office/excel/2006/main">
          <x14:cfRule type="expression" priority="562" id="{EFC4643F-BF93-4B2F-B713-C96F2EA1658E}">
            <xm:f>$E115=data!$AR$4</xm:f>
            <x14:dxf>
              <fill>
                <patternFill>
                  <bgColor theme="1"/>
                </patternFill>
              </fill>
            </x14:dxf>
          </x14:cfRule>
          <xm:sqref>F115</xm:sqref>
        </x14:conditionalFormatting>
        <x14:conditionalFormatting xmlns:xm="http://schemas.microsoft.com/office/excel/2006/main">
          <x14:cfRule type="expression" priority="561" id="{4F5C034B-B15E-4BD7-B6ED-2126720906A6}">
            <xm:f>$E115=data!$AR$5</xm:f>
            <x14:dxf>
              <fill>
                <patternFill>
                  <bgColor theme="1"/>
                </patternFill>
              </fill>
            </x14:dxf>
          </x14:cfRule>
          <xm:sqref>G115:H115</xm:sqref>
        </x14:conditionalFormatting>
        <x14:conditionalFormatting xmlns:xm="http://schemas.microsoft.com/office/excel/2006/main">
          <x14:cfRule type="expression" priority="560" id="{AF622CDD-744B-4BCE-8BF7-6BEAF6161968}">
            <xm:f>$C126=data!$AS$5</xm:f>
            <x14:dxf>
              <fill>
                <patternFill>
                  <bgColor theme="1"/>
                </patternFill>
              </fill>
            </x14:dxf>
          </x14:cfRule>
          <xm:sqref>E126:H126</xm:sqref>
        </x14:conditionalFormatting>
        <x14:conditionalFormatting xmlns:xm="http://schemas.microsoft.com/office/excel/2006/main">
          <x14:cfRule type="expression" priority="559" id="{44B54E50-8A41-41A2-941E-245821E8386C}">
            <xm:f>$C126=data!$AS$4</xm:f>
            <x14:dxf>
              <fill>
                <patternFill>
                  <bgColor theme="1"/>
                </patternFill>
              </fill>
            </x14:dxf>
          </x14:cfRule>
          <xm:sqref>I126</xm:sqref>
        </x14:conditionalFormatting>
        <x14:conditionalFormatting xmlns:xm="http://schemas.microsoft.com/office/excel/2006/main">
          <x14:cfRule type="expression" priority="558" id="{18CB2784-5182-42F8-AB43-ECB365217519}">
            <xm:f>$E126=data!$AR$4</xm:f>
            <x14:dxf>
              <fill>
                <patternFill>
                  <bgColor theme="1"/>
                </patternFill>
              </fill>
            </x14:dxf>
          </x14:cfRule>
          <xm:sqref>F126</xm:sqref>
        </x14:conditionalFormatting>
        <x14:conditionalFormatting xmlns:xm="http://schemas.microsoft.com/office/excel/2006/main">
          <x14:cfRule type="expression" priority="557" id="{1133E369-43D6-43F8-98B6-38C9C0FA7171}">
            <xm:f>$E126=data!$AR$5</xm:f>
            <x14:dxf>
              <fill>
                <patternFill>
                  <bgColor theme="1"/>
                </patternFill>
              </fill>
            </x14:dxf>
          </x14:cfRule>
          <xm:sqref>G126:H126</xm:sqref>
        </x14:conditionalFormatting>
        <x14:conditionalFormatting xmlns:xm="http://schemas.microsoft.com/office/excel/2006/main">
          <x14:cfRule type="expression" priority="556" id="{256A6298-D603-40BC-8C88-485DF2521DD3}">
            <xm:f>$C127=data!$AS$5</xm:f>
            <x14:dxf>
              <fill>
                <patternFill>
                  <bgColor theme="1"/>
                </patternFill>
              </fill>
            </x14:dxf>
          </x14:cfRule>
          <xm:sqref>E127:H127</xm:sqref>
        </x14:conditionalFormatting>
        <x14:conditionalFormatting xmlns:xm="http://schemas.microsoft.com/office/excel/2006/main">
          <x14:cfRule type="expression" priority="555" id="{079EB328-1500-4C34-943A-94FF791958B3}">
            <xm:f>$C127=data!$AS$4</xm:f>
            <x14:dxf>
              <fill>
                <patternFill>
                  <bgColor theme="1"/>
                </patternFill>
              </fill>
            </x14:dxf>
          </x14:cfRule>
          <xm:sqref>I127</xm:sqref>
        </x14:conditionalFormatting>
        <x14:conditionalFormatting xmlns:xm="http://schemas.microsoft.com/office/excel/2006/main">
          <x14:cfRule type="expression" priority="554" id="{891A5F86-6A5B-46EF-A02A-0F0BF5FEBABA}">
            <xm:f>$E127=data!$AR$4</xm:f>
            <x14:dxf>
              <fill>
                <patternFill>
                  <bgColor theme="1"/>
                </patternFill>
              </fill>
            </x14:dxf>
          </x14:cfRule>
          <xm:sqref>F127</xm:sqref>
        </x14:conditionalFormatting>
        <x14:conditionalFormatting xmlns:xm="http://schemas.microsoft.com/office/excel/2006/main">
          <x14:cfRule type="expression" priority="553" id="{23D2B593-B311-4F99-B634-F5C72726BB90}">
            <xm:f>$E127=data!$AR$5</xm:f>
            <x14:dxf>
              <fill>
                <patternFill>
                  <bgColor theme="1"/>
                </patternFill>
              </fill>
            </x14:dxf>
          </x14:cfRule>
          <xm:sqref>G127:H127</xm:sqref>
        </x14:conditionalFormatting>
        <x14:conditionalFormatting xmlns:xm="http://schemas.microsoft.com/office/excel/2006/main">
          <x14:cfRule type="expression" priority="552" id="{995C8FFC-FE43-4AE0-93B1-E10418C9B59B}">
            <xm:f>$C128=data!$AS$5</xm:f>
            <x14:dxf>
              <fill>
                <patternFill>
                  <bgColor theme="1"/>
                </patternFill>
              </fill>
            </x14:dxf>
          </x14:cfRule>
          <xm:sqref>E128:H128</xm:sqref>
        </x14:conditionalFormatting>
        <x14:conditionalFormatting xmlns:xm="http://schemas.microsoft.com/office/excel/2006/main">
          <x14:cfRule type="expression" priority="551" id="{06D26114-9601-4E7A-9017-3F44C33F0F13}">
            <xm:f>$C128=data!$AS$4</xm:f>
            <x14:dxf>
              <fill>
                <patternFill>
                  <bgColor theme="1"/>
                </patternFill>
              </fill>
            </x14:dxf>
          </x14:cfRule>
          <xm:sqref>I128</xm:sqref>
        </x14:conditionalFormatting>
        <x14:conditionalFormatting xmlns:xm="http://schemas.microsoft.com/office/excel/2006/main">
          <x14:cfRule type="expression" priority="550" id="{6F36E5C3-C7EC-461B-95D9-3CAB7D318E4A}">
            <xm:f>$E128=data!$AR$4</xm:f>
            <x14:dxf>
              <fill>
                <patternFill>
                  <bgColor theme="1"/>
                </patternFill>
              </fill>
            </x14:dxf>
          </x14:cfRule>
          <xm:sqref>F128</xm:sqref>
        </x14:conditionalFormatting>
        <x14:conditionalFormatting xmlns:xm="http://schemas.microsoft.com/office/excel/2006/main">
          <x14:cfRule type="expression" priority="549" id="{C3520F14-C8A0-4B73-9ACB-E3F4B6D869BB}">
            <xm:f>$E128=data!$AR$5</xm:f>
            <x14:dxf>
              <fill>
                <patternFill>
                  <bgColor theme="1"/>
                </patternFill>
              </fill>
            </x14:dxf>
          </x14:cfRule>
          <xm:sqref>G128:H128</xm:sqref>
        </x14:conditionalFormatting>
        <x14:conditionalFormatting xmlns:xm="http://schemas.microsoft.com/office/excel/2006/main">
          <x14:cfRule type="expression" priority="548" id="{4D68599D-1E73-4DDA-B002-053323B640D7}">
            <xm:f>$C129=data!$AS$5</xm:f>
            <x14:dxf>
              <fill>
                <patternFill>
                  <bgColor theme="1"/>
                </patternFill>
              </fill>
            </x14:dxf>
          </x14:cfRule>
          <xm:sqref>E129:H129</xm:sqref>
        </x14:conditionalFormatting>
        <x14:conditionalFormatting xmlns:xm="http://schemas.microsoft.com/office/excel/2006/main">
          <x14:cfRule type="expression" priority="547" id="{101CEEE6-91AD-4EBB-8604-A25D22FEBA76}">
            <xm:f>$C129=data!$AS$4</xm:f>
            <x14:dxf>
              <fill>
                <patternFill>
                  <bgColor theme="1"/>
                </patternFill>
              </fill>
            </x14:dxf>
          </x14:cfRule>
          <xm:sqref>I129</xm:sqref>
        </x14:conditionalFormatting>
        <x14:conditionalFormatting xmlns:xm="http://schemas.microsoft.com/office/excel/2006/main">
          <x14:cfRule type="expression" priority="546" id="{F7D365BD-EC73-4AA7-80BB-CE73801B134C}">
            <xm:f>$E129=data!$AR$4</xm:f>
            <x14:dxf>
              <fill>
                <patternFill>
                  <bgColor theme="1"/>
                </patternFill>
              </fill>
            </x14:dxf>
          </x14:cfRule>
          <xm:sqref>F129</xm:sqref>
        </x14:conditionalFormatting>
        <x14:conditionalFormatting xmlns:xm="http://schemas.microsoft.com/office/excel/2006/main">
          <x14:cfRule type="expression" priority="545" id="{E757C766-BA60-436F-B430-2633996DA551}">
            <xm:f>$E129=data!$AR$5</xm:f>
            <x14:dxf>
              <fill>
                <patternFill>
                  <bgColor theme="1"/>
                </patternFill>
              </fill>
            </x14:dxf>
          </x14:cfRule>
          <xm:sqref>G129:H129</xm:sqref>
        </x14:conditionalFormatting>
        <x14:conditionalFormatting xmlns:xm="http://schemas.microsoft.com/office/excel/2006/main">
          <x14:cfRule type="expression" priority="544" id="{5617D349-3FB4-4A4A-A06C-A64A175A2BF3}">
            <xm:f>$C130=data!$AS$5</xm:f>
            <x14:dxf>
              <fill>
                <patternFill>
                  <bgColor theme="1"/>
                </patternFill>
              </fill>
            </x14:dxf>
          </x14:cfRule>
          <xm:sqref>E130:H130</xm:sqref>
        </x14:conditionalFormatting>
        <x14:conditionalFormatting xmlns:xm="http://schemas.microsoft.com/office/excel/2006/main">
          <x14:cfRule type="expression" priority="543" id="{DE07B051-703D-4CA3-A3D5-F06F440ABABB}">
            <xm:f>$C130=data!$AS$4</xm:f>
            <x14:dxf>
              <fill>
                <patternFill>
                  <bgColor theme="1"/>
                </patternFill>
              </fill>
            </x14:dxf>
          </x14:cfRule>
          <xm:sqref>I130</xm:sqref>
        </x14:conditionalFormatting>
        <x14:conditionalFormatting xmlns:xm="http://schemas.microsoft.com/office/excel/2006/main">
          <x14:cfRule type="expression" priority="542" id="{D3FCBF5B-16AA-49F5-9C97-FCA6266D8D4C}">
            <xm:f>$E130=data!$AR$4</xm:f>
            <x14:dxf>
              <fill>
                <patternFill>
                  <bgColor theme="1"/>
                </patternFill>
              </fill>
            </x14:dxf>
          </x14:cfRule>
          <xm:sqref>F130</xm:sqref>
        </x14:conditionalFormatting>
        <x14:conditionalFormatting xmlns:xm="http://schemas.microsoft.com/office/excel/2006/main">
          <x14:cfRule type="expression" priority="541" id="{8870271E-E713-4974-9EF1-07790BE5CEAB}">
            <xm:f>$E130=data!$AR$5</xm:f>
            <x14:dxf>
              <fill>
                <patternFill>
                  <bgColor theme="1"/>
                </patternFill>
              </fill>
            </x14:dxf>
          </x14:cfRule>
          <xm:sqref>G130:H130</xm:sqref>
        </x14:conditionalFormatting>
        <x14:conditionalFormatting xmlns:xm="http://schemas.microsoft.com/office/excel/2006/main">
          <x14:cfRule type="expression" priority="540" id="{2FEA3F80-88AB-4A2C-B568-CDC7AB396C61}">
            <xm:f>$C131=data!$AS$5</xm:f>
            <x14:dxf>
              <fill>
                <patternFill>
                  <bgColor theme="1"/>
                </patternFill>
              </fill>
            </x14:dxf>
          </x14:cfRule>
          <xm:sqref>E131:H131</xm:sqref>
        </x14:conditionalFormatting>
        <x14:conditionalFormatting xmlns:xm="http://schemas.microsoft.com/office/excel/2006/main">
          <x14:cfRule type="expression" priority="539" id="{05814E6E-30F6-4CC6-B7F6-EAF2496C0B8B}">
            <xm:f>$C131=data!$AS$4</xm:f>
            <x14:dxf>
              <fill>
                <patternFill>
                  <bgColor theme="1"/>
                </patternFill>
              </fill>
            </x14:dxf>
          </x14:cfRule>
          <xm:sqref>I131</xm:sqref>
        </x14:conditionalFormatting>
        <x14:conditionalFormatting xmlns:xm="http://schemas.microsoft.com/office/excel/2006/main">
          <x14:cfRule type="expression" priority="538" id="{B39CFADD-EDE2-4130-8123-7BDE093CA2B3}">
            <xm:f>$E131=data!$AR$4</xm:f>
            <x14:dxf>
              <fill>
                <patternFill>
                  <bgColor theme="1"/>
                </patternFill>
              </fill>
            </x14:dxf>
          </x14:cfRule>
          <xm:sqref>F131</xm:sqref>
        </x14:conditionalFormatting>
        <x14:conditionalFormatting xmlns:xm="http://schemas.microsoft.com/office/excel/2006/main">
          <x14:cfRule type="expression" priority="537" id="{BC28D901-C588-4EA5-986B-D1BE117DB531}">
            <xm:f>$E131=data!$AR$5</xm:f>
            <x14:dxf>
              <fill>
                <patternFill>
                  <bgColor theme="1"/>
                </patternFill>
              </fill>
            </x14:dxf>
          </x14:cfRule>
          <xm:sqref>G131:H131</xm:sqref>
        </x14:conditionalFormatting>
        <x14:conditionalFormatting xmlns:xm="http://schemas.microsoft.com/office/excel/2006/main">
          <x14:cfRule type="expression" priority="536" id="{CA278E5A-092F-45EC-8831-68266AB7C331}">
            <xm:f>$C132=data!$AS$5</xm:f>
            <x14:dxf>
              <fill>
                <patternFill>
                  <bgColor theme="1"/>
                </patternFill>
              </fill>
            </x14:dxf>
          </x14:cfRule>
          <xm:sqref>E132:H132</xm:sqref>
        </x14:conditionalFormatting>
        <x14:conditionalFormatting xmlns:xm="http://schemas.microsoft.com/office/excel/2006/main">
          <x14:cfRule type="expression" priority="535" id="{48967E15-4C6D-4F9B-933A-A6FB2B2EBB61}">
            <xm:f>$C132=data!$AS$4</xm:f>
            <x14:dxf>
              <fill>
                <patternFill>
                  <bgColor theme="1"/>
                </patternFill>
              </fill>
            </x14:dxf>
          </x14:cfRule>
          <xm:sqref>I132</xm:sqref>
        </x14:conditionalFormatting>
        <x14:conditionalFormatting xmlns:xm="http://schemas.microsoft.com/office/excel/2006/main">
          <x14:cfRule type="expression" priority="534" id="{97C72B39-BF88-4368-A833-6E0D54825309}">
            <xm:f>$E132=data!$AR$4</xm:f>
            <x14:dxf>
              <fill>
                <patternFill>
                  <bgColor theme="1"/>
                </patternFill>
              </fill>
            </x14:dxf>
          </x14:cfRule>
          <xm:sqref>F132</xm:sqref>
        </x14:conditionalFormatting>
        <x14:conditionalFormatting xmlns:xm="http://schemas.microsoft.com/office/excel/2006/main">
          <x14:cfRule type="expression" priority="533" id="{B3448A36-0B50-4270-81D4-D6DCA8A3318A}">
            <xm:f>$E132=data!$AR$5</xm:f>
            <x14:dxf>
              <fill>
                <patternFill>
                  <bgColor theme="1"/>
                </patternFill>
              </fill>
            </x14:dxf>
          </x14:cfRule>
          <xm:sqref>G132:H132</xm:sqref>
        </x14:conditionalFormatting>
        <x14:conditionalFormatting xmlns:xm="http://schemas.microsoft.com/office/excel/2006/main">
          <x14:cfRule type="expression" priority="532" id="{E8612244-8E41-4B31-8DA9-05E64279187F}">
            <xm:f>$C133=data!$AS$5</xm:f>
            <x14:dxf>
              <fill>
                <patternFill>
                  <bgColor theme="1"/>
                </patternFill>
              </fill>
            </x14:dxf>
          </x14:cfRule>
          <xm:sqref>E133:H133</xm:sqref>
        </x14:conditionalFormatting>
        <x14:conditionalFormatting xmlns:xm="http://schemas.microsoft.com/office/excel/2006/main">
          <x14:cfRule type="expression" priority="531" id="{A3AA2FC7-30CB-4A1D-A34A-8835A112B6C3}">
            <xm:f>$C133=data!$AS$4</xm:f>
            <x14:dxf>
              <fill>
                <patternFill>
                  <bgColor theme="1"/>
                </patternFill>
              </fill>
            </x14:dxf>
          </x14:cfRule>
          <xm:sqref>I133</xm:sqref>
        </x14:conditionalFormatting>
        <x14:conditionalFormatting xmlns:xm="http://schemas.microsoft.com/office/excel/2006/main">
          <x14:cfRule type="expression" priority="530" id="{1362999E-4093-45D8-8C1A-B4C1F80F12CD}">
            <xm:f>$E133=data!$AR$4</xm:f>
            <x14:dxf>
              <fill>
                <patternFill>
                  <bgColor theme="1"/>
                </patternFill>
              </fill>
            </x14:dxf>
          </x14:cfRule>
          <xm:sqref>F133</xm:sqref>
        </x14:conditionalFormatting>
        <x14:conditionalFormatting xmlns:xm="http://schemas.microsoft.com/office/excel/2006/main">
          <x14:cfRule type="expression" priority="529" id="{97DB7018-4294-45D6-8F1C-ADB8D3BE21B2}">
            <xm:f>$E133=data!$AR$5</xm:f>
            <x14:dxf>
              <fill>
                <patternFill>
                  <bgColor theme="1"/>
                </patternFill>
              </fill>
            </x14:dxf>
          </x14:cfRule>
          <xm:sqref>G133:H133</xm:sqref>
        </x14:conditionalFormatting>
        <x14:conditionalFormatting xmlns:xm="http://schemas.microsoft.com/office/excel/2006/main">
          <x14:cfRule type="expression" priority="528" id="{6077337A-119E-49B7-B5E9-EA46CA6F0E5C}">
            <xm:f>$C134=data!$AS$5</xm:f>
            <x14:dxf>
              <fill>
                <patternFill>
                  <bgColor theme="1"/>
                </patternFill>
              </fill>
            </x14:dxf>
          </x14:cfRule>
          <xm:sqref>E134:H134</xm:sqref>
        </x14:conditionalFormatting>
        <x14:conditionalFormatting xmlns:xm="http://schemas.microsoft.com/office/excel/2006/main">
          <x14:cfRule type="expression" priority="527" id="{D5FECF5D-EC85-4997-9FE2-7C0FE12FF54B}">
            <xm:f>$C134=data!$AS$4</xm:f>
            <x14:dxf>
              <fill>
                <patternFill>
                  <bgColor theme="1"/>
                </patternFill>
              </fill>
            </x14:dxf>
          </x14:cfRule>
          <xm:sqref>I134</xm:sqref>
        </x14:conditionalFormatting>
        <x14:conditionalFormatting xmlns:xm="http://schemas.microsoft.com/office/excel/2006/main">
          <x14:cfRule type="expression" priority="526" id="{3087FD58-62D0-4769-BBF5-75686937B6C6}">
            <xm:f>$E134=data!$AR$4</xm:f>
            <x14:dxf>
              <fill>
                <patternFill>
                  <bgColor theme="1"/>
                </patternFill>
              </fill>
            </x14:dxf>
          </x14:cfRule>
          <xm:sqref>F134</xm:sqref>
        </x14:conditionalFormatting>
        <x14:conditionalFormatting xmlns:xm="http://schemas.microsoft.com/office/excel/2006/main">
          <x14:cfRule type="expression" priority="525" id="{8D9D1984-C0A1-4FCA-AA34-987B0D0A797B}">
            <xm:f>$E134=data!$AR$5</xm:f>
            <x14:dxf>
              <fill>
                <patternFill>
                  <bgColor theme="1"/>
                </patternFill>
              </fill>
            </x14:dxf>
          </x14:cfRule>
          <xm:sqref>G134:H134</xm:sqref>
        </x14:conditionalFormatting>
        <x14:conditionalFormatting xmlns:xm="http://schemas.microsoft.com/office/excel/2006/main">
          <x14:cfRule type="expression" priority="524" id="{426F8BF7-D64D-4C8C-8E4B-72CDD0F695CC}">
            <xm:f>$C135=data!$AS$5</xm:f>
            <x14:dxf>
              <fill>
                <patternFill>
                  <bgColor theme="1"/>
                </patternFill>
              </fill>
            </x14:dxf>
          </x14:cfRule>
          <xm:sqref>E135:H135</xm:sqref>
        </x14:conditionalFormatting>
        <x14:conditionalFormatting xmlns:xm="http://schemas.microsoft.com/office/excel/2006/main">
          <x14:cfRule type="expression" priority="523" id="{EBCD920F-A1E1-43BC-8534-542D5C418F67}">
            <xm:f>$C135=data!$AS$4</xm:f>
            <x14:dxf>
              <fill>
                <patternFill>
                  <bgColor theme="1"/>
                </patternFill>
              </fill>
            </x14:dxf>
          </x14:cfRule>
          <xm:sqref>I135</xm:sqref>
        </x14:conditionalFormatting>
        <x14:conditionalFormatting xmlns:xm="http://schemas.microsoft.com/office/excel/2006/main">
          <x14:cfRule type="expression" priority="522" id="{F417CA95-1CB9-4F6A-975C-4B5AB375E651}">
            <xm:f>$E135=data!$AR$4</xm:f>
            <x14:dxf>
              <fill>
                <patternFill>
                  <bgColor theme="1"/>
                </patternFill>
              </fill>
            </x14:dxf>
          </x14:cfRule>
          <xm:sqref>F135</xm:sqref>
        </x14:conditionalFormatting>
        <x14:conditionalFormatting xmlns:xm="http://schemas.microsoft.com/office/excel/2006/main">
          <x14:cfRule type="expression" priority="521" id="{AFC0E0DF-7878-49BB-92DE-1CEB8A7CD3EC}">
            <xm:f>$E135=data!$AR$5</xm:f>
            <x14:dxf>
              <fill>
                <patternFill>
                  <bgColor theme="1"/>
                </patternFill>
              </fill>
            </x14:dxf>
          </x14:cfRule>
          <xm:sqref>G135:H135</xm:sqref>
        </x14:conditionalFormatting>
        <x14:conditionalFormatting xmlns:xm="http://schemas.microsoft.com/office/excel/2006/main">
          <x14:cfRule type="expression" priority="520" id="{CB3866AF-0DB6-40A3-B909-7CC085945894}">
            <xm:f>$C146=data!$AS$5</xm:f>
            <x14:dxf>
              <fill>
                <patternFill>
                  <bgColor theme="1"/>
                </patternFill>
              </fill>
            </x14:dxf>
          </x14:cfRule>
          <xm:sqref>E146:H146</xm:sqref>
        </x14:conditionalFormatting>
        <x14:conditionalFormatting xmlns:xm="http://schemas.microsoft.com/office/excel/2006/main">
          <x14:cfRule type="expression" priority="519" id="{47369897-212D-470E-AD2D-03B3FA48EF52}">
            <xm:f>$C146=data!$AS$4</xm:f>
            <x14:dxf>
              <fill>
                <patternFill>
                  <bgColor theme="1"/>
                </patternFill>
              </fill>
            </x14:dxf>
          </x14:cfRule>
          <xm:sqref>I146</xm:sqref>
        </x14:conditionalFormatting>
        <x14:conditionalFormatting xmlns:xm="http://schemas.microsoft.com/office/excel/2006/main">
          <x14:cfRule type="expression" priority="518" id="{26250B0A-36E3-4780-BB5A-3B7AAEF556A3}">
            <xm:f>$E146=data!$AR$4</xm:f>
            <x14:dxf>
              <fill>
                <patternFill>
                  <bgColor theme="1"/>
                </patternFill>
              </fill>
            </x14:dxf>
          </x14:cfRule>
          <xm:sqref>F146</xm:sqref>
        </x14:conditionalFormatting>
        <x14:conditionalFormatting xmlns:xm="http://schemas.microsoft.com/office/excel/2006/main">
          <x14:cfRule type="expression" priority="517" id="{ECF61FA8-93D7-430D-997A-4FE5C30C9CE8}">
            <xm:f>$E146=data!$AR$5</xm:f>
            <x14:dxf>
              <fill>
                <patternFill>
                  <bgColor theme="1"/>
                </patternFill>
              </fill>
            </x14:dxf>
          </x14:cfRule>
          <xm:sqref>G146:H146</xm:sqref>
        </x14:conditionalFormatting>
        <x14:conditionalFormatting xmlns:xm="http://schemas.microsoft.com/office/excel/2006/main">
          <x14:cfRule type="expression" priority="516" id="{163C1C2D-48B7-4E76-A5E8-76C105A1B7D7}">
            <xm:f>$C147=data!$AS$5</xm:f>
            <x14:dxf>
              <fill>
                <patternFill>
                  <bgColor theme="1"/>
                </patternFill>
              </fill>
            </x14:dxf>
          </x14:cfRule>
          <xm:sqref>E147:H147</xm:sqref>
        </x14:conditionalFormatting>
        <x14:conditionalFormatting xmlns:xm="http://schemas.microsoft.com/office/excel/2006/main">
          <x14:cfRule type="expression" priority="515" id="{6A949114-4AE0-4A56-9D2A-24FC4BEE5F99}">
            <xm:f>$C147=data!$AS$4</xm:f>
            <x14:dxf>
              <fill>
                <patternFill>
                  <bgColor theme="1"/>
                </patternFill>
              </fill>
            </x14:dxf>
          </x14:cfRule>
          <xm:sqref>I147</xm:sqref>
        </x14:conditionalFormatting>
        <x14:conditionalFormatting xmlns:xm="http://schemas.microsoft.com/office/excel/2006/main">
          <x14:cfRule type="expression" priority="514" id="{57220B0A-FE3D-48E6-BFAF-0F040D1A4D00}">
            <xm:f>$E147=data!$AR$4</xm:f>
            <x14:dxf>
              <fill>
                <patternFill>
                  <bgColor theme="1"/>
                </patternFill>
              </fill>
            </x14:dxf>
          </x14:cfRule>
          <xm:sqref>F147</xm:sqref>
        </x14:conditionalFormatting>
        <x14:conditionalFormatting xmlns:xm="http://schemas.microsoft.com/office/excel/2006/main">
          <x14:cfRule type="expression" priority="513" id="{C2049F61-C98A-44B3-870A-E2046F6CE2AF}">
            <xm:f>$E147=data!$AR$5</xm:f>
            <x14:dxf>
              <fill>
                <patternFill>
                  <bgColor theme="1"/>
                </patternFill>
              </fill>
            </x14:dxf>
          </x14:cfRule>
          <xm:sqref>G147:H147</xm:sqref>
        </x14:conditionalFormatting>
        <x14:conditionalFormatting xmlns:xm="http://schemas.microsoft.com/office/excel/2006/main">
          <x14:cfRule type="expression" priority="512" id="{3E584599-7BDE-479F-BB8C-83EDC048CB21}">
            <xm:f>$C148=data!$AS$5</xm:f>
            <x14:dxf>
              <fill>
                <patternFill>
                  <bgColor theme="1"/>
                </patternFill>
              </fill>
            </x14:dxf>
          </x14:cfRule>
          <xm:sqref>E148:H148</xm:sqref>
        </x14:conditionalFormatting>
        <x14:conditionalFormatting xmlns:xm="http://schemas.microsoft.com/office/excel/2006/main">
          <x14:cfRule type="expression" priority="511" id="{F65BA2C3-042E-4E29-A160-AB1C112E6B33}">
            <xm:f>$C148=data!$AS$4</xm:f>
            <x14:dxf>
              <fill>
                <patternFill>
                  <bgColor theme="1"/>
                </patternFill>
              </fill>
            </x14:dxf>
          </x14:cfRule>
          <xm:sqref>I148</xm:sqref>
        </x14:conditionalFormatting>
        <x14:conditionalFormatting xmlns:xm="http://schemas.microsoft.com/office/excel/2006/main">
          <x14:cfRule type="expression" priority="510" id="{CD4AC138-D6E0-4E97-A7DF-F536C36A5EA6}">
            <xm:f>$E148=data!$AR$4</xm:f>
            <x14:dxf>
              <fill>
                <patternFill>
                  <bgColor theme="1"/>
                </patternFill>
              </fill>
            </x14:dxf>
          </x14:cfRule>
          <xm:sqref>F148</xm:sqref>
        </x14:conditionalFormatting>
        <x14:conditionalFormatting xmlns:xm="http://schemas.microsoft.com/office/excel/2006/main">
          <x14:cfRule type="expression" priority="509" id="{86A16FD6-6341-4236-8DDF-186998BD1184}">
            <xm:f>$E148=data!$AR$5</xm:f>
            <x14:dxf>
              <fill>
                <patternFill>
                  <bgColor theme="1"/>
                </patternFill>
              </fill>
            </x14:dxf>
          </x14:cfRule>
          <xm:sqref>G148:H148</xm:sqref>
        </x14:conditionalFormatting>
        <x14:conditionalFormatting xmlns:xm="http://schemas.microsoft.com/office/excel/2006/main">
          <x14:cfRule type="expression" priority="508" id="{AB40AA31-824F-4461-B8DD-757899CC542B}">
            <xm:f>$C149=data!$AS$5</xm:f>
            <x14:dxf>
              <fill>
                <patternFill>
                  <bgColor theme="1"/>
                </patternFill>
              </fill>
            </x14:dxf>
          </x14:cfRule>
          <xm:sqref>E149:H149</xm:sqref>
        </x14:conditionalFormatting>
        <x14:conditionalFormatting xmlns:xm="http://schemas.microsoft.com/office/excel/2006/main">
          <x14:cfRule type="expression" priority="507" id="{B2F8405F-E2C7-453F-B6DE-86917F5BD27A}">
            <xm:f>$C149=data!$AS$4</xm:f>
            <x14:dxf>
              <fill>
                <patternFill>
                  <bgColor theme="1"/>
                </patternFill>
              </fill>
            </x14:dxf>
          </x14:cfRule>
          <xm:sqref>I149</xm:sqref>
        </x14:conditionalFormatting>
        <x14:conditionalFormatting xmlns:xm="http://schemas.microsoft.com/office/excel/2006/main">
          <x14:cfRule type="expression" priority="506" id="{956DAAEF-20EF-423A-B91A-356A19DEE9CF}">
            <xm:f>$E149=data!$AR$4</xm:f>
            <x14:dxf>
              <fill>
                <patternFill>
                  <bgColor theme="1"/>
                </patternFill>
              </fill>
            </x14:dxf>
          </x14:cfRule>
          <xm:sqref>F149</xm:sqref>
        </x14:conditionalFormatting>
        <x14:conditionalFormatting xmlns:xm="http://schemas.microsoft.com/office/excel/2006/main">
          <x14:cfRule type="expression" priority="505" id="{827F5A73-15CC-4C6D-AEE2-2EA99C142EBE}">
            <xm:f>$E149=data!$AR$5</xm:f>
            <x14:dxf>
              <fill>
                <patternFill>
                  <bgColor theme="1"/>
                </patternFill>
              </fill>
            </x14:dxf>
          </x14:cfRule>
          <xm:sqref>G149:H149</xm:sqref>
        </x14:conditionalFormatting>
        <x14:conditionalFormatting xmlns:xm="http://schemas.microsoft.com/office/excel/2006/main">
          <x14:cfRule type="expression" priority="504" id="{A49169E9-05FE-4780-89A1-2F8340ED4FC0}">
            <xm:f>$C150=data!$AS$5</xm:f>
            <x14:dxf>
              <fill>
                <patternFill>
                  <bgColor theme="1"/>
                </patternFill>
              </fill>
            </x14:dxf>
          </x14:cfRule>
          <xm:sqref>E150:H150</xm:sqref>
        </x14:conditionalFormatting>
        <x14:conditionalFormatting xmlns:xm="http://schemas.microsoft.com/office/excel/2006/main">
          <x14:cfRule type="expression" priority="503" id="{4B005F10-ED68-42B9-BCFA-C2C12D035FCD}">
            <xm:f>$C150=data!$AS$4</xm:f>
            <x14:dxf>
              <fill>
                <patternFill>
                  <bgColor theme="1"/>
                </patternFill>
              </fill>
            </x14:dxf>
          </x14:cfRule>
          <xm:sqref>I150</xm:sqref>
        </x14:conditionalFormatting>
        <x14:conditionalFormatting xmlns:xm="http://schemas.microsoft.com/office/excel/2006/main">
          <x14:cfRule type="expression" priority="502" id="{59942CA7-D78E-43D3-9B0D-118606B65867}">
            <xm:f>$E150=data!$AR$4</xm:f>
            <x14:dxf>
              <fill>
                <patternFill>
                  <bgColor theme="1"/>
                </patternFill>
              </fill>
            </x14:dxf>
          </x14:cfRule>
          <xm:sqref>F150</xm:sqref>
        </x14:conditionalFormatting>
        <x14:conditionalFormatting xmlns:xm="http://schemas.microsoft.com/office/excel/2006/main">
          <x14:cfRule type="expression" priority="501" id="{F6445A98-F982-4BC5-BF09-6387A30928D6}">
            <xm:f>$E150=data!$AR$5</xm:f>
            <x14:dxf>
              <fill>
                <patternFill>
                  <bgColor theme="1"/>
                </patternFill>
              </fill>
            </x14:dxf>
          </x14:cfRule>
          <xm:sqref>G150:H150</xm:sqref>
        </x14:conditionalFormatting>
        <x14:conditionalFormatting xmlns:xm="http://schemas.microsoft.com/office/excel/2006/main">
          <x14:cfRule type="expression" priority="500" id="{4AA5F519-9994-45F5-B7AE-B9E72184D404}">
            <xm:f>$C151=data!$AS$5</xm:f>
            <x14:dxf>
              <fill>
                <patternFill>
                  <bgColor theme="1"/>
                </patternFill>
              </fill>
            </x14:dxf>
          </x14:cfRule>
          <xm:sqref>E151:H151</xm:sqref>
        </x14:conditionalFormatting>
        <x14:conditionalFormatting xmlns:xm="http://schemas.microsoft.com/office/excel/2006/main">
          <x14:cfRule type="expression" priority="499" id="{6D8D2632-9E16-4097-81F8-94C9F87A7C07}">
            <xm:f>$C151=data!$AS$4</xm:f>
            <x14:dxf>
              <fill>
                <patternFill>
                  <bgColor theme="1"/>
                </patternFill>
              </fill>
            </x14:dxf>
          </x14:cfRule>
          <xm:sqref>I151</xm:sqref>
        </x14:conditionalFormatting>
        <x14:conditionalFormatting xmlns:xm="http://schemas.microsoft.com/office/excel/2006/main">
          <x14:cfRule type="expression" priority="498" id="{F69AB2F5-FC62-4B07-8106-83A580F08C8B}">
            <xm:f>$E151=data!$AR$4</xm:f>
            <x14:dxf>
              <fill>
                <patternFill>
                  <bgColor theme="1"/>
                </patternFill>
              </fill>
            </x14:dxf>
          </x14:cfRule>
          <xm:sqref>F151</xm:sqref>
        </x14:conditionalFormatting>
        <x14:conditionalFormatting xmlns:xm="http://schemas.microsoft.com/office/excel/2006/main">
          <x14:cfRule type="expression" priority="497" id="{A7D8D257-7E0E-4390-81CE-B406897C3C30}">
            <xm:f>$E151=data!$AR$5</xm:f>
            <x14:dxf>
              <fill>
                <patternFill>
                  <bgColor theme="1"/>
                </patternFill>
              </fill>
            </x14:dxf>
          </x14:cfRule>
          <xm:sqref>G151:H151</xm:sqref>
        </x14:conditionalFormatting>
        <x14:conditionalFormatting xmlns:xm="http://schemas.microsoft.com/office/excel/2006/main">
          <x14:cfRule type="expression" priority="496" id="{5FEBDDF9-C863-4D5B-BA3A-7A285321ACDA}">
            <xm:f>$C152=data!$AS$5</xm:f>
            <x14:dxf>
              <fill>
                <patternFill>
                  <bgColor theme="1"/>
                </patternFill>
              </fill>
            </x14:dxf>
          </x14:cfRule>
          <xm:sqref>E152:H152</xm:sqref>
        </x14:conditionalFormatting>
        <x14:conditionalFormatting xmlns:xm="http://schemas.microsoft.com/office/excel/2006/main">
          <x14:cfRule type="expression" priority="495" id="{581094ED-997A-4C7C-9679-3B16DB800575}">
            <xm:f>$C152=data!$AS$4</xm:f>
            <x14:dxf>
              <fill>
                <patternFill>
                  <bgColor theme="1"/>
                </patternFill>
              </fill>
            </x14:dxf>
          </x14:cfRule>
          <xm:sqref>I152</xm:sqref>
        </x14:conditionalFormatting>
        <x14:conditionalFormatting xmlns:xm="http://schemas.microsoft.com/office/excel/2006/main">
          <x14:cfRule type="expression" priority="494" id="{93B37965-945B-406B-BFCF-1D88BEE42E0B}">
            <xm:f>$E152=data!$AR$4</xm:f>
            <x14:dxf>
              <fill>
                <patternFill>
                  <bgColor theme="1"/>
                </patternFill>
              </fill>
            </x14:dxf>
          </x14:cfRule>
          <xm:sqref>F152</xm:sqref>
        </x14:conditionalFormatting>
        <x14:conditionalFormatting xmlns:xm="http://schemas.microsoft.com/office/excel/2006/main">
          <x14:cfRule type="expression" priority="493" id="{83EC916A-FA18-4F9B-8F62-2F55E016EF32}">
            <xm:f>$E152=data!$AR$5</xm:f>
            <x14:dxf>
              <fill>
                <patternFill>
                  <bgColor theme="1"/>
                </patternFill>
              </fill>
            </x14:dxf>
          </x14:cfRule>
          <xm:sqref>G152:H152</xm:sqref>
        </x14:conditionalFormatting>
        <x14:conditionalFormatting xmlns:xm="http://schemas.microsoft.com/office/excel/2006/main">
          <x14:cfRule type="expression" priority="492" id="{202F649E-353E-414A-B5A7-317D945D868E}">
            <xm:f>$C153=data!$AS$5</xm:f>
            <x14:dxf>
              <fill>
                <patternFill>
                  <bgColor theme="1"/>
                </patternFill>
              </fill>
            </x14:dxf>
          </x14:cfRule>
          <xm:sqref>E153:H153</xm:sqref>
        </x14:conditionalFormatting>
        <x14:conditionalFormatting xmlns:xm="http://schemas.microsoft.com/office/excel/2006/main">
          <x14:cfRule type="expression" priority="491" id="{87B95254-0FAB-4D15-8670-0B40790D66D0}">
            <xm:f>$C153=data!$AS$4</xm:f>
            <x14:dxf>
              <fill>
                <patternFill>
                  <bgColor theme="1"/>
                </patternFill>
              </fill>
            </x14:dxf>
          </x14:cfRule>
          <xm:sqref>I153</xm:sqref>
        </x14:conditionalFormatting>
        <x14:conditionalFormatting xmlns:xm="http://schemas.microsoft.com/office/excel/2006/main">
          <x14:cfRule type="expression" priority="490" id="{3A459B30-47D1-4028-91DC-2810CDD1B1EC}">
            <xm:f>$E153=data!$AR$4</xm:f>
            <x14:dxf>
              <fill>
                <patternFill>
                  <bgColor theme="1"/>
                </patternFill>
              </fill>
            </x14:dxf>
          </x14:cfRule>
          <xm:sqref>F153</xm:sqref>
        </x14:conditionalFormatting>
        <x14:conditionalFormatting xmlns:xm="http://schemas.microsoft.com/office/excel/2006/main">
          <x14:cfRule type="expression" priority="489" id="{91EFE54C-9BE4-4878-A708-B0BC7D0DDB02}">
            <xm:f>$E153=data!$AR$5</xm:f>
            <x14:dxf>
              <fill>
                <patternFill>
                  <bgColor theme="1"/>
                </patternFill>
              </fill>
            </x14:dxf>
          </x14:cfRule>
          <xm:sqref>G153:H153</xm:sqref>
        </x14:conditionalFormatting>
        <x14:conditionalFormatting xmlns:xm="http://schemas.microsoft.com/office/excel/2006/main">
          <x14:cfRule type="expression" priority="488" id="{1B1F3478-4B49-414B-B6C2-D20BC9128B93}">
            <xm:f>$C154=data!$AS$5</xm:f>
            <x14:dxf>
              <fill>
                <patternFill>
                  <bgColor theme="1"/>
                </patternFill>
              </fill>
            </x14:dxf>
          </x14:cfRule>
          <xm:sqref>E154:H154</xm:sqref>
        </x14:conditionalFormatting>
        <x14:conditionalFormatting xmlns:xm="http://schemas.microsoft.com/office/excel/2006/main">
          <x14:cfRule type="expression" priority="487" id="{E4F22D04-D124-4F32-A527-A51C7184C67B}">
            <xm:f>$C154=data!$AS$4</xm:f>
            <x14:dxf>
              <fill>
                <patternFill>
                  <bgColor theme="1"/>
                </patternFill>
              </fill>
            </x14:dxf>
          </x14:cfRule>
          <xm:sqref>I154</xm:sqref>
        </x14:conditionalFormatting>
        <x14:conditionalFormatting xmlns:xm="http://schemas.microsoft.com/office/excel/2006/main">
          <x14:cfRule type="expression" priority="486" id="{EB722F9D-B743-49AB-81D0-21231B9A8651}">
            <xm:f>$E154=data!$AR$4</xm:f>
            <x14:dxf>
              <fill>
                <patternFill>
                  <bgColor theme="1"/>
                </patternFill>
              </fill>
            </x14:dxf>
          </x14:cfRule>
          <xm:sqref>F154</xm:sqref>
        </x14:conditionalFormatting>
        <x14:conditionalFormatting xmlns:xm="http://schemas.microsoft.com/office/excel/2006/main">
          <x14:cfRule type="expression" priority="485" id="{8CF8D182-C8C1-4F61-A9E2-7B1F8A05C519}">
            <xm:f>$E154=data!$AR$5</xm:f>
            <x14:dxf>
              <fill>
                <patternFill>
                  <bgColor theme="1"/>
                </patternFill>
              </fill>
            </x14:dxf>
          </x14:cfRule>
          <xm:sqref>G154:H154</xm:sqref>
        </x14:conditionalFormatting>
        <x14:conditionalFormatting xmlns:xm="http://schemas.microsoft.com/office/excel/2006/main">
          <x14:cfRule type="expression" priority="484" id="{9EE6AD12-6DA7-488D-8172-6E1BD3165E02}">
            <xm:f>$C155=data!$AS$5</xm:f>
            <x14:dxf>
              <fill>
                <patternFill>
                  <bgColor theme="1"/>
                </patternFill>
              </fill>
            </x14:dxf>
          </x14:cfRule>
          <xm:sqref>E155:H155</xm:sqref>
        </x14:conditionalFormatting>
        <x14:conditionalFormatting xmlns:xm="http://schemas.microsoft.com/office/excel/2006/main">
          <x14:cfRule type="expression" priority="483" id="{BAC0E409-F7E6-4E16-B508-2205030BFFAD}">
            <xm:f>$C155=data!$AS$4</xm:f>
            <x14:dxf>
              <fill>
                <patternFill>
                  <bgColor theme="1"/>
                </patternFill>
              </fill>
            </x14:dxf>
          </x14:cfRule>
          <xm:sqref>I155</xm:sqref>
        </x14:conditionalFormatting>
        <x14:conditionalFormatting xmlns:xm="http://schemas.microsoft.com/office/excel/2006/main">
          <x14:cfRule type="expression" priority="482" id="{A249A646-BC9E-46C6-B792-030EBE917891}">
            <xm:f>$E155=data!$AR$4</xm:f>
            <x14:dxf>
              <fill>
                <patternFill>
                  <bgColor theme="1"/>
                </patternFill>
              </fill>
            </x14:dxf>
          </x14:cfRule>
          <xm:sqref>F155</xm:sqref>
        </x14:conditionalFormatting>
        <x14:conditionalFormatting xmlns:xm="http://schemas.microsoft.com/office/excel/2006/main">
          <x14:cfRule type="expression" priority="481" id="{3BC4FEFC-AF39-48AF-B83D-0553118A4CF8}">
            <xm:f>$E155=data!$AR$5</xm:f>
            <x14:dxf>
              <fill>
                <patternFill>
                  <bgColor theme="1"/>
                </patternFill>
              </fill>
            </x14:dxf>
          </x14:cfRule>
          <xm:sqref>G155:H155</xm:sqref>
        </x14:conditionalFormatting>
        <x14:conditionalFormatting xmlns:xm="http://schemas.microsoft.com/office/excel/2006/main">
          <x14:cfRule type="expression" priority="480" id="{0606AF08-4AC8-44CC-9C41-0DD508AAB087}">
            <xm:f>$C166=data!$AS$5</xm:f>
            <x14:dxf>
              <fill>
                <patternFill>
                  <bgColor theme="1"/>
                </patternFill>
              </fill>
            </x14:dxf>
          </x14:cfRule>
          <xm:sqref>E166:H166</xm:sqref>
        </x14:conditionalFormatting>
        <x14:conditionalFormatting xmlns:xm="http://schemas.microsoft.com/office/excel/2006/main">
          <x14:cfRule type="expression" priority="479" id="{12F60AEB-89AE-4B00-8CC5-5034471A0D12}">
            <xm:f>$C166=data!$AS$4</xm:f>
            <x14:dxf>
              <fill>
                <patternFill>
                  <bgColor theme="1"/>
                </patternFill>
              </fill>
            </x14:dxf>
          </x14:cfRule>
          <xm:sqref>I166</xm:sqref>
        </x14:conditionalFormatting>
        <x14:conditionalFormatting xmlns:xm="http://schemas.microsoft.com/office/excel/2006/main">
          <x14:cfRule type="expression" priority="478" id="{14D6A5AB-7938-4456-BB97-2BF98E31EAB9}">
            <xm:f>$E166=data!$AR$4</xm:f>
            <x14:dxf>
              <fill>
                <patternFill>
                  <bgColor theme="1"/>
                </patternFill>
              </fill>
            </x14:dxf>
          </x14:cfRule>
          <xm:sqref>F166</xm:sqref>
        </x14:conditionalFormatting>
        <x14:conditionalFormatting xmlns:xm="http://schemas.microsoft.com/office/excel/2006/main">
          <x14:cfRule type="expression" priority="477" id="{3AB57E96-3C89-4E8F-95AF-D645802CB1C0}">
            <xm:f>$E166=data!$AR$5</xm:f>
            <x14:dxf>
              <fill>
                <patternFill>
                  <bgColor theme="1"/>
                </patternFill>
              </fill>
            </x14:dxf>
          </x14:cfRule>
          <xm:sqref>G166:H166</xm:sqref>
        </x14:conditionalFormatting>
        <x14:conditionalFormatting xmlns:xm="http://schemas.microsoft.com/office/excel/2006/main">
          <x14:cfRule type="expression" priority="476" id="{93DE9A0D-9492-47AC-8EBF-ABB28A86BC0F}">
            <xm:f>$C167=data!$AS$5</xm:f>
            <x14:dxf>
              <fill>
                <patternFill>
                  <bgColor theme="1"/>
                </patternFill>
              </fill>
            </x14:dxf>
          </x14:cfRule>
          <xm:sqref>E167:H167</xm:sqref>
        </x14:conditionalFormatting>
        <x14:conditionalFormatting xmlns:xm="http://schemas.microsoft.com/office/excel/2006/main">
          <x14:cfRule type="expression" priority="475" id="{32634F9E-535C-4616-96CD-E1A4BCF2D61D}">
            <xm:f>$C167=data!$AS$4</xm:f>
            <x14:dxf>
              <fill>
                <patternFill>
                  <bgColor theme="1"/>
                </patternFill>
              </fill>
            </x14:dxf>
          </x14:cfRule>
          <xm:sqref>I167</xm:sqref>
        </x14:conditionalFormatting>
        <x14:conditionalFormatting xmlns:xm="http://schemas.microsoft.com/office/excel/2006/main">
          <x14:cfRule type="expression" priority="474" id="{993853B4-FF6E-4846-BBA9-BDBF9D68E992}">
            <xm:f>$E167=data!$AR$4</xm:f>
            <x14:dxf>
              <fill>
                <patternFill>
                  <bgColor theme="1"/>
                </patternFill>
              </fill>
            </x14:dxf>
          </x14:cfRule>
          <xm:sqref>F167</xm:sqref>
        </x14:conditionalFormatting>
        <x14:conditionalFormatting xmlns:xm="http://schemas.microsoft.com/office/excel/2006/main">
          <x14:cfRule type="expression" priority="473" id="{DA6C2AAA-B3FD-4723-BD72-989D0272416C}">
            <xm:f>$E167=data!$AR$5</xm:f>
            <x14:dxf>
              <fill>
                <patternFill>
                  <bgColor theme="1"/>
                </patternFill>
              </fill>
            </x14:dxf>
          </x14:cfRule>
          <xm:sqref>G167:H167</xm:sqref>
        </x14:conditionalFormatting>
        <x14:conditionalFormatting xmlns:xm="http://schemas.microsoft.com/office/excel/2006/main">
          <x14:cfRule type="expression" priority="472" id="{DE117B8F-6C03-42A0-A009-9CD1C82B7CA4}">
            <xm:f>$C168=data!$AS$5</xm:f>
            <x14:dxf>
              <fill>
                <patternFill>
                  <bgColor theme="1"/>
                </patternFill>
              </fill>
            </x14:dxf>
          </x14:cfRule>
          <xm:sqref>E168:H168</xm:sqref>
        </x14:conditionalFormatting>
        <x14:conditionalFormatting xmlns:xm="http://schemas.microsoft.com/office/excel/2006/main">
          <x14:cfRule type="expression" priority="471" id="{35E25F5A-A9BD-4142-9350-B3F21BD33179}">
            <xm:f>$C168=data!$AS$4</xm:f>
            <x14:dxf>
              <fill>
                <patternFill>
                  <bgColor theme="1"/>
                </patternFill>
              </fill>
            </x14:dxf>
          </x14:cfRule>
          <xm:sqref>I168</xm:sqref>
        </x14:conditionalFormatting>
        <x14:conditionalFormatting xmlns:xm="http://schemas.microsoft.com/office/excel/2006/main">
          <x14:cfRule type="expression" priority="470" id="{8D97BB5C-25EA-4490-97DC-60CF3A7CD4FC}">
            <xm:f>$E168=data!$AR$4</xm:f>
            <x14:dxf>
              <fill>
                <patternFill>
                  <bgColor theme="1"/>
                </patternFill>
              </fill>
            </x14:dxf>
          </x14:cfRule>
          <xm:sqref>F168</xm:sqref>
        </x14:conditionalFormatting>
        <x14:conditionalFormatting xmlns:xm="http://schemas.microsoft.com/office/excel/2006/main">
          <x14:cfRule type="expression" priority="469" id="{80FFACB2-6E0D-4078-8507-26EDE8641B14}">
            <xm:f>$E168=data!$AR$5</xm:f>
            <x14:dxf>
              <fill>
                <patternFill>
                  <bgColor theme="1"/>
                </patternFill>
              </fill>
            </x14:dxf>
          </x14:cfRule>
          <xm:sqref>G168:H168</xm:sqref>
        </x14:conditionalFormatting>
        <x14:conditionalFormatting xmlns:xm="http://schemas.microsoft.com/office/excel/2006/main">
          <x14:cfRule type="expression" priority="468" id="{2CBCB7C6-C400-4CDB-AA41-EBF27DD74473}">
            <xm:f>$C169=data!$AS$5</xm:f>
            <x14:dxf>
              <fill>
                <patternFill>
                  <bgColor theme="1"/>
                </patternFill>
              </fill>
            </x14:dxf>
          </x14:cfRule>
          <xm:sqref>E169:H169</xm:sqref>
        </x14:conditionalFormatting>
        <x14:conditionalFormatting xmlns:xm="http://schemas.microsoft.com/office/excel/2006/main">
          <x14:cfRule type="expression" priority="467" id="{D4A48C97-B4A4-45A6-86B3-A7C406E75E60}">
            <xm:f>$C169=data!$AS$4</xm:f>
            <x14:dxf>
              <fill>
                <patternFill>
                  <bgColor theme="1"/>
                </patternFill>
              </fill>
            </x14:dxf>
          </x14:cfRule>
          <xm:sqref>I169</xm:sqref>
        </x14:conditionalFormatting>
        <x14:conditionalFormatting xmlns:xm="http://schemas.microsoft.com/office/excel/2006/main">
          <x14:cfRule type="expression" priority="466" id="{4597636A-E659-4AF8-B46C-8D30F68EDD73}">
            <xm:f>$E169=data!$AR$4</xm:f>
            <x14:dxf>
              <fill>
                <patternFill>
                  <bgColor theme="1"/>
                </patternFill>
              </fill>
            </x14:dxf>
          </x14:cfRule>
          <xm:sqref>F169</xm:sqref>
        </x14:conditionalFormatting>
        <x14:conditionalFormatting xmlns:xm="http://schemas.microsoft.com/office/excel/2006/main">
          <x14:cfRule type="expression" priority="465" id="{D9033E08-8421-4D6F-B821-D6FCA47F6303}">
            <xm:f>$E169=data!$AR$5</xm:f>
            <x14:dxf>
              <fill>
                <patternFill>
                  <bgColor theme="1"/>
                </patternFill>
              </fill>
            </x14:dxf>
          </x14:cfRule>
          <xm:sqref>G169:H169</xm:sqref>
        </x14:conditionalFormatting>
        <x14:conditionalFormatting xmlns:xm="http://schemas.microsoft.com/office/excel/2006/main">
          <x14:cfRule type="expression" priority="464" id="{30B3C475-BB08-473E-A8BA-F898B5BD7A05}">
            <xm:f>$C170=data!$AS$5</xm:f>
            <x14:dxf>
              <fill>
                <patternFill>
                  <bgColor theme="1"/>
                </patternFill>
              </fill>
            </x14:dxf>
          </x14:cfRule>
          <xm:sqref>E170:H170</xm:sqref>
        </x14:conditionalFormatting>
        <x14:conditionalFormatting xmlns:xm="http://schemas.microsoft.com/office/excel/2006/main">
          <x14:cfRule type="expression" priority="463" id="{7C598426-4BF5-485A-9EE8-7E42E402E0F8}">
            <xm:f>$C170=data!$AS$4</xm:f>
            <x14:dxf>
              <fill>
                <patternFill>
                  <bgColor theme="1"/>
                </patternFill>
              </fill>
            </x14:dxf>
          </x14:cfRule>
          <xm:sqref>I170</xm:sqref>
        </x14:conditionalFormatting>
        <x14:conditionalFormatting xmlns:xm="http://schemas.microsoft.com/office/excel/2006/main">
          <x14:cfRule type="expression" priority="462" id="{A6422183-BD42-4197-BEF1-441D8277C512}">
            <xm:f>$E170=data!$AR$4</xm:f>
            <x14:dxf>
              <fill>
                <patternFill>
                  <bgColor theme="1"/>
                </patternFill>
              </fill>
            </x14:dxf>
          </x14:cfRule>
          <xm:sqref>F170</xm:sqref>
        </x14:conditionalFormatting>
        <x14:conditionalFormatting xmlns:xm="http://schemas.microsoft.com/office/excel/2006/main">
          <x14:cfRule type="expression" priority="461" id="{8FF7DDDD-D6D7-48E2-9AC9-8AEEAF166F43}">
            <xm:f>$E170=data!$AR$5</xm:f>
            <x14:dxf>
              <fill>
                <patternFill>
                  <bgColor theme="1"/>
                </patternFill>
              </fill>
            </x14:dxf>
          </x14:cfRule>
          <xm:sqref>G170:H170</xm:sqref>
        </x14:conditionalFormatting>
        <x14:conditionalFormatting xmlns:xm="http://schemas.microsoft.com/office/excel/2006/main">
          <x14:cfRule type="expression" priority="460" id="{3FA2CE14-9E49-4118-B7AD-88B270B12F09}">
            <xm:f>$C171=data!$AS$5</xm:f>
            <x14:dxf>
              <fill>
                <patternFill>
                  <bgColor theme="1"/>
                </patternFill>
              </fill>
            </x14:dxf>
          </x14:cfRule>
          <xm:sqref>E171:H171</xm:sqref>
        </x14:conditionalFormatting>
        <x14:conditionalFormatting xmlns:xm="http://schemas.microsoft.com/office/excel/2006/main">
          <x14:cfRule type="expression" priority="459" id="{C8827F3F-2D22-4734-9AE1-179FF7338019}">
            <xm:f>$C171=data!$AS$4</xm:f>
            <x14:dxf>
              <fill>
                <patternFill>
                  <bgColor theme="1"/>
                </patternFill>
              </fill>
            </x14:dxf>
          </x14:cfRule>
          <xm:sqref>I171</xm:sqref>
        </x14:conditionalFormatting>
        <x14:conditionalFormatting xmlns:xm="http://schemas.microsoft.com/office/excel/2006/main">
          <x14:cfRule type="expression" priority="458" id="{5163BBD8-D7F3-40DB-9064-6980E53D1272}">
            <xm:f>$E171=data!$AR$4</xm:f>
            <x14:dxf>
              <fill>
                <patternFill>
                  <bgColor theme="1"/>
                </patternFill>
              </fill>
            </x14:dxf>
          </x14:cfRule>
          <xm:sqref>F171</xm:sqref>
        </x14:conditionalFormatting>
        <x14:conditionalFormatting xmlns:xm="http://schemas.microsoft.com/office/excel/2006/main">
          <x14:cfRule type="expression" priority="457" id="{BAE6092A-F789-4B51-9334-57D9407A3171}">
            <xm:f>$E171=data!$AR$5</xm:f>
            <x14:dxf>
              <fill>
                <patternFill>
                  <bgColor theme="1"/>
                </patternFill>
              </fill>
            </x14:dxf>
          </x14:cfRule>
          <xm:sqref>G171:H171</xm:sqref>
        </x14:conditionalFormatting>
        <x14:conditionalFormatting xmlns:xm="http://schemas.microsoft.com/office/excel/2006/main">
          <x14:cfRule type="expression" priority="456" id="{133852A2-A984-4E4A-BA48-E73C25A21B80}">
            <xm:f>$C172=data!$AS$5</xm:f>
            <x14:dxf>
              <fill>
                <patternFill>
                  <bgColor theme="1"/>
                </patternFill>
              </fill>
            </x14:dxf>
          </x14:cfRule>
          <xm:sqref>E172:H172</xm:sqref>
        </x14:conditionalFormatting>
        <x14:conditionalFormatting xmlns:xm="http://schemas.microsoft.com/office/excel/2006/main">
          <x14:cfRule type="expression" priority="455" id="{035AB8B3-C153-40D1-8A0B-98B61AF5A303}">
            <xm:f>$C172=data!$AS$4</xm:f>
            <x14:dxf>
              <fill>
                <patternFill>
                  <bgColor theme="1"/>
                </patternFill>
              </fill>
            </x14:dxf>
          </x14:cfRule>
          <xm:sqref>I172</xm:sqref>
        </x14:conditionalFormatting>
        <x14:conditionalFormatting xmlns:xm="http://schemas.microsoft.com/office/excel/2006/main">
          <x14:cfRule type="expression" priority="454" id="{692AB848-5E76-4E37-A65A-C0687B074A1C}">
            <xm:f>$E172=data!$AR$4</xm:f>
            <x14:dxf>
              <fill>
                <patternFill>
                  <bgColor theme="1"/>
                </patternFill>
              </fill>
            </x14:dxf>
          </x14:cfRule>
          <xm:sqref>F172</xm:sqref>
        </x14:conditionalFormatting>
        <x14:conditionalFormatting xmlns:xm="http://schemas.microsoft.com/office/excel/2006/main">
          <x14:cfRule type="expression" priority="453" id="{8EAD39FE-E81C-4591-B66E-EB3AF61160B2}">
            <xm:f>$E172=data!$AR$5</xm:f>
            <x14:dxf>
              <fill>
                <patternFill>
                  <bgColor theme="1"/>
                </patternFill>
              </fill>
            </x14:dxf>
          </x14:cfRule>
          <xm:sqref>G172:H172</xm:sqref>
        </x14:conditionalFormatting>
        <x14:conditionalFormatting xmlns:xm="http://schemas.microsoft.com/office/excel/2006/main">
          <x14:cfRule type="expression" priority="452" id="{99FAE92D-897E-42EC-AE09-C691DC7A0CC9}">
            <xm:f>$C173=data!$AS$5</xm:f>
            <x14:dxf>
              <fill>
                <patternFill>
                  <bgColor theme="1"/>
                </patternFill>
              </fill>
            </x14:dxf>
          </x14:cfRule>
          <xm:sqref>E173:H173</xm:sqref>
        </x14:conditionalFormatting>
        <x14:conditionalFormatting xmlns:xm="http://schemas.microsoft.com/office/excel/2006/main">
          <x14:cfRule type="expression" priority="451" id="{49B30D9D-06E2-40BC-A6D3-7FA63FD48694}">
            <xm:f>$C173=data!$AS$4</xm:f>
            <x14:dxf>
              <fill>
                <patternFill>
                  <bgColor theme="1"/>
                </patternFill>
              </fill>
            </x14:dxf>
          </x14:cfRule>
          <xm:sqref>I173</xm:sqref>
        </x14:conditionalFormatting>
        <x14:conditionalFormatting xmlns:xm="http://schemas.microsoft.com/office/excel/2006/main">
          <x14:cfRule type="expression" priority="450" id="{1E89340F-E5B1-4900-9631-20E2C487DB15}">
            <xm:f>$E173=data!$AR$4</xm:f>
            <x14:dxf>
              <fill>
                <patternFill>
                  <bgColor theme="1"/>
                </patternFill>
              </fill>
            </x14:dxf>
          </x14:cfRule>
          <xm:sqref>F173</xm:sqref>
        </x14:conditionalFormatting>
        <x14:conditionalFormatting xmlns:xm="http://schemas.microsoft.com/office/excel/2006/main">
          <x14:cfRule type="expression" priority="449" id="{46FA6A66-C751-4BC9-8D8D-0EE3A0B92628}">
            <xm:f>$E173=data!$AR$5</xm:f>
            <x14:dxf>
              <fill>
                <patternFill>
                  <bgColor theme="1"/>
                </patternFill>
              </fill>
            </x14:dxf>
          </x14:cfRule>
          <xm:sqref>G173:H173</xm:sqref>
        </x14:conditionalFormatting>
        <x14:conditionalFormatting xmlns:xm="http://schemas.microsoft.com/office/excel/2006/main">
          <x14:cfRule type="expression" priority="448" id="{7AD72C84-C59F-43BF-9BA0-B8B83EA8DD3C}">
            <xm:f>$C174=data!$AS$5</xm:f>
            <x14:dxf>
              <fill>
                <patternFill>
                  <bgColor theme="1"/>
                </patternFill>
              </fill>
            </x14:dxf>
          </x14:cfRule>
          <xm:sqref>E174:H174</xm:sqref>
        </x14:conditionalFormatting>
        <x14:conditionalFormatting xmlns:xm="http://schemas.microsoft.com/office/excel/2006/main">
          <x14:cfRule type="expression" priority="447" id="{900102FF-A1A5-4B78-B58E-43D1282DF510}">
            <xm:f>$C174=data!$AS$4</xm:f>
            <x14:dxf>
              <fill>
                <patternFill>
                  <bgColor theme="1"/>
                </patternFill>
              </fill>
            </x14:dxf>
          </x14:cfRule>
          <xm:sqref>I174</xm:sqref>
        </x14:conditionalFormatting>
        <x14:conditionalFormatting xmlns:xm="http://schemas.microsoft.com/office/excel/2006/main">
          <x14:cfRule type="expression" priority="446" id="{1EBA1449-BD7A-4347-9080-B4EAABAA9B2F}">
            <xm:f>$E174=data!$AR$4</xm:f>
            <x14:dxf>
              <fill>
                <patternFill>
                  <bgColor theme="1"/>
                </patternFill>
              </fill>
            </x14:dxf>
          </x14:cfRule>
          <xm:sqref>F174</xm:sqref>
        </x14:conditionalFormatting>
        <x14:conditionalFormatting xmlns:xm="http://schemas.microsoft.com/office/excel/2006/main">
          <x14:cfRule type="expression" priority="445" id="{CC523FB3-606C-4A3B-9793-8F402E519374}">
            <xm:f>$E174=data!$AR$5</xm:f>
            <x14:dxf>
              <fill>
                <patternFill>
                  <bgColor theme="1"/>
                </patternFill>
              </fill>
            </x14:dxf>
          </x14:cfRule>
          <xm:sqref>G174:H174</xm:sqref>
        </x14:conditionalFormatting>
        <x14:conditionalFormatting xmlns:xm="http://schemas.microsoft.com/office/excel/2006/main">
          <x14:cfRule type="expression" priority="444" id="{16E773D5-4D11-4919-BC1E-33A708870036}">
            <xm:f>$C175=data!$AS$5</xm:f>
            <x14:dxf>
              <fill>
                <patternFill>
                  <bgColor theme="1"/>
                </patternFill>
              </fill>
            </x14:dxf>
          </x14:cfRule>
          <xm:sqref>E175:H175</xm:sqref>
        </x14:conditionalFormatting>
        <x14:conditionalFormatting xmlns:xm="http://schemas.microsoft.com/office/excel/2006/main">
          <x14:cfRule type="expression" priority="443" id="{CCBB20C1-CC0F-4BC1-89B6-83FBBFA533CF}">
            <xm:f>$C175=data!$AS$4</xm:f>
            <x14:dxf>
              <fill>
                <patternFill>
                  <bgColor theme="1"/>
                </patternFill>
              </fill>
            </x14:dxf>
          </x14:cfRule>
          <xm:sqref>I175</xm:sqref>
        </x14:conditionalFormatting>
        <x14:conditionalFormatting xmlns:xm="http://schemas.microsoft.com/office/excel/2006/main">
          <x14:cfRule type="expression" priority="442" id="{B2774D82-5156-49B0-827D-E7D8F5DFA0E1}">
            <xm:f>$E175=data!$AR$4</xm:f>
            <x14:dxf>
              <fill>
                <patternFill>
                  <bgColor theme="1"/>
                </patternFill>
              </fill>
            </x14:dxf>
          </x14:cfRule>
          <xm:sqref>F175</xm:sqref>
        </x14:conditionalFormatting>
        <x14:conditionalFormatting xmlns:xm="http://schemas.microsoft.com/office/excel/2006/main">
          <x14:cfRule type="expression" priority="441" id="{A17A744A-6D5E-43D5-A12D-61A127D9CEE5}">
            <xm:f>$E175=data!$AR$5</xm:f>
            <x14:dxf>
              <fill>
                <patternFill>
                  <bgColor theme="1"/>
                </patternFill>
              </fill>
            </x14:dxf>
          </x14:cfRule>
          <xm:sqref>G175:H175</xm:sqref>
        </x14:conditionalFormatting>
        <x14:conditionalFormatting xmlns:xm="http://schemas.microsoft.com/office/excel/2006/main">
          <x14:cfRule type="expression" priority="440" id="{8921BD59-D606-446C-B43C-AF5B6892B72D}">
            <xm:f>$C186=data!$AS$5</xm:f>
            <x14:dxf>
              <fill>
                <patternFill>
                  <bgColor theme="1"/>
                </patternFill>
              </fill>
            </x14:dxf>
          </x14:cfRule>
          <xm:sqref>E186:H186</xm:sqref>
        </x14:conditionalFormatting>
        <x14:conditionalFormatting xmlns:xm="http://schemas.microsoft.com/office/excel/2006/main">
          <x14:cfRule type="expression" priority="439" id="{D1491C94-A781-42AA-8382-A9CEFD3E808B}">
            <xm:f>$C186=data!$AS$4</xm:f>
            <x14:dxf>
              <fill>
                <patternFill>
                  <bgColor theme="1"/>
                </patternFill>
              </fill>
            </x14:dxf>
          </x14:cfRule>
          <xm:sqref>I186</xm:sqref>
        </x14:conditionalFormatting>
        <x14:conditionalFormatting xmlns:xm="http://schemas.microsoft.com/office/excel/2006/main">
          <x14:cfRule type="expression" priority="438" id="{03F65620-770D-4DCE-B6A4-AB03C5E9E1D1}">
            <xm:f>$E186=data!$AR$4</xm:f>
            <x14:dxf>
              <fill>
                <patternFill>
                  <bgColor theme="1"/>
                </patternFill>
              </fill>
            </x14:dxf>
          </x14:cfRule>
          <xm:sqref>F186</xm:sqref>
        </x14:conditionalFormatting>
        <x14:conditionalFormatting xmlns:xm="http://schemas.microsoft.com/office/excel/2006/main">
          <x14:cfRule type="expression" priority="437" id="{B512A314-B2B3-4137-8F23-0B73EBC395B8}">
            <xm:f>$E186=data!$AR$5</xm:f>
            <x14:dxf>
              <fill>
                <patternFill>
                  <bgColor theme="1"/>
                </patternFill>
              </fill>
            </x14:dxf>
          </x14:cfRule>
          <xm:sqref>G186:H186</xm:sqref>
        </x14:conditionalFormatting>
        <x14:conditionalFormatting xmlns:xm="http://schemas.microsoft.com/office/excel/2006/main">
          <x14:cfRule type="expression" priority="436" id="{437F3862-7E43-400D-8D15-EBF4088BFAE1}">
            <xm:f>$C187=data!$AS$5</xm:f>
            <x14:dxf>
              <fill>
                <patternFill>
                  <bgColor theme="1"/>
                </patternFill>
              </fill>
            </x14:dxf>
          </x14:cfRule>
          <xm:sqref>E187:H187</xm:sqref>
        </x14:conditionalFormatting>
        <x14:conditionalFormatting xmlns:xm="http://schemas.microsoft.com/office/excel/2006/main">
          <x14:cfRule type="expression" priority="435" id="{EE51C17D-970C-4182-BB47-2ECE0C574783}">
            <xm:f>$C187=data!$AS$4</xm:f>
            <x14:dxf>
              <fill>
                <patternFill>
                  <bgColor theme="1"/>
                </patternFill>
              </fill>
            </x14:dxf>
          </x14:cfRule>
          <xm:sqref>I187</xm:sqref>
        </x14:conditionalFormatting>
        <x14:conditionalFormatting xmlns:xm="http://schemas.microsoft.com/office/excel/2006/main">
          <x14:cfRule type="expression" priority="434" id="{FCD0DD72-9875-4BFC-B825-3676EFA13D80}">
            <xm:f>$E187=data!$AR$4</xm:f>
            <x14:dxf>
              <fill>
                <patternFill>
                  <bgColor theme="1"/>
                </patternFill>
              </fill>
            </x14:dxf>
          </x14:cfRule>
          <xm:sqref>F187</xm:sqref>
        </x14:conditionalFormatting>
        <x14:conditionalFormatting xmlns:xm="http://schemas.microsoft.com/office/excel/2006/main">
          <x14:cfRule type="expression" priority="433" id="{04C2B5D5-A74F-455E-83A3-E7C210A8E641}">
            <xm:f>$E187=data!$AR$5</xm:f>
            <x14:dxf>
              <fill>
                <patternFill>
                  <bgColor theme="1"/>
                </patternFill>
              </fill>
            </x14:dxf>
          </x14:cfRule>
          <xm:sqref>G187:H187</xm:sqref>
        </x14:conditionalFormatting>
        <x14:conditionalFormatting xmlns:xm="http://schemas.microsoft.com/office/excel/2006/main">
          <x14:cfRule type="expression" priority="432" id="{B4126EDC-8F96-4280-98A4-51E1E71C6467}">
            <xm:f>$C188=data!$AS$5</xm:f>
            <x14:dxf>
              <fill>
                <patternFill>
                  <bgColor theme="1"/>
                </patternFill>
              </fill>
            </x14:dxf>
          </x14:cfRule>
          <xm:sqref>E188:H188</xm:sqref>
        </x14:conditionalFormatting>
        <x14:conditionalFormatting xmlns:xm="http://schemas.microsoft.com/office/excel/2006/main">
          <x14:cfRule type="expression" priority="431" id="{B836541F-58BB-4EB8-BE24-064B1C84339E}">
            <xm:f>$C188=data!$AS$4</xm:f>
            <x14:dxf>
              <fill>
                <patternFill>
                  <bgColor theme="1"/>
                </patternFill>
              </fill>
            </x14:dxf>
          </x14:cfRule>
          <xm:sqref>I188</xm:sqref>
        </x14:conditionalFormatting>
        <x14:conditionalFormatting xmlns:xm="http://schemas.microsoft.com/office/excel/2006/main">
          <x14:cfRule type="expression" priority="430" id="{033FE481-F165-461F-8549-320B4893E2FB}">
            <xm:f>$E188=data!$AR$4</xm:f>
            <x14:dxf>
              <fill>
                <patternFill>
                  <bgColor theme="1"/>
                </patternFill>
              </fill>
            </x14:dxf>
          </x14:cfRule>
          <xm:sqref>F188</xm:sqref>
        </x14:conditionalFormatting>
        <x14:conditionalFormatting xmlns:xm="http://schemas.microsoft.com/office/excel/2006/main">
          <x14:cfRule type="expression" priority="429" id="{8F5525C5-6B45-4B63-A0D7-28D4CD637B8E}">
            <xm:f>$E188=data!$AR$5</xm:f>
            <x14:dxf>
              <fill>
                <patternFill>
                  <bgColor theme="1"/>
                </patternFill>
              </fill>
            </x14:dxf>
          </x14:cfRule>
          <xm:sqref>G188:H188</xm:sqref>
        </x14:conditionalFormatting>
        <x14:conditionalFormatting xmlns:xm="http://schemas.microsoft.com/office/excel/2006/main">
          <x14:cfRule type="expression" priority="428" id="{532D31E4-BF8B-4549-9DFD-A60ECD440026}">
            <xm:f>$C189=data!$AS$5</xm:f>
            <x14:dxf>
              <fill>
                <patternFill>
                  <bgColor theme="1"/>
                </patternFill>
              </fill>
            </x14:dxf>
          </x14:cfRule>
          <xm:sqref>E189:H189</xm:sqref>
        </x14:conditionalFormatting>
        <x14:conditionalFormatting xmlns:xm="http://schemas.microsoft.com/office/excel/2006/main">
          <x14:cfRule type="expression" priority="427" id="{95B367AD-AD13-4DA1-B935-8D15E59F4A24}">
            <xm:f>$C189=data!$AS$4</xm:f>
            <x14:dxf>
              <fill>
                <patternFill>
                  <bgColor theme="1"/>
                </patternFill>
              </fill>
            </x14:dxf>
          </x14:cfRule>
          <xm:sqref>I189</xm:sqref>
        </x14:conditionalFormatting>
        <x14:conditionalFormatting xmlns:xm="http://schemas.microsoft.com/office/excel/2006/main">
          <x14:cfRule type="expression" priority="426" id="{55A7A016-7929-4B5F-9130-FA3EE47B5422}">
            <xm:f>$E189=data!$AR$4</xm:f>
            <x14:dxf>
              <fill>
                <patternFill>
                  <bgColor theme="1"/>
                </patternFill>
              </fill>
            </x14:dxf>
          </x14:cfRule>
          <xm:sqref>F189</xm:sqref>
        </x14:conditionalFormatting>
        <x14:conditionalFormatting xmlns:xm="http://schemas.microsoft.com/office/excel/2006/main">
          <x14:cfRule type="expression" priority="425" id="{E64D62E0-CDD1-4229-BA3A-88829AE027A8}">
            <xm:f>$E189=data!$AR$5</xm:f>
            <x14:dxf>
              <fill>
                <patternFill>
                  <bgColor theme="1"/>
                </patternFill>
              </fill>
            </x14:dxf>
          </x14:cfRule>
          <xm:sqref>G189:H189</xm:sqref>
        </x14:conditionalFormatting>
        <x14:conditionalFormatting xmlns:xm="http://schemas.microsoft.com/office/excel/2006/main">
          <x14:cfRule type="expression" priority="424" id="{61DC23B2-6B35-40AE-9D6A-9A4F8AF8C56D}">
            <xm:f>$C190=data!$AS$5</xm:f>
            <x14:dxf>
              <fill>
                <patternFill>
                  <bgColor theme="1"/>
                </patternFill>
              </fill>
            </x14:dxf>
          </x14:cfRule>
          <xm:sqref>E190:H190</xm:sqref>
        </x14:conditionalFormatting>
        <x14:conditionalFormatting xmlns:xm="http://schemas.microsoft.com/office/excel/2006/main">
          <x14:cfRule type="expression" priority="423" id="{EFBCFF5D-DC66-4CE0-9FA2-A3792C432850}">
            <xm:f>$C190=data!$AS$4</xm:f>
            <x14:dxf>
              <fill>
                <patternFill>
                  <bgColor theme="1"/>
                </patternFill>
              </fill>
            </x14:dxf>
          </x14:cfRule>
          <xm:sqref>I190</xm:sqref>
        </x14:conditionalFormatting>
        <x14:conditionalFormatting xmlns:xm="http://schemas.microsoft.com/office/excel/2006/main">
          <x14:cfRule type="expression" priority="422" id="{AB0AC652-CC8F-44DB-B6CA-D87CF660CBE0}">
            <xm:f>$E190=data!$AR$4</xm:f>
            <x14:dxf>
              <fill>
                <patternFill>
                  <bgColor theme="1"/>
                </patternFill>
              </fill>
            </x14:dxf>
          </x14:cfRule>
          <xm:sqref>F190</xm:sqref>
        </x14:conditionalFormatting>
        <x14:conditionalFormatting xmlns:xm="http://schemas.microsoft.com/office/excel/2006/main">
          <x14:cfRule type="expression" priority="421" id="{A3C2C765-B60D-4518-B242-291599BEBADD}">
            <xm:f>$E190=data!$AR$5</xm:f>
            <x14:dxf>
              <fill>
                <patternFill>
                  <bgColor theme="1"/>
                </patternFill>
              </fill>
            </x14:dxf>
          </x14:cfRule>
          <xm:sqref>G190:H190</xm:sqref>
        </x14:conditionalFormatting>
        <x14:conditionalFormatting xmlns:xm="http://schemas.microsoft.com/office/excel/2006/main">
          <x14:cfRule type="expression" priority="420" id="{1F299DF6-8C6C-473F-BDAA-FAA57AE218E9}">
            <xm:f>$C191=data!$AS$5</xm:f>
            <x14:dxf>
              <fill>
                <patternFill>
                  <bgColor theme="1"/>
                </patternFill>
              </fill>
            </x14:dxf>
          </x14:cfRule>
          <xm:sqref>E191:H191</xm:sqref>
        </x14:conditionalFormatting>
        <x14:conditionalFormatting xmlns:xm="http://schemas.microsoft.com/office/excel/2006/main">
          <x14:cfRule type="expression" priority="419" id="{E23478D5-0B79-41E5-B9DD-03FB342A398C}">
            <xm:f>$C191=data!$AS$4</xm:f>
            <x14:dxf>
              <fill>
                <patternFill>
                  <bgColor theme="1"/>
                </patternFill>
              </fill>
            </x14:dxf>
          </x14:cfRule>
          <xm:sqref>I191</xm:sqref>
        </x14:conditionalFormatting>
        <x14:conditionalFormatting xmlns:xm="http://schemas.microsoft.com/office/excel/2006/main">
          <x14:cfRule type="expression" priority="418" id="{B79CABBD-22C6-41C4-94FE-AC8DD8A8C587}">
            <xm:f>$E191=data!$AR$4</xm:f>
            <x14:dxf>
              <fill>
                <patternFill>
                  <bgColor theme="1"/>
                </patternFill>
              </fill>
            </x14:dxf>
          </x14:cfRule>
          <xm:sqref>F191</xm:sqref>
        </x14:conditionalFormatting>
        <x14:conditionalFormatting xmlns:xm="http://schemas.microsoft.com/office/excel/2006/main">
          <x14:cfRule type="expression" priority="417" id="{BA366E34-B782-4D31-A2CE-1E9C896D3DF8}">
            <xm:f>$E191=data!$AR$5</xm:f>
            <x14:dxf>
              <fill>
                <patternFill>
                  <bgColor theme="1"/>
                </patternFill>
              </fill>
            </x14:dxf>
          </x14:cfRule>
          <xm:sqref>G191:H191</xm:sqref>
        </x14:conditionalFormatting>
        <x14:conditionalFormatting xmlns:xm="http://schemas.microsoft.com/office/excel/2006/main">
          <x14:cfRule type="expression" priority="416" id="{3D12C5DC-748B-4FB8-A35D-D17738A6C1A6}">
            <xm:f>$C192=data!$AS$5</xm:f>
            <x14:dxf>
              <fill>
                <patternFill>
                  <bgColor theme="1"/>
                </patternFill>
              </fill>
            </x14:dxf>
          </x14:cfRule>
          <xm:sqref>E192:H192</xm:sqref>
        </x14:conditionalFormatting>
        <x14:conditionalFormatting xmlns:xm="http://schemas.microsoft.com/office/excel/2006/main">
          <x14:cfRule type="expression" priority="415" id="{5293EF63-E61D-4EEF-A5E4-A15C210B3D21}">
            <xm:f>$C192=data!$AS$4</xm:f>
            <x14:dxf>
              <fill>
                <patternFill>
                  <bgColor theme="1"/>
                </patternFill>
              </fill>
            </x14:dxf>
          </x14:cfRule>
          <xm:sqref>I192</xm:sqref>
        </x14:conditionalFormatting>
        <x14:conditionalFormatting xmlns:xm="http://schemas.microsoft.com/office/excel/2006/main">
          <x14:cfRule type="expression" priority="414" id="{B0EACF25-CE68-46B1-A2E0-D6C087F7D0E0}">
            <xm:f>$E192=data!$AR$4</xm:f>
            <x14:dxf>
              <fill>
                <patternFill>
                  <bgColor theme="1"/>
                </patternFill>
              </fill>
            </x14:dxf>
          </x14:cfRule>
          <xm:sqref>F192</xm:sqref>
        </x14:conditionalFormatting>
        <x14:conditionalFormatting xmlns:xm="http://schemas.microsoft.com/office/excel/2006/main">
          <x14:cfRule type="expression" priority="413" id="{51E93A4A-CE19-46ED-B70E-6D19BDB9186A}">
            <xm:f>$E192=data!$AR$5</xm:f>
            <x14:dxf>
              <fill>
                <patternFill>
                  <bgColor theme="1"/>
                </patternFill>
              </fill>
            </x14:dxf>
          </x14:cfRule>
          <xm:sqref>G192:H192</xm:sqref>
        </x14:conditionalFormatting>
        <x14:conditionalFormatting xmlns:xm="http://schemas.microsoft.com/office/excel/2006/main">
          <x14:cfRule type="expression" priority="412" id="{D0D92223-6831-440C-B2B2-565DA2EE7CE7}">
            <xm:f>$C193=data!$AS$5</xm:f>
            <x14:dxf>
              <fill>
                <patternFill>
                  <bgColor theme="1"/>
                </patternFill>
              </fill>
            </x14:dxf>
          </x14:cfRule>
          <xm:sqref>E193:H193</xm:sqref>
        </x14:conditionalFormatting>
        <x14:conditionalFormatting xmlns:xm="http://schemas.microsoft.com/office/excel/2006/main">
          <x14:cfRule type="expression" priority="411" id="{4DAC6F75-9040-4B07-B7CC-86987C26FC9D}">
            <xm:f>$C193=data!$AS$4</xm:f>
            <x14:dxf>
              <fill>
                <patternFill>
                  <bgColor theme="1"/>
                </patternFill>
              </fill>
            </x14:dxf>
          </x14:cfRule>
          <xm:sqref>I193</xm:sqref>
        </x14:conditionalFormatting>
        <x14:conditionalFormatting xmlns:xm="http://schemas.microsoft.com/office/excel/2006/main">
          <x14:cfRule type="expression" priority="410" id="{973B5117-4F45-44E8-B189-ECAF88AFDDD6}">
            <xm:f>$E193=data!$AR$4</xm:f>
            <x14:dxf>
              <fill>
                <patternFill>
                  <bgColor theme="1"/>
                </patternFill>
              </fill>
            </x14:dxf>
          </x14:cfRule>
          <xm:sqref>F193</xm:sqref>
        </x14:conditionalFormatting>
        <x14:conditionalFormatting xmlns:xm="http://schemas.microsoft.com/office/excel/2006/main">
          <x14:cfRule type="expression" priority="409" id="{2FF42CC0-F2CE-41F5-BC4F-3FD6B6E43A78}">
            <xm:f>$E193=data!$AR$5</xm:f>
            <x14:dxf>
              <fill>
                <patternFill>
                  <bgColor theme="1"/>
                </patternFill>
              </fill>
            </x14:dxf>
          </x14:cfRule>
          <xm:sqref>G193:H193</xm:sqref>
        </x14:conditionalFormatting>
        <x14:conditionalFormatting xmlns:xm="http://schemas.microsoft.com/office/excel/2006/main">
          <x14:cfRule type="expression" priority="408" id="{3F5DACEB-7396-4F9A-963B-96373ED5E914}">
            <xm:f>$C194=data!$AS$5</xm:f>
            <x14:dxf>
              <fill>
                <patternFill>
                  <bgColor theme="1"/>
                </patternFill>
              </fill>
            </x14:dxf>
          </x14:cfRule>
          <xm:sqref>E194:H194</xm:sqref>
        </x14:conditionalFormatting>
        <x14:conditionalFormatting xmlns:xm="http://schemas.microsoft.com/office/excel/2006/main">
          <x14:cfRule type="expression" priority="407" id="{F5872265-F996-4B80-A644-A8FDF55305CA}">
            <xm:f>$C194=data!$AS$4</xm:f>
            <x14:dxf>
              <fill>
                <patternFill>
                  <bgColor theme="1"/>
                </patternFill>
              </fill>
            </x14:dxf>
          </x14:cfRule>
          <xm:sqref>I194</xm:sqref>
        </x14:conditionalFormatting>
        <x14:conditionalFormatting xmlns:xm="http://schemas.microsoft.com/office/excel/2006/main">
          <x14:cfRule type="expression" priority="406" id="{85383EB3-3F92-4ED8-A752-95E516641452}">
            <xm:f>$E194=data!$AR$4</xm:f>
            <x14:dxf>
              <fill>
                <patternFill>
                  <bgColor theme="1"/>
                </patternFill>
              </fill>
            </x14:dxf>
          </x14:cfRule>
          <xm:sqref>F194</xm:sqref>
        </x14:conditionalFormatting>
        <x14:conditionalFormatting xmlns:xm="http://schemas.microsoft.com/office/excel/2006/main">
          <x14:cfRule type="expression" priority="405" id="{7D7B3021-F07E-42F2-9184-493B919B73CA}">
            <xm:f>$E194=data!$AR$5</xm:f>
            <x14:dxf>
              <fill>
                <patternFill>
                  <bgColor theme="1"/>
                </patternFill>
              </fill>
            </x14:dxf>
          </x14:cfRule>
          <xm:sqref>G194:H194</xm:sqref>
        </x14:conditionalFormatting>
        <x14:conditionalFormatting xmlns:xm="http://schemas.microsoft.com/office/excel/2006/main">
          <x14:cfRule type="expression" priority="404" id="{6AE8030C-9B69-40E1-881E-9CE2109960CB}">
            <xm:f>$C195=data!$AS$5</xm:f>
            <x14:dxf>
              <fill>
                <patternFill>
                  <bgColor theme="1"/>
                </patternFill>
              </fill>
            </x14:dxf>
          </x14:cfRule>
          <xm:sqref>E195:H195</xm:sqref>
        </x14:conditionalFormatting>
        <x14:conditionalFormatting xmlns:xm="http://schemas.microsoft.com/office/excel/2006/main">
          <x14:cfRule type="expression" priority="403" id="{8D714CAA-62EB-42B0-8C03-DCB57513A9AA}">
            <xm:f>$C195=data!$AS$4</xm:f>
            <x14:dxf>
              <fill>
                <patternFill>
                  <bgColor theme="1"/>
                </patternFill>
              </fill>
            </x14:dxf>
          </x14:cfRule>
          <xm:sqref>I195</xm:sqref>
        </x14:conditionalFormatting>
        <x14:conditionalFormatting xmlns:xm="http://schemas.microsoft.com/office/excel/2006/main">
          <x14:cfRule type="expression" priority="402" id="{C689CFFD-9A34-4D2E-8A2C-9FB7C6449C47}">
            <xm:f>$E195=data!$AR$4</xm:f>
            <x14:dxf>
              <fill>
                <patternFill>
                  <bgColor theme="1"/>
                </patternFill>
              </fill>
            </x14:dxf>
          </x14:cfRule>
          <xm:sqref>F195</xm:sqref>
        </x14:conditionalFormatting>
        <x14:conditionalFormatting xmlns:xm="http://schemas.microsoft.com/office/excel/2006/main">
          <x14:cfRule type="expression" priority="401" id="{123E4412-D1B8-420B-A022-F4370A3AF9F3}">
            <xm:f>$E195=data!$AR$5</xm:f>
            <x14:dxf>
              <fill>
                <patternFill>
                  <bgColor theme="1"/>
                </patternFill>
              </fill>
            </x14:dxf>
          </x14:cfRule>
          <xm:sqref>G195:H195</xm:sqref>
        </x14:conditionalFormatting>
        <x14:conditionalFormatting xmlns:xm="http://schemas.microsoft.com/office/excel/2006/main">
          <x14:cfRule type="expression" priority="400" id="{E098C6A2-922A-45A7-AB4F-BAF1943C0BE6}">
            <xm:f>$C206=data!$AS$5</xm:f>
            <x14:dxf>
              <fill>
                <patternFill>
                  <bgColor theme="1"/>
                </patternFill>
              </fill>
            </x14:dxf>
          </x14:cfRule>
          <xm:sqref>E206:H206</xm:sqref>
        </x14:conditionalFormatting>
        <x14:conditionalFormatting xmlns:xm="http://schemas.microsoft.com/office/excel/2006/main">
          <x14:cfRule type="expression" priority="399" id="{8F86C4AC-D180-4203-8190-668044AE762C}">
            <xm:f>$C206=data!$AS$4</xm:f>
            <x14:dxf>
              <fill>
                <patternFill>
                  <bgColor theme="1"/>
                </patternFill>
              </fill>
            </x14:dxf>
          </x14:cfRule>
          <xm:sqref>I206</xm:sqref>
        </x14:conditionalFormatting>
        <x14:conditionalFormatting xmlns:xm="http://schemas.microsoft.com/office/excel/2006/main">
          <x14:cfRule type="expression" priority="398" id="{4ACF3221-F1F8-4AB9-9FCB-818152F00F30}">
            <xm:f>$E206=data!$AR$4</xm:f>
            <x14:dxf>
              <fill>
                <patternFill>
                  <bgColor theme="1"/>
                </patternFill>
              </fill>
            </x14:dxf>
          </x14:cfRule>
          <xm:sqref>F206</xm:sqref>
        </x14:conditionalFormatting>
        <x14:conditionalFormatting xmlns:xm="http://schemas.microsoft.com/office/excel/2006/main">
          <x14:cfRule type="expression" priority="397" id="{A1D3DD17-1C05-499D-8847-49A79759D42F}">
            <xm:f>$E206=data!$AR$5</xm:f>
            <x14:dxf>
              <fill>
                <patternFill>
                  <bgColor theme="1"/>
                </patternFill>
              </fill>
            </x14:dxf>
          </x14:cfRule>
          <xm:sqref>G206:H206</xm:sqref>
        </x14:conditionalFormatting>
        <x14:conditionalFormatting xmlns:xm="http://schemas.microsoft.com/office/excel/2006/main">
          <x14:cfRule type="expression" priority="396" id="{47EDA3CC-B1F4-49A5-AFA1-F269AFE64CB3}">
            <xm:f>$C207=data!$AS$5</xm:f>
            <x14:dxf>
              <fill>
                <patternFill>
                  <bgColor theme="1"/>
                </patternFill>
              </fill>
            </x14:dxf>
          </x14:cfRule>
          <xm:sqref>E207:H207</xm:sqref>
        </x14:conditionalFormatting>
        <x14:conditionalFormatting xmlns:xm="http://schemas.microsoft.com/office/excel/2006/main">
          <x14:cfRule type="expression" priority="395" id="{402227A6-9FEF-47D7-8DE6-EEA105C5B148}">
            <xm:f>$C207=data!$AS$4</xm:f>
            <x14:dxf>
              <fill>
                <patternFill>
                  <bgColor theme="1"/>
                </patternFill>
              </fill>
            </x14:dxf>
          </x14:cfRule>
          <xm:sqref>I207</xm:sqref>
        </x14:conditionalFormatting>
        <x14:conditionalFormatting xmlns:xm="http://schemas.microsoft.com/office/excel/2006/main">
          <x14:cfRule type="expression" priority="394" id="{A7A133B6-FE27-4586-9F0B-2FA7928D8801}">
            <xm:f>$E207=data!$AR$4</xm:f>
            <x14:dxf>
              <fill>
                <patternFill>
                  <bgColor theme="1"/>
                </patternFill>
              </fill>
            </x14:dxf>
          </x14:cfRule>
          <xm:sqref>F207</xm:sqref>
        </x14:conditionalFormatting>
        <x14:conditionalFormatting xmlns:xm="http://schemas.microsoft.com/office/excel/2006/main">
          <x14:cfRule type="expression" priority="393" id="{5EA8D16B-8ECA-4DDF-9CEC-0B5F11CB8E84}">
            <xm:f>$E207=data!$AR$5</xm:f>
            <x14:dxf>
              <fill>
                <patternFill>
                  <bgColor theme="1"/>
                </patternFill>
              </fill>
            </x14:dxf>
          </x14:cfRule>
          <xm:sqref>G207:H207</xm:sqref>
        </x14:conditionalFormatting>
        <x14:conditionalFormatting xmlns:xm="http://schemas.microsoft.com/office/excel/2006/main">
          <x14:cfRule type="expression" priority="392" id="{E6901650-12AA-4F19-8C93-B96ADB824ABF}">
            <xm:f>$C208=data!$AS$5</xm:f>
            <x14:dxf>
              <fill>
                <patternFill>
                  <bgColor theme="1"/>
                </patternFill>
              </fill>
            </x14:dxf>
          </x14:cfRule>
          <xm:sqref>E208:H208</xm:sqref>
        </x14:conditionalFormatting>
        <x14:conditionalFormatting xmlns:xm="http://schemas.microsoft.com/office/excel/2006/main">
          <x14:cfRule type="expression" priority="391" id="{9082BB14-8918-4223-85C3-69A3707CBD52}">
            <xm:f>$C208=data!$AS$4</xm:f>
            <x14:dxf>
              <fill>
                <patternFill>
                  <bgColor theme="1"/>
                </patternFill>
              </fill>
            </x14:dxf>
          </x14:cfRule>
          <xm:sqref>I208</xm:sqref>
        </x14:conditionalFormatting>
        <x14:conditionalFormatting xmlns:xm="http://schemas.microsoft.com/office/excel/2006/main">
          <x14:cfRule type="expression" priority="390" id="{5D6619B0-4E0F-4617-B270-DECE9994A2FC}">
            <xm:f>$E208=data!$AR$4</xm:f>
            <x14:dxf>
              <fill>
                <patternFill>
                  <bgColor theme="1"/>
                </patternFill>
              </fill>
            </x14:dxf>
          </x14:cfRule>
          <xm:sqref>F208</xm:sqref>
        </x14:conditionalFormatting>
        <x14:conditionalFormatting xmlns:xm="http://schemas.microsoft.com/office/excel/2006/main">
          <x14:cfRule type="expression" priority="389" id="{4E2D2C67-9738-4605-B4F6-C1339D434BA8}">
            <xm:f>$E208=data!$AR$5</xm:f>
            <x14:dxf>
              <fill>
                <patternFill>
                  <bgColor theme="1"/>
                </patternFill>
              </fill>
            </x14:dxf>
          </x14:cfRule>
          <xm:sqref>G208:H208</xm:sqref>
        </x14:conditionalFormatting>
        <x14:conditionalFormatting xmlns:xm="http://schemas.microsoft.com/office/excel/2006/main">
          <x14:cfRule type="expression" priority="388" id="{D912AB01-3378-4E2E-96E1-34C2C6E35C06}">
            <xm:f>$C209=data!$AS$5</xm:f>
            <x14:dxf>
              <fill>
                <patternFill>
                  <bgColor theme="1"/>
                </patternFill>
              </fill>
            </x14:dxf>
          </x14:cfRule>
          <xm:sqref>E209:H209</xm:sqref>
        </x14:conditionalFormatting>
        <x14:conditionalFormatting xmlns:xm="http://schemas.microsoft.com/office/excel/2006/main">
          <x14:cfRule type="expression" priority="387" id="{7825DD3F-5BB2-4E34-A554-4FF1840F6944}">
            <xm:f>$C209=data!$AS$4</xm:f>
            <x14:dxf>
              <fill>
                <patternFill>
                  <bgColor theme="1"/>
                </patternFill>
              </fill>
            </x14:dxf>
          </x14:cfRule>
          <xm:sqref>I209</xm:sqref>
        </x14:conditionalFormatting>
        <x14:conditionalFormatting xmlns:xm="http://schemas.microsoft.com/office/excel/2006/main">
          <x14:cfRule type="expression" priority="386" id="{9DD04B52-2FE0-4308-A759-680BB0023899}">
            <xm:f>$E209=data!$AR$4</xm:f>
            <x14:dxf>
              <fill>
                <patternFill>
                  <bgColor theme="1"/>
                </patternFill>
              </fill>
            </x14:dxf>
          </x14:cfRule>
          <xm:sqref>F209</xm:sqref>
        </x14:conditionalFormatting>
        <x14:conditionalFormatting xmlns:xm="http://schemas.microsoft.com/office/excel/2006/main">
          <x14:cfRule type="expression" priority="385" id="{18E9C897-BB46-49BF-888B-CF42ECD47D6E}">
            <xm:f>$E209=data!$AR$5</xm:f>
            <x14:dxf>
              <fill>
                <patternFill>
                  <bgColor theme="1"/>
                </patternFill>
              </fill>
            </x14:dxf>
          </x14:cfRule>
          <xm:sqref>G209:H209</xm:sqref>
        </x14:conditionalFormatting>
        <x14:conditionalFormatting xmlns:xm="http://schemas.microsoft.com/office/excel/2006/main">
          <x14:cfRule type="expression" priority="384" id="{A5BA92DE-6064-4137-BE21-A71BE4300028}">
            <xm:f>$C210=data!$AS$5</xm:f>
            <x14:dxf>
              <fill>
                <patternFill>
                  <bgColor theme="1"/>
                </patternFill>
              </fill>
            </x14:dxf>
          </x14:cfRule>
          <xm:sqref>E210:H210</xm:sqref>
        </x14:conditionalFormatting>
        <x14:conditionalFormatting xmlns:xm="http://schemas.microsoft.com/office/excel/2006/main">
          <x14:cfRule type="expression" priority="383" id="{575204E4-0F7C-4648-B392-F14EABD202E9}">
            <xm:f>$C210=data!$AS$4</xm:f>
            <x14:dxf>
              <fill>
                <patternFill>
                  <bgColor theme="1"/>
                </patternFill>
              </fill>
            </x14:dxf>
          </x14:cfRule>
          <xm:sqref>I210</xm:sqref>
        </x14:conditionalFormatting>
        <x14:conditionalFormatting xmlns:xm="http://schemas.microsoft.com/office/excel/2006/main">
          <x14:cfRule type="expression" priority="382" id="{559BA113-427B-4F52-8186-D95ACE58932D}">
            <xm:f>$E210=data!$AR$4</xm:f>
            <x14:dxf>
              <fill>
                <patternFill>
                  <bgColor theme="1"/>
                </patternFill>
              </fill>
            </x14:dxf>
          </x14:cfRule>
          <xm:sqref>F210</xm:sqref>
        </x14:conditionalFormatting>
        <x14:conditionalFormatting xmlns:xm="http://schemas.microsoft.com/office/excel/2006/main">
          <x14:cfRule type="expression" priority="381" id="{2EA787CA-471B-4F82-84B2-4FAD1A5B783D}">
            <xm:f>$E210=data!$AR$5</xm:f>
            <x14:dxf>
              <fill>
                <patternFill>
                  <bgColor theme="1"/>
                </patternFill>
              </fill>
            </x14:dxf>
          </x14:cfRule>
          <xm:sqref>G210:H210</xm:sqref>
        </x14:conditionalFormatting>
        <x14:conditionalFormatting xmlns:xm="http://schemas.microsoft.com/office/excel/2006/main">
          <x14:cfRule type="expression" priority="380" id="{E0252ECB-8A53-4239-A67C-1A76E992B898}">
            <xm:f>$C211=data!$AS$5</xm:f>
            <x14:dxf>
              <fill>
                <patternFill>
                  <bgColor theme="1"/>
                </patternFill>
              </fill>
            </x14:dxf>
          </x14:cfRule>
          <xm:sqref>E211:H211</xm:sqref>
        </x14:conditionalFormatting>
        <x14:conditionalFormatting xmlns:xm="http://schemas.microsoft.com/office/excel/2006/main">
          <x14:cfRule type="expression" priority="379" id="{C24FAC1B-39E4-4B29-9270-BE36D3412E2F}">
            <xm:f>$C211=data!$AS$4</xm:f>
            <x14:dxf>
              <fill>
                <patternFill>
                  <bgColor theme="1"/>
                </patternFill>
              </fill>
            </x14:dxf>
          </x14:cfRule>
          <xm:sqref>I211</xm:sqref>
        </x14:conditionalFormatting>
        <x14:conditionalFormatting xmlns:xm="http://schemas.microsoft.com/office/excel/2006/main">
          <x14:cfRule type="expression" priority="378" id="{D522CA01-B114-4F70-BAE4-EF6702EEE164}">
            <xm:f>$E211=data!$AR$4</xm:f>
            <x14:dxf>
              <fill>
                <patternFill>
                  <bgColor theme="1"/>
                </patternFill>
              </fill>
            </x14:dxf>
          </x14:cfRule>
          <xm:sqref>F211</xm:sqref>
        </x14:conditionalFormatting>
        <x14:conditionalFormatting xmlns:xm="http://schemas.microsoft.com/office/excel/2006/main">
          <x14:cfRule type="expression" priority="377" id="{B6129560-20F0-400B-9100-5A2FE77C43F5}">
            <xm:f>$E211=data!$AR$5</xm:f>
            <x14:dxf>
              <fill>
                <patternFill>
                  <bgColor theme="1"/>
                </patternFill>
              </fill>
            </x14:dxf>
          </x14:cfRule>
          <xm:sqref>G211:H211</xm:sqref>
        </x14:conditionalFormatting>
        <x14:conditionalFormatting xmlns:xm="http://schemas.microsoft.com/office/excel/2006/main">
          <x14:cfRule type="expression" priority="376" id="{C3E5C182-EA24-4CA6-A063-AFDD316F3E5A}">
            <xm:f>$C212=data!$AS$5</xm:f>
            <x14:dxf>
              <fill>
                <patternFill>
                  <bgColor theme="1"/>
                </patternFill>
              </fill>
            </x14:dxf>
          </x14:cfRule>
          <xm:sqref>E212:H212</xm:sqref>
        </x14:conditionalFormatting>
        <x14:conditionalFormatting xmlns:xm="http://schemas.microsoft.com/office/excel/2006/main">
          <x14:cfRule type="expression" priority="375" id="{6A7CBB4C-67FC-4E4C-B5C8-A891704008D5}">
            <xm:f>$C212=data!$AS$4</xm:f>
            <x14:dxf>
              <fill>
                <patternFill>
                  <bgColor theme="1"/>
                </patternFill>
              </fill>
            </x14:dxf>
          </x14:cfRule>
          <xm:sqref>I212</xm:sqref>
        </x14:conditionalFormatting>
        <x14:conditionalFormatting xmlns:xm="http://schemas.microsoft.com/office/excel/2006/main">
          <x14:cfRule type="expression" priority="374" id="{B2D22559-D3DA-4383-B9F8-6C345CC3C0CD}">
            <xm:f>$E212=data!$AR$4</xm:f>
            <x14:dxf>
              <fill>
                <patternFill>
                  <bgColor theme="1"/>
                </patternFill>
              </fill>
            </x14:dxf>
          </x14:cfRule>
          <xm:sqref>F212</xm:sqref>
        </x14:conditionalFormatting>
        <x14:conditionalFormatting xmlns:xm="http://schemas.microsoft.com/office/excel/2006/main">
          <x14:cfRule type="expression" priority="373" id="{95846F17-4EC2-4BF3-988A-994202EBF146}">
            <xm:f>$E212=data!$AR$5</xm:f>
            <x14:dxf>
              <fill>
                <patternFill>
                  <bgColor theme="1"/>
                </patternFill>
              </fill>
            </x14:dxf>
          </x14:cfRule>
          <xm:sqref>G212:H212</xm:sqref>
        </x14:conditionalFormatting>
        <x14:conditionalFormatting xmlns:xm="http://schemas.microsoft.com/office/excel/2006/main">
          <x14:cfRule type="expression" priority="372" id="{02FF8BB4-61E3-43BF-982C-E26693DA38DB}">
            <xm:f>$C213=data!$AS$5</xm:f>
            <x14:dxf>
              <fill>
                <patternFill>
                  <bgColor theme="1"/>
                </patternFill>
              </fill>
            </x14:dxf>
          </x14:cfRule>
          <xm:sqref>E213:H213</xm:sqref>
        </x14:conditionalFormatting>
        <x14:conditionalFormatting xmlns:xm="http://schemas.microsoft.com/office/excel/2006/main">
          <x14:cfRule type="expression" priority="371" id="{02CD462A-34B9-497F-8D62-F2332E3A3C23}">
            <xm:f>$C213=data!$AS$4</xm:f>
            <x14:dxf>
              <fill>
                <patternFill>
                  <bgColor theme="1"/>
                </patternFill>
              </fill>
            </x14:dxf>
          </x14:cfRule>
          <xm:sqref>I213</xm:sqref>
        </x14:conditionalFormatting>
        <x14:conditionalFormatting xmlns:xm="http://schemas.microsoft.com/office/excel/2006/main">
          <x14:cfRule type="expression" priority="370" id="{A3186387-BEC3-4684-B5C6-898579519631}">
            <xm:f>$E213=data!$AR$4</xm:f>
            <x14:dxf>
              <fill>
                <patternFill>
                  <bgColor theme="1"/>
                </patternFill>
              </fill>
            </x14:dxf>
          </x14:cfRule>
          <xm:sqref>F213</xm:sqref>
        </x14:conditionalFormatting>
        <x14:conditionalFormatting xmlns:xm="http://schemas.microsoft.com/office/excel/2006/main">
          <x14:cfRule type="expression" priority="369" id="{8D449AB3-94ED-4163-B3FD-0B522C661431}">
            <xm:f>$E213=data!$AR$5</xm:f>
            <x14:dxf>
              <fill>
                <patternFill>
                  <bgColor theme="1"/>
                </patternFill>
              </fill>
            </x14:dxf>
          </x14:cfRule>
          <xm:sqref>G213:H213</xm:sqref>
        </x14:conditionalFormatting>
        <x14:conditionalFormatting xmlns:xm="http://schemas.microsoft.com/office/excel/2006/main">
          <x14:cfRule type="expression" priority="368" id="{1ADA9B9A-38A8-4419-841B-161E89008D2C}">
            <xm:f>$C214=data!$AS$5</xm:f>
            <x14:dxf>
              <fill>
                <patternFill>
                  <bgColor theme="1"/>
                </patternFill>
              </fill>
            </x14:dxf>
          </x14:cfRule>
          <xm:sqref>E214:H214</xm:sqref>
        </x14:conditionalFormatting>
        <x14:conditionalFormatting xmlns:xm="http://schemas.microsoft.com/office/excel/2006/main">
          <x14:cfRule type="expression" priority="367" id="{01FC10DB-1110-4565-82DF-B139DA2BE490}">
            <xm:f>$C214=data!$AS$4</xm:f>
            <x14:dxf>
              <fill>
                <patternFill>
                  <bgColor theme="1"/>
                </patternFill>
              </fill>
            </x14:dxf>
          </x14:cfRule>
          <xm:sqref>I214</xm:sqref>
        </x14:conditionalFormatting>
        <x14:conditionalFormatting xmlns:xm="http://schemas.microsoft.com/office/excel/2006/main">
          <x14:cfRule type="expression" priority="366" id="{582FB76E-43C1-4B14-8F84-F5FF2A66569F}">
            <xm:f>$E214=data!$AR$4</xm:f>
            <x14:dxf>
              <fill>
                <patternFill>
                  <bgColor theme="1"/>
                </patternFill>
              </fill>
            </x14:dxf>
          </x14:cfRule>
          <xm:sqref>F214</xm:sqref>
        </x14:conditionalFormatting>
        <x14:conditionalFormatting xmlns:xm="http://schemas.microsoft.com/office/excel/2006/main">
          <x14:cfRule type="expression" priority="365" id="{7D8F2A93-1E76-448D-AA4D-E86376B6EFB5}">
            <xm:f>$E214=data!$AR$5</xm:f>
            <x14:dxf>
              <fill>
                <patternFill>
                  <bgColor theme="1"/>
                </patternFill>
              </fill>
            </x14:dxf>
          </x14:cfRule>
          <xm:sqref>G214:H214</xm:sqref>
        </x14:conditionalFormatting>
        <x14:conditionalFormatting xmlns:xm="http://schemas.microsoft.com/office/excel/2006/main">
          <x14:cfRule type="expression" priority="364" id="{873B5B1D-117B-4323-B650-EA51C2FA52C7}">
            <xm:f>$C215=data!$AS$5</xm:f>
            <x14:dxf>
              <fill>
                <patternFill>
                  <bgColor theme="1"/>
                </patternFill>
              </fill>
            </x14:dxf>
          </x14:cfRule>
          <xm:sqref>E215:H215</xm:sqref>
        </x14:conditionalFormatting>
        <x14:conditionalFormatting xmlns:xm="http://schemas.microsoft.com/office/excel/2006/main">
          <x14:cfRule type="expression" priority="363" id="{FFEF4879-4B43-497F-B9AB-AD66CB681CFC}">
            <xm:f>$C215=data!$AS$4</xm:f>
            <x14:dxf>
              <fill>
                <patternFill>
                  <bgColor theme="1"/>
                </patternFill>
              </fill>
            </x14:dxf>
          </x14:cfRule>
          <xm:sqref>I215</xm:sqref>
        </x14:conditionalFormatting>
        <x14:conditionalFormatting xmlns:xm="http://schemas.microsoft.com/office/excel/2006/main">
          <x14:cfRule type="expression" priority="362" id="{6D25C59C-BF40-48AC-BEDC-DAEEF1382D44}">
            <xm:f>$E215=data!$AR$4</xm:f>
            <x14:dxf>
              <fill>
                <patternFill>
                  <bgColor theme="1"/>
                </patternFill>
              </fill>
            </x14:dxf>
          </x14:cfRule>
          <xm:sqref>F215</xm:sqref>
        </x14:conditionalFormatting>
        <x14:conditionalFormatting xmlns:xm="http://schemas.microsoft.com/office/excel/2006/main">
          <x14:cfRule type="expression" priority="361" id="{3E88DD9E-2228-46C3-B5DB-06F1F3A588BB}">
            <xm:f>$E215=data!$AR$5</xm:f>
            <x14:dxf>
              <fill>
                <patternFill>
                  <bgColor theme="1"/>
                </patternFill>
              </fill>
            </x14:dxf>
          </x14:cfRule>
          <xm:sqref>G215:H215</xm:sqref>
        </x14:conditionalFormatting>
        <x14:conditionalFormatting xmlns:xm="http://schemas.microsoft.com/office/excel/2006/main">
          <x14:cfRule type="expression" priority="360" id="{3567ACBB-F8D9-4F6E-BCCA-B04C51611F82}">
            <xm:f>$C226=data!$AS$5</xm:f>
            <x14:dxf>
              <fill>
                <patternFill>
                  <bgColor theme="1"/>
                </patternFill>
              </fill>
            </x14:dxf>
          </x14:cfRule>
          <xm:sqref>E226:H226</xm:sqref>
        </x14:conditionalFormatting>
        <x14:conditionalFormatting xmlns:xm="http://schemas.microsoft.com/office/excel/2006/main">
          <x14:cfRule type="expression" priority="359" id="{DBC559A9-54E9-4FEC-923F-31CE9A72F9B7}">
            <xm:f>$C226=data!$AS$4</xm:f>
            <x14:dxf>
              <fill>
                <patternFill>
                  <bgColor theme="1"/>
                </patternFill>
              </fill>
            </x14:dxf>
          </x14:cfRule>
          <xm:sqref>I226</xm:sqref>
        </x14:conditionalFormatting>
        <x14:conditionalFormatting xmlns:xm="http://schemas.microsoft.com/office/excel/2006/main">
          <x14:cfRule type="expression" priority="358" id="{5FD27BE7-F127-41F7-85ED-7FC9D86823BA}">
            <xm:f>$E226=data!$AR$4</xm:f>
            <x14:dxf>
              <fill>
                <patternFill>
                  <bgColor theme="1"/>
                </patternFill>
              </fill>
            </x14:dxf>
          </x14:cfRule>
          <xm:sqref>F226</xm:sqref>
        </x14:conditionalFormatting>
        <x14:conditionalFormatting xmlns:xm="http://schemas.microsoft.com/office/excel/2006/main">
          <x14:cfRule type="expression" priority="357" id="{EF525658-8A2D-4056-BAA9-18A1BABB9C5A}">
            <xm:f>$E226=data!$AR$5</xm:f>
            <x14:dxf>
              <fill>
                <patternFill>
                  <bgColor theme="1"/>
                </patternFill>
              </fill>
            </x14:dxf>
          </x14:cfRule>
          <xm:sqref>G226:H226</xm:sqref>
        </x14:conditionalFormatting>
        <x14:conditionalFormatting xmlns:xm="http://schemas.microsoft.com/office/excel/2006/main">
          <x14:cfRule type="expression" priority="356" id="{0F1C6CA1-9079-4490-8107-77AECAB0E4C7}">
            <xm:f>$C227=data!$AS$5</xm:f>
            <x14:dxf>
              <fill>
                <patternFill>
                  <bgColor theme="1"/>
                </patternFill>
              </fill>
            </x14:dxf>
          </x14:cfRule>
          <xm:sqref>E227:H227</xm:sqref>
        </x14:conditionalFormatting>
        <x14:conditionalFormatting xmlns:xm="http://schemas.microsoft.com/office/excel/2006/main">
          <x14:cfRule type="expression" priority="355" id="{7B8E4F8C-B016-4560-AEBD-E054342EE2D0}">
            <xm:f>$C227=data!$AS$4</xm:f>
            <x14:dxf>
              <fill>
                <patternFill>
                  <bgColor theme="1"/>
                </patternFill>
              </fill>
            </x14:dxf>
          </x14:cfRule>
          <xm:sqref>I227</xm:sqref>
        </x14:conditionalFormatting>
        <x14:conditionalFormatting xmlns:xm="http://schemas.microsoft.com/office/excel/2006/main">
          <x14:cfRule type="expression" priority="354" id="{DE1C6870-4943-461C-973C-1E7B11BD3AF2}">
            <xm:f>$E227=data!$AR$4</xm:f>
            <x14:dxf>
              <fill>
                <patternFill>
                  <bgColor theme="1"/>
                </patternFill>
              </fill>
            </x14:dxf>
          </x14:cfRule>
          <xm:sqref>F227</xm:sqref>
        </x14:conditionalFormatting>
        <x14:conditionalFormatting xmlns:xm="http://schemas.microsoft.com/office/excel/2006/main">
          <x14:cfRule type="expression" priority="353" id="{C03815E8-36CB-4BDC-AEB5-4FFAD8690C64}">
            <xm:f>$E227=data!$AR$5</xm:f>
            <x14:dxf>
              <fill>
                <patternFill>
                  <bgColor theme="1"/>
                </patternFill>
              </fill>
            </x14:dxf>
          </x14:cfRule>
          <xm:sqref>G227:H227</xm:sqref>
        </x14:conditionalFormatting>
        <x14:conditionalFormatting xmlns:xm="http://schemas.microsoft.com/office/excel/2006/main">
          <x14:cfRule type="expression" priority="352" id="{FB5AE77D-0D7D-4621-842A-7645B43E7475}">
            <xm:f>$C228=data!$AS$5</xm:f>
            <x14:dxf>
              <fill>
                <patternFill>
                  <bgColor theme="1"/>
                </patternFill>
              </fill>
            </x14:dxf>
          </x14:cfRule>
          <xm:sqref>E228:H228</xm:sqref>
        </x14:conditionalFormatting>
        <x14:conditionalFormatting xmlns:xm="http://schemas.microsoft.com/office/excel/2006/main">
          <x14:cfRule type="expression" priority="351" id="{CB73D8F9-A7E3-4F29-9437-64B2E52B569B}">
            <xm:f>$C228=data!$AS$4</xm:f>
            <x14:dxf>
              <fill>
                <patternFill>
                  <bgColor theme="1"/>
                </patternFill>
              </fill>
            </x14:dxf>
          </x14:cfRule>
          <xm:sqref>I228</xm:sqref>
        </x14:conditionalFormatting>
        <x14:conditionalFormatting xmlns:xm="http://schemas.microsoft.com/office/excel/2006/main">
          <x14:cfRule type="expression" priority="350" id="{2D8FFA61-7DC4-4820-9605-5299B8B687AE}">
            <xm:f>$E228=data!$AR$4</xm:f>
            <x14:dxf>
              <fill>
                <patternFill>
                  <bgColor theme="1"/>
                </patternFill>
              </fill>
            </x14:dxf>
          </x14:cfRule>
          <xm:sqref>F228</xm:sqref>
        </x14:conditionalFormatting>
        <x14:conditionalFormatting xmlns:xm="http://schemas.microsoft.com/office/excel/2006/main">
          <x14:cfRule type="expression" priority="349" id="{37E56311-8EA2-4B51-8C00-C91F2D38C8E9}">
            <xm:f>$E228=data!$AR$5</xm:f>
            <x14:dxf>
              <fill>
                <patternFill>
                  <bgColor theme="1"/>
                </patternFill>
              </fill>
            </x14:dxf>
          </x14:cfRule>
          <xm:sqref>G228:H228</xm:sqref>
        </x14:conditionalFormatting>
        <x14:conditionalFormatting xmlns:xm="http://schemas.microsoft.com/office/excel/2006/main">
          <x14:cfRule type="expression" priority="348" id="{5657E1B1-0134-41EF-83A4-8741BBDFDBA5}">
            <xm:f>$C229=data!$AS$5</xm:f>
            <x14:dxf>
              <fill>
                <patternFill>
                  <bgColor theme="1"/>
                </patternFill>
              </fill>
            </x14:dxf>
          </x14:cfRule>
          <xm:sqref>E229:H229</xm:sqref>
        </x14:conditionalFormatting>
        <x14:conditionalFormatting xmlns:xm="http://schemas.microsoft.com/office/excel/2006/main">
          <x14:cfRule type="expression" priority="347" id="{38DF1984-2F17-4B3C-AB1E-A80933A8B5D7}">
            <xm:f>$C229=data!$AS$4</xm:f>
            <x14:dxf>
              <fill>
                <patternFill>
                  <bgColor theme="1"/>
                </patternFill>
              </fill>
            </x14:dxf>
          </x14:cfRule>
          <xm:sqref>I229</xm:sqref>
        </x14:conditionalFormatting>
        <x14:conditionalFormatting xmlns:xm="http://schemas.microsoft.com/office/excel/2006/main">
          <x14:cfRule type="expression" priority="346" id="{1E4BF228-F772-4478-BECE-C23F1679EF55}">
            <xm:f>$E229=data!$AR$4</xm:f>
            <x14:dxf>
              <fill>
                <patternFill>
                  <bgColor theme="1"/>
                </patternFill>
              </fill>
            </x14:dxf>
          </x14:cfRule>
          <xm:sqref>F229</xm:sqref>
        </x14:conditionalFormatting>
        <x14:conditionalFormatting xmlns:xm="http://schemas.microsoft.com/office/excel/2006/main">
          <x14:cfRule type="expression" priority="345" id="{12C846F0-4CCB-4506-93A9-8D494675EC45}">
            <xm:f>$E229=data!$AR$5</xm:f>
            <x14:dxf>
              <fill>
                <patternFill>
                  <bgColor theme="1"/>
                </patternFill>
              </fill>
            </x14:dxf>
          </x14:cfRule>
          <xm:sqref>G229:H229</xm:sqref>
        </x14:conditionalFormatting>
        <x14:conditionalFormatting xmlns:xm="http://schemas.microsoft.com/office/excel/2006/main">
          <x14:cfRule type="expression" priority="344" id="{0A8868CB-B5DB-4F12-A0AC-7984BC709C63}">
            <xm:f>$C230=data!$AS$5</xm:f>
            <x14:dxf>
              <fill>
                <patternFill>
                  <bgColor theme="1"/>
                </patternFill>
              </fill>
            </x14:dxf>
          </x14:cfRule>
          <xm:sqref>E230:H230</xm:sqref>
        </x14:conditionalFormatting>
        <x14:conditionalFormatting xmlns:xm="http://schemas.microsoft.com/office/excel/2006/main">
          <x14:cfRule type="expression" priority="343" id="{771C3634-DC99-4324-95AE-B53F891B7DCB}">
            <xm:f>$C230=data!$AS$4</xm:f>
            <x14:dxf>
              <fill>
                <patternFill>
                  <bgColor theme="1"/>
                </patternFill>
              </fill>
            </x14:dxf>
          </x14:cfRule>
          <xm:sqref>I230</xm:sqref>
        </x14:conditionalFormatting>
        <x14:conditionalFormatting xmlns:xm="http://schemas.microsoft.com/office/excel/2006/main">
          <x14:cfRule type="expression" priority="342" id="{140B02FB-32E7-4649-8E55-BC58F247562A}">
            <xm:f>$E230=data!$AR$4</xm:f>
            <x14:dxf>
              <fill>
                <patternFill>
                  <bgColor theme="1"/>
                </patternFill>
              </fill>
            </x14:dxf>
          </x14:cfRule>
          <xm:sqref>F230</xm:sqref>
        </x14:conditionalFormatting>
        <x14:conditionalFormatting xmlns:xm="http://schemas.microsoft.com/office/excel/2006/main">
          <x14:cfRule type="expression" priority="341" id="{437EF6AB-36EF-41A7-8D47-F60E3820725C}">
            <xm:f>$E230=data!$AR$5</xm:f>
            <x14:dxf>
              <fill>
                <patternFill>
                  <bgColor theme="1"/>
                </patternFill>
              </fill>
            </x14:dxf>
          </x14:cfRule>
          <xm:sqref>G230:H230</xm:sqref>
        </x14:conditionalFormatting>
        <x14:conditionalFormatting xmlns:xm="http://schemas.microsoft.com/office/excel/2006/main">
          <x14:cfRule type="expression" priority="340" id="{C5EA2933-C060-4907-BDCA-D4DD9BF8B196}">
            <xm:f>$C231=data!$AS$5</xm:f>
            <x14:dxf>
              <fill>
                <patternFill>
                  <bgColor theme="1"/>
                </patternFill>
              </fill>
            </x14:dxf>
          </x14:cfRule>
          <xm:sqref>E231:H231</xm:sqref>
        </x14:conditionalFormatting>
        <x14:conditionalFormatting xmlns:xm="http://schemas.microsoft.com/office/excel/2006/main">
          <x14:cfRule type="expression" priority="339" id="{5A1EBDEC-80A5-4E30-B42D-8E9810D14CEC}">
            <xm:f>$C231=data!$AS$4</xm:f>
            <x14:dxf>
              <fill>
                <patternFill>
                  <bgColor theme="1"/>
                </patternFill>
              </fill>
            </x14:dxf>
          </x14:cfRule>
          <xm:sqref>I231</xm:sqref>
        </x14:conditionalFormatting>
        <x14:conditionalFormatting xmlns:xm="http://schemas.microsoft.com/office/excel/2006/main">
          <x14:cfRule type="expression" priority="338" id="{0D894F36-6C0C-4BB1-B076-88EB244BAD8F}">
            <xm:f>$E231=data!$AR$4</xm:f>
            <x14:dxf>
              <fill>
                <patternFill>
                  <bgColor theme="1"/>
                </patternFill>
              </fill>
            </x14:dxf>
          </x14:cfRule>
          <xm:sqref>F231</xm:sqref>
        </x14:conditionalFormatting>
        <x14:conditionalFormatting xmlns:xm="http://schemas.microsoft.com/office/excel/2006/main">
          <x14:cfRule type="expression" priority="337" id="{60FB5232-C21F-49A8-B710-DD0B4D76C934}">
            <xm:f>$E231=data!$AR$5</xm:f>
            <x14:dxf>
              <fill>
                <patternFill>
                  <bgColor theme="1"/>
                </patternFill>
              </fill>
            </x14:dxf>
          </x14:cfRule>
          <xm:sqref>G231:H231</xm:sqref>
        </x14:conditionalFormatting>
        <x14:conditionalFormatting xmlns:xm="http://schemas.microsoft.com/office/excel/2006/main">
          <x14:cfRule type="expression" priority="336" id="{99F79E37-91DB-47F7-B812-8BF01D0570FB}">
            <xm:f>$C232=data!$AS$5</xm:f>
            <x14:dxf>
              <fill>
                <patternFill>
                  <bgColor theme="1"/>
                </patternFill>
              </fill>
            </x14:dxf>
          </x14:cfRule>
          <xm:sqref>E232:H232</xm:sqref>
        </x14:conditionalFormatting>
        <x14:conditionalFormatting xmlns:xm="http://schemas.microsoft.com/office/excel/2006/main">
          <x14:cfRule type="expression" priority="335" id="{BE31EEFB-6596-4EC4-8E66-76DB72D55D49}">
            <xm:f>$C232=data!$AS$4</xm:f>
            <x14:dxf>
              <fill>
                <patternFill>
                  <bgColor theme="1"/>
                </patternFill>
              </fill>
            </x14:dxf>
          </x14:cfRule>
          <xm:sqref>I232</xm:sqref>
        </x14:conditionalFormatting>
        <x14:conditionalFormatting xmlns:xm="http://schemas.microsoft.com/office/excel/2006/main">
          <x14:cfRule type="expression" priority="334" id="{06FCB019-9A89-4EBA-B782-4E96F9FC27C5}">
            <xm:f>$E232=data!$AR$4</xm:f>
            <x14:dxf>
              <fill>
                <patternFill>
                  <bgColor theme="1"/>
                </patternFill>
              </fill>
            </x14:dxf>
          </x14:cfRule>
          <xm:sqref>F232</xm:sqref>
        </x14:conditionalFormatting>
        <x14:conditionalFormatting xmlns:xm="http://schemas.microsoft.com/office/excel/2006/main">
          <x14:cfRule type="expression" priority="333" id="{54218665-ABA1-4D31-A297-A6790ADEB613}">
            <xm:f>$E232=data!$AR$5</xm:f>
            <x14:dxf>
              <fill>
                <patternFill>
                  <bgColor theme="1"/>
                </patternFill>
              </fill>
            </x14:dxf>
          </x14:cfRule>
          <xm:sqref>G232:H232</xm:sqref>
        </x14:conditionalFormatting>
        <x14:conditionalFormatting xmlns:xm="http://schemas.microsoft.com/office/excel/2006/main">
          <x14:cfRule type="expression" priority="332" id="{F9CBE87C-F130-4816-B3D0-480796326C9C}">
            <xm:f>$C233=data!$AS$5</xm:f>
            <x14:dxf>
              <fill>
                <patternFill>
                  <bgColor theme="1"/>
                </patternFill>
              </fill>
            </x14:dxf>
          </x14:cfRule>
          <xm:sqref>E233:H233</xm:sqref>
        </x14:conditionalFormatting>
        <x14:conditionalFormatting xmlns:xm="http://schemas.microsoft.com/office/excel/2006/main">
          <x14:cfRule type="expression" priority="331" id="{1620C9B9-9800-4D40-8A26-2483FA1D5E8E}">
            <xm:f>$C233=data!$AS$4</xm:f>
            <x14:dxf>
              <fill>
                <patternFill>
                  <bgColor theme="1"/>
                </patternFill>
              </fill>
            </x14:dxf>
          </x14:cfRule>
          <xm:sqref>I233</xm:sqref>
        </x14:conditionalFormatting>
        <x14:conditionalFormatting xmlns:xm="http://schemas.microsoft.com/office/excel/2006/main">
          <x14:cfRule type="expression" priority="330" id="{BB6BCB6F-2328-4F64-8558-924D1B84AB4A}">
            <xm:f>$E233=data!$AR$4</xm:f>
            <x14:dxf>
              <fill>
                <patternFill>
                  <bgColor theme="1"/>
                </patternFill>
              </fill>
            </x14:dxf>
          </x14:cfRule>
          <xm:sqref>F233</xm:sqref>
        </x14:conditionalFormatting>
        <x14:conditionalFormatting xmlns:xm="http://schemas.microsoft.com/office/excel/2006/main">
          <x14:cfRule type="expression" priority="329" id="{A9C023B7-FA18-44BA-88C6-227B96131D5C}">
            <xm:f>$E233=data!$AR$5</xm:f>
            <x14:dxf>
              <fill>
                <patternFill>
                  <bgColor theme="1"/>
                </patternFill>
              </fill>
            </x14:dxf>
          </x14:cfRule>
          <xm:sqref>G233:H233</xm:sqref>
        </x14:conditionalFormatting>
        <x14:conditionalFormatting xmlns:xm="http://schemas.microsoft.com/office/excel/2006/main">
          <x14:cfRule type="expression" priority="328" id="{252ECB65-C156-4CCE-9EFA-B75BB27717C5}">
            <xm:f>$C234=data!$AS$5</xm:f>
            <x14:dxf>
              <fill>
                <patternFill>
                  <bgColor theme="1"/>
                </patternFill>
              </fill>
            </x14:dxf>
          </x14:cfRule>
          <xm:sqref>E234:H234</xm:sqref>
        </x14:conditionalFormatting>
        <x14:conditionalFormatting xmlns:xm="http://schemas.microsoft.com/office/excel/2006/main">
          <x14:cfRule type="expression" priority="327" id="{D9027CB2-E03F-46AD-AF62-64731E769D1C}">
            <xm:f>$C234=data!$AS$4</xm:f>
            <x14:dxf>
              <fill>
                <patternFill>
                  <bgColor theme="1"/>
                </patternFill>
              </fill>
            </x14:dxf>
          </x14:cfRule>
          <xm:sqref>I234</xm:sqref>
        </x14:conditionalFormatting>
        <x14:conditionalFormatting xmlns:xm="http://schemas.microsoft.com/office/excel/2006/main">
          <x14:cfRule type="expression" priority="326" id="{1EC50597-6501-4431-A8A0-8453AC768A80}">
            <xm:f>$E234=data!$AR$4</xm:f>
            <x14:dxf>
              <fill>
                <patternFill>
                  <bgColor theme="1"/>
                </patternFill>
              </fill>
            </x14:dxf>
          </x14:cfRule>
          <xm:sqref>F234</xm:sqref>
        </x14:conditionalFormatting>
        <x14:conditionalFormatting xmlns:xm="http://schemas.microsoft.com/office/excel/2006/main">
          <x14:cfRule type="expression" priority="325" id="{F7091F55-17CE-4F2F-B02D-93F78BFBF733}">
            <xm:f>$E234=data!$AR$5</xm:f>
            <x14:dxf>
              <fill>
                <patternFill>
                  <bgColor theme="1"/>
                </patternFill>
              </fill>
            </x14:dxf>
          </x14:cfRule>
          <xm:sqref>G234:H234</xm:sqref>
        </x14:conditionalFormatting>
        <x14:conditionalFormatting xmlns:xm="http://schemas.microsoft.com/office/excel/2006/main">
          <x14:cfRule type="expression" priority="324" id="{B7E5BA50-6003-48B8-98EB-F653C1B2DDBB}">
            <xm:f>$C235=data!$AS$5</xm:f>
            <x14:dxf>
              <fill>
                <patternFill>
                  <bgColor theme="1"/>
                </patternFill>
              </fill>
            </x14:dxf>
          </x14:cfRule>
          <xm:sqref>E235:H235</xm:sqref>
        </x14:conditionalFormatting>
        <x14:conditionalFormatting xmlns:xm="http://schemas.microsoft.com/office/excel/2006/main">
          <x14:cfRule type="expression" priority="323" id="{874051CD-A6CD-4090-9FF6-056D3C90B9CB}">
            <xm:f>$C235=data!$AS$4</xm:f>
            <x14:dxf>
              <fill>
                <patternFill>
                  <bgColor theme="1"/>
                </patternFill>
              </fill>
            </x14:dxf>
          </x14:cfRule>
          <xm:sqref>I235</xm:sqref>
        </x14:conditionalFormatting>
        <x14:conditionalFormatting xmlns:xm="http://schemas.microsoft.com/office/excel/2006/main">
          <x14:cfRule type="expression" priority="322" id="{ACCC75B7-2864-49DC-8C7C-C9B6D7FEC7AE}">
            <xm:f>$E235=data!$AR$4</xm:f>
            <x14:dxf>
              <fill>
                <patternFill>
                  <bgColor theme="1"/>
                </patternFill>
              </fill>
            </x14:dxf>
          </x14:cfRule>
          <xm:sqref>F235</xm:sqref>
        </x14:conditionalFormatting>
        <x14:conditionalFormatting xmlns:xm="http://schemas.microsoft.com/office/excel/2006/main">
          <x14:cfRule type="expression" priority="321" id="{2AB1B19F-B6A2-4317-99FE-F752AA1866CA}">
            <xm:f>$E235=data!$AR$5</xm:f>
            <x14:dxf>
              <fill>
                <patternFill>
                  <bgColor theme="1"/>
                </patternFill>
              </fill>
            </x14:dxf>
          </x14:cfRule>
          <xm:sqref>G235:H235</xm:sqref>
        </x14:conditionalFormatting>
        <x14:conditionalFormatting xmlns:xm="http://schemas.microsoft.com/office/excel/2006/main">
          <x14:cfRule type="expression" priority="320" id="{8656E04B-82A9-42F6-A3C4-500C6B579C55}">
            <xm:f>$C246=data!$AS$5</xm:f>
            <x14:dxf>
              <fill>
                <patternFill>
                  <bgColor theme="1"/>
                </patternFill>
              </fill>
            </x14:dxf>
          </x14:cfRule>
          <xm:sqref>E246:H246</xm:sqref>
        </x14:conditionalFormatting>
        <x14:conditionalFormatting xmlns:xm="http://schemas.microsoft.com/office/excel/2006/main">
          <x14:cfRule type="expression" priority="319" id="{D1753A8D-2E04-4924-8345-A3C3F074B78F}">
            <xm:f>$C246=data!$AS$4</xm:f>
            <x14:dxf>
              <fill>
                <patternFill>
                  <bgColor theme="1"/>
                </patternFill>
              </fill>
            </x14:dxf>
          </x14:cfRule>
          <xm:sqref>I246</xm:sqref>
        </x14:conditionalFormatting>
        <x14:conditionalFormatting xmlns:xm="http://schemas.microsoft.com/office/excel/2006/main">
          <x14:cfRule type="expression" priority="318" id="{12455705-E0AE-4EF3-9462-F669D1562E00}">
            <xm:f>$E246=data!$AR$4</xm:f>
            <x14:dxf>
              <fill>
                <patternFill>
                  <bgColor theme="1"/>
                </patternFill>
              </fill>
            </x14:dxf>
          </x14:cfRule>
          <xm:sqref>F246</xm:sqref>
        </x14:conditionalFormatting>
        <x14:conditionalFormatting xmlns:xm="http://schemas.microsoft.com/office/excel/2006/main">
          <x14:cfRule type="expression" priority="317" id="{A5485D36-B0C8-4277-9129-F865E1DE070C}">
            <xm:f>$E246=data!$AR$5</xm:f>
            <x14:dxf>
              <fill>
                <patternFill>
                  <bgColor theme="1"/>
                </patternFill>
              </fill>
            </x14:dxf>
          </x14:cfRule>
          <xm:sqref>G246:H246</xm:sqref>
        </x14:conditionalFormatting>
        <x14:conditionalFormatting xmlns:xm="http://schemas.microsoft.com/office/excel/2006/main">
          <x14:cfRule type="expression" priority="316" id="{D85F9B17-6AB0-44C9-8B9F-F020645ECE26}">
            <xm:f>$C247=data!$AS$5</xm:f>
            <x14:dxf>
              <fill>
                <patternFill>
                  <bgColor theme="1"/>
                </patternFill>
              </fill>
            </x14:dxf>
          </x14:cfRule>
          <xm:sqref>E247:H247</xm:sqref>
        </x14:conditionalFormatting>
        <x14:conditionalFormatting xmlns:xm="http://schemas.microsoft.com/office/excel/2006/main">
          <x14:cfRule type="expression" priority="315" id="{BB131141-7815-4A1C-AB13-05F207472621}">
            <xm:f>$C247=data!$AS$4</xm:f>
            <x14:dxf>
              <fill>
                <patternFill>
                  <bgColor theme="1"/>
                </patternFill>
              </fill>
            </x14:dxf>
          </x14:cfRule>
          <xm:sqref>I247</xm:sqref>
        </x14:conditionalFormatting>
        <x14:conditionalFormatting xmlns:xm="http://schemas.microsoft.com/office/excel/2006/main">
          <x14:cfRule type="expression" priority="314" id="{AE3CF699-63FE-4B40-A7BD-B5B65DD320BC}">
            <xm:f>$E247=data!$AR$4</xm:f>
            <x14:dxf>
              <fill>
                <patternFill>
                  <bgColor theme="1"/>
                </patternFill>
              </fill>
            </x14:dxf>
          </x14:cfRule>
          <xm:sqref>F247</xm:sqref>
        </x14:conditionalFormatting>
        <x14:conditionalFormatting xmlns:xm="http://schemas.microsoft.com/office/excel/2006/main">
          <x14:cfRule type="expression" priority="313" id="{4C6FAA6F-95B5-4DC8-874B-D82DE806C235}">
            <xm:f>$E247=data!$AR$5</xm:f>
            <x14:dxf>
              <fill>
                <patternFill>
                  <bgColor theme="1"/>
                </patternFill>
              </fill>
            </x14:dxf>
          </x14:cfRule>
          <xm:sqref>G247:H247</xm:sqref>
        </x14:conditionalFormatting>
        <x14:conditionalFormatting xmlns:xm="http://schemas.microsoft.com/office/excel/2006/main">
          <x14:cfRule type="expression" priority="312" id="{AFC4721D-7842-402A-91A8-45E88D6A3A9E}">
            <xm:f>$C248=data!$AS$5</xm:f>
            <x14:dxf>
              <fill>
                <patternFill>
                  <bgColor theme="1"/>
                </patternFill>
              </fill>
            </x14:dxf>
          </x14:cfRule>
          <xm:sqref>E248:H248</xm:sqref>
        </x14:conditionalFormatting>
        <x14:conditionalFormatting xmlns:xm="http://schemas.microsoft.com/office/excel/2006/main">
          <x14:cfRule type="expression" priority="311" id="{E61B48BE-1317-4023-930C-53CEF16A04E3}">
            <xm:f>$C248=data!$AS$4</xm:f>
            <x14:dxf>
              <fill>
                <patternFill>
                  <bgColor theme="1"/>
                </patternFill>
              </fill>
            </x14:dxf>
          </x14:cfRule>
          <xm:sqref>I248</xm:sqref>
        </x14:conditionalFormatting>
        <x14:conditionalFormatting xmlns:xm="http://schemas.microsoft.com/office/excel/2006/main">
          <x14:cfRule type="expression" priority="310" id="{F7E5F289-AFD4-4BA2-A209-0EF534D58121}">
            <xm:f>$E248=data!$AR$4</xm:f>
            <x14:dxf>
              <fill>
                <patternFill>
                  <bgColor theme="1"/>
                </patternFill>
              </fill>
            </x14:dxf>
          </x14:cfRule>
          <xm:sqref>F248</xm:sqref>
        </x14:conditionalFormatting>
        <x14:conditionalFormatting xmlns:xm="http://schemas.microsoft.com/office/excel/2006/main">
          <x14:cfRule type="expression" priority="309" id="{31DAB551-B7A7-4468-A1F9-B28F660A0276}">
            <xm:f>$E248=data!$AR$5</xm:f>
            <x14:dxf>
              <fill>
                <patternFill>
                  <bgColor theme="1"/>
                </patternFill>
              </fill>
            </x14:dxf>
          </x14:cfRule>
          <xm:sqref>G248:H248</xm:sqref>
        </x14:conditionalFormatting>
        <x14:conditionalFormatting xmlns:xm="http://schemas.microsoft.com/office/excel/2006/main">
          <x14:cfRule type="expression" priority="308" id="{BF91A398-4235-4713-AAC8-0D79AEA22150}">
            <xm:f>$C249=data!$AS$5</xm:f>
            <x14:dxf>
              <fill>
                <patternFill>
                  <bgColor theme="1"/>
                </patternFill>
              </fill>
            </x14:dxf>
          </x14:cfRule>
          <xm:sqref>E249:H249</xm:sqref>
        </x14:conditionalFormatting>
        <x14:conditionalFormatting xmlns:xm="http://schemas.microsoft.com/office/excel/2006/main">
          <x14:cfRule type="expression" priority="307" id="{E8B186F1-7D92-4D69-B23A-E826A09306A7}">
            <xm:f>$C249=data!$AS$4</xm:f>
            <x14:dxf>
              <fill>
                <patternFill>
                  <bgColor theme="1"/>
                </patternFill>
              </fill>
            </x14:dxf>
          </x14:cfRule>
          <xm:sqref>I249</xm:sqref>
        </x14:conditionalFormatting>
        <x14:conditionalFormatting xmlns:xm="http://schemas.microsoft.com/office/excel/2006/main">
          <x14:cfRule type="expression" priority="306" id="{7F555624-983E-4C87-8879-785AABF04A25}">
            <xm:f>$E249=data!$AR$4</xm:f>
            <x14:dxf>
              <fill>
                <patternFill>
                  <bgColor theme="1"/>
                </patternFill>
              </fill>
            </x14:dxf>
          </x14:cfRule>
          <xm:sqref>F249</xm:sqref>
        </x14:conditionalFormatting>
        <x14:conditionalFormatting xmlns:xm="http://schemas.microsoft.com/office/excel/2006/main">
          <x14:cfRule type="expression" priority="305" id="{7099AFFD-A2A3-4614-BD89-A93D81CFCDBE}">
            <xm:f>$E249=data!$AR$5</xm:f>
            <x14:dxf>
              <fill>
                <patternFill>
                  <bgColor theme="1"/>
                </patternFill>
              </fill>
            </x14:dxf>
          </x14:cfRule>
          <xm:sqref>G249:H249</xm:sqref>
        </x14:conditionalFormatting>
        <x14:conditionalFormatting xmlns:xm="http://schemas.microsoft.com/office/excel/2006/main">
          <x14:cfRule type="expression" priority="304" id="{75DCDBED-7DA7-4A23-89F8-AB9841117788}">
            <xm:f>$C250=data!$AS$5</xm:f>
            <x14:dxf>
              <fill>
                <patternFill>
                  <bgColor theme="1"/>
                </patternFill>
              </fill>
            </x14:dxf>
          </x14:cfRule>
          <xm:sqref>E250:H250</xm:sqref>
        </x14:conditionalFormatting>
        <x14:conditionalFormatting xmlns:xm="http://schemas.microsoft.com/office/excel/2006/main">
          <x14:cfRule type="expression" priority="303" id="{FC1C3D3A-9E8C-4877-A6C5-C29910ED5B1A}">
            <xm:f>$C250=data!$AS$4</xm:f>
            <x14:dxf>
              <fill>
                <patternFill>
                  <bgColor theme="1"/>
                </patternFill>
              </fill>
            </x14:dxf>
          </x14:cfRule>
          <xm:sqref>I250</xm:sqref>
        </x14:conditionalFormatting>
        <x14:conditionalFormatting xmlns:xm="http://schemas.microsoft.com/office/excel/2006/main">
          <x14:cfRule type="expression" priority="302" id="{78FA2EC9-D82A-431E-8A72-9F7D4CC07E5F}">
            <xm:f>$E250=data!$AR$4</xm:f>
            <x14:dxf>
              <fill>
                <patternFill>
                  <bgColor theme="1"/>
                </patternFill>
              </fill>
            </x14:dxf>
          </x14:cfRule>
          <xm:sqref>F250</xm:sqref>
        </x14:conditionalFormatting>
        <x14:conditionalFormatting xmlns:xm="http://schemas.microsoft.com/office/excel/2006/main">
          <x14:cfRule type="expression" priority="301" id="{790B2969-5EA7-45AC-8D5A-FF442B4161DD}">
            <xm:f>$E250=data!$AR$5</xm:f>
            <x14:dxf>
              <fill>
                <patternFill>
                  <bgColor theme="1"/>
                </patternFill>
              </fill>
            </x14:dxf>
          </x14:cfRule>
          <xm:sqref>G250:H250</xm:sqref>
        </x14:conditionalFormatting>
        <x14:conditionalFormatting xmlns:xm="http://schemas.microsoft.com/office/excel/2006/main">
          <x14:cfRule type="expression" priority="300" id="{583F7E75-1CED-4920-A48D-25781F52BD5C}">
            <xm:f>$C251=data!$AS$5</xm:f>
            <x14:dxf>
              <fill>
                <patternFill>
                  <bgColor theme="1"/>
                </patternFill>
              </fill>
            </x14:dxf>
          </x14:cfRule>
          <xm:sqref>E251:H251</xm:sqref>
        </x14:conditionalFormatting>
        <x14:conditionalFormatting xmlns:xm="http://schemas.microsoft.com/office/excel/2006/main">
          <x14:cfRule type="expression" priority="299" id="{87FE938C-45C1-46BA-A96F-ED08A50F99E6}">
            <xm:f>$C251=data!$AS$4</xm:f>
            <x14:dxf>
              <fill>
                <patternFill>
                  <bgColor theme="1"/>
                </patternFill>
              </fill>
            </x14:dxf>
          </x14:cfRule>
          <xm:sqref>I251</xm:sqref>
        </x14:conditionalFormatting>
        <x14:conditionalFormatting xmlns:xm="http://schemas.microsoft.com/office/excel/2006/main">
          <x14:cfRule type="expression" priority="298" id="{E32B239A-E0A3-4815-ABF0-238684C3E640}">
            <xm:f>$E251=data!$AR$4</xm:f>
            <x14:dxf>
              <fill>
                <patternFill>
                  <bgColor theme="1"/>
                </patternFill>
              </fill>
            </x14:dxf>
          </x14:cfRule>
          <xm:sqref>F251</xm:sqref>
        </x14:conditionalFormatting>
        <x14:conditionalFormatting xmlns:xm="http://schemas.microsoft.com/office/excel/2006/main">
          <x14:cfRule type="expression" priority="297" id="{010A345F-B726-48E8-8947-004396C8945E}">
            <xm:f>$E251=data!$AR$5</xm:f>
            <x14:dxf>
              <fill>
                <patternFill>
                  <bgColor theme="1"/>
                </patternFill>
              </fill>
            </x14:dxf>
          </x14:cfRule>
          <xm:sqref>G251:H251</xm:sqref>
        </x14:conditionalFormatting>
        <x14:conditionalFormatting xmlns:xm="http://schemas.microsoft.com/office/excel/2006/main">
          <x14:cfRule type="expression" priority="296" id="{E4AD0BCC-E2BC-441B-99EF-E7DAA6CD12AD}">
            <xm:f>$C252=data!$AS$5</xm:f>
            <x14:dxf>
              <fill>
                <patternFill>
                  <bgColor theme="1"/>
                </patternFill>
              </fill>
            </x14:dxf>
          </x14:cfRule>
          <xm:sqref>E252:H252</xm:sqref>
        </x14:conditionalFormatting>
        <x14:conditionalFormatting xmlns:xm="http://schemas.microsoft.com/office/excel/2006/main">
          <x14:cfRule type="expression" priority="295" id="{D4A0854E-C194-4B32-A7A3-B4ACB8109D25}">
            <xm:f>$C252=data!$AS$4</xm:f>
            <x14:dxf>
              <fill>
                <patternFill>
                  <bgColor theme="1"/>
                </patternFill>
              </fill>
            </x14:dxf>
          </x14:cfRule>
          <xm:sqref>I252</xm:sqref>
        </x14:conditionalFormatting>
        <x14:conditionalFormatting xmlns:xm="http://schemas.microsoft.com/office/excel/2006/main">
          <x14:cfRule type="expression" priority="294" id="{32CCA5C9-2CF9-4D11-B1CE-ED398DA24871}">
            <xm:f>$E252=data!$AR$4</xm:f>
            <x14:dxf>
              <fill>
                <patternFill>
                  <bgColor theme="1"/>
                </patternFill>
              </fill>
            </x14:dxf>
          </x14:cfRule>
          <xm:sqref>F252</xm:sqref>
        </x14:conditionalFormatting>
        <x14:conditionalFormatting xmlns:xm="http://schemas.microsoft.com/office/excel/2006/main">
          <x14:cfRule type="expression" priority="293" id="{AC976E3F-21CD-4968-9B76-78924D5FDB4B}">
            <xm:f>$E252=data!$AR$5</xm:f>
            <x14:dxf>
              <fill>
                <patternFill>
                  <bgColor theme="1"/>
                </patternFill>
              </fill>
            </x14:dxf>
          </x14:cfRule>
          <xm:sqref>G252:H252</xm:sqref>
        </x14:conditionalFormatting>
        <x14:conditionalFormatting xmlns:xm="http://schemas.microsoft.com/office/excel/2006/main">
          <x14:cfRule type="expression" priority="292" id="{D2C2BCE4-94B5-4006-AB30-18A9A2EF9B01}">
            <xm:f>$C253=data!$AS$5</xm:f>
            <x14:dxf>
              <fill>
                <patternFill>
                  <bgColor theme="1"/>
                </patternFill>
              </fill>
            </x14:dxf>
          </x14:cfRule>
          <xm:sqref>E253:H253</xm:sqref>
        </x14:conditionalFormatting>
        <x14:conditionalFormatting xmlns:xm="http://schemas.microsoft.com/office/excel/2006/main">
          <x14:cfRule type="expression" priority="291" id="{D3081E67-A7FC-4570-A705-FE2D55E5CD80}">
            <xm:f>$C253=data!$AS$4</xm:f>
            <x14:dxf>
              <fill>
                <patternFill>
                  <bgColor theme="1"/>
                </patternFill>
              </fill>
            </x14:dxf>
          </x14:cfRule>
          <xm:sqref>I253</xm:sqref>
        </x14:conditionalFormatting>
        <x14:conditionalFormatting xmlns:xm="http://schemas.microsoft.com/office/excel/2006/main">
          <x14:cfRule type="expression" priority="290" id="{4F81E110-1A66-4523-B382-1FD2D69DBD1F}">
            <xm:f>$E253=data!$AR$4</xm:f>
            <x14:dxf>
              <fill>
                <patternFill>
                  <bgColor theme="1"/>
                </patternFill>
              </fill>
            </x14:dxf>
          </x14:cfRule>
          <xm:sqref>F253</xm:sqref>
        </x14:conditionalFormatting>
        <x14:conditionalFormatting xmlns:xm="http://schemas.microsoft.com/office/excel/2006/main">
          <x14:cfRule type="expression" priority="289" id="{7488CFD3-B446-4BBA-80BD-479E794B5AD2}">
            <xm:f>$E253=data!$AR$5</xm:f>
            <x14:dxf>
              <fill>
                <patternFill>
                  <bgColor theme="1"/>
                </patternFill>
              </fill>
            </x14:dxf>
          </x14:cfRule>
          <xm:sqref>G253:H253</xm:sqref>
        </x14:conditionalFormatting>
        <x14:conditionalFormatting xmlns:xm="http://schemas.microsoft.com/office/excel/2006/main">
          <x14:cfRule type="expression" priority="288" id="{1A66EC05-8F6A-4379-AA5C-ECAE416654D5}">
            <xm:f>$C254=data!$AS$5</xm:f>
            <x14:dxf>
              <fill>
                <patternFill>
                  <bgColor theme="1"/>
                </patternFill>
              </fill>
            </x14:dxf>
          </x14:cfRule>
          <xm:sqref>E254:H254</xm:sqref>
        </x14:conditionalFormatting>
        <x14:conditionalFormatting xmlns:xm="http://schemas.microsoft.com/office/excel/2006/main">
          <x14:cfRule type="expression" priority="287" id="{6DF7A43B-5DA5-4B64-A8E6-B33A9D7EDDC2}">
            <xm:f>$C254=data!$AS$4</xm:f>
            <x14:dxf>
              <fill>
                <patternFill>
                  <bgColor theme="1"/>
                </patternFill>
              </fill>
            </x14:dxf>
          </x14:cfRule>
          <xm:sqref>I254</xm:sqref>
        </x14:conditionalFormatting>
        <x14:conditionalFormatting xmlns:xm="http://schemas.microsoft.com/office/excel/2006/main">
          <x14:cfRule type="expression" priority="286" id="{05A0ED4E-5489-4AA7-9EF4-278A054CF6CA}">
            <xm:f>$E254=data!$AR$4</xm:f>
            <x14:dxf>
              <fill>
                <patternFill>
                  <bgColor theme="1"/>
                </patternFill>
              </fill>
            </x14:dxf>
          </x14:cfRule>
          <xm:sqref>F254</xm:sqref>
        </x14:conditionalFormatting>
        <x14:conditionalFormatting xmlns:xm="http://schemas.microsoft.com/office/excel/2006/main">
          <x14:cfRule type="expression" priority="285" id="{C1D89319-A1D4-4C2C-B3F5-07034D706114}">
            <xm:f>$E254=data!$AR$5</xm:f>
            <x14:dxf>
              <fill>
                <patternFill>
                  <bgColor theme="1"/>
                </patternFill>
              </fill>
            </x14:dxf>
          </x14:cfRule>
          <xm:sqref>G254:H254</xm:sqref>
        </x14:conditionalFormatting>
        <x14:conditionalFormatting xmlns:xm="http://schemas.microsoft.com/office/excel/2006/main">
          <x14:cfRule type="expression" priority="284" id="{A0999DDD-9E83-43A2-9435-0D1447E1BF7B}">
            <xm:f>$C255=data!$AS$5</xm:f>
            <x14:dxf>
              <fill>
                <patternFill>
                  <bgColor theme="1"/>
                </patternFill>
              </fill>
            </x14:dxf>
          </x14:cfRule>
          <xm:sqref>E255:H255</xm:sqref>
        </x14:conditionalFormatting>
        <x14:conditionalFormatting xmlns:xm="http://schemas.microsoft.com/office/excel/2006/main">
          <x14:cfRule type="expression" priority="283" id="{7DA24C7B-B816-4462-BA65-1360A08F577E}">
            <xm:f>$C255=data!$AS$4</xm:f>
            <x14:dxf>
              <fill>
                <patternFill>
                  <bgColor theme="1"/>
                </patternFill>
              </fill>
            </x14:dxf>
          </x14:cfRule>
          <xm:sqref>I255</xm:sqref>
        </x14:conditionalFormatting>
        <x14:conditionalFormatting xmlns:xm="http://schemas.microsoft.com/office/excel/2006/main">
          <x14:cfRule type="expression" priority="282" id="{B73C67FC-7A5A-4954-B42E-186494CFC67A}">
            <xm:f>$E255=data!$AR$4</xm:f>
            <x14:dxf>
              <fill>
                <patternFill>
                  <bgColor theme="1"/>
                </patternFill>
              </fill>
            </x14:dxf>
          </x14:cfRule>
          <xm:sqref>F255</xm:sqref>
        </x14:conditionalFormatting>
        <x14:conditionalFormatting xmlns:xm="http://schemas.microsoft.com/office/excel/2006/main">
          <x14:cfRule type="expression" priority="281" id="{6ECC7DDF-02FD-4CED-AC7A-B8ADDBA374F4}">
            <xm:f>$E255=data!$AR$5</xm:f>
            <x14:dxf>
              <fill>
                <patternFill>
                  <bgColor theme="1"/>
                </patternFill>
              </fill>
            </x14:dxf>
          </x14:cfRule>
          <xm:sqref>G255:H255</xm:sqref>
        </x14:conditionalFormatting>
        <x14:conditionalFormatting xmlns:xm="http://schemas.microsoft.com/office/excel/2006/main">
          <x14:cfRule type="expression" priority="280" id="{CB642435-F0E2-4156-94E9-24476C95BCBF}">
            <xm:f>$C266=data!$AS$5</xm:f>
            <x14:dxf>
              <fill>
                <patternFill>
                  <bgColor theme="1"/>
                </patternFill>
              </fill>
            </x14:dxf>
          </x14:cfRule>
          <xm:sqref>E266:H266</xm:sqref>
        </x14:conditionalFormatting>
        <x14:conditionalFormatting xmlns:xm="http://schemas.microsoft.com/office/excel/2006/main">
          <x14:cfRule type="expression" priority="279" id="{6D36784D-A1E6-4244-843D-05DA1D33EDE9}">
            <xm:f>$C266=data!$AS$4</xm:f>
            <x14:dxf>
              <fill>
                <patternFill>
                  <bgColor theme="1"/>
                </patternFill>
              </fill>
            </x14:dxf>
          </x14:cfRule>
          <xm:sqref>I266</xm:sqref>
        </x14:conditionalFormatting>
        <x14:conditionalFormatting xmlns:xm="http://schemas.microsoft.com/office/excel/2006/main">
          <x14:cfRule type="expression" priority="278" id="{FF5AC90B-B102-4B60-B668-1631772E36C3}">
            <xm:f>$E266=data!$AR$4</xm:f>
            <x14:dxf>
              <fill>
                <patternFill>
                  <bgColor theme="1"/>
                </patternFill>
              </fill>
            </x14:dxf>
          </x14:cfRule>
          <xm:sqref>F266</xm:sqref>
        </x14:conditionalFormatting>
        <x14:conditionalFormatting xmlns:xm="http://schemas.microsoft.com/office/excel/2006/main">
          <x14:cfRule type="expression" priority="277" id="{FB9A1C9C-95C1-4F15-B972-167D85FA1561}">
            <xm:f>$E266=data!$AR$5</xm:f>
            <x14:dxf>
              <fill>
                <patternFill>
                  <bgColor theme="1"/>
                </patternFill>
              </fill>
            </x14:dxf>
          </x14:cfRule>
          <xm:sqref>G266:H266</xm:sqref>
        </x14:conditionalFormatting>
        <x14:conditionalFormatting xmlns:xm="http://schemas.microsoft.com/office/excel/2006/main">
          <x14:cfRule type="expression" priority="276" id="{41AB2606-918F-41CD-B44A-311C5B898B1F}">
            <xm:f>$C267=data!$AS$5</xm:f>
            <x14:dxf>
              <fill>
                <patternFill>
                  <bgColor theme="1"/>
                </patternFill>
              </fill>
            </x14:dxf>
          </x14:cfRule>
          <xm:sqref>E267:H267</xm:sqref>
        </x14:conditionalFormatting>
        <x14:conditionalFormatting xmlns:xm="http://schemas.microsoft.com/office/excel/2006/main">
          <x14:cfRule type="expression" priority="275" id="{7FCF4177-268E-4469-B547-D1049F27E4F3}">
            <xm:f>$C267=data!$AS$4</xm:f>
            <x14:dxf>
              <fill>
                <patternFill>
                  <bgColor theme="1"/>
                </patternFill>
              </fill>
            </x14:dxf>
          </x14:cfRule>
          <xm:sqref>I267</xm:sqref>
        </x14:conditionalFormatting>
        <x14:conditionalFormatting xmlns:xm="http://schemas.microsoft.com/office/excel/2006/main">
          <x14:cfRule type="expression" priority="274" id="{12C7519C-EB7F-47F7-A3FB-DA770679EF42}">
            <xm:f>$E267=data!$AR$4</xm:f>
            <x14:dxf>
              <fill>
                <patternFill>
                  <bgColor theme="1"/>
                </patternFill>
              </fill>
            </x14:dxf>
          </x14:cfRule>
          <xm:sqref>F267</xm:sqref>
        </x14:conditionalFormatting>
        <x14:conditionalFormatting xmlns:xm="http://schemas.microsoft.com/office/excel/2006/main">
          <x14:cfRule type="expression" priority="273" id="{35E607EE-9CDB-4374-9169-831C14A8BD72}">
            <xm:f>$E267=data!$AR$5</xm:f>
            <x14:dxf>
              <fill>
                <patternFill>
                  <bgColor theme="1"/>
                </patternFill>
              </fill>
            </x14:dxf>
          </x14:cfRule>
          <xm:sqref>G267:H267</xm:sqref>
        </x14:conditionalFormatting>
        <x14:conditionalFormatting xmlns:xm="http://schemas.microsoft.com/office/excel/2006/main">
          <x14:cfRule type="expression" priority="272" id="{92C283F2-8D86-46D9-B1B0-8004A0BBE569}">
            <xm:f>$C268=data!$AS$5</xm:f>
            <x14:dxf>
              <fill>
                <patternFill>
                  <bgColor theme="1"/>
                </patternFill>
              </fill>
            </x14:dxf>
          </x14:cfRule>
          <xm:sqref>E268:H268</xm:sqref>
        </x14:conditionalFormatting>
        <x14:conditionalFormatting xmlns:xm="http://schemas.microsoft.com/office/excel/2006/main">
          <x14:cfRule type="expression" priority="271" id="{2DE685A2-60F9-4C51-A225-6BDCD5932225}">
            <xm:f>$C268=data!$AS$4</xm:f>
            <x14:dxf>
              <fill>
                <patternFill>
                  <bgColor theme="1"/>
                </patternFill>
              </fill>
            </x14:dxf>
          </x14:cfRule>
          <xm:sqref>I268</xm:sqref>
        </x14:conditionalFormatting>
        <x14:conditionalFormatting xmlns:xm="http://schemas.microsoft.com/office/excel/2006/main">
          <x14:cfRule type="expression" priority="270" id="{BA33F700-9A56-4EF9-8B69-BD174B578834}">
            <xm:f>$E268=data!$AR$4</xm:f>
            <x14:dxf>
              <fill>
                <patternFill>
                  <bgColor theme="1"/>
                </patternFill>
              </fill>
            </x14:dxf>
          </x14:cfRule>
          <xm:sqref>F268</xm:sqref>
        </x14:conditionalFormatting>
        <x14:conditionalFormatting xmlns:xm="http://schemas.microsoft.com/office/excel/2006/main">
          <x14:cfRule type="expression" priority="269" id="{FA6F499A-6BB9-4122-AF36-81B04FC5482B}">
            <xm:f>$E268=data!$AR$5</xm:f>
            <x14:dxf>
              <fill>
                <patternFill>
                  <bgColor theme="1"/>
                </patternFill>
              </fill>
            </x14:dxf>
          </x14:cfRule>
          <xm:sqref>G268:H268</xm:sqref>
        </x14:conditionalFormatting>
        <x14:conditionalFormatting xmlns:xm="http://schemas.microsoft.com/office/excel/2006/main">
          <x14:cfRule type="expression" priority="268" id="{C5ECE751-73F4-4B2D-BE41-4D2739CD03F2}">
            <xm:f>$C269=data!$AS$5</xm:f>
            <x14:dxf>
              <fill>
                <patternFill>
                  <bgColor theme="1"/>
                </patternFill>
              </fill>
            </x14:dxf>
          </x14:cfRule>
          <xm:sqref>E269:H269</xm:sqref>
        </x14:conditionalFormatting>
        <x14:conditionalFormatting xmlns:xm="http://schemas.microsoft.com/office/excel/2006/main">
          <x14:cfRule type="expression" priority="267" id="{11749F59-A74C-4A5B-BD04-183B8778E4B5}">
            <xm:f>$C269=data!$AS$4</xm:f>
            <x14:dxf>
              <fill>
                <patternFill>
                  <bgColor theme="1"/>
                </patternFill>
              </fill>
            </x14:dxf>
          </x14:cfRule>
          <xm:sqref>I269</xm:sqref>
        </x14:conditionalFormatting>
        <x14:conditionalFormatting xmlns:xm="http://schemas.microsoft.com/office/excel/2006/main">
          <x14:cfRule type="expression" priority="266" id="{A5C78811-4F95-4A15-BD18-5A4D5057B97A}">
            <xm:f>$E269=data!$AR$4</xm:f>
            <x14:dxf>
              <fill>
                <patternFill>
                  <bgColor theme="1"/>
                </patternFill>
              </fill>
            </x14:dxf>
          </x14:cfRule>
          <xm:sqref>F269</xm:sqref>
        </x14:conditionalFormatting>
        <x14:conditionalFormatting xmlns:xm="http://schemas.microsoft.com/office/excel/2006/main">
          <x14:cfRule type="expression" priority="265" id="{5BCBBD54-31E8-4CC3-8AB4-27995197B19F}">
            <xm:f>$E269=data!$AR$5</xm:f>
            <x14:dxf>
              <fill>
                <patternFill>
                  <bgColor theme="1"/>
                </patternFill>
              </fill>
            </x14:dxf>
          </x14:cfRule>
          <xm:sqref>G269:H269</xm:sqref>
        </x14:conditionalFormatting>
        <x14:conditionalFormatting xmlns:xm="http://schemas.microsoft.com/office/excel/2006/main">
          <x14:cfRule type="expression" priority="264" id="{BBC86A9E-81E9-4A8A-8771-604598C25666}">
            <xm:f>$C270=data!$AS$5</xm:f>
            <x14:dxf>
              <fill>
                <patternFill>
                  <bgColor theme="1"/>
                </patternFill>
              </fill>
            </x14:dxf>
          </x14:cfRule>
          <xm:sqref>E270:H270</xm:sqref>
        </x14:conditionalFormatting>
        <x14:conditionalFormatting xmlns:xm="http://schemas.microsoft.com/office/excel/2006/main">
          <x14:cfRule type="expression" priority="263" id="{A4245104-5313-4F8D-859D-9581538933D3}">
            <xm:f>$C270=data!$AS$4</xm:f>
            <x14:dxf>
              <fill>
                <patternFill>
                  <bgColor theme="1"/>
                </patternFill>
              </fill>
            </x14:dxf>
          </x14:cfRule>
          <xm:sqref>I270</xm:sqref>
        </x14:conditionalFormatting>
        <x14:conditionalFormatting xmlns:xm="http://schemas.microsoft.com/office/excel/2006/main">
          <x14:cfRule type="expression" priority="262" id="{BDC76C04-6F4C-4E67-881B-760C7A34B66F}">
            <xm:f>$E270=data!$AR$4</xm:f>
            <x14:dxf>
              <fill>
                <patternFill>
                  <bgColor theme="1"/>
                </patternFill>
              </fill>
            </x14:dxf>
          </x14:cfRule>
          <xm:sqref>F270</xm:sqref>
        </x14:conditionalFormatting>
        <x14:conditionalFormatting xmlns:xm="http://schemas.microsoft.com/office/excel/2006/main">
          <x14:cfRule type="expression" priority="261" id="{D065FBB1-F325-467C-9D13-B860623DF1C7}">
            <xm:f>$E270=data!$AR$5</xm:f>
            <x14:dxf>
              <fill>
                <patternFill>
                  <bgColor theme="1"/>
                </patternFill>
              </fill>
            </x14:dxf>
          </x14:cfRule>
          <xm:sqref>G270:H270</xm:sqref>
        </x14:conditionalFormatting>
        <x14:conditionalFormatting xmlns:xm="http://schemas.microsoft.com/office/excel/2006/main">
          <x14:cfRule type="expression" priority="260" id="{33D551A7-0C32-4CBF-BBB6-5A94D6DC8757}">
            <xm:f>$C271=data!$AS$5</xm:f>
            <x14:dxf>
              <fill>
                <patternFill>
                  <bgColor theme="1"/>
                </patternFill>
              </fill>
            </x14:dxf>
          </x14:cfRule>
          <xm:sqref>E271:H271</xm:sqref>
        </x14:conditionalFormatting>
        <x14:conditionalFormatting xmlns:xm="http://schemas.microsoft.com/office/excel/2006/main">
          <x14:cfRule type="expression" priority="259" id="{8D0EDC03-4E94-4647-A448-3902A3A489E1}">
            <xm:f>$C271=data!$AS$4</xm:f>
            <x14:dxf>
              <fill>
                <patternFill>
                  <bgColor theme="1"/>
                </patternFill>
              </fill>
            </x14:dxf>
          </x14:cfRule>
          <xm:sqref>I271</xm:sqref>
        </x14:conditionalFormatting>
        <x14:conditionalFormatting xmlns:xm="http://schemas.microsoft.com/office/excel/2006/main">
          <x14:cfRule type="expression" priority="258" id="{C2EC9761-04BF-4659-94F5-D0FDA169D6FD}">
            <xm:f>$E271=data!$AR$4</xm:f>
            <x14:dxf>
              <fill>
                <patternFill>
                  <bgColor theme="1"/>
                </patternFill>
              </fill>
            </x14:dxf>
          </x14:cfRule>
          <xm:sqref>F271</xm:sqref>
        </x14:conditionalFormatting>
        <x14:conditionalFormatting xmlns:xm="http://schemas.microsoft.com/office/excel/2006/main">
          <x14:cfRule type="expression" priority="257" id="{34789021-43DB-4DD4-9511-2CFEF170C647}">
            <xm:f>$E271=data!$AR$5</xm:f>
            <x14:dxf>
              <fill>
                <patternFill>
                  <bgColor theme="1"/>
                </patternFill>
              </fill>
            </x14:dxf>
          </x14:cfRule>
          <xm:sqref>G271:H271</xm:sqref>
        </x14:conditionalFormatting>
        <x14:conditionalFormatting xmlns:xm="http://schemas.microsoft.com/office/excel/2006/main">
          <x14:cfRule type="expression" priority="256" id="{8698D568-995D-4C08-8D92-D98CD3EE6872}">
            <xm:f>$C272=data!$AS$5</xm:f>
            <x14:dxf>
              <fill>
                <patternFill>
                  <bgColor theme="1"/>
                </patternFill>
              </fill>
            </x14:dxf>
          </x14:cfRule>
          <xm:sqref>E272:H272</xm:sqref>
        </x14:conditionalFormatting>
        <x14:conditionalFormatting xmlns:xm="http://schemas.microsoft.com/office/excel/2006/main">
          <x14:cfRule type="expression" priority="255" id="{0DE8A989-4E0C-45A8-A2AE-C86AB71BE560}">
            <xm:f>$C272=data!$AS$4</xm:f>
            <x14:dxf>
              <fill>
                <patternFill>
                  <bgColor theme="1"/>
                </patternFill>
              </fill>
            </x14:dxf>
          </x14:cfRule>
          <xm:sqref>I272</xm:sqref>
        </x14:conditionalFormatting>
        <x14:conditionalFormatting xmlns:xm="http://schemas.microsoft.com/office/excel/2006/main">
          <x14:cfRule type="expression" priority="254" id="{71F921E0-05F0-4C45-BF8D-867BAEEE4ECD}">
            <xm:f>$E272=data!$AR$4</xm:f>
            <x14:dxf>
              <fill>
                <patternFill>
                  <bgColor theme="1"/>
                </patternFill>
              </fill>
            </x14:dxf>
          </x14:cfRule>
          <xm:sqref>F272</xm:sqref>
        </x14:conditionalFormatting>
        <x14:conditionalFormatting xmlns:xm="http://schemas.microsoft.com/office/excel/2006/main">
          <x14:cfRule type="expression" priority="253" id="{90C5E8A0-8116-488C-AB6E-D09EF6E29466}">
            <xm:f>$E272=data!$AR$5</xm:f>
            <x14:dxf>
              <fill>
                <patternFill>
                  <bgColor theme="1"/>
                </patternFill>
              </fill>
            </x14:dxf>
          </x14:cfRule>
          <xm:sqref>G272:H272</xm:sqref>
        </x14:conditionalFormatting>
        <x14:conditionalFormatting xmlns:xm="http://schemas.microsoft.com/office/excel/2006/main">
          <x14:cfRule type="expression" priority="252" id="{89CA0CC2-096F-401D-949D-A911CCBA6221}">
            <xm:f>$C273=data!$AS$5</xm:f>
            <x14:dxf>
              <fill>
                <patternFill>
                  <bgColor theme="1"/>
                </patternFill>
              </fill>
            </x14:dxf>
          </x14:cfRule>
          <xm:sqref>E273:H273</xm:sqref>
        </x14:conditionalFormatting>
        <x14:conditionalFormatting xmlns:xm="http://schemas.microsoft.com/office/excel/2006/main">
          <x14:cfRule type="expression" priority="251" id="{04381313-7966-4350-B572-C8970E748B10}">
            <xm:f>$C273=data!$AS$4</xm:f>
            <x14:dxf>
              <fill>
                <patternFill>
                  <bgColor theme="1"/>
                </patternFill>
              </fill>
            </x14:dxf>
          </x14:cfRule>
          <xm:sqref>I273</xm:sqref>
        </x14:conditionalFormatting>
        <x14:conditionalFormatting xmlns:xm="http://schemas.microsoft.com/office/excel/2006/main">
          <x14:cfRule type="expression" priority="250" id="{6A664A32-15DB-44E1-9E33-3CFCE60BFA98}">
            <xm:f>$E273=data!$AR$4</xm:f>
            <x14:dxf>
              <fill>
                <patternFill>
                  <bgColor theme="1"/>
                </patternFill>
              </fill>
            </x14:dxf>
          </x14:cfRule>
          <xm:sqref>F273</xm:sqref>
        </x14:conditionalFormatting>
        <x14:conditionalFormatting xmlns:xm="http://schemas.microsoft.com/office/excel/2006/main">
          <x14:cfRule type="expression" priority="249" id="{A32783EE-5409-47EB-8BAD-CB316C65AF54}">
            <xm:f>$E273=data!$AR$5</xm:f>
            <x14:dxf>
              <fill>
                <patternFill>
                  <bgColor theme="1"/>
                </patternFill>
              </fill>
            </x14:dxf>
          </x14:cfRule>
          <xm:sqref>G273:H273</xm:sqref>
        </x14:conditionalFormatting>
        <x14:conditionalFormatting xmlns:xm="http://schemas.microsoft.com/office/excel/2006/main">
          <x14:cfRule type="expression" priority="248" id="{9053E222-011F-4A16-B496-63C271179C58}">
            <xm:f>$C274=data!$AS$5</xm:f>
            <x14:dxf>
              <fill>
                <patternFill>
                  <bgColor theme="1"/>
                </patternFill>
              </fill>
            </x14:dxf>
          </x14:cfRule>
          <xm:sqref>E274:H274</xm:sqref>
        </x14:conditionalFormatting>
        <x14:conditionalFormatting xmlns:xm="http://schemas.microsoft.com/office/excel/2006/main">
          <x14:cfRule type="expression" priority="247" id="{B4C605F0-4A35-4D9B-926E-784539C50F52}">
            <xm:f>$C274=data!$AS$4</xm:f>
            <x14:dxf>
              <fill>
                <patternFill>
                  <bgColor theme="1"/>
                </patternFill>
              </fill>
            </x14:dxf>
          </x14:cfRule>
          <xm:sqref>I274</xm:sqref>
        </x14:conditionalFormatting>
        <x14:conditionalFormatting xmlns:xm="http://schemas.microsoft.com/office/excel/2006/main">
          <x14:cfRule type="expression" priority="246" id="{998DA4E4-479E-4ACE-A3E6-A60D8763A4AC}">
            <xm:f>$E274=data!$AR$4</xm:f>
            <x14:dxf>
              <fill>
                <patternFill>
                  <bgColor theme="1"/>
                </patternFill>
              </fill>
            </x14:dxf>
          </x14:cfRule>
          <xm:sqref>F274</xm:sqref>
        </x14:conditionalFormatting>
        <x14:conditionalFormatting xmlns:xm="http://schemas.microsoft.com/office/excel/2006/main">
          <x14:cfRule type="expression" priority="245" id="{7767EABF-144A-4E93-B34B-43DFBBFB5EA0}">
            <xm:f>$E274=data!$AR$5</xm:f>
            <x14:dxf>
              <fill>
                <patternFill>
                  <bgColor theme="1"/>
                </patternFill>
              </fill>
            </x14:dxf>
          </x14:cfRule>
          <xm:sqref>G274:H274</xm:sqref>
        </x14:conditionalFormatting>
        <x14:conditionalFormatting xmlns:xm="http://schemas.microsoft.com/office/excel/2006/main">
          <x14:cfRule type="expression" priority="244" id="{9D534003-5BD6-48AC-B923-A619DAC4DF92}">
            <xm:f>$C275=data!$AS$5</xm:f>
            <x14:dxf>
              <fill>
                <patternFill>
                  <bgColor theme="1"/>
                </patternFill>
              </fill>
            </x14:dxf>
          </x14:cfRule>
          <xm:sqref>E275:H275</xm:sqref>
        </x14:conditionalFormatting>
        <x14:conditionalFormatting xmlns:xm="http://schemas.microsoft.com/office/excel/2006/main">
          <x14:cfRule type="expression" priority="243" id="{4B81A7F3-0CE1-49B6-8F35-1E11FD628427}">
            <xm:f>$C275=data!$AS$4</xm:f>
            <x14:dxf>
              <fill>
                <patternFill>
                  <bgColor theme="1"/>
                </patternFill>
              </fill>
            </x14:dxf>
          </x14:cfRule>
          <xm:sqref>I275</xm:sqref>
        </x14:conditionalFormatting>
        <x14:conditionalFormatting xmlns:xm="http://schemas.microsoft.com/office/excel/2006/main">
          <x14:cfRule type="expression" priority="242" id="{9A0152A8-75E6-4B7C-A00E-6B13877A99FE}">
            <xm:f>$E275=data!$AR$4</xm:f>
            <x14:dxf>
              <fill>
                <patternFill>
                  <bgColor theme="1"/>
                </patternFill>
              </fill>
            </x14:dxf>
          </x14:cfRule>
          <xm:sqref>F275</xm:sqref>
        </x14:conditionalFormatting>
        <x14:conditionalFormatting xmlns:xm="http://schemas.microsoft.com/office/excel/2006/main">
          <x14:cfRule type="expression" priority="241" id="{160DF0A2-057C-4369-AFC6-3C9C8D56EDBA}">
            <xm:f>$E275=data!$AR$5</xm:f>
            <x14:dxf>
              <fill>
                <patternFill>
                  <bgColor theme="1"/>
                </patternFill>
              </fill>
            </x14:dxf>
          </x14:cfRule>
          <xm:sqref>G275:H275</xm:sqref>
        </x14:conditionalFormatting>
        <x14:conditionalFormatting xmlns:xm="http://schemas.microsoft.com/office/excel/2006/main">
          <x14:cfRule type="expression" priority="240" id="{B5B95DBD-7214-4A1F-AF9C-3C2708A86CB1}">
            <xm:f>$C286=data!$AS$5</xm:f>
            <x14:dxf>
              <fill>
                <patternFill>
                  <bgColor theme="1"/>
                </patternFill>
              </fill>
            </x14:dxf>
          </x14:cfRule>
          <xm:sqref>E286:H286</xm:sqref>
        </x14:conditionalFormatting>
        <x14:conditionalFormatting xmlns:xm="http://schemas.microsoft.com/office/excel/2006/main">
          <x14:cfRule type="expression" priority="239" id="{50A220BA-B57D-4A19-BB8E-07FD8B60CEAA}">
            <xm:f>$C286=data!$AS$4</xm:f>
            <x14:dxf>
              <fill>
                <patternFill>
                  <bgColor theme="1"/>
                </patternFill>
              </fill>
            </x14:dxf>
          </x14:cfRule>
          <xm:sqref>I286</xm:sqref>
        </x14:conditionalFormatting>
        <x14:conditionalFormatting xmlns:xm="http://schemas.microsoft.com/office/excel/2006/main">
          <x14:cfRule type="expression" priority="238" id="{9E224C4B-501F-4C57-A55D-CEC32362BBA4}">
            <xm:f>$E286=data!$AR$4</xm:f>
            <x14:dxf>
              <fill>
                <patternFill>
                  <bgColor theme="1"/>
                </patternFill>
              </fill>
            </x14:dxf>
          </x14:cfRule>
          <xm:sqref>F286</xm:sqref>
        </x14:conditionalFormatting>
        <x14:conditionalFormatting xmlns:xm="http://schemas.microsoft.com/office/excel/2006/main">
          <x14:cfRule type="expression" priority="237" id="{FE968624-28E4-41F8-8BCB-67E6CBE6D700}">
            <xm:f>$E286=data!$AR$5</xm:f>
            <x14:dxf>
              <fill>
                <patternFill>
                  <bgColor theme="1"/>
                </patternFill>
              </fill>
            </x14:dxf>
          </x14:cfRule>
          <xm:sqref>G286:H286</xm:sqref>
        </x14:conditionalFormatting>
        <x14:conditionalFormatting xmlns:xm="http://schemas.microsoft.com/office/excel/2006/main">
          <x14:cfRule type="expression" priority="236" id="{337E63ED-95EB-4FD6-8F81-C322C4DD6601}">
            <xm:f>$C287=data!$AS$5</xm:f>
            <x14:dxf>
              <fill>
                <patternFill>
                  <bgColor theme="1"/>
                </patternFill>
              </fill>
            </x14:dxf>
          </x14:cfRule>
          <xm:sqref>E287:H287</xm:sqref>
        </x14:conditionalFormatting>
        <x14:conditionalFormatting xmlns:xm="http://schemas.microsoft.com/office/excel/2006/main">
          <x14:cfRule type="expression" priority="235" id="{52B028E6-778D-4A74-A203-63D3A77DE8EC}">
            <xm:f>$C287=data!$AS$4</xm:f>
            <x14:dxf>
              <fill>
                <patternFill>
                  <bgColor theme="1"/>
                </patternFill>
              </fill>
            </x14:dxf>
          </x14:cfRule>
          <xm:sqref>I287</xm:sqref>
        </x14:conditionalFormatting>
        <x14:conditionalFormatting xmlns:xm="http://schemas.microsoft.com/office/excel/2006/main">
          <x14:cfRule type="expression" priority="234" id="{AE9FB217-613A-49CA-BC82-46C76C3D7C52}">
            <xm:f>$E287=data!$AR$4</xm:f>
            <x14:dxf>
              <fill>
                <patternFill>
                  <bgColor theme="1"/>
                </patternFill>
              </fill>
            </x14:dxf>
          </x14:cfRule>
          <xm:sqref>F287</xm:sqref>
        </x14:conditionalFormatting>
        <x14:conditionalFormatting xmlns:xm="http://schemas.microsoft.com/office/excel/2006/main">
          <x14:cfRule type="expression" priority="233" id="{EE3C2837-30E7-4CB3-88CF-37C81BCBD0E9}">
            <xm:f>$E287=data!$AR$5</xm:f>
            <x14:dxf>
              <fill>
                <patternFill>
                  <bgColor theme="1"/>
                </patternFill>
              </fill>
            </x14:dxf>
          </x14:cfRule>
          <xm:sqref>G287:H287</xm:sqref>
        </x14:conditionalFormatting>
        <x14:conditionalFormatting xmlns:xm="http://schemas.microsoft.com/office/excel/2006/main">
          <x14:cfRule type="expression" priority="232" id="{81408E42-50E6-4D0D-A1B0-4B1FD43C9650}">
            <xm:f>$C288=data!$AS$5</xm:f>
            <x14:dxf>
              <fill>
                <patternFill>
                  <bgColor theme="1"/>
                </patternFill>
              </fill>
            </x14:dxf>
          </x14:cfRule>
          <xm:sqref>E288:H288</xm:sqref>
        </x14:conditionalFormatting>
        <x14:conditionalFormatting xmlns:xm="http://schemas.microsoft.com/office/excel/2006/main">
          <x14:cfRule type="expression" priority="231" id="{07F5547E-7D11-4429-95B9-8BB0CABAAA91}">
            <xm:f>$C288=data!$AS$4</xm:f>
            <x14:dxf>
              <fill>
                <patternFill>
                  <bgColor theme="1"/>
                </patternFill>
              </fill>
            </x14:dxf>
          </x14:cfRule>
          <xm:sqref>I288</xm:sqref>
        </x14:conditionalFormatting>
        <x14:conditionalFormatting xmlns:xm="http://schemas.microsoft.com/office/excel/2006/main">
          <x14:cfRule type="expression" priority="230" id="{200B297E-FA4D-447D-A845-341D6D8A52F0}">
            <xm:f>$E288=data!$AR$4</xm:f>
            <x14:dxf>
              <fill>
                <patternFill>
                  <bgColor theme="1"/>
                </patternFill>
              </fill>
            </x14:dxf>
          </x14:cfRule>
          <xm:sqref>F288</xm:sqref>
        </x14:conditionalFormatting>
        <x14:conditionalFormatting xmlns:xm="http://schemas.microsoft.com/office/excel/2006/main">
          <x14:cfRule type="expression" priority="229" id="{58D9B239-F257-42A5-BC7D-5E385A22DCA2}">
            <xm:f>$E288=data!$AR$5</xm:f>
            <x14:dxf>
              <fill>
                <patternFill>
                  <bgColor theme="1"/>
                </patternFill>
              </fill>
            </x14:dxf>
          </x14:cfRule>
          <xm:sqref>G288:H288</xm:sqref>
        </x14:conditionalFormatting>
        <x14:conditionalFormatting xmlns:xm="http://schemas.microsoft.com/office/excel/2006/main">
          <x14:cfRule type="expression" priority="228" id="{D40DD7FD-3BD8-427A-A010-3DD3B40B8587}">
            <xm:f>$C289=data!$AS$5</xm:f>
            <x14:dxf>
              <fill>
                <patternFill>
                  <bgColor theme="1"/>
                </patternFill>
              </fill>
            </x14:dxf>
          </x14:cfRule>
          <xm:sqref>E289:H289</xm:sqref>
        </x14:conditionalFormatting>
        <x14:conditionalFormatting xmlns:xm="http://schemas.microsoft.com/office/excel/2006/main">
          <x14:cfRule type="expression" priority="227" id="{C9F37070-24A7-439F-9BEE-7C2D8BF82B31}">
            <xm:f>$C289=data!$AS$4</xm:f>
            <x14:dxf>
              <fill>
                <patternFill>
                  <bgColor theme="1"/>
                </patternFill>
              </fill>
            </x14:dxf>
          </x14:cfRule>
          <xm:sqref>I289</xm:sqref>
        </x14:conditionalFormatting>
        <x14:conditionalFormatting xmlns:xm="http://schemas.microsoft.com/office/excel/2006/main">
          <x14:cfRule type="expression" priority="226" id="{196F2EAB-7F77-47B7-9D3C-C915DE63519B}">
            <xm:f>$E289=data!$AR$4</xm:f>
            <x14:dxf>
              <fill>
                <patternFill>
                  <bgColor theme="1"/>
                </patternFill>
              </fill>
            </x14:dxf>
          </x14:cfRule>
          <xm:sqref>F289</xm:sqref>
        </x14:conditionalFormatting>
        <x14:conditionalFormatting xmlns:xm="http://schemas.microsoft.com/office/excel/2006/main">
          <x14:cfRule type="expression" priority="225" id="{E6C744FD-EF8C-4893-9E13-E923B761AD2A}">
            <xm:f>$E289=data!$AR$5</xm:f>
            <x14:dxf>
              <fill>
                <patternFill>
                  <bgColor theme="1"/>
                </patternFill>
              </fill>
            </x14:dxf>
          </x14:cfRule>
          <xm:sqref>G289:H289</xm:sqref>
        </x14:conditionalFormatting>
        <x14:conditionalFormatting xmlns:xm="http://schemas.microsoft.com/office/excel/2006/main">
          <x14:cfRule type="expression" priority="224" id="{1B9B6740-5A28-42BE-AD29-258E2E39EB9A}">
            <xm:f>$C290=data!$AS$5</xm:f>
            <x14:dxf>
              <fill>
                <patternFill>
                  <bgColor theme="1"/>
                </patternFill>
              </fill>
            </x14:dxf>
          </x14:cfRule>
          <xm:sqref>E290:H290</xm:sqref>
        </x14:conditionalFormatting>
        <x14:conditionalFormatting xmlns:xm="http://schemas.microsoft.com/office/excel/2006/main">
          <x14:cfRule type="expression" priority="223" id="{4D529874-9C75-4A84-BDEC-EDA67BB35AED}">
            <xm:f>$C290=data!$AS$4</xm:f>
            <x14:dxf>
              <fill>
                <patternFill>
                  <bgColor theme="1"/>
                </patternFill>
              </fill>
            </x14:dxf>
          </x14:cfRule>
          <xm:sqref>I290</xm:sqref>
        </x14:conditionalFormatting>
        <x14:conditionalFormatting xmlns:xm="http://schemas.microsoft.com/office/excel/2006/main">
          <x14:cfRule type="expression" priority="222" id="{6425C170-3CA6-4DEE-BA63-C6F4315AD9F6}">
            <xm:f>$E290=data!$AR$4</xm:f>
            <x14:dxf>
              <fill>
                <patternFill>
                  <bgColor theme="1"/>
                </patternFill>
              </fill>
            </x14:dxf>
          </x14:cfRule>
          <xm:sqref>F290</xm:sqref>
        </x14:conditionalFormatting>
        <x14:conditionalFormatting xmlns:xm="http://schemas.microsoft.com/office/excel/2006/main">
          <x14:cfRule type="expression" priority="221" id="{2D1A93BB-0D65-4289-8732-9A07A40ECA12}">
            <xm:f>$E290=data!$AR$5</xm:f>
            <x14:dxf>
              <fill>
                <patternFill>
                  <bgColor theme="1"/>
                </patternFill>
              </fill>
            </x14:dxf>
          </x14:cfRule>
          <xm:sqref>G290:H290</xm:sqref>
        </x14:conditionalFormatting>
        <x14:conditionalFormatting xmlns:xm="http://schemas.microsoft.com/office/excel/2006/main">
          <x14:cfRule type="expression" priority="220" id="{841F7306-4808-4892-B171-02D8CD4E81B4}">
            <xm:f>$C291=data!$AS$5</xm:f>
            <x14:dxf>
              <fill>
                <patternFill>
                  <bgColor theme="1"/>
                </patternFill>
              </fill>
            </x14:dxf>
          </x14:cfRule>
          <xm:sqref>E291:H291</xm:sqref>
        </x14:conditionalFormatting>
        <x14:conditionalFormatting xmlns:xm="http://schemas.microsoft.com/office/excel/2006/main">
          <x14:cfRule type="expression" priority="219" id="{732C429C-DDEB-4782-A48C-239AB53F92D3}">
            <xm:f>$C291=data!$AS$4</xm:f>
            <x14:dxf>
              <fill>
                <patternFill>
                  <bgColor theme="1"/>
                </patternFill>
              </fill>
            </x14:dxf>
          </x14:cfRule>
          <xm:sqref>I291</xm:sqref>
        </x14:conditionalFormatting>
        <x14:conditionalFormatting xmlns:xm="http://schemas.microsoft.com/office/excel/2006/main">
          <x14:cfRule type="expression" priority="218" id="{3D2CFE93-1301-46F5-8560-DA2404DF2E1C}">
            <xm:f>$E291=data!$AR$4</xm:f>
            <x14:dxf>
              <fill>
                <patternFill>
                  <bgColor theme="1"/>
                </patternFill>
              </fill>
            </x14:dxf>
          </x14:cfRule>
          <xm:sqref>F291</xm:sqref>
        </x14:conditionalFormatting>
        <x14:conditionalFormatting xmlns:xm="http://schemas.microsoft.com/office/excel/2006/main">
          <x14:cfRule type="expression" priority="217" id="{2B3826CF-3D08-40C4-9239-930A09AFBA1B}">
            <xm:f>$E291=data!$AR$5</xm:f>
            <x14:dxf>
              <fill>
                <patternFill>
                  <bgColor theme="1"/>
                </patternFill>
              </fill>
            </x14:dxf>
          </x14:cfRule>
          <xm:sqref>G291:H291</xm:sqref>
        </x14:conditionalFormatting>
        <x14:conditionalFormatting xmlns:xm="http://schemas.microsoft.com/office/excel/2006/main">
          <x14:cfRule type="expression" priority="216" id="{DEFAF710-FDA6-404D-A6D8-95EFED690E68}">
            <xm:f>$C292=data!$AS$5</xm:f>
            <x14:dxf>
              <fill>
                <patternFill>
                  <bgColor theme="1"/>
                </patternFill>
              </fill>
            </x14:dxf>
          </x14:cfRule>
          <xm:sqref>E292:H292</xm:sqref>
        </x14:conditionalFormatting>
        <x14:conditionalFormatting xmlns:xm="http://schemas.microsoft.com/office/excel/2006/main">
          <x14:cfRule type="expression" priority="215" id="{1E7A4331-08BC-47DB-B311-82169370B57C}">
            <xm:f>$C292=data!$AS$4</xm:f>
            <x14:dxf>
              <fill>
                <patternFill>
                  <bgColor theme="1"/>
                </patternFill>
              </fill>
            </x14:dxf>
          </x14:cfRule>
          <xm:sqref>I292</xm:sqref>
        </x14:conditionalFormatting>
        <x14:conditionalFormatting xmlns:xm="http://schemas.microsoft.com/office/excel/2006/main">
          <x14:cfRule type="expression" priority="214" id="{D0454AE4-DEEA-4F08-8F1D-3AB976F94E18}">
            <xm:f>$E292=data!$AR$4</xm:f>
            <x14:dxf>
              <fill>
                <patternFill>
                  <bgColor theme="1"/>
                </patternFill>
              </fill>
            </x14:dxf>
          </x14:cfRule>
          <xm:sqref>F292</xm:sqref>
        </x14:conditionalFormatting>
        <x14:conditionalFormatting xmlns:xm="http://schemas.microsoft.com/office/excel/2006/main">
          <x14:cfRule type="expression" priority="213" id="{E72F153F-D411-4595-8A75-A14620D3BF3B}">
            <xm:f>$E292=data!$AR$5</xm:f>
            <x14:dxf>
              <fill>
                <patternFill>
                  <bgColor theme="1"/>
                </patternFill>
              </fill>
            </x14:dxf>
          </x14:cfRule>
          <xm:sqref>G292:H292</xm:sqref>
        </x14:conditionalFormatting>
        <x14:conditionalFormatting xmlns:xm="http://schemas.microsoft.com/office/excel/2006/main">
          <x14:cfRule type="expression" priority="212" id="{85D809E6-3021-4A9F-A681-5A00E3CD4832}">
            <xm:f>$C293=data!$AS$5</xm:f>
            <x14:dxf>
              <fill>
                <patternFill>
                  <bgColor theme="1"/>
                </patternFill>
              </fill>
            </x14:dxf>
          </x14:cfRule>
          <xm:sqref>E293:H293</xm:sqref>
        </x14:conditionalFormatting>
        <x14:conditionalFormatting xmlns:xm="http://schemas.microsoft.com/office/excel/2006/main">
          <x14:cfRule type="expression" priority="211" id="{6CE967A4-6C88-4F46-A710-5C7BD959F27B}">
            <xm:f>$C293=data!$AS$4</xm:f>
            <x14:dxf>
              <fill>
                <patternFill>
                  <bgColor theme="1"/>
                </patternFill>
              </fill>
            </x14:dxf>
          </x14:cfRule>
          <xm:sqref>I293</xm:sqref>
        </x14:conditionalFormatting>
        <x14:conditionalFormatting xmlns:xm="http://schemas.microsoft.com/office/excel/2006/main">
          <x14:cfRule type="expression" priority="210" id="{7E766851-AFDE-4C15-B696-9BB0408E53B4}">
            <xm:f>$E293=data!$AR$4</xm:f>
            <x14:dxf>
              <fill>
                <patternFill>
                  <bgColor theme="1"/>
                </patternFill>
              </fill>
            </x14:dxf>
          </x14:cfRule>
          <xm:sqref>F293</xm:sqref>
        </x14:conditionalFormatting>
        <x14:conditionalFormatting xmlns:xm="http://schemas.microsoft.com/office/excel/2006/main">
          <x14:cfRule type="expression" priority="209" id="{B7163CB4-1B68-4A55-9CEE-4096BA5001DF}">
            <xm:f>$E293=data!$AR$5</xm:f>
            <x14:dxf>
              <fill>
                <patternFill>
                  <bgColor theme="1"/>
                </patternFill>
              </fill>
            </x14:dxf>
          </x14:cfRule>
          <xm:sqref>G293:H293</xm:sqref>
        </x14:conditionalFormatting>
        <x14:conditionalFormatting xmlns:xm="http://schemas.microsoft.com/office/excel/2006/main">
          <x14:cfRule type="expression" priority="208" id="{6F80D988-3F3F-4134-8CE6-52A61DAB18CE}">
            <xm:f>$C294=data!$AS$5</xm:f>
            <x14:dxf>
              <fill>
                <patternFill>
                  <bgColor theme="1"/>
                </patternFill>
              </fill>
            </x14:dxf>
          </x14:cfRule>
          <xm:sqref>E294:H294</xm:sqref>
        </x14:conditionalFormatting>
        <x14:conditionalFormatting xmlns:xm="http://schemas.microsoft.com/office/excel/2006/main">
          <x14:cfRule type="expression" priority="207" id="{2878E61F-4418-44FD-BCF7-37E62B52CC44}">
            <xm:f>$C294=data!$AS$4</xm:f>
            <x14:dxf>
              <fill>
                <patternFill>
                  <bgColor theme="1"/>
                </patternFill>
              </fill>
            </x14:dxf>
          </x14:cfRule>
          <xm:sqref>I294</xm:sqref>
        </x14:conditionalFormatting>
        <x14:conditionalFormatting xmlns:xm="http://schemas.microsoft.com/office/excel/2006/main">
          <x14:cfRule type="expression" priority="206" id="{D5368F05-3279-4D4D-8379-167DC4D4CC61}">
            <xm:f>$E294=data!$AR$4</xm:f>
            <x14:dxf>
              <fill>
                <patternFill>
                  <bgColor theme="1"/>
                </patternFill>
              </fill>
            </x14:dxf>
          </x14:cfRule>
          <xm:sqref>F294</xm:sqref>
        </x14:conditionalFormatting>
        <x14:conditionalFormatting xmlns:xm="http://schemas.microsoft.com/office/excel/2006/main">
          <x14:cfRule type="expression" priority="205" id="{06736ADD-D31D-4440-9911-7B17B6BFE1F3}">
            <xm:f>$E294=data!$AR$5</xm:f>
            <x14:dxf>
              <fill>
                <patternFill>
                  <bgColor theme="1"/>
                </patternFill>
              </fill>
            </x14:dxf>
          </x14:cfRule>
          <xm:sqref>G294:H294</xm:sqref>
        </x14:conditionalFormatting>
        <x14:conditionalFormatting xmlns:xm="http://schemas.microsoft.com/office/excel/2006/main">
          <x14:cfRule type="expression" priority="204" id="{D05899D9-7C3D-4BEE-A624-C5D04AABFDDE}">
            <xm:f>$C295=data!$AS$5</xm:f>
            <x14:dxf>
              <fill>
                <patternFill>
                  <bgColor theme="1"/>
                </patternFill>
              </fill>
            </x14:dxf>
          </x14:cfRule>
          <xm:sqref>E295:H295</xm:sqref>
        </x14:conditionalFormatting>
        <x14:conditionalFormatting xmlns:xm="http://schemas.microsoft.com/office/excel/2006/main">
          <x14:cfRule type="expression" priority="203" id="{4A62F532-6C4D-45EC-9AB9-B1F59CF41050}">
            <xm:f>$C295=data!$AS$4</xm:f>
            <x14:dxf>
              <fill>
                <patternFill>
                  <bgColor theme="1"/>
                </patternFill>
              </fill>
            </x14:dxf>
          </x14:cfRule>
          <xm:sqref>I295</xm:sqref>
        </x14:conditionalFormatting>
        <x14:conditionalFormatting xmlns:xm="http://schemas.microsoft.com/office/excel/2006/main">
          <x14:cfRule type="expression" priority="202" id="{373A1100-5E4F-422F-B19D-8A47070B63EF}">
            <xm:f>$E295=data!$AR$4</xm:f>
            <x14:dxf>
              <fill>
                <patternFill>
                  <bgColor theme="1"/>
                </patternFill>
              </fill>
            </x14:dxf>
          </x14:cfRule>
          <xm:sqref>F295</xm:sqref>
        </x14:conditionalFormatting>
        <x14:conditionalFormatting xmlns:xm="http://schemas.microsoft.com/office/excel/2006/main">
          <x14:cfRule type="expression" priority="201" id="{5FEB3D1F-704B-445A-9F61-4097AE9755E1}">
            <xm:f>$E295=data!$AR$5</xm:f>
            <x14:dxf>
              <fill>
                <patternFill>
                  <bgColor theme="1"/>
                </patternFill>
              </fill>
            </x14:dxf>
          </x14:cfRule>
          <xm:sqref>G295:H295</xm:sqref>
        </x14:conditionalFormatting>
        <x14:conditionalFormatting xmlns:xm="http://schemas.microsoft.com/office/excel/2006/main">
          <x14:cfRule type="expression" priority="200" id="{02B1EBFA-15A4-4A4E-857D-4D4038E6D1AC}">
            <xm:f>$C306=data!$AS$5</xm:f>
            <x14:dxf>
              <fill>
                <patternFill>
                  <bgColor theme="1"/>
                </patternFill>
              </fill>
            </x14:dxf>
          </x14:cfRule>
          <xm:sqref>E306:H306</xm:sqref>
        </x14:conditionalFormatting>
        <x14:conditionalFormatting xmlns:xm="http://schemas.microsoft.com/office/excel/2006/main">
          <x14:cfRule type="expression" priority="199" id="{6899389D-D0B3-4115-99B9-331FDD27AF47}">
            <xm:f>$C306=data!$AS$4</xm:f>
            <x14:dxf>
              <fill>
                <patternFill>
                  <bgColor theme="1"/>
                </patternFill>
              </fill>
            </x14:dxf>
          </x14:cfRule>
          <xm:sqref>I306</xm:sqref>
        </x14:conditionalFormatting>
        <x14:conditionalFormatting xmlns:xm="http://schemas.microsoft.com/office/excel/2006/main">
          <x14:cfRule type="expression" priority="198" id="{C5E67388-EFFB-48EC-BC99-206870B8028D}">
            <xm:f>$E306=data!$AR$4</xm:f>
            <x14:dxf>
              <fill>
                <patternFill>
                  <bgColor theme="1"/>
                </patternFill>
              </fill>
            </x14:dxf>
          </x14:cfRule>
          <xm:sqref>F306</xm:sqref>
        </x14:conditionalFormatting>
        <x14:conditionalFormatting xmlns:xm="http://schemas.microsoft.com/office/excel/2006/main">
          <x14:cfRule type="expression" priority="197" id="{C3A30259-4D19-41A7-B6A2-2F03B9CD38D9}">
            <xm:f>$E306=data!$AR$5</xm:f>
            <x14:dxf>
              <fill>
                <patternFill>
                  <bgColor theme="1"/>
                </patternFill>
              </fill>
            </x14:dxf>
          </x14:cfRule>
          <xm:sqref>G306:H306</xm:sqref>
        </x14:conditionalFormatting>
        <x14:conditionalFormatting xmlns:xm="http://schemas.microsoft.com/office/excel/2006/main">
          <x14:cfRule type="expression" priority="196" id="{2C504DB3-008C-4B2E-B26D-244EB03E0951}">
            <xm:f>$C307=data!$AS$5</xm:f>
            <x14:dxf>
              <fill>
                <patternFill>
                  <bgColor theme="1"/>
                </patternFill>
              </fill>
            </x14:dxf>
          </x14:cfRule>
          <xm:sqref>E307:H307</xm:sqref>
        </x14:conditionalFormatting>
        <x14:conditionalFormatting xmlns:xm="http://schemas.microsoft.com/office/excel/2006/main">
          <x14:cfRule type="expression" priority="195" id="{09B072FA-76D4-4D4B-90A4-4FC29B1ACE11}">
            <xm:f>$C307=data!$AS$4</xm:f>
            <x14:dxf>
              <fill>
                <patternFill>
                  <bgColor theme="1"/>
                </patternFill>
              </fill>
            </x14:dxf>
          </x14:cfRule>
          <xm:sqref>I307</xm:sqref>
        </x14:conditionalFormatting>
        <x14:conditionalFormatting xmlns:xm="http://schemas.microsoft.com/office/excel/2006/main">
          <x14:cfRule type="expression" priority="194" id="{B0CD33A3-BD0E-4DA2-BF3D-72C3588B4B34}">
            <xm:f>$E307=data!$AR$4</xm:f>
            <x14:dxf>
              <fill>
                <patternFill>
                  <bgColor theme="1"/>
                </patternFill>
              </fill>
            </x14:dxf>
          </x14:cfRule>
          <xm:sqref>F307</xm:sqref>
        </x14:conditionalFormatting>
        <x14:conditionalFormatting xmlns:xm="http://schemas.microsoft.com/office/excel/2006/main">
          <x14:cfRule type="expression" priority="193" id="{B6A60428-83B0-4E02-AB40-946E020CB5F3}">
            <xm:f>$E307=data!$AR$5</xm:f>
            <x14:dxf>
              <fill>
                <patternFill>
                  <bgColor theme="1"/>
                </patternFill>
              </fill>
            </x14:dxf>
          </x14:cfRule>
          <xm:sqref>G307:H307</xm:sqref>
        </x14:conditionalFormatting>
        <x14:conditionalFormatting xmlns:xm="http://schemas.microsoft.com/office/excel/2006/main">
          <x14:cfRule type="expression" priority="192" id="{C6BF61FF-EF55-462B-B282-D4A304F9BE6C}">
            <xm:f>$C308=data!$AS$5</xm:f>
            <x14:dxf>
              <fill>
                <patternFill>
                  <bgColor theme="1"/>
                </patternFill>
              </fill>
            </x14:dxf>
          </x14:cfRule>
          <xm:sqref>E308:H308</xm:sqref>
        </x14:conditionalFormatting>
        <x14:conditionalFormatting xmlns:xm="http://schemas.microsoft.com/office/excel/2006/main">
          <x14:cfRule type="expression" priority="191" id="{721E5C9A-D87B-476F-A92F-A453A20325EF}">
            <xm:f>$C308=data!$AS$4</xm:f>
            <x14:dxf>
              <fill>
                <patternFill>
                  <bgColor theme="1"/>
                </patternFill>
              </fill>
            </x14:dxf>
          </x14:cfRule>
          <xm:sqref>I308</xm:sqref>
        </x14:conditionalFormatting>
        <x14:conditionalFormatting xmlns:xm="http://schemas.microsoft.com/office/excel/2006/main">
          <x14:cfRule type="expression" priority="190" id="{C8988F29-7FE9-4C43-8A52-61E262DB9DC0}">
            <xm:f>$E308=data!$AR$4</xm:f>
            <x14:dxf>
              <fill>
                <patternFill>
                  <bgColor theme="1"/>
                </patternFill>
              </fill>
            </x14:dxf>
          </x14:cfRule>
          <xm:sqref>F308</xm:sqref>
        </x14:conditionalFormatting>
        <x14:conditionalFormatting xmlns:xm="http://schemas.microsoft.com/office/excel/2006/main">
          <x14:cfRule type="expression" priority="189" id="{96659621-D122-4FEF-8AE2-C1E269CE4332}">
            <xm:f>$E308=data!$AR$5</xm:f>
            <x14:dxf>
              <fill>
                <patternFill>
                  <bgColor theme="1"/>
                </patternFill>
              </fill>
            </x14:dxf>
          </x14:cfRule>
          <xm:sqref>G308:H308</xm:sqref>
        </x14:conditionalFormatting>
        <x14:conditionalFormatting xmlns:xm="http://schemas.microsoft.com/office/excel/2006/main">
          <x14:cfRule type="expression" priority="188" id="{A29203D1-A3BE-418F-B12B-8F4C1F6604DA}">
            <xm:f>$C309=data!$AS$5</xm:f>
            <x14:dxf>
              <fill>
                <patternFill>
                  <bgColor theme="1"/>
                </patternFill>
              </fill>
            </x14:dxf>
          </x14:cfRule>
          <xm:sqref>E309:H309</xm:sqref>
        </x14:conditionalFormatting>
        <x14:conditionalFormatting xmlns:xm="http://schemas.microsoft.com/office/excel/2006/main">
          <x14:cfRule type="expression" priority="187" id="{4669AEA3-B735-4543-B332-EDE1E87C5947}">
            <xm:f>$C309=data!$AS$4</xm:f>
            <x14:dxf>
              <fill>
                <patternFill>
                  <bgColor theme="1"/>
                </patternFill>
              </fill>
            </x14:dxf>
          </x14:cfRule>
          <xm:sqref>I309</xm:sqref>
        </x14:conditionalFormatting>
        <x14:conditionalFormatting xmlns:xm="http://schemas.microsoft.com/office/excel/2006/main">
          <x14:cfRule type="expression" priority="186" id="{41E12620-1E14-4618-BA33-18CF8E010162}">
            <xm:f>$E309=data!$AR$4</xm:f>
            <x14:dxf>
              <fill>
                <patternFill>
                  <bgColor theme="1"/>
                </patternFill>
              </fill>
            </x14:dxf>
          </x14:cfRule>
          <xm:sqref>F309</xm:sqref>
        </x14:conditionalFormatting>
        <x14:conditionalFormatting xmlns:xm="http://schemas.microsoft.com/office/excel/2006/main">
          <x14:cfRule type="expression" priority="185" id="{3FAC0296-C5E1-4566-AA00-269BDBF0A784}">
            <xm:f>$E309=data!$AR$5</xm:f>
            <x14:dxf>
              <fill>
                <patternFill>
                  <bgColor theme="1"/>
                </patternFill>
              </fill>
            </x14:dxf>
          </x14:cfRule>
          <xm:sqref>G309:H309</xm:sqref>
        </x14:conditionalFormatting>
        <x14:conditionalFormatting xmlns:xm="http://schemas.microsoft.com/office/excel/2006/main">
          <x14:cfRule type="expression" priority="184" id="{9501350E-1978-4C10-8059-BD9C4F95151F}">
            <xm:f>$C310=data!$AS$5</xm:f>
            <x14:dxf>
              <fill>
                <patternFill>
                  <bgColor theme="1"/>
                </patternFill>
              </fill>
            </x14:dxf>
          </x14:cfRule>
          <xm:sqref>E310:H310</xm:sqref>
        </x14:conditionalFormatting>
        <x14:conditionalFormatting xmlns:xm="http://schemas.microsoft.com/office/excel/2006/main">
          <x14:cfRule type="expression" priority="183" id="{6E8E92BE-662D-420E-A8CC-2904C54598F7}">
            <xm:f>$C310=data!$AS$4</xm:f>
            <x14:dxf>
              <fill>
                <patternFill>
                  <bgColor theme="1"/>
                </patternFill>
              </fill>
            </x14:dxf>
          </x14:cfRule>
          <xm:sqref>I310</xm:sqref>
        </x14:conditionalFormatting>
        <x14:conditionalFormatting xmlns:xm="http://schemas.microsoft.com/office/excel/2006/main">
          <x14:cfRule type="expression" priority="182" id="{7049D911-97F9-4CD5-AD6C-A87776D033FD}">
            <xm:f>$E310=data!$AR$4</xm:f>
            <x14:dxf>
              <fill>
                <patternFill>
                  <bgColor theme="1"/>
                </patternFill>
              </fill>
            </x14:dxf>
          </x14:cfRule>
          <xm:sqref>F310</xm:sqref>
        </x14:conditionalFormatting>
        <x14:conditionalFormatting xmlns:xm="http://schemas.microsoft.com/office/excel/2006/main">
          <x14:cfRule type="expression" priority="181" id="{07FFE28A-8CDF-4890-9688-B01FE809AF88}">
            <xm:f>$E310=data!$AR$5</xm:f>
            <x14:dxf>
              <fill>
                <patternFill>
                  <bgColor theme="1"/>
                </patternFill>
              </fill>
            </x14:dxf>
          </x14:cfRule>
          <xm:sqref>G310:H310</xm:sqref>
        </x14:conditionalFormatting>
        <x14:conditionalFormatting xmlns:xm="http://schemas.microsoft.com/office/excel/2006/main">
          <x14:cfRule type="expression" priority="180" id="{3A6BB1EE-F521-431A-8AD7-54CF2AD4CEF6}">
            <xm:f>$C311=data!$AS$5</xm:f>
            <x14:dxf>
              <fill>
                <patternFill>
                  <bgColor theme="1"/>
                </patternFill>
              </fill>
            </x14:dxf>
          </x14:cfRule>
          <xm:sqref>E311:H311</xm:sqref>
        </x14:conditionalFormatting>
        <x14:conditionalFormatting xmlns:xm="http://schemas.microsoft.com/office/excel/2006/main">
          <x14:cfRule type="expression" priority="179" id="{08D59697-891A-46A5-B06E-3A411DCFD91E}">
            <xm:f>$C311=data!$AS$4</xm:f>
            <x14:dxf>
              <fill>
                <patternFill>
                  <bgColor theme="1"/>
                </patternFill>
              </fill>
            </x14:dxf>
          </x14:cfRule>
          <xm:sqref>I311</xm:sqref>
        </x14:conditionalFormatting>
        <x14:conditionalFormatting xmlns:xm="http://schemas.microsoft.com/office/excel/2006/main">
          <x14:cfRule type="expression" priority="178" id="{428C4057-9598-4A9D-81B7-7B1D6C229BB2}">
            <xm:f>$E311=data!$AR$4</xm:f>
            <x14:dxf>
              <fill>
                <patternFill>
                  <bgColor theme="1"/>
                </patternFill>
              </fill>
            </x14:dxf>
          </x14:cfRule>
          <xm:sqref>F311</xm:sqref>
        </x14:conditionalFormatting>
        <x14:conditionalFormatting xmlns:xm="http://schemas.microsoft.com/office/excel/2006/main">
          <x14:cfRule type="expression" priority="177" id="{567CD4FE-CB9C-49DB-8AD0-F8D502B7253C}">
            <xm:f>$E311=data!$AR$5</xm:f>
            <x14:dxf>
              <fill>
                <patternFill>
                  <bgColor theme="1"/>
                </patternFill>
              </fill>
            </x14:dxf>
          </x14:cfRule>
          <xm:sqref>G311:H311</xm:sqref>
        </x14:conditionalFormatting>
        <x14:conditionalFormatting xmlns:xm="http://schemas.microsoft.com/office/excel/2006/main">
          <x14:cfRule type="expression" priority="176" id="{1A71D5E5-E41D-42BF-A688-C47003FD2D77}">
            <xm:f>$C312=data!$AS$5</xm:f>
            <x14:dxf>
              <fill>
                <patternFill>
                  <bgColor theme="1"/>
                </patternFill>
              </fill>
            </x14:dxf>
          </x14:cfRule>
          <xm:sqref>E312:H312</xm:sqref>
        </x14:conditionalFormatting>
        <x14:conditionalFormatting xmlns:xm="http://schemas.microsoft.com/office/excel/2006/main">
          <x14:cfRule type="expression" priority="175" id="{B3DAAA07-FBAD-4853-97F8-90667A4AA2BF}">
            <xm:f>$C312=data!$AS$4</xm:f>
            <x14:dxf>
              <fill>
                <patternFill>
                  <bgColor theme="1"/>
                </patternFill>
              </fill>
            </x14:dxf>
          </x14:cfRule>
          <xm:sqref>I312</xm:sqref>
        </x14:conditionalFormatting>
        <x14:conditionalFormatting xmlns:xm="http://schemas.microsoft.com/office/excel/2006/main">
          <x14:cfRule type="expression" priority="174" id="{29E85FBE-BADC-420B-B214-3F5315A22DF4}">
            <xm:f>$E312=data!$AR$4</xm:f>
            <x14:dxf>
              <fill>
                <patternFill>
                  <bgColor theme="1"/>
                </patternFill>
              </fill>
            </x14:dxf>
          </x14:cfRule>
          <xm:sqref>F312</xm:sqref>
        </x14:conditionalFormatting>
        <x14:conditionalFormatting xmlns:xm="http://schemas.microsoft.com/office/excel/2006/main">
          <x14:cfRule type="expression" priority="173" id="{CC58A796-3B97-460C-AF4B-AE5F00CAD584}">
            <xm:f>$E312=data!$AR$5</xm:f>
            <x14:dxf>
              <fill>
                <patternFill>
                  <bgColor theme="1"/>
                </patternFill>
              </fill>
            </x14:dxf>
          </x14:cfRule>
          <xm:sqref>G312:H312</xm:sqref>
        </x14:conditionalFormatting>
        <x14:conditionalFormatting xmlns:xm="http://schemas.microsoft.com/office/excel/2006/main">
          <x14:cfRule type="expression" priority="172" id="{92BBB719-5C73-4DE8-8D27-FF1D01B8B207}">
            <xm:f>$C313=data!$AS$5</xm:f>
            <x14:dxf>
              <fill>
                <patternFill>
                  <bgColor theme="1"/>
                </patternFill>
              </fill>
            </x14:dxf>
          </x14:cfRule>
          <xm:sqref>E313:H313</xm:sqref>
        </x14:conditionalFormatting>
        <x14:conditionalFormatting xmlns:xm="http://schemas.microsoft.com/office/excel/2006/main">
          <x14:cfRule type="expression" priority="171" id="{F514FC7D-8405-4177-B23A-83BF2D68FC03}">
            <xm:f>$C313=data!$AS$4</xm:f>
            <x14:dxf>
              <fill>
                <patternFill>
                  <bgColor theme="1"/>
                </patternFill>
              </fill>
            </x14:dxf>
          </x14:cfRule>
          <xm:sqref>I313</xm:sqref>
        </x14:conditionalFormatting>
        <x14:conditionalFormatting xmlns:xm="http://schemas.microsoft.com/office/excel/2006/main">
          <x14:cfRule type="expression" priority="170" id="{74FC59D2-8FE0-4E9D-A32E-52203C234469}">
            <xm:f>$E313=data!$AR$4</xm:f>
            <x14:dxf>
              <fill>
                <patternFill>
                  <bgColor theme="1"/>
                </patternFill>
              </fill>
            </x14:dxf>
          </x14:cfRule>
          <xm:sqref>F313</xm:sqref>
        </x14:conditionalFormatting>
        <x14:conditionalFormatting xmlns:xm="http://schemas.microsoft.com/office/excel/2006/main">
          <x14:cfRule type="expression" priority="169" id="{CA8FF0DF-3FE1-4742-8563-75932DBF3616}">
            <xm:f>$E313=data!$AR$5</xm:f>
            <x14:dxf>
              <fill>
                <patternFill>
                  <bgColor theme="1"/>
                </patternFill>
              </fill>
            </x14:dxf>
          </x14:cfRule>
          <xm:sqref>G313:H313</xm:sqref>
        </x14:conditionalFormatting>
        <x14:conditionalFormatting xmlns:xm="http://schemas.microsoft.com/office/excel/2006/main">
          <x14:cfRule type="expression" priority="168" id="{CAF3BC6F-8365-4BA2-9EE7-7575C5589131}">
            <xm:f>$C314=data!$AS$5</xm:f>
            <x14:dxf>
              <fill>
                <patternFill>
                  <bgColor theme="1"/>
                </patternFill>
              </fill>
            </x14:dxf>
          </x14:cfRule>
          <xm:sqref>E314:H314</xm:sqref>
        </x14:conditionalFormatting>
        <x14:conditionalFormatting xmlns:xm="http://schemas.microsoft.com/office/excel/2006/main">
          <x14:cfRule type="expression" priority="167" id="{ACFCDD7D-1BEC-4498-8C70-32F9231A63C2}">
            <xm:f>$C314=data!$AS$4</xm:f>
            <x14:dxf>
              <fill>
                <patternFill>
                  <bgColor theme="1"/>
                </patternFill>
              </fill>
            </x14:dxf>
          </x14:cfRule>
          <xm:sqref>I314</xm:sqref>
        </x14:conditionalFormatting>
        <x14:conditionalFormatting xmlns:xm="http://schemas.microsoft.com/office/excel/2006/main">
          <x14:cfRule type="expression" priority="166" id="{DFF342C6-81B1-44A0-AE4F-42F6455301C9}">
            <xm:f>$E314=data!$AR$4</xm:f>
            <x14:dxf>
              <fill>
                <patternFill>
                  <bgColor theme="1"/>
                </patternFill>
              </fill>
            </x14:dxf>
          </x14:cfRule>
          <xm:sqref>F314</xm:sqref>
        </x14:conditionalFormatting>
        <x14:conditionalFormatting xmlns:xm="http://schemas.microsoft.com/office/excel/2006/main">
          <x14:cfRule type="expression" priority="165" id="{27D6B0DD-2AD3-409E-9B60-8A03E3F1F6E2}">
            <xm:f>$E314=data!$AR$5</xm:f>
            <x14:dxf>
              <fill>
                <patternFill>
                  <bgColor theme="1"/>
                </patternFill>
              </fill>
            </x14:dxf>
          </x14:cfRule>
          <xm:sqref>G314:H314</xm:sqref>
        </x14:conditionalFormatting>
        <x14:conditionalFormatting xmlns:xm="http://schemas.microsoft.com/office/excel/2006/main">
          <x14:cfRule type="expression" priority="164" id="{7E9EAC35-B90B-4625-BDC9-DA846B65EA9E}">
            <xm:f>$C315=data!$AS$5</xm:f>
            <x14:dxf>
              <fill>
                <patternFill>
                  <bgColor theme="1"/>
                </patternFill>
              </fill>
            </x14:dxf>
          </x14:cfRule>
          <xm:sqref>E315:H315</xm:sqref>
        </x14:conditionalFormatting>
        <x14:conditionalFormatting xmlns:xm="http://schemas.microsoft.com/office/excel/2006/main">
          <x14:cfRule type="expression" priority="163" id="{C4DA3750-EB59-4DBE-9EA3-7DF3EE27D8D1}">
            <xm:f>$C315=data!$AS$4</xm:f>
            <x14:dxf>
              <fill>
                <patternFill>
                  <bgColor theme="1"/>
                </patternFill>
              </fill>
            </x14:dxf>
          </x14:cfRule>
          <xm:sqref>I315</xm:sqref>
        </x14:conditionalFormatting>
        <x14:conditionalFormatting xmlns:xm="http://schemas.microsoft.com/office/excel/2006/main">
          <x14:cfRule type="expression" priority="162" id="{56637541-E42F-4CB4-9771-5D1B5D8E62CF}">
            <xm:f>$E315=data!$AR$4</xm:f>
            <x14:dxf>
              <fill>
                <patternFill>
                  <bgColor theme="1"/>
                </patternFill>
              </fill>
            </x14:dxf>
          </x14:cfRule>
          <xm:sqref>F315</xm:sqref>
        </x14:conditionalFormatting>
        <x14:conditionalFormatting xmlns:xm="http://schemas.microsoft.com/office/excel/2006/main">
          <x14:cfRule type="expression" priority="161" id="{1B17AEE2-8803-4D69-9534-841FE51597B7}">
            <xm:f>$E315=data!$AR$5</xm:f>
            <x14:dxf>
              <fill>
                <patternFill>
                  <bgColor theme="1"/>
                </patternFill>
              </fill>
            </x14:dxf>
          </x14:cfRule>
          <xm:sqref>G315:H315</xm:sqref>
        </x14:conditionalFormatting>
        <x14:conditionalFormatting xmlns:xm="http://schemas.microsoft.com/office/excel/2006/main">
          <x14:cfRule type="expression" priority="160" id="{6123C53A-0FF2-4EE6-9988-DFB9C1AE22E2}">
            <xm:f>$C326=data!$AS$5</xm:f>
            <x14:dxf>
              <fill>
                <patternFill>
                  <bgColor theme="1"/>
                </patternFill>
              </fill>
            </x14:dxf>
          </x14:cfRule>
          <xm:sqref>E326:H326</xm:sqref>
        </x14:conditionalFormatting>
        <x14:conditionalFormatting xmlns:xm="http://schemas.microsoft.com/office/excel/2006/main">
          <x14:cfRule type="expression" priority="159" id="{DB242C34-67E6-4914-9D49-6414FDD3EEDD}">
            <xm:f>$C326=data!$AS$4</xm:f>
            <x14:dxf>
              <fill>
                <patternFill>
                  <bgColor theme="1"/>
                </patternFill>
              </fill>
            </x14:dxf>
          </x14:cfRule>
          <xm:sqref>I326</xm:sqref>
        </x14:conditionalFormatting>
        <x14:conditionalFormatting xmlns:xm="http://schemas.microsoft.com/office/excel/2006/main">
          <x14:cfRule type="expression" priority="158" id="{53E736A1-92AC-4840-942C-972114AC4604}">
            <xm:f>$E326=data!$AR$4</xm:f>
            <x14:dxf>
              <fill>
                <patternFill>
                  <bgColor theme="1"/>
                </patternFill>
              </fill>
            </x14:dxf>
          </x14:cfRule>
          <xm:sqref>F326</xm:sqref>
        </x14:conditionalFormatting>
        <x14:conditionalFormatting xmlns:xm="http://schemas.microsoft.com/office/excel/2006/main">
          <x14:cfRule type="expression" priority="157" id="{383CAA23-823B-4A1A-9825-9A250EE74C68}">
            <xm:f>$E326=data!$AR$5</xm:f>
            <x14:dxf>
              <fill>
                <patternFill>
                  <bgColor theme="1"/>
                </patternFill>
              </fill>
            </x14:dxf>
          </x14:cfRule>
          <xm:sqref>G326:H326</xm:sqref>
        </x14:conditionalFormatting>
        <x14:conditionalFormatting xmlns:xm="http://schemas.microsoft.com/office/excel/2006/main">
          <x14:cfRule type="expression" priority="156" id="{21121E78-C2E4-4B28-BAD8-9E1F7F214B13}">
            <xm:f>$C327=data!$AS$5</xm:f>
            <x14:dxf>
              <fill>
                <patternFill>
                  <bgColor theme="1"/>
                </patternFill>
              </fill>
            </x14:dxf>
          </x14:cfRule>
          <xm:sqref>E327:H327</xm:sqref>
        </x14:conditionalFormatting>
        <x14:conditionalFormatting xmlns:xm="http://schemas.microsoft.com/office/excel/2006/main">
          <x14:cfRule type="expression" priority="155" id="{4FFC86E8-7B27-414F-90C9-9EC84166473C}">
            <xm:f>$C327=data!$AS$4</xm:f>
            <x14:dxf>
              <fill>
                <patternFill>
                  <bgColor theme="1"/>
                </patternFill>
              </fill>
            </x14:dxf>
          </x14:cfRule>
          <xm:sqref>I327</xm:sqref>
        </x14:conditionalFormatting>
        <x14:conditionalFormatting xmlns:xm="http://schemas.microsoft.com/office/excel/2006/main">
          <x14:cfRule type="expression" priority="154" id="{BF030AD2-A26B-4435-A904-3D6EF5C19150}">
            <xm:f>$E327=data!$AR$4</xm:f>
            <x14:dxf>
              <fill>
                <patternFill>
                  <bgColor theme="1"/>
                </patternFill>
              </fill>
            </x14:dxf>
          </x14:cfRule>
          <xm:sqref>F327</xm:sqref>
        </x14:conditionalFormatting>
        <x14:conditionalFormatting xmlns:xm="http://schemas.microsoft.com/office/excel/2006/main">
          <x14:cfRule type="expression" priority="153" id="{F495F0A1-5F53-4218-8585-248231E22F01}">
            <xm:f>$E327=data!$AR$5</xm:f>
            <x14:dxf>
              <fill>
                <patternFill>
                  <bgColor theme="1"/>
                </patternFill>
              </fill>
            </x14:dxf>
          </x14:cfRule>
          <xm:sqref>G327:H327</xm:sqref>
        </x14:conditionalFormatting>
        <x14:conditionalFormatting xmlns:xm="http://schemas.microsoft.com/office/excel/2006/main">
          <x14:cfRule type="expression" priority="152" id="{C91FFF9F-5C3F-4082-A4EA-EE4B82F6F53E}">
            <xm:f>$C328=data!$AS$5</xm:f>
            <x14:dxf>
              <fill>
                <patternFill>
                  <bgColor theme="1"/>
                </patternFill>
              </fill>
            </x14:dxf>
          </x14:cfRule>
          <xm:sqref>E328:H328</xm:sqref>
        </x14:conditionalFormatting>
        <x14:conditionalFormatting xmlns:xm="http://schemas.microsoft.com/office/excel/2006/main">
          <x14:cfRule type="expression" priority="151" id="{B4C466E8-22F9-4985-8194-11EBF3A4070A}">
            <xm:f>$C328=data!$AS$4</xm:f>
            <x14:dxf>
              <fill>
                <patternFill>
                  <bgColor theme="1"/>
                </patternFill>
              </fill>
            </x14:dxf>
          </x14:cfRule>
          <xm:sqref>I328</xm:sqref>
        </x14:conditionalFormatting>
        <x14:conditionalFormatting xmlns:xm="http://schemas.microsoft.com/office/excel/2006/main">
          <x14:cfRule type="expression" priority="150" id="{1FA5184E-DCD4-41F8-AF03-BC01583FCD72}">
            <xm:f>$E328=data!$AR$4</xm:f>
            <x14:dxf>
              <fill>
                <patternFill>
                  <bgColor theme="1"/>
                </patternFill>
              </fill>
            </x14:dxf>
          </x14:cfRule>
          <xm:sqref>F328</xm:sqref>
        </x14:conditionalFormatting>
        <x14:conditionalFormatting xmlns:xm="http://schemas.microsoft.com/office/excel/2006/main">
          <x14:cfRule type="expression" priority="149" id="{4CFEF8D4-C73D-49CF-B965-C2C07D90D4AF}">
            <xm:f>$E328=data!$AR$5</xm:f>
            <x14:dxf>
              <fill>
                <patternFill>
                  <bgColor theme="1"/>
                </patternFill>
              </fill>
            </x14:dxf>
          </x14:cfRule>
          <xm:sqref>G328:H328</xm:sqref>
        </x14:conditionalFormatting>
        <x14:conditionalFormatting xmlns:xm="http://schemas.microsoft.com/office/excel/2006/main">
          <x14:cfRule type="expression" priority="148" id="{76E20BA4-3799-49C5-B2E5-2C5ADC808E45}">
            <xm:f>$C329=data!$AS$5</xm:f>
            <x14:dxf>
              <fill>
                <patternFill>
                  <bgColor theme="1"/>
                </patternFill>
              </fill>
            </x14:dxf>
          </x14:cfRule>
          <xm:sqref>E329:H329</xm:sqref>
        </x14:conditionalFormatting>
        <x14:conditionalFormatting xmlns:xm="http://schemas.microsoft.com/office/excel/2006/main">
          <x14:cfRule type="expression" priority="147" id="{04D00869-8431-4FDB-AD6E-79189DEB5FA4}">
            <xm:f>$C329=data!$AS$4</xm:f>
            <x14:dxf>
              <fill>
                <patternFill>
                  <bgColor theme="1"/>
                </patternFill>
              </fill>
            </x14:dxf>
          </x14:cfRule>
          <xm:sqref>I329</xm:sqref>
        </x14:conditionalFormatting>
        <x14:conditionalFormatting xmlns:xm="http://schemas.microsoft.com/office/excel/2006/main">
          <x14:cfRule type="expression" priority="146" id="{6902AC7E-B7C9-483A-937D-B38D7435B740}">
            <xm:f>$E329=data!$AR$4</xm:f>
            <x14:dxf>
              <fill>
                <patternFill>
                  <bgColor theme="1"/>
                </patternFill>
              </fill>
            </x14:dxf>
          </x14:cfRule>
          <xm:sqref>F329</xm:sqref>
        </x14:conditionalFormatting>
        <x14:conditionalFormatting xmlns:xm="http://schemas.microsoft.com/office/excel/2006/main">
          <x14:cfRule type="expression" priority="145" id="{D87FDE28-589A-4520-A01E-9DC8A3C28D9C}">
            <xm:f>$E329=data!$AR$5</xm:f>
            <x14:dxf>
              <fill>
                <patternFill>
                  <bgColor theme="1"/>
                </patternFill>
              </fill>
            </x14:dxf>
          </x14:cfRule>
          <xm:sqref>G329:H329</xm:sqref>
        </x14:conditionalFormatting>
        <x14:conditionalFormatting xmlns:xm="http://schemas.microsoft.com/office/excel/2006/main">
          <x14:cfRule type="expression" priority="144" id="{CFC4997B-946E-4693-A759-3BE7DCA5693E}">
            <xm:f>$C330=data!$AS$5</xm:f>
            <x14:dxf>
              <fill>
                <patternFill>
                  <bgColor theme="1"/>
                </patternFill>
              </fill>
            </x14:dxf>
          </x14:cfRule>
          <xm:sqref>E330:H330</xm:sqref>
        </x14:conditionalFormatting>
        <x14:conditionalFormatting xmlns:xm="http://schemas.microsoft.com/office/excel/2006/main">
          <x14:cfRule type="expression" priority="143" id="{4CEAF3D8-5B60-4479-99DC-08B3F94B44F3}">
            <xm:f>$C330=data!$AS$4</xm:f>
            <x14:dxf>
              <fill>
                <patternFill>
                  <bgColor theme="1"/>
                </patternFill>
              </fill>
            </x14:dxf>
          </x14:cfRule>
          <xm:sqref>I330</xm:sqref>
        </x14:conditionalFormatting>
        <x14:conditionalFormatting xmlns:xm="http://schemas.microsoft.com/office/excel/2006/main">
          <x14:cfRule type="expression" priority="142" id="{77CC49B5-82C4-4BC5-9E41-0FA6D125068C}">
            <xm:f>$E330=data!$AR$4</xm:f>
            <x14:dxf>
              <fill>
                <patternFill>
                  <bgColor theme="1"/>
                </patternFill>
              </fill>
            </x14:dxf>
          </x14:cfRule>
          <xm:sqref>F330</xm:sqref>
        </x14:conditionalFormatting>
        <x14:conditionalFormatting xmlns:xm="http://schemas.microsoft.com/office/excel/2006/main">
          <x14:cfRule type="expression" priority="141" id="{66F90B01-222C-474A-B075-01672412A527}">
            <xm:f>$E330=data!$AR$5</xm:f>
            <x14:dxf>
              <fill>
                <patternFill>
                  <bgColor theme="1"/>
                </patternFill>
              </fill>
            </x14:dxf>
          </x14:cfRule>
          <xm:sqref>G330:H330</xm:sqref>
        </x14:conditionalFormatting>
        <x14:conditionalFormatting xmlns:xm="http://schemas.microsoft.com/office/excel/2006/main">
          <x14:cfRule type="expression" priority="140" id="{12369C44-6D41-463D-80AA-BF745BDF7DE1}">
            <xm:f>$C331=data!$AS$5</xm:f>
            <x14:dxf>
              <fill>
                <patternFill>
                  <bgColor theme="1"/>
                </patternFill>
              </fill>
            </x14:dxf>
          </x14:cfRule>
          <xm:sqref>E331:H331</xm:sqref>
        </x14:conditionalFormatting>
        <x14:conditionalFormatting xmlns:xm="http://schemas.microsoft.com/office/excel/2006/main">
          <x14:cfRule type="expression" priority="139" id="{FA54181B-4CF6-48AE-AA27-4393F2538431}">
            <xm:f>$C331=data!$AS$4</xm:f>
            <x14:dxf>
              <fill>
                <patternFill>
                  <bgColor theme="1"/>
                </patternFill>
              </fill>
            </x14:dxf>
          </x14:cfRule>
          <xm:sqref>I331</xm:sqref>
        </x14:conditionalFormatting>
        <x14:conditionalFormatting xmlns:xm="http://schemas.microsoft.com/office/excel/2006/main">
          <x14:cfRule type="expression" priority="138" id="{FDDCC015-4B60-4243-B538-D1556242BF1A}">
            <xm:f>$E331=data!$AR$4</xm:f>
            <x14:dxf>
              <fill>
                <patternFill>
                  <bgColor theme="1"/>
                </patternFill>
              </fill>
            </x14:dxf>
          </x14:cfRule>
          <xm:sqref>F331</xm:sqref>
        </x14:conditionalFormatting>
        <x14:conditionalFormatting xmlns:xm="http://schemas.microsoft.com/office/excel/2006/main">
          <x14:cfRule type="expression" priority="137" id="{33CCB91E-2784-4D65-9B1B-F261F274D7C4}">
            <xm:f>$E331=data!$AR$5</xm:f>
            <x14:dxf>
              <fill>
                <patternFill>
                  <bgColor theme="1"/>
                </patternFill>
              </fill>
            </x14:dxf>
          </x14:cfRule>
          <xm:sqref>G331:H331</xm:sqref>
        </x14:conditionalFormatting>
        <x14:conditionalFormatting xmlns:xm="http://schemas.microsoft.com/office/excel/2006/main">
          <x14:cfRule type="expression" priority="136" id="{76F7D903-E2A4-438D-8F94-C381A2ECD29A}">
            <xm:f>$C332=data!$AS$5</xm:f>
            <x14:dxf>
              <fill>
                <patternFill>
                  <bgColor theme="1"/>
                </patternFill>
              </fill>
            </x14:dxf>
          </x14:cfRule>
          <xm:sqref>E332:H332</xm:sqref>
        </x14:conditionalFormatting>
        <x14:conditionalFormatting xmlns:xm="http://schemas.microsoft.com/office/excel/2006/main">
          <x14:cfRule type="expression" priority="135" id="{1931F3DF-4506-43C4-989F-EBA501EF8B8E}">
            <xm:f>$C332=data!$AS$4</xm:f>
            <x14:dxf>
              <fill>
                <patternFill>
                  <bgColor theme="1"/>
                </patternFill>
              </fill>
            </x14:dxf>
          </x14:cfRule>
          <xm:sqref>I332</xm:sqref>
        </x14:conditionalFormatting>
        <x14:conditionalFormatting xmlns:xm="http://schemas.microsoft.com/office/excel/2006/main">
          <x14:cfRule type="expression" priority="134" id="{6791F227-6623-40B1-B80D-7994AA8BFCA8}">
            <xm:f>$E332=data!$AR$4</xm:f>
            <x14:dxf>
              <fill>
                <patternFill>
                  <bgColor theme="1"/>
                </patternFill>
              </fill>
            </x14:dxf>
          </x14:cfRule>
          <xm:sqref>F332</xm:sqref>
        </x14:conditionalFormatting>
        <x14:conditionalFormatting xmlns:xm="http://schemas.microsoft.com/office/excel/2006/main">
          <x14:cfRule type="expression" priority="133" id="{D0B51C15-58E1-41E7-AA38-1AF2E6335F60}">
            <xm:f>$E332=data!$AR$5</xm:f>
            <x14:dxf>
              <fill>
                <patternFill>
                  <bgColor theme="1"/>
                </patternFill>
              </fill>
            </x14:dxf>
          </x14:cfRule>
          <xm:sqref>G332:H332</xm:sqref>
        </x14:conditionalFormatting>
        <x14:conditionalFormatting xmlns:xm="http://schemas.microsoft.com/office/excel/2006/main">
          <x14:cfRule type="expression" priority="132" id="{A3C4E24D-D6EC-493C-8A4E-553F99FA8D2B}">
            <xm:f>$C333=data!$AS$5</xm:f>
            <x14:dxf>
              <fill>
                <patternFill>
                  <bgColor theme="1"/>
                </patternFill>
              </fill>
            </x14:dxf>
          </x14:cfRule>
          <xm:sqref>E333:H333</xm:sqref>
        </x14:conditionalFormatting>
        <x14:conditionalFormatting xmlns:xm="http://schemas.microsoft.com/office/excel/2006/main">
          <x14:cfRule type="expression" priority="131" id="{01E704BD-8F68-491A-9623-AAA7D9346368}">
            <xm:f>$C333=data!$AS$4</xm:f>
            <x14:dxf>
              <fill>
                <patternFill>
                  <bgColor theme="1"/>
                </patternFill>
              </fill>
            </x14:dxf>
          </x14:cfRule>
          <xm:sqref>I333</xm:sqref>
        </x14:conditionalFormatting>
        <x14:conditionalFormatting xmlns:xm="http://schemas.microsoft.com/office/excel/2006/main">
          <x14:cfRule type="expression" priority="130" id="{09E6634B-0F72-437B-AF10-920B3868CFBD}">
            <xm:f>$E333=data!$AR$4</xm:f>
            <x14:dxf>
              <fill>
                <patternFill>
                  <bgColor theme="1"/>
                </patternFill>
              </fill>
            </x14:dxf>
          </x14:cfRule>
          <xm:sqref>F333</xm:sqref>
        </x14:conditionalFormatting>
        <x14:conditionalFormatting xmlns:xm="http://schemas.microsoft.com/office/excel/2006/main">
          <x14:cfRule type="expression" priority="129" id="{2CC266E2-A614-48E9-8B0B-4752F448A03A}">
            <xm:f>$E333=data!$AR$5</xm:f>
            <x14:dxf>
              <fill>
                <patternFill>
                  <bgColor theme="1"/>
                </patternFill>
              </fill>
            </x14:dxf>
          </x14:cfRule>
          <xm:sqref>G333:H333</xm:sqref>
        </x14:conditionalFormatting>
        <x14:conditionalFormatting xmlns:xm="http://schemas.microsoft.com/office/excel/2006/main">
          <x14:cfRule type="expression" priority="128" id="{99C7D1ED-1B07-48BF-B378-F5AC1004E43F}">
            <xm:f>$C334=data!$AS$5</xm:f>
            <x14:dxf>
              <fill>
                <patternFill>
                  <bgColor theme="1"/>
                </patternFill>
              </fill>
            </x14:dxf>
          </x14:cfRule>
          <xm:sqref>E334:H334</xm:sqref>
        </x14:conditionalFormatting>
        <x14:conditionalFormatting xmlns:xm="http://schemas.microsoft.com/office/excel/2006/main">
          <x14:cfRule type="expression" priority="127" id="{D3A9127E-187C-46E5-9F88-82E5F1122304}">
            <xm:f>$C334=data!$AS$4</xm:f>
            <x14:dxf>
              <fill>
                <patternFill>
                  <bgColor theme="1"/>
                </patternFill>
              </fill>
            </x14:dxf>
          </x14:cfRule>
          <xm:sqref>I334</xm:sqref>
        </x14:conditionalFormatting>
        <x14:conditionalFormatting xmlns:xm="http://schemas.microsoft.com/office/excel/2006/main">
          <x14:cfRule type="expression" priority="126" id="{6B75C894-0D56-4CEE-A66B-FD6B0E0EAC0E}">
            <xm:f>$E334=data!$AR$4</xm:f>
            <x14:dxf>
              <fill>
                <patternFill>
                  <bgColor theme="1"/>
                </patternFill>
              </fill>
            </x14:dxf>
          </x14:cfRule>
          <xm:sqref>F334</xm:sqref>
        </x14:conditionalFormatting>
        <x14:conditionalFormatting xmlns:xm="http://schemas.microsoft.com/office/excel/2006/main">
          <x14:cfRule type="expression" priority="125" id="{3F346A43-77F6-4CA7-88B5-2B05ABCF5553}">
            <xm:f>$E334=data!$AR$5</xm:f>
            <x14:dxf>
              <fill>
                <patternFill>
                  <bgColor theme="1"/>
                </patternFill>
              </fill>
            </x14:dxf>
          </x14:cfRule>
          <xm:sqref>G334:H334</xm:sqref>
        </x14:conditionalFormatting>
        <x14:conditionalFormatting xmlns:xm="http://schemas.microsoft.com/office/excel/2006/main">
          <x14:cfRule type="expression" priority="124" id="{0A921FB0-A1F6-48FC-8EC9-68CEDC20CFDD}">
            <xm:f>$C335=data!$AS$5</xm:f>
            <x14:dxf>
              <fill>
                <patternFill>
                  <bgColor theme="1"/>
                </patternFill>
              </fill>
            </x14:dxf>
          </x14:cfRule>
          <xm:sqref>E335:H335</xm:sqref>
        </x14:conditionalFormatting>
        <x14:conditionalFormatting xmlns:xm="http://schemas.microsoft.com/office/excel/2006/main">
          <x14:cfRule type="expression" priority="123" id="{0F1590E6-CC35-4EF0-AB81-B3A47008D7B8}">
            <xm:f>$C335=data!$AS$4</xm:f>
            <x14:dxf>
              <fill>
                <patternFill>
                  <bgColor theme="1"/>
                </patternFill>
              </fill>
            </x14:dxf>
          </x14:cfRule>
          <xm:sqref>I335</xm:sqref>
        </x14:conditionalFormatting>
        <x14:conditionalFormatting xmlns:xm="http://schemas.microsoft.com/office/excel/2006/main">
          <x14:cfRule type="expression" priority="122" id="{E3C18CCF-DA2F-452A-BD03-97091476ACAC}">
            <xm:f>$E335=data!$AR$4</xm:f>
            <x14:dxf>
              <fill>
                <patternFill>
                  <bgColor theme="1"/>
                </patternFill>
              </fill>
            </x14:dxf>
          </x14:cfRule>
          <xm:sqref>F335</xm:sqref>
        </x14:conditionalFormatting>
        <x14:conditionalFormatting xmlns:xm="http://schemas.microsoft.com/office/excel/2006/main">
          <x14:cfRule type="expression" priority="121" id="{653D3855-0248-4B4F-B911-747683861D3B}">
            <xm:f>$E335=data!$AR$5</xm:f>
            <x14:dxf>
              <fill>
                <patternFill>
                  <bgColor theme="1"/>
                </patternFill>
              </fill>
            </x14:dxf>
          </x14:cfRule>
          <xm:sqref>G335:H335</xm:sqref>
        </x14:conditionalFormatting>
        <x14:conditionalFormatting xmlns:xm="http://schemas.microsoft.com/office/excel/2006/main">
          <x14:cfRule type="expression" priority="120" id="{BD623E12-B4A2-4544-9FB5-EB88536E840B}">
            <xm:f>$C346=data!$AS$5</xm:f>
            <x14:dxf>
              <fill>
                <patternFill>
                  <bgColor theme="1"/>
                </patternFill>
              </fill>
            </x14:dxf>
          </x14:cfRule>
          <xm:sqref>E346:H346</xm:sqref>
        </x14:conditionalFormatting>
        <x14:conditionalFormatting xmlns:xm="http://schemas.microsoft.com/office/excel/2006/main">
          <x14:cfRule type="expression" priority="119" id="{65F7FAD5-D38B-4B0D-BB81-6B85131BC88A}">
            <xm:f>$C346=data!$AS$4</xm:f>
            <x14:dxf>
              <fill>
                <patternFill>
                  <bgColor theme="1"/>
                </patternFill>
              </fill>
            </x14:dxf>
          </x14:cfRule>
          <xm:sqref>I346</xm:sqref>
        </x14:conditionalFormatting>
        <x14:conditionalFormatting xmlns:xm="http://schemas.microsoft.com/office/excel/2006/main">
          <x14:cfRule type="expression" priority="118" id="{EB1DB4C1-1A1D-4233-9EA1-FCC2DD69872C}">
            <xm:f>$E346=data!$AR$4</xm:f>
            <x14:dxf>
              <fill>
                <patternFill>
                  <bgColor theme="1"/>
                </patternFill>
              </fill>
            </x14:dxf>
          </x14:cfRule>
          <xm:sqref>F346</xm:sqref>
        </x14:conditionalFormatting>
        <x14:conditionalFormatting xmlns:xm="http://schemas.microsoft.com/office/excel/2006/main">
          <x14:cfRule type="expression" priority="117" id="{09EEA64A-B20A-4EAD-BCA1-06DC7384BD3C}">
            <xm:f>$E346=data!$AR$5</xm:f>
            <x14:dxf>
              <fill>
                <patternFill>
                  <bgColor theme="1"/>
                </patternFill>
              </fill>
            </x14:dxf>
          </x14:cfRule>
          <xm:sqref>G346:H346</xm:sqref>
        </x14:conditionalFormatting>
        <x14:conditionalFormatting xmlns:xm="http://schemas.microsoft.com/office/excel/2006/main">
          <x14:cfRule type="expression" priority="116" id="{064AF623-4731-4231-9610-A738130519B3}">
            <xm:f>$C347=data!$AS$5</xm:f>
            <x14:dxf>
              <fill>
                <patternFill>
                  <bgColor theme="1"/>
                </patternFill>
              </fill>
            </x14:dxf>
          </x14:cfRule>
          <xm:sqref>E347:H347</xm:sqref>
        </x14:conditionalFormatting>
        <x14:conditionalFormatting xmlns:xm="http://schemas.microsoft.com/office/excel/2006/main">
          <x14:cfRule type="expression" priority="115" id="{1BBC3AC2-6C89-4B27-9834-D1CB012A0496}">
            <xm:f>$C347=data!$AS$4</xm:f>
            <x14:dxf>
              <fill>
                <patternFill>
                  <bgColor theme="1"/>
                </patternFill>
              </fill>
            </x14:dxf>
          </x14:cfRule>
          <xm:sqref>I347</xm:sqref>
        </x14:conditionalFormatting>
        <x14:conditionalFormatting xmlns:xm="http://schemas.microsoft.com/office/excel/2006/main">
          <x14:cfRule type="expression" priority="114" id="{2CC09402-35D4-44D9-A820-92EAF3A882D4}">
            <xm:f>$E347=data!$AR$4</xm:f>
            <x14:dxf>
              <fill>
                <patternFill>
                  <bgColor theme="1"/>
                </patternFill>
              </fill>
            </x14:dxf>
          </x14:cfRule>
          <xm:sqref>F347</xm:sqref>
        </x14:conditionalFormatting>
        <x14:conditionalFormatting xmlns:xm="http://schemas.microsoft.com/office/excel/2006/main">
          <x14:cfRule type="expression" priority="113" id="{E6ED84E0-A266-4CF1-B403-B5FC7531DB05}">
            <xm:f>$E347=data!$AR$5</xm:f>
            <x14:dxf>
              <fill>
                <patternFill>
                  <bgColor theme="1"/>
                </patternFill>
              </fill>
            </x14:dxf>
          </x14:cfRule>
          <xm:sqref>G347:H347</xm:sqref>
        </x14:conditionalFormatting>
        <x14:conditionalFormatting xmlns:xm="http://schemas.microsoft.com/office/excel/2006/main">
          <x14:cfRule type="expression" priority="112" id="{93BFAF0E-28F9-43CA-A70D-543F0CF2D520}">
            <xm:f>$C348=data!$AS$5</xm:f>
            <x14:dxf>
              <fill>
                <patternFill>
                  <bgColor theme="1"/>
                </patternFill>
              </fill>
            </x14:dxf>
          </x14:cfRule>
          <xm:sqref>E348:H348</xm:sqref>
        </x14:conditionalFormatting>
        <x14:conditionalFormatting xmlns:xm="http://schemas.microsoft.com/office/excel/2006/main">
          <x14:cfRule type="expression" priority="111" id="{63328CDB-D645-4FE4-AF9B-5599FCCC4894}">
            <xm:f>$C348=data!$AS$4</xm:f>
            <x14:dxf>
              <fill>
                <patternFill>
                  <bgColor theme="1"/>
                </patternFill>
              </fill>
            </x14:dxf>
          </x14:cfRule>
          <xm:sqref>I348</xm:sqref>
        </x14:conditionalFormatting>
        <x14:conditionalFormatting xmlns:xm="http://schemas.microsoft.com/office/excel/2006/main">
          <x14:cfRule type="expression" priority="110" id="{936EFDEF-8823-4DA7-AEFA-E10E5536D32A}">
            <xm:f>$E348=data!$AR$4</xm:f>
            <x14:dxf>
              <fill>
                <patternFill>
                  <bgColor theme="1"/>
                </patternFill>
              </fill>
            </x14:dxf>
          </x14:cfRule>
          <xm:sqref>F348</xm:sqref>
        </x14:conditionalFormatting>
        <x14:conditionalFormatting xmlns:xm="http://schemas.microsoft.com/office/excel/2006/main">
          <x14:cfRule type="expression" priority="109" id="{42DF41CA-C096-4324-936A-1877A5095031}">
            <xm:f>$E348=data!$AR$5</xm:f>
            <x14:dxf>
              <fill>
                <patternFill>
                  <bgColor theme="1"/>
                </patternFill>
              </fill>
            </x14:dxf>
          </x14:cfRule>
          <xm:sqref>G348:H348</xm:sqref>
        </x14:conditionalFormatting>
        <x14:conditionalFormatting xmlns:xm="http://schemas.microsoft.com/office/excel/2006/main">
          <x14:cfRule type="expression" priority="108" id="{2C52F089-D953-4078-98D5-8921D54BB49B}">
            <xm:f>$C349=data!$AS$5</xm:f>
            <x14:dxf>
              <fill>
                <patternFill>
                  <bgColor theme="1"/>
                </patternFill>
              </fill>
            </x14:dxf>
          </x14:cfRule>
          <xm:sqref>E349:H349</xm:sqref>
        </x14:conditionalFormatting>
        <x14:conditionalFormatting xmlns:xm="http://schemas.microsoft.com/office/excel/2006/main">
          <x14:cfRule type="expression" priority="107" id="{A96BBE2F-0AF5-4E87-8F7A-EE52D6DA5B56}">
            <xm:f>$C349=data!$AS$4</xm:f>
            <x14:dxf>
              <fill>
                <patternFill>
                  <bgColor theme="1"/>
                </patternFill>
              </fill>
            </x14:dxf>
          </x14:cfRule>
          <xm:sqref>I349</xm:sqref>
        </x14:conditionalFormatting>
        <x14:conditionalFormatting xmlns:xm="http://schemas.microsoft.com/office/excel/2006/main">
          <x14:cfRule type="expression" priority="106" id="{8E04E3A8-9244-4D1A-8724-034C5DF07290}">
            <xm:f>$E349=data!$AR$4</xm:f>
            <x14:dxf>
              <fill>
                <patternFill>
                  <bgColor theme="1"/>
                </patternFill>
              </fill>
            </x14:dxf>
          </x14:cfRule>
          <xm:sqref>F349</xm:sqref>
        </x14:conditionalFormatting>
        <x14:conditionalFormatting xmlns:xm="http://schemas.microsoft.com/office/excel/2006/main">
          <x14:cfRule type="expression" priority="105" id="{97CB198A-D304-499B-A34B-C0141C0A838C}">
            <xm:f>$E349=data!$AR$5</xm:f>
            <x14:dxf>
              <fill>
                <patternFill>
                  <bgColor theme="1"/>
                </patternFill>
              </fill>
            </x14:dxf>
          </x14:cfRule>
          <xm:sqref>G349:H349</xm:sqref>
        </x14:conditionalFormatting>
        <x14:conditionalFormatting xmlns:xm="http://schemas.microsoft.com/office/excel/2006/main">
          <x14:cfRule type="expression" priority="104" id="{38BC3482-7797-4128-AF8F-AC859EB596F0}">
            <xm:f>$C350=data!$AS$5</xm:f>
            <x14:dxf>
              <fill>
                <patternFill>
                  <bgColor theme="1"/>
                </patternFill>
              </fill>
            </x14:dxf>
          </x14:cfRule>
          <xm:sqref>E350:H350</xm:sqref>
        </x14:conditionalFormatting>
        <x14:conditionalFormatting xmlns:xm="http://schemas.microsoft.com/office/excel/2006/main">
          <x14:cfRule type="expression" priority="103" id="{2BE742BE-7E08-4B0D-8821-18401C1EBBBD}">
            <xm:f>$C350=data!$AS$4</xm:f>
            <x14:dxf>
              <fill>
                <patternFill>
                  <bgColor theme="1"/>
                </patternFill>
              </fill>
            </x14:dxf>
          </x14:cfRule>
          <xm:sqref>I350</xm:sqref>
        </x14:conditionalFormatting>
        <x14:conditionalFormatting xmlns:xm="http://schemas.microsoft.com/office/excel/2006/main">
          <x14:cfRule type="expression" priority="102" id="{FDB1BA12-471C-48A4-A117-2492E0C81024}">
            <xm:f>$E350=data!$AR$4</xm:f>
            <x14:dxf>
              <fill>
                <patternFill>
                  <bgColor theme="1"/>
                </patternFill>
              </fill>
            </x14:dxf>
          </x14:cfRule>
          <xm:sqref>F350</xm:sqref>
        </x14:conditionalFormatting>
        <x14:conditionalFormatting xmlns:xm="http://schemas.microsoft.com/office/excel/2006/main">
          <x14:cfRule type="expression" priority="101" id="{499BB572-3891-4BCE-BC9C-A22871D158FB}">
            <xm:f>$E350=data!$AR$5</xm:f>
            <x14:dxf>
              <fill>
                <patternFill>
                  <bgColor theme="1"/>
                </patternFill>
              </fill>
            </x14:dxf>
          </x14:cfRule>
          <xm:sqref>G350:H350</xm:sqref>
        </x14:conditionalFormatting>
        <x14:conditionalFormatting xmlns:xm="http://schemas.microsoft.com/office/excel/2006/main">
          <x14:cfRule type="expression" priority="100" id="{782147BB-07FF-4D95-A0A6-D1B2D36452D8}">
            <xm:f>$C351=data!$AS$5</xm:f>
            <x14:dxf>
              <fill>
                <patternFill>
                  <bgColor theme="1"/>
                </patternFill>
              </fill>
            </x14:dxf>
          </x14:cfRule>
          <xm:sqref>E351:H351</xm:sqref>
        </x14:conditionalFormatting>
        <x14:conditionalFormatting xmlns:xm="http://schemas.microsoft.com/office/excel/2006/main">
          <x14:cfRule type="expression" priority="99" id="{9DB9CB76-11DA-4747-BBEE-1531A50EAACE}">
            <xm:f>$C351=data!$AS$4</xm:f>
            <x14:dxf>
              <fill>
                <patternFill>
                  <bgColor theme="1"/>
                </patternFill>
              </fill>
            </x14:dxf>
          </x14:cfRule>
          <xm:sqref>I351</xm:sqref>
        </x14:conditionalFormatting>
        <x14:conditionalFormatting xmlns:xm="http://schemas.microsoft.com/office/excel/2006/main">
          <x14:cfRule type="expression" priority="98" id="{6F782474-49FD-4A58-8949-357F36505D00}">
            <xm:f>$E351=data!$AR$4</xm:f>
            <x14:dxf>
              <fill>
                <patternFill>
                  <bgColor theme="1"/>
                </patternFill>
              </fill>
            </x14:dxf>
          </x14:cfRule>
          <xm:sqref>F351</xm:sqref>
        </x14:conditionalFormatting>
        <x14:conditionalFormatting xmlns:xm="http://schemas.microsoft.com/office/excel/2006/main">
          <x14:cfRule type="expression" priority="97" id="{9CDC38E2-5EAD-4D80-B51A-2AEAE8BD9595}">
            <xm:f>$E351=data!$AR$5</xm:f>
            <x14:dxf>
              <fill>
                <patternFill>
                  <bgColor theme="1"/>
                </patternFill>
              </fill>
            </x14:dxf>
          </x14:cfRule>
          <xm:sqref>G351:H351</xm:sqref>
        </x14:conditionalFormatting>
        <x14:conditionalFormatting xmlns:xm="http://schemas.microsoft.com/office/excel/2006/main">
          <x14:cfRule type="expression" priority="96" id="{BD59961E-D4F1-4DF4-A8B4-D7C8381B377A}">
            <xm:f>$C352=data!$AS$5</xm:f>
            <x14:dxf>
              <fill>
                <patternFill>
                  <bgColor theme="1"/>
                </patternFill>
              </fill>
            </x14:dxf>
          </x14:cfRule>
          <xm:sqref>E352:H352</xm:sqref>
        </x14:conditionalFormatting>
        <x14:conditionalFormatting xmlns:xm="http://schemas.microsoft.com/office/excel/2006/main">
          <x14:cfRule type="expression" priority="95" id="{C751F4E0-84FE-4F83-A36A-00C783CB4124}">
            <xm:f>$C352=data!$AS$4</xm:f>
            <x14:dxf>
              <fill>
                <patternFill>
                  <bgColor theme="1"/>
                </patternFill>
              </fill>
            </x14:dxf>
          </x14:cfRule>
          <xm:sqref>I352</xm:sqref>
        </x14:conditionalFormatting>
        <x14:conditionalFormatting xmlns:xm="http://schemas.microsoft.com/office/excel/2006/main">
          <x14:cfRule type="expression" priority="94" id="{876A7212-F804-4A05-9EB2-5A03829DA616}">
            <xm:f>$E352=data!$AR$4</xm:f>
            <x14:dxf>
              <fill>
                <patternFill>
                  <bgColor theme="1"/>
                </patternFill>
              </fill>
            </x14:dxf>
          </x14:cfRule>
          <xm:sqref>F352</xm:sqref>
        </x14:conditionalFormatting>
        <x14:conditionalFormatting xmlns:xm="http://schemas.microsoft.com/office/excel/2006/main">
          <x14:cfRule type="expression" priority="93" id="{E4FF8A69-B300-4F6E-B8C5-D1774134F99D}">
            <xm:f>$E352=data!$AR$5</xm:f>
            <x14:dxf>
              <fill>
                <patternFill>
                  <bgColor theme="1"/>
                </patternFill>
              </fill>
            </x14:dxf>
          </x14:cfRule>
          <xm:sqref>G352:H352</xm:sqref>
        </x14:conditionalFormatting>
        <x14:conditionalFormatting xmlns:xm="http://schemas.microsoft.com/office/excel/2006/main">
          <x14:cfRule type="expression" priority="92" id="{4A2C71C9-0F32-48A5-8C54-AF0C4D212F7F}">
            <xm:f>$C353=data!$AS$5</xm:f>
            <x14:dxf>
              <fill>
                <patternFill>
                  <bgColor theme="1"/>
                </patternFill>
              </fill>
            </x14:dxf>
          </x14:cfRule>
          <xm:sqref>E353:H353</xm:sqref>
        </x14:conditionalFormatting>
        <x14:conditionalFormatting xmlns:xm="http://schemas.microsoft.com/office/excel/2006/main">
          <x14:cfRule type="expression" priority="91" id="{2F601FDB-7207-4D9A-915C-B97199AEEB82}">
            <xm:f>$C353=data!$AS$4</xm:f>
            <x14:dxf>
              <fill>
                <patternFill>
                  <bgColor theme="1"/>
                </patternFill>
              </fill>
            </x14:dxf>
          </x14:cfRule>
          <xm:sqref>I353</xm:sqref>
        </x14:conditionalFormatting>
        <x14:conditionalFormatting xmlns:xm="http://schemas.microsoft.com/office/excel/2006/main">
          <x14:cfRule type="expression" priority="90" id="{19178E92-8054-4CFC-9623-ABF590D6EEF3}">
            <xm:f>$E353=data!$AR$4</xm:f>
            <x14:dxf>
              <fill>
                <patternFill>
                  <bgColor theme="1"/>
                </patternFill>
              </fill>
            </x14:dxf>
          </x14:cfRule>
          <xm:sqref>F353</xm:sqref>
        </x14:conditionalFormatting>
        <x14:conditionalFormatting xmlns:xm="http://schemas.microsoft.com/office/excel/2006/main">
          <x14:cfRule type="expression" priority="89" id="{D02F9CAC-3DF9-41BC-A1C7-E53F79708E82}">
            <xm:f>$E353=data!$AR$5</xm:f>
            <x14:dxf>
              <fill>
                <patternFill>
                  <bgColor theme="1"/>
                </patternFill>
              </fill>
            </x14:dxf>
          </x14:cfRule>
          <xm:sqref>G353:H353</xm:sqref>
        </x14:conditionalFormatting>
        <x14:conditionalFormatting xmlns:xm="http://schemas.microsoft.com/office/excel/2006/main">
          <x14:cfRule type="expression" priority="88" id="{3CA0F8A2-7231-4C7A-883A-83AE20455A4E}">
            <xm:f>$C354=data!$AS$5</xm:f>
            <x14:dxf>
              <fill>
                <patternFill>
                  <bgColor theme="1"/>
                </patternFill>
              </fill>
            </x14:dxf>
          </x14:cfRule>
          <xm:sqref>E354:H354</xm:sqref>
        </x14:conditionalFormatting>
        <x14:conditionalFormatting xmlns:xm="http://schemas.microsoft.com/office/excel/2006/main">
          <x14:cfRule type="expression" priority="87" id="{5FE86B91-9646-4B12-8633-5FCDF0432917}">
            <xm:f>$C354=data!$AS$4</xm:f>
            <x14:dxf>
              <fill>
                <patternFill>
                  <bgColor theme="1"/>
                </patternFill>
              </fill>
            </x14:dxf>
          </x14:cfRule>
          <xm:sqref>I354</xm:sqref>
        </x14:conditionalFormatting>
        <x14:conditionalFormatting xmlns:xm="http://schemas.microsoft.com/office/excel/2006/main">
          <x14:cfRule type="expression" priority="86" id="{D6E99513-9F78-4068-BD02-82F47F69D437}">
            <xm:f>$E354=data!$AR$4</xm:f>
            <x14:dxf>
              <fill>
                <patternFill>
                  <bgColor theme="1"/>
                </patternFill>
              </fill>
            </x14:dxf>
          </x14:cfRule>
          <xm:sqref>F354</xm:sqref>
        </x14:conditionalFormatting>
        <x14:conditionalFormatting xmlns:xm="http://schemas.microsoft.com/office/excel/2006/main">
          <x14:cfRule type="expression" priority="85" id="{A5609758-AEAB-4D2D-B820-6AD7B6EF3B63}">
            <xm:f>$E354=data!$AR$5</xm:f>
            <x14:dxf>
              <fill>
                <patternFill>
                  <bgColor theme="1"/>
                </patternFill>
              </fill>
            </x14:dxf>
          </x14:cfRule>
          <xm:sqref>G354:H354</xm:sqref>
        </x14:conditionalFormatting>
        <x14:conditionalFormatting xmlns:xm="http://schemas.microsoft.com/office/excel/2006/main">
          <x14:cfRule type="expression" priority="84" id="{D3E2ED97-DE1E-4C35-921F-D86D07E4AF1F}">
            <xm:f>$C355=data!$AS$5</xm:f>
            <x14:dxf>
              <fill>
                <patternFill>
                  <bgColor theme="1"/>
                </patternFill>
              </fill>
            </x14:dxf>
          </x14:cfRule>
          <xm:sqref>E355:H355</xm:sqref>
        </x14:conditionalFormatting>
        <x14:conditionalFormatting xmlns:xm="http://schemas.microsoft.com/office/excel/2006/main">
          <x14:cfRule type="expression" priority="83" id="{A2B354DC-B6A3-4B73-AE71-BF7F81A415D4}">
            <xm:f>$C355=data!$AS$4</xm:f>
            <x14:dxf>
              <fill>
                <patternFill>
                  <bgColor theme="1"/>
                </patternFill>
              </fill>
            </x14:dxf>
          </x14:cfRule>
          <xm:sqref>I355</xm:sqref>
        </x14:conditionalFormatting>
        <x14:conditionalFormatting xmlns:xm="http://schemas.microsoft.com/office/excel/2006/main">
          <x14:cfRule type="expression" priority="82" id="{F0FF7F15-933F-4B1F-90D8-27E7AA1CD009}">
            <xm:f>$E355=data!$AR$4</xm:f>
            <x14:dxf>
              <fill>
                <patternFill>
                  <bgColor theme="1"/>
                </patternFill>
              </fill>
            </x14:dxf>
          </x14:cfRule>
          <xm:sqref>F355</xm:sqref>
        </x14:conditionalFormatting>
        <x14:conditionalFormatting xmlns:xm="http://schemas.microsoft.com/office/excel/2006/main">
          <x14:cfRule type="expression" priority="81" id="{C510B17E-CA29-46EB-8CCA-6785499519C4}">
            <xm:f>$E355=data!$AR$5</xm:f>
            <x14:dxf>
              <fill>
                <patternFill>
                  <bgColor theme="1"/>
                </patternFill>
              </fill>
            </x14:dxf>
          </x14:cfRule>
          <xm:sqref>G355:H355</xm:sqref>
        </x14:conditionalFormatting>
        <x14:conditionalFormatting xmlns:xm="http://schemas.microsoft.com/office/excel/2006/main">
          <x14:cfRule type="expression" priority="80" id="{85FAA3CE-7B61-4C77-A53C-9073C651AD70}">
            <xm:f>$C366=data!$AS$5</xm:f>
            <x14:dxf>
              <fill>
                <patternFill>
                  <bgColor theme="1"/>
                </patternFill>
              </fill>
            </x14:dxf>
          </x14:cfRule>
          <xm:sqref>E366:H366</xm:sqref>
        </x14:conditionalFormatting>
        <x14:conditionalFormatting xmlns:xm="http://schemas.microsoft.com/office/excel/2006/main">
          <x14:cfRule type="expression" priority="79" id="{075DD082-085C-46B1-96D8-AA6CBEA1B30D}">
            <xm:f>$C366=data!$AS$4</xm:f>
            <x14:dxf>
              <fill>
                <patternFill>
                  <bgColor theme="1"/>
                </patternFill>
              </fill>
            </x14:dxf>
          </x14:cfRule>
          <xm:sqref>I366</xm:sqref>
        </x14:conditionalFormatting>
        <x14:conditionalFormatting xmlns:xm="http://schemas.microsoft.com/office/excel/2006/main">
          <x14:cfRule type="expression" priority="78" id="{53D09DC5-5DC9-4A08-A55F-CB4094DB958C}">
            <xm:f>$E366=data!$AR$4</xm:f>
            <x14:dxf>
              <fill>
                <patternFill>
                  <bgColor theme="1"/>
                </patternFill>
              </fill>
            </x14:dxf>
          </x14:cfRule>
          <xm:sqref>F366</xm:sqref>
        </x14:conditionalFormatting>
        <x14:conditionalFormatting xmlns:xm="http://schemas.microsoft.com/office/excel/2006/main">
          <x14:cfRule type="expression" priority="77" id="{5F62D673-9273-4BDF-862D-86D003E393D2}">
            <xm:f>$E366=data!$AR$5</xm:f>
            <x14:dxf>
              <fill>
                <patternFill>
                  <bgColor theme="1"/>
                </patternFill>
              </fill>
            </x14:dxf>
          </x14:cfRule>
          <xm:sqref>G366:H366</xm:sqref>
        </x14:conditionalFormatting>
        <x14:conditionalFormatting xmlns:xm="http://schemas.microsoft.com/office/excel/2006/main">
          <x14:cfRule type="expression" priority="76" id="{95E058EA-5DCC-4126-AAEA-17C9640CE4C6}">
            <xm:f>$C367=data!$AS$5</xm:f>
            <x14:dxf>
              <fill>
                <patternFill>
                  <bgColor theme="1"/>
                </patternFill>
              </fill>
            </x14:dxf>
          </x14:cfRule>
          <xm:sqref>E367:H367</xm:sqref>
        </x14:conditionalFormatting>
        <x14:conditionalFormatting xmlns:xm="http://schemas.microsoft.com/office/excel/2006/main">
          <x14:cfRule type="expression" priority="75" id="{03F576E4-61CE-4239-ABC9-A9E44566598C}">
            <xm:f>$C367=data!$AS$4</xm:f>
            <x14:dxf>
              <fill>
                <patternFill>
                  <bgColor theme="1"/>
                </patternFill>
              </fill>
            </x14:dxf>
          </x14:cfRule>
          <xm:sqref>I367</xm:sqref>
        </x14:conditionalFormatting>
        <x14:conditionalFormatting xmlns:xm="http://schemas.microsoft.com/office/excel/2006/main">
          <x14:cfRule type="expression" priority="74" id="{13F7E5C1-3447-400C-B688-37909B6C5BA0}">
            <xm:f>$E367=data!$AR$4</xm:f>
            <x14:dxf>
              <fill>
                <patternFill>
                  <bgColor theme="1"/>
                </patternFill>
              </fill>
            </x14:dxf>
          </x14:cfRule>
          <xm:sqref>F367</xm:sqref>
        </x14:conditionalFormatting>
        <x14:conditionalFormatting xmlns:xm="http://schemas.microsoft.com/office/excel/2006/main">
          <x14:cfRule type="expression" priority="73" id="{0071ECE0-17EE-4F0D-9ACF-9F7D6EFF9400}">
            <xm:f>$E367=data!$AR$5</xm:f>
            <x14:dxf>
              <fill>
                <patternFill>
                  <bgColor theme="1"/>
                </patternFill>
              </fill>
            </x14:dxf>
          </x14:cfRule>
          <xm:sqref>G367:H367</xm:sqref>
        </x14:conditionalFormatting>
        <x14:conditionalFormatting xmlns:xm="http://schemas.microsoft.com/office/excel/2006/main">
          <x14:cfRule type="expression" priority="72" id="{0ECDDB4A-2178-40DF-A37E-0AF26A82904C}">
            <xm:f>$C368=data!$AS$5</xm:f>
            <x14:dxf>
              <fill>
                <patternFill>
                  <bgColor theme="1"/>
                </patternFill>
              </fill>
            </x14:dxf>
          </x14:cfRule>
          <xm:sqref>E368:H368</xm:sqref>
        </x14:conditionalFormatting>
        <x14:conditionalFormatting xmlns:xm="http://schemas.microsoft.com/office/excel/2006/main">
          <x14:cfRule type="expression" priority="71" id="{43794AEF-DB68-4133-AC6A-2AF71C572D16}">
            <xm:f>$C368=data!$AS$4</xm:f>
            <x14:dxf>
              <fill>
                <patternFill>
                  <bgColor theme="1"/>
                </patternFill>
              </fill>
            </x14:dxf>
          </x14:cfRule>
          <xm:sqref>I368</xm:sqref>
        </x14:conditionalFormatting>
        <x14:conditionalFormatting xmlns:xm="http://schemas.microsoft.com/office/excel/2006/main">
          <x14:cfRule type="expression" priority="70" id="{024208F2-AD43-41E8-ACFA-1FBCBBAA25C3}">
            <xm:f>$E368=data!$AR$4</xm:f>
            <x14:dxf>
              <fill>
                <patternFill>
                  <bgColor theme="1"/>
                </patternFill>
              </fill>
            </x14:dxf>
          </x14:cfRule>
          <xm:sqref>F368</xm:sqref>
        </x14:conditionalFormatting>
        <x14:conditionalFormatting xmlns:xm="http://schemas.microsoft.com/office/excel/2006/main">
          <x14:cfRule type="expression" priority="69" id="{9AD3D4DD-52B8-4BD3-BBA6-584268D414BA}">
            <xm:f>$E368=data!$AR$5</xm:f>
            <x14:dxf>
              <fill>
                <patternFill>
                  <bgColor theme="1"/>
                </patternFill>
              </fill>
            </x14:dxf>
          </x14:cfRule>
          <xm:sqref>G368:H368</xm:sqref>
        </x14:conditionalFormatting>
        <x14:conditionalFormatting xmlns:xm="http://schemas.microsoft.com/office/excel/2006/main">
          <x14:cfRule type="expression" priority="68" id="{E0F86365-90C6-4E86-8BD6-327B7830B725}">
            <xm:f>$C369=data!$AS$5</xm:f>
            <x14:dxf>
              <fill>
                <patternFill>
                  <bgColor theme="1"/>
                </patternFill>
              </fill>
            </x14:dxf>
          </x14:cfRule>
          <xm:sqref>E369:H369</xm:sqref>
        </x14:conditionalFormatting>
        <x14:conditionalFormatting xmlns:xm="http://schemas.microsoft.com/office/excel/2006/main">
          <x14:cfRule type="expression" priority="67" id="{C02E48B7-9F04-4716-A9E4-CFE43A3199DF}">
            <xm:f>$C369=data!$AS$4</xm:f>
            <x14:dxf>
              <fill>
                <patternFill>
                  <bgColor theme="1"/>
                </patternFill>
              </fill>
            </x14:dxf>
          </x14:cfRule>
          <xm:sqref>I369</xm:sqref>
        </x14:conditionalFormatting>
        <x14:conditionalFormatting xmlns:xm="http://schemas.microsoft.com/office/excel/2006/main">
          <x14:cfRule type="expression" priority="66" id="{A86B2BCC-CE01-419B-8367-6DF633ED97D6}">
            <xm:f>$E369=data!$AR$4</xm:f>
            <x14:dxf>
              <fill>
                <patternFill>
                  <bgColor theme="1"/>
                </patternFill>
              </fill>
            </x14:dxf>
          </x14:cfRule>
          <xm:sqref>F369</xm:sqref>
        </x14:conditionalFormatting>
        <x14:conditionalFormatting xmlns:xm="http://schemas.microsoft.com/office/excel/2006/main">
          <x14:cfRule type="expression" priority="65" id="{68616575-BE82-4A37-9A0E-40C80C9ABA3A}">
            <xm:f>$E369=data!$AR$5</xm:f>
            <x14:dxf>
              <fill>
                <patternFill>
                  <bgColor theme="1"/>
                </patternFill>
              </fill>
            </x14:dxf>
          </x14:cfRule>
          <xm:sqref>G369:H369</xm:sqref>
        </x14:conditionalFormatting>
        <x14:conditionalFormatting xmlns:xm="http://schemas.microsoft.com/office/excel/2006/main">
          <x14:cfRule type="expression" priority="64" id="{3FEF9C1A-1BB1-4D00-BC1A-39E3B422A474}">
            <xm:f>$C370=data!$AS$5</xm:f>
            <x14:dxf>
              <fill>
                <patternFill>
                  <bgColor theme="1"/>
                </patternFill>
              </fill>
            </x14:dxf>
          </x14:cfRule>
          <xm:sqref>E370:H370</xm:sqref>
        </x14:conditionalFormatting>
        <x14:conditionalFormatting xmlns:xm="http://schemas.microsoft.com/office/excel/2006/main">
          <x14:cfRule type="expression" priority="63" id="{C5009975-836B-4477-A97A-F2AF58ED5FC4}">
            <xm:f>$C370=data!$AS$4</xm:f>
            <x14:dxf>
              <fill>
                <patternFill>
                  <bgColor theme="1"/>
                </patternFill>
              </fill>
            </x14:dxf>
          </x14:cfRule>
          <xm:sqref>I370</xm:sqref>
        </x14:conditionalFormatting>
        <x14:conditionalFormatting xmlns:xm="http://schemas.microsoft.com/office/excel/2006/main">
          <x14:cfRule type="expression" priority="62" id="{58B38928-7BB5-48E5-BAA1-DF2C4AD0260A}">
            <xm:f>$E370=data!$AR$4</xm:f>
            <x14:dxf>
              <fill>
                <patternFill>
                  <bgColor theme="1"/>
                </patternFill>
              </fill>
            </x14:dxf>
          </x14:cfRule>
          <xm:sqref>F370</xm:sqref>
        </x14:conditionalFormatting>
        <x14:conditionalFormatting xmlns:xm="http://schemas.microsoft.com/office/excel/2006/main">
          <x14:cfRule type="expression" priority="61" id="{C89FC6B2-7331-4212-841D-7E610353E46A}">
            <xm:f>$E370=data!$AR$5</xm:f>
            <x14:dxf>
              <fill>
                <patternFill>
                  <bgColor theme="1"/>
                </patternFill>
              </fill>
            </x14:dxf>
          </x14:cfRule>
          <xm:sqref>G370:H370</xm:sqref>
        </x14:conditionalFormatting>
        <x14:conditionalFormatting xmlns:xm="http://schemas.microsoft.com/office/excel/2006/main">
          <x14:cfRule type="expression" priority="60" id="{E2A2C18C-40EF-4573-83CD-19F3E527F273}">
            <xm:f>$C371=data!$AS$5</xm:f>
            <x14:dxf>
              <fill>
                <patternFill>
                  <bgColor theme="1"/>
                </patternFill>
              </fill>
            </x14:dxf>
          </x14:cfRule>
          <xm:sqref>E371:H371</xm:sqref>
        </x14:conditionalFormatting>
        <x14:conditionalFormatting xmlns:xm="http://schemas.microsoft.com/office/excel/2006/main">
          <x14:cfRule type="expression" priority="59" id="{6D16620A-BE82-467E-814A-331FAFB70887}">
            <xm:f>$C371=data!$AS$4</xm:f>
            <x14:dxf>
              <fill>
                <patternFill>
                  <bgColor theme="1"/>
                </patternFill>
              </fill>
            </x14:dxf>
          </x14:cfRule>
          <xm:sqref>I371</xm:sqref>
        </x14:conditionalFormatting>
        <x14:conditionalFormatting xmlns:xm="http://schemas.microsoft.com/office/excel/2006/main">
          <x14:cfRule type="expression" priority="58" id="{1C124BAD-DB24-4C67-9425-13594094D121}">
            <xm:f>$E371=data!$AR$4</xm:f>
            <x14:dxf>
              <fill>
                <patternFill>
                  <bgColor theme="1"/>
                </patternFill>
              </fill>
            </x14:dxf>
          </x14:cfRule>
          <xm:sqref>F371</xm:sqref>
        </x14:conditionalFormatting>
        <x14:conditionalFormatting xmlns:xm="http://schemas.microsoft.com/office/excel/2006/main">
          <x14:cfRule type="expression" priority="57" id="{3CDBB548-69F5-4497-94B2-35FA0D4D76F1}">
            <xm:f>$E371=data!$AR$5</xm:f>
            <x14:dxf>
              <fill>
                <patternFill>
                  <bgColor theme="1"/>
                </patternFill>
              </fill>
            </x14:dxf>
          </x14:cfRule>
          <xm:sqref>G371:H371</xm:sqref>
        </x14:conditionalFormatting>
        <x14:conditionalFormatting xmlns:xm="http://schemas.microsoft.com/office/excel/2006/main">
          <x14:cfRule type="expression" priority="56" id="{350750E9-D0B6-44AA-8AE6-1E45C9A1AB79}">
            <xm:f>$C372=data!$AS$5</xm:f>
            <x14:dxf>
              <fill>
                <patternFill>
                  <bgColor theme="1"/>
                </patternFill>
              </fill>
            </x14:dxf>
          </x14:cfRule>
          <xm:sqref>E372:H372</xm:sqref>
        </x14:conditionalFormatting>
        <x14:conditionalFormatting xmlns:xm="http://schemas.microsoft.com/office/excel/2006/main">
          <x14:cfRule type="expression" priority="55" id="{51106150-547A-4FCE-8608-52B40931F9C9}">
            <xm:f>$C372=data!$AS$4</xm:f>
            <x14:dxf>
              <fill>
                <patternFill>
                  <bgColor theme="1"/>
                </patternFill>
              </fill>
            </x14:dxf>
          </x14:cfRule>
          <xm:sqref>I372</xm:sqref>
        </x14:conditionalFormatting>
        <x14:conditionalFormatting xmlns:xm="http://schemas.microsoft.com/office/excel/2006/main">
          <x14:cfRule type="expression" priority="54" id="{863458DF-B689-4272-8347-03BCC25BFE7D}">
            <xm:f>$E372=data!$AR$4</xm:f>
            <x14:dxf>
              <fill>
                <patternFill>
                  <bgColor theme="1"/>
                </patternFill>
              </fill>
            </x14:dxf>
          </x14:cfRule>
          <xm:sqref>F372</xm:sqref>
        </x14:conditionalFormatting>
        <x14:conditionalFormatting xmlns:xm="http://schemas.microsoft.com/office/excel/2006/main">
          <x14:cfRule type="expression" priority="53" id="{439F3282-BBE6-4F7B-9F65-53E59152F359}">
            <xm:f>$E372=data!$AR$5</xm:f>
            <x14:dxf>
              <fill>
                <patternFill>
                  <bgColor theme="1"/>
                </patternFill>
              </fill>
            </x14:dxf>
          </x14:cfRule>
          <xm:sqref>G372:H372</xm:sqref>
        </x14:conditionalFormatting>
        <x14:conditionalFormatting xmlns:xm="http://schemas.microsoft.com/office/excel/2006/main">
          <x14:cfRule type="expression" priority="52" id="{EAD64476-1D09-4B37-A981-761BC133B4E4}">
            <xm:f>$C373=data!$AS$5</xm:f>
            <x14:dxf>
              <fill>
                <patternFill>
                  <bgColor theme="1"/>
                </patternFill>
              </fill>
            </x14:dxf>
          </x14:cfRule>
          <xm:sqref>E373:H373</xm:sqref>
        </x14:conditionalFormatting>
        <x14:conditionalFormatting xmlns:xm="http://schemas.microsoft.com/office/excel/2006/main">
          <x14:cfRule type="expression" priority="51" id="{5BD60759-8E73-4A48-A9BD-415D30B42938}">
            <xm:f>$C373=data!$AS$4</xm:f>
            <x14:dxf>
              <fill>
                <patternFill>
                  <bgColor theme="1"/>
                </patternFill>
              </fill>
            </x14:dxf>
          </x14:cfRule>
          <xm:sqref>I373</xm:sqref>
        </x14:conditionalFormatting>
        <x14:conditionalFormatting xmlns:xm="http://schemas.microsoft.com/office/excel/2006/main">
          <x14:cfRule type="expression" priority="50" id="{ABA31A59-61FF-4C71-BC72-7216EFB59820}">
            <xm:f>$E373=data!$AR$4</xm:f>
            <x14:dxf>
              <fill>
                <patternFill>
                  <bgColor theme="1"/>
                </patternFill>
              </fill>
            </x14:dxf>
          </x14:cfRule>
          <xm:sqref>F373</xm:sqref>
        </x14:conditionalFormatting>
        <x14:conditionalFormatting xmlns:xm="http://schemas.microsoft.com/office/excel/2006/main">
          <x14:cfRule type="expression" priority="49" id="{FBD0B9B2-4AA3-4D32-8F8F-2C064ED665C3}">
            <xm:f>$E373=data!$AR$5</xm:f>
            <x14:dxf>
              <fill>
                <patternFill>
                  <bgColor theme="1"/>
                </patternFill>
              </fill>
            </x14:dxf>
          </x14:cfRule>
          <xm:sqref>G373:H373</xm:sqref>
        </x14:conditionalFormatting>
        <x14:conditionalFormatting xmlns:xm="http://schemas.microsoft.com/office/excel/2006/main">
          <x14:cfRule type="expression" priority="48" id="{F8221660-4BD2-481D-84B4-1B734941FACB}">
            <xm:f>$C374=data!$AS$5</xm:f>
            <x14:dxf>
              <fill>
                <patternFill>
                  <bgColor theme="1"/>
                </patternFill>
              </fill>
            </x14:dxf>
          </x14:cfRule>
          <xm:sqref>E374:H374</xm:sqref>
        </x14:conditionalFormatting>
        <x14:conditionalFormatting xmlns:xm="http://schemas.microsoft.com/office/excel/2006/main">
          <x14:cfRule type="expression" priority="47" id="{89CD08FC-17C2-4393-9F0E-4DAD0D8AD8F9}">
            <xm:f>$C374=data!$AS$4</xm:f>
            <x14:dxf>
              <fill>
                <patternFill>
                  <bgColor theme="1"/>
                </patternFill>
              </fill>
            </x14:dxf>
          </x14:cfRule>
          <xm:sqref>I374</xm:sqref>
        </x14:conditionalFormatting>
        <x14:conditionalFormatting xmlns:xm="http://schemas.microsoft.com/office/excel/2006/main">
          <x14:cfRule type="expression" priority="46" id="{E44E094C-DDF2-44C8-870B-C118EE55E776}">
            <xm:f>$E374=data!$AR$4</xm:f>
            <x14:dxf>
              <fill>
                <patternFill>
                  <bgColor theme="1"/>
                </patternFill>
              </fill>
            </x14:dxf>
          </x14:cfRule>
          <xm:sqref>F374</xm:sqref>
        </x14:conditionalFormatting>
        <x14:conditionalFormatting xmlns:xm="http://schemas.microsoft.com/office/excel/2006/main">
          <x14:cfRule type="expression" priority="45" id="{4F389799-9D59-4350-B888-657A09640735}">
            <xm:f>$E374=data!$AR$5</xm:f>
            <x14:dxf>
              <fill>
                <patternFill>
                  <bgColor theme="1"/>
                </patternFill>
              </fill>
            </x14:dxf>
          </x14:cfRule>
          <xm:sqref>G374:H374</xm:sqref>
        </x14:conditionalFormatting>
        <x14:conditionalFormatting xmlns:xm="http://schemas.microsoft.com/office/excel/2006/main">
          <x14:cfRule type="expression" priority="44" id="{7B4A850C-4412-4EA0-B5DD-FB2307C92EF5}">
            <xm:f>$C375=data!$AS$5</xm:f>
            <x14:dxf>
              <fill>
                <patternFill>
                  <bgColor theme="1"/>
                </patternFill>
              </fill>
            </x14:dxf>
          </x14:cfRule>
          <xm:sqref>E375:H375</xm:sqref>
        </x14:conditionalFormatting>
        <x14:conditionalFormatting xmlns:xm="http://schemas.microsoft.com/office/excel/2006/main">
          <x14:cfRule type="expression" priority="43" id="{56023E08-0640-4C88-A5E3-0F36C049C486}">
            <xm:f>$C375=data!$AS$4</xm:f>
            <x14:dxf>
              <fill>
                <patternFill>
                  <bgColor theme="1"/>
                </patternFill>
              </fill>
            </x14:dxf>
          </x14:cfRule>
          <xm:sqref>I375</xm:sqref>
        </x14:conditionalFormatting>
        <x14:conditionalFormatting xmlns:xm="http://schemas.microsoft.com/office/excel/2006/main">
          <x14:cfRule type="expression" priority="42" id="{A2518E25-DF62-4BBE-B5F4-C6E94D60621E}">
            <xm:f>$E375=data!$AR$4</xm:f>
            <x14:dxf>
              <fill>
                <patternFill>
                  <bgColor theme="1"/>
                </patternFill>
              </fill>
            </x14:dxf>
          </x14:cfRule>
          <xm:sqref>F375</xm:sqref>
        </x14:conditionalFormatting>
        <x14:conditionalFormatting xmlns:xm="http://schemas.microsoft.com/office/excel/2006/main">
          <x14:cfRule type="expression" priority="41" id="{0C1BA746-8BEC-4FCE-B537-9CB2A62E8788}">
            <xm:f>$E375=data!$AR$5</xm:f>
            <x14:dxf>
              <fill>
                <patternFill>
                  <bgColor theme="1"/>
                </patternFill>
              </fill>
            </x14:dxf>
          </x14:cfRule>
          <xm:sqref>G375:H375</xm:sqref>
        </x14:conditionalFormatting>
        <x14:conditionalFormatting xmlns:xm="http://schemas.microsoft.com/office/excel/2006/main">
          <x14:cfRule type="expression" priority="40" id="{DCDC28CB-1C35-43D8-9C2E-2C89192284C2}">
            <xm:f>$C386=data!$AS$5</xm:f>
            <x14:dxf>
              <fill>
                <patternFill>
                  <bgColor theme="1"/>
                </patternFill>
              </fill>
            </x14:dxf>
          </x14:cfRule>
          <xm:sqref>E386:H386</xm:sqref>
        </x14:conditionalFormatting>
        <x14:conditionalFormatting xmlns:xm="http://schemas.microsoft.com/office/excel/2006/main">
          <x14:cfRule type="expression" priority="39" id="{EEB0101C-504B-4C26-B234-697A49C3B65A}">
            <xm:f>$C386=data!$AS$4</xm:f>
            <x14:dxf>
              <fill>
                <patternFill>
                  <bgColor theme="1"/>
                </patternFill>
              </fill>
            </x14:dxf>
          </x14:cfRule>
          <xm:sqref>I386</xm:sqref>
        </x14:conditionalFormatting>
        <x14:conditionalFormatting xmlns:xm="http://schemas.microsoft.com/office/excel/2006/main">
          <x14:cfRule type="expression" priority="38" id="{A5DC0185-4CD7-458B-B3B7-D26BA642B196}">
            <xm:f>$E386=data!$AR$4</xm:f>
            <x14:dxf>
              <fill>
                <patternFill>
                  <bgColor theme="1"/>
                </patternFill>
              </fill>
            </x14:dxf>
          </x14:cfRule>
          <xm:sqref>F386</xm:sqref>
        </x14:conditionalFormatting>
        <x14:conditionalFormatting xmlns:xm="http://schemas.microsoft.com/office/excel/2006/main">
          <x14:cfRule type="expression" priority="37" id="{8BC6217C-1439-4FCB-ABDE-1951D6C4BB94}">
            <xm:f>$E386=data!$AR$5</xm:f>
            <x14:dxf>
              <fill>
                <patternFill>
                  <bgColor theme="1"/>
                </patternFill>
              </fill>
            </x14:dxf>
          </x14:cfRule>
          <xm:sqref>G386:H386</xm:sqref>
        </x14:conditionalFormatting>
        <x14:conditionalFormatting xmlns:xm="http://schemas.microsoft.com/office/excel/2006/main">
          <x14:cfRule type="expression" priority="36" id="{9FA12619-A991-4322-83D5-8726377D14BB}">
            <xm:f>$C387=data!$AS$5</xm:f>
            <x14:dxf>
              <fill>
                <patternFill>
                  <bgColor theme="1"/>
                </patternFill>
              </fill>
            </x14:dxf>
          </x14:cfRule>
          <xm:sqref>E387:H387</xm:sqref>
        </x14:conditionalFormatting>
        <x14:conditionalFormatting xmlns:xm="http://schemas.microsoft.com/office/excel/2006/main">
          <x14:cfRule type="expression" priority="35" id="{68F577B5-8E0D-4274-BEB7-8B964313F638}">
            <xm:f>$C387=data!$AS$4</xm:f>
            <x14:dxf>
              <fill>
                <patternFill>
                  <bgColor theme="1"/>
                </patternFill>
              </fill>
            </x14:dxf>
          </x14:cfRule>
          <xm:sqref>I387</xm:sqref>
        </x14:conditionalFormatting>
        <x14:conditionalFormatting xmlns:xm="http://schemas.microsoft.com/office/excel/2006/main">
          <x14:cfRule type="expression" priority="34" id="{90A030DA-B5A3-4FAE-B1D8-610EE2510D43}">
            <xm:f>$E387=data!$AR$4</xm:f>
            <x14:dxf>
              <fill>
                <patternFill>
                  <bgColor theme="1"/>
                </patternFill>
              </fill>
            </x14:dxf>
          </x14:cfRule>
          <xm:sqref>F387</xm:sqref>
        </x14:conditionalFormatting>
        <x14:conditionalFormatting xmlns:xm="http://schemas.microsoft.com/office/excel/2006/main">
          <x14:cfRule type="expression" priority="33" id="{DA9EE517-7F7A-402F-B653-6A62B58572EC}">
            <xm:f>$E387=data!$AR$5</xm:f>
            <x14:dxf>
              <fill>
                <patternFill>
                  <bgColor theme="1"/>
                </patternFill>
              </fill>
            </x14:dxf>
          </x14:cfRule>
          <xm:sqref>G387:H387</xm:sqref>
        </x14:conditionalFormatting>
        <x14:conditionalFormatting xmlns:xm="http://schemas.microsoft.com/office/excel/2006/main">
          <x14:cfRule type="expression" priority="32" id="{1005117E-ACC4-47CB-A095-66EE533A0929}">
            <xm:f>$C388=data!$AS$5</xm:f>
            <x14:dxf>
              <fill>
                <patternFill>
                  <bgColor theme="1"/>
                </patternFill>
              </fill>
            </x14:dxf>
          </x14:cfRule>
          <xm:sqref>E388:H388</xm:sqref>
        </x14:conditionalFormatting>
        <x14:conditionalFormatting xmlns:xm="http://schemas.microsoft.com/office/excel/2006/main">
          <x14:cfRule type="expression" priority="31" id="{94B4AC63-8EC2-4924-B346-8444F3428964}">
            <xm:f>$C388=data!$AS$4</xm:f>
            <x14:dxf>
              <fill>
                <patternFill>
                  <bgColor theme="1"/>
                </patternFill>
              </fill>
            </x14:dxf>
          </x14:cfRule>
          <xm:sqref>I388</xm:sqref>
        </x14:conditionalFormatting>
        <x14:conditionalFormatting xmlns:xm="http://schemas.microsoft.com/office/excel/2006/main">
          <x14:cfRule type="expression" priority="30" id="{39BAAD74-0E03-43FC-A769-D26BECF91957}">
            <xm:f>$E388=data!$AR$4</xm:f>
            <x14:dxf>
              <fill>
                <patternFill>
                  <bgColor theme="1"/>
                </patternFill>
              </fill>
            </x14:dxf>
          </x14:cfRule>
          <xm:sqref>F388</xm:sqref>
        </x14:conditionalFormatting>
        <x14:conditionalFormatting xmlns:xm="http://schemas.microsoft.com/office/excel/2006/main">
          <x14:cfRule type="expression" priority="29" id="{907FE9D3-2466-403E-A8C6-1DB0D01D0CB6}">
            <xm:f>$E388=data!$AR$5</xm:f>
            <x14:dxf>
              <fill>
                <patternFill>
                  <bgColor theme="1"/>
                </patternFill>
              </fill>
            </x14:dxf>
          </x14:cfRule>
          <xm:sqref>G388:H388</xm:sqref>
        </x14:conditionalFormatting>
        <x14:conditionalFormatting xmlns:xm="http://schemas.microsoft.com/office/excel/2006/main">
          <x14:cfRule type="expression" priority="28" id="{4B0DE88E-A098-4A5A-981D-8029FC9A884C}">
            <xm:f>$C389=data!$AS$5</xm:f>
            <x14:dxf>
              <fill>
                <patternFill>
                  <bgColor theme="1"/>
                </patternFill>
              </fill>
            </x14:dxf>
          </x14:cfRule>
          <xm:sqref>E389:H389</xm:sqref>
        </x14:conditionalFormatting>
        <x14:conditionalFormatting xmlns:xm="http://schemas.microsoft.com/office/excel/2006/main">
          <x14:cfRule type="expression" priority="27" id="{35FF540F-B3D5-408F-BC12-400795BAD469}">
            <xm:f>$C389=data!$AS$4</xm:f>
            <x14:dxf>
              <fill>
                <patternFill>
                  <bgColor theme="1"/>
                </patternFill>
              </fill>
            </x14:dxf>
          </x14:cfRule>
          <xm:sqref>I389</xm:sqref>
        </x14:conditionalFormatting>
        <x14:conditionalFormatting xmlns:xm="http://schemas.microsoft.com/office/excel/2006/main">
          <x14:cfRule type="expression" priority="26" id="{75B711BA-27A7-4791-BA14-0C5926EF451F}">
            <xm:f>$E389=data!$AR$4</xm:f>
            <x14:dxf>
              <fill>
                <patternFill>
                  <bgColor theme="1"/>
                </patternFill>
              </fill>
            </x14:dxf>
          </x14:cfRule>
          <xm:sqref>F389</xm:sqref>
        </x14:conditionalFormatting>
        <x14:conditionalFormatting xmlns:xm="http://schemas.microsoft.com/office/excel/2006/main">
          <x14:cfRule type="expression" priority="25" id="{5151999F-FE6F-4844-98C9-39656420DE56}">
            <xm:f>$E389=data!$AR$5</xm:f>
            <x14:dxf>
              <fill>
                <patternFill>
                  <bgColor theme="1"/>
                </patternFill>
              </fill>
            </x14:dxf>
          </x14:cfRule>
          <xm:sqref>G389:H389</xm:sqref>
        </x14:conditionalFormatting>
        <x14:conditionalFormatting xmlns:xm="http://schemas.microsoft.com/office/excel/2006/main">
          <x14:cfRule type="expression" priority="24" id="{6D5EEDD3-70FA-4650-A83A-79A1C5FE7CA0}">
            <xm:f>$C390=data!$AS$5</xm:f>
            <x14:dxf>
              <fill>
                <patternFill>
                  <bgColor theme="1"/>
                </patternFill>
              </fill>
            </x14:dxf>
          </x14:cfRule>
          <xm:sqref>E390:H390</xm:sqref>
        </x14:conditionalFormatting>
        <x14:conditionalFormatting xmlns:xm="http://schemas.microsoft.com/office/excel/2006/main">
          <x14:cfRule type="expression" priority="23" id="{54C06798-6925-4A84-8153-EE16BE5121F0}">
            <xm:f>$C390=data!$AS$4</xm:f>
            <x14:dxf>
              <fill>
                <patternFill>
                  <bgColor theme="1"/>
                </patternFill>
              </fill>
            </x14:dxf>
          </x14:cfRule>
          <xm:sqref>I390</xm:sqref>
        </x14:conditionalFormatting>
        <x14:conditionalFormatting xmlns:xm="http://schemas.microsoft.com/office/excel/2006/main">
          <x14:cfRule type="expression" priority="22" id="{9E9BC4F0-94C5-40B6-A532-6BA86E447396}">
            <xm:f>$E390=data!$AR$4</xm:f>
            <x14:dxf>
              <fill>
                <patternFill>
                  <bgColor theme="1"/>
                </patternFill>
              </fill>
            </x14:dxf>
          </x14:cfRule>
          <xm:sqref>F390</xm:sqref>
        </x14:conditionalFormatting>
        <x14:conditionalFormatting xmlns:xm="http://schemas.microsoft.com/office/excel/2006/main">
          <x14:cfRule type="expression" priority="21" id="{7F12645D-A06C-4E5E-A41F-126DAAB5DEBB}">
            <xm:f>$E390=data!$AR$5</xm:f>
            <x14:dxf>
              <fill>
                <patternFill>
                  <bgColor theme="1"/>
                </patternFill>
              </fill>
            </x14:dxf>
          </x14:cfRule>
          <xm:sqref>G390:H390</xm:sqref>
        </x14:conditionalFormatting>
        <x14:conditionalFormatting xmlns:xm="http://schemas.microsoft.com/office/excel/2006/main">
          <x14:cfRule type="expression" priority="20" id="{EC1EF566-6DCD-49B8-985D-DE861C12284F}">
            <xm:f>$C391=data!$AS$5</xm:f>
            <x14:dxf>
              <fill>
                <patternFill>
                  <bgColor theme="1"/>
                </patternFill>
              </fill>
            </x14:dxf>
          </x14:cfRule>
          <xm:sqref>E391:H391</xm:sqref>
        </x14:conditionalFormatting>
        <x14:conditionalFormatting xmlns:xm="http://schemas.microsoft.com/office/excel/2006/main">
          <x14:cfRule type="expression" priority="19" id="{4F945304-86F0-413C-9CC1-639E60617F94}">
            <xm:f>$C391=data!$AS$4</xm:f>
            <x14:dxf>
              <fill>
                <patternFill>
                  <bgColor theme="1"/>
                </patternFill>
              </fill>
            </x14:dxf>
          </x14:cfRule>
          <xm:sqref>I391</xm:sqref>
        </x14:conditionalFormatting>
        <x14:conditionalFormatting xmlns:xm="http://schemas.microsoft.com/office/excel/2006/main">
          <x14:cfRule type="expression" priority="18" id="{A1EE000E-96E4-4B61-A266-DDCD41C7D2BA}">
            <xm:f>$E391=data!$AR$4</xm:f>
            <x14:dxf>
              <fill>
                <patternFill>
                  <bgColor theme="1"/>
                </patternFill>
              </fill>
            </x14:dxf>
          </x14:cfRule>
          <xm:sqref>F391</xm:sqref>
        </x14:conditionalFormatting>
        <x14:conditionalFormatting xmlns:xm="http://schemas.microsoft.com/office/excel/2006/main">
          <x14:cfRule type="expression" priority="17" id="{086DF14A-ED84-481D-AC1E-DADDAED8169D}">
            <xm:f>$E391=data!$AR$5</xm:f>
            <x14:dxf>
              <fill>
                <patternFill>
                  <bgColor theme="1"/>
                </patternFill>
              </fill>
            </x14:dxf>
          </x14:cfRule>
          <xm:sqref>G391:H391</xm:sqref>
        </x14:conditionalFormatting>
        <x14:conditionalFormatting xmlns:xm="http://schemas.microsoft.com/office/excel/2006/main">
          <x14:cfRule type="expression" priority="16" id="{87468B62-8306-4466-95AF-40D8CEB7B79F}">
            <xm:f>$C392=data!$AS$5</xm:f>
            <x14:dxf>
              <fill>
                <patternFill>
                  <bgColor theme="1"/>
                </patternFill>
              </fill>
            </x14:dxf>
          </x14:cfRule>
          <xm:sqref>E392:H392</xm:sqref>
        </x14:conditionalFormatting>
        <x14:conditionalFormatting xmlns:xm="http://schemas.microsoft.com/office/excel/2006/main">
          <x14:cfRule type="expression" priority="15" id="{97FA6422-3C1A-4788-8216-39BF9CD5CD17}">
            <xm:f>$C392=data!$AS$4</xm:f>
            <x14:dxf>
              <fill>
                <patternFill>
                  <bgColor theme="1"/>
                </patternFill>
              </fill>
            </x14:dxf>
          </x14:cfRule>
          <xm:sqref>I392</xm:sqref>
        </x14:conditionalFormatting>
        <x14:conditionalFormatting xmlns:xm="http://schemas.microsoft.com/office/excel/2006/main">
          <x14:cfRule type="expression" priority="14" id="{D2F8207C-51C0-4AE3-A3C0-2FD69F2722BE}">
            <xm:f>$E392=data!$AR$4</xm:f>
            <x14:dxf>
              <fill>
                <patternFill>
                  <bgColor theme="1"/>
                </patternFill>
              </fill>
            </x14:dxf>
          </x14:cfRule>
          <xm:sqref>F392</xm:sqref>
        </x14:conditionalFormatting>
        <x14:conditionalFormatting xmlns:xm="http://schemas.microsoft.com/office/excel/2006/main">
          <x14:cfRule type="expression" priority="13" id="{4921C5B0-F2FD-41F1-A90D-346B2FD48E02}">
            <xm:f>$E392=data!$AR$5</xm:f>
            <x14:dxf>
              <fill>
                <patternFill>
                  <bgColor theme="1"/>
                </patternFill>
              </fill>
            </x14:dxf>
          </x14:cfRule>
          <xm:sqref>G392:H392</xm:sqref>
        </x14:conditionalFormatting>
        <x14:conditionalFormatting xmlns:xm="http://schemas.microsoft.com/office/excel/2006/main">
          <x14:cfRule type="expression" priority="12" id="{C3DDE888-439C-4DDD-9ECF-F9CECF246210}">
            <xm:f>$C393=data!$AS$5</xm:f>
            <x14:dxf>
              <fill>
                <patternFill>
                  <bgColor theme="1"/>
                </patternFill>
              </fill>
            </x14:dxf>
          </x14:cfRule>
          <xm:sqref>E393:H393</xm:sqref>
        </x14:conditionalFormatting>
        <x14:conditionalFormatting xmlns:xm="http://schemas.microsoft.com/office/excel/2006/main">
          <x14:cfRule type="expression" priority="11" id="{433FB490-2502-4F40-BE88-9A19EE5C3905}">
            <xm:f>$C393=data!$AS$4</xm:f>
            <x14:dxf>
              <fill>
                <patternFill>
                  <bgColor theme="1"/>
                </patternFill>
              </fill>
            </x14:dxf>
          </x14:cfRule>
          <xm:sqref>I393</xm:sqref>
        </x14:conditionalFormatting>
        <x14:conditionalFormatting xmlns:xm="http://schemas.microsoft.com/office/excel/2006/main">
          <x14:cfRule type="expression" priority="10" id="{CE2072F5-1D14-4D3C-8470-C52FE7ABD67A}">
            <xm:f>$E393=data!$AR$4</xm:f>
            <x14:dxf>
              <fill>
                <patternFill>
                  <bgColor theme="1"/>
                </patternFill>
              </fill>
            </x14:dxf>
          </x14:cfRule>
          <xm:sqref>F393</xm:sqref>
        </x14:conditionalFormatting>
        <x14:conditionalFormatting xmlns:xm="http://schemas.microsoft.com/office/excel/2006/main">
          <x14:cfRule type="expression" priority="9" id="{A033F475-BA41-4082-AFAB-7D620C29C122}">
            <xm:f>$E393=data!$AR$5</xm:f>
            <x14:dxf>
              <fill>
                <patternFill>
                  <bgColor theme="1"/>
                </patternFill>
              </fill>
            </x14:dxf>
          </x14:cfRule>
          <xm:sqref>G393:H393</xm:sqref>
        </x14:conditionalFormatting>
        <x14:conditionalFormatting xmlns:xm="http://schemas.microsoft.com/office/excel/2006/main">
          <x14:cfRule type="expression" priority="8" id="{ED99DA88-21E6-4D74-97A0-EDE51440780C}">
            <xm:f>$C394=data!$AS$5</xm:f>
            <x14:dxf>
              <fill>
                <patternFill>
                  <bgColor theme="1"/>
                </patternFill>
              </fill>
            </x14:dxf>
          </x14:cfRule>
          <xm:sqref>E394:H394</xm:sqref>
        </x14:conditionalFormatting>
        <x14:conditionalFormatting xmlns:xm="http://schemas.microsoft.com/office/excel/2006/main">
          <x14:cfRule type="expression" priority="7" id="{3DB9B2FD-21A0-44ED-BA6C-5D7C5F4B11C6}">
            <xm:f>$C394=data!$AS$4</xm:f>
            <x14:dxf>
              <fill>
                <patternFill>
                  <bgColor theme="1"/>
                </patternFill>
              </fill>
            </x14:dxf>
          </x14:cfRule>
          <xm:sqref>I394</xm:sqref>
        </x14:conditionalFormatting>
        <x14:conditionalFormatting xmlns:xm="http://schemas.microsoft.com/office/excel/2006/main">
          <x14:cfRule type="expression" priority="6" id="{87B5AC73-F43E-4BC2-9FC5-3FB1054B6D40}">
            <xm:f>$E394=data!$AR$4</xm:f>
            <x14:dxf>
              <fill>
                <patternFill>
                  <bgColor theme="1"/>
                </patternFill>
              </fill>
            </x14:dxf>
          </x14:cfRule>
          <xm:sqref>F394</xm:sqref>
        </x14:conditionalFormatting>
        <x14:conditionalFormatting xmlns:xm="http://schemas.microsoft.com/office/excel/2006/main">
          <x14:cfRule type="expression" priority="5" id="{B64C796E-63FC-43D8-8598-53FF65C1E040}">
            <xm:f>$E394=data!$AR$5</xm:f>
            <x14:dxf>
              <fill>
                <patternFill>
                  <bgColor theme="1"/>
                </patternFill>
              </fill>
            </x14:dxf>
          </x14:cfRule>
          <xm:sqref>G394:H394</xm:sqref>
        </x14:conditionalFormatting>
        <x14:conditionalFormatting xmlns:xm="http://schemas.microsoft.com/office/excel/2006/main">
          <x14:cfRule type="expression" priority="4" id="{16FD827D-626A-4BEB-9CB7-D519294F755B}">
            <xm:f>$C395=data!$AS$5</xm:f>
            <x14:dxf>
              <fill>
                <patternFill>
                  <bgColor theme="1"/>
                </patternFill>
              </fill>
            </x14:dxf>
          </x14:cfRule>
          <xm:sqref>E395:H395</xm:sqref>
        </x14:conditionalFormatting>
        <x14:conditionalFormatting xmlns:xm="http://schemas.microsoft.com/office/excel/2006/main">
          <x14:cfRule type="expression" priority="3" id="{087CD648-192A-46E6-971A-C5F45FABF435}">
            <xm:f>$C395=data!$AS$4</xm:f>
            <x14:dxf>
              <fill>
                <patternFill>
                  <bgColor theme="1"/>
                </patternFill>
              </fill>
            </x14:dxf>
          </x14:cfRule>
          <xm:sqref>I395</xm:sqref>
        </x14:conditionalFormatting>
        <x14:conditionalFormatting xmlns:xm="http://schemas.microsoft.com/office/excel/2006/main">
          <x14:cfRule type="expression" priority="2" id="{970FC5AB-3AF6-4F83-8262-D15BD5B18DA6}">
            <xm:f>$E395=data!$AR$4</xm:f>
            <x14:dxf>
              <fill>
                <patternFill>
                  <bgColor theme="1"/>
                </patternFill>
              </fill>
            </x14:dxf>
          </x14:cfRule>
          <xm:sqref>F395</xm:sqref>
        </x14:conditionalFormatting>
        <x14:conditionalFormatting xmlns:xm="http://schemas.microsoft.com/office/excel/2006/main">
          <x14:cfRule type="expression" priority="1" id="{98C1754B-1912-4DE1-8668-C51C6BB6469F}">
            <xm:f>$E395=data!$AR$5</xm:f>
            <x14:dxf>
              <fill>
                <patternFill>
                  <bgColor theme="1"/>
                </patternFill>
              </fill>
            </x14:dxf>
          </x14:cfRule>
          <xm:sqref>G395:H395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O156"/>
  <sheetViews>
    <sheetView showRowColHeaders="0" zoomScale="85" zoomScaleNormal="85" workbookViewId="0">
      <selection activeCell="J1" sqref="J1"/>
    </sheetView>
  </sheetViews>
  <sheetFormatPr defaultRowHeight="14.25" x14ac:dyDescent="0.15"/>
  <cols>
    <col min="1" max="1" width="1.25" style="1" customWidth="1"/>
    <col min="2" max="2" width="7.375" style="1" customWidth="1"/>
    <col min="3" max="3" width="7.75" style="1" bestFit="1" customWidth="1"/>
    <col min="4" max="4" width="9.75" style="1" bestFit="1" customWidth="1"/>
    <col min="5" max="5" width="9.5" style="1" customWidth="1"/>
    <col min="6" max="6" width="6.625" style="1" customWidth="1"/>
    <col min="7" max="7" width="24.125" style="1" customWidth="1"/>
    <col min="8" max="8" width="11.625" style="1" bestFit="1" customWidth="1"/>
    <col min="9" max="9" width="21.375" style="1" customWidth="1"/>
    <col min="10" max="10" width="15" style="1" customWidth="1"/>
    <col min="11" max="11" width="8.625" style="1" hidden="1" customWidth="1"/>
    <col min="12" max="12" width="9.875" style="1" hidden="1" customWidth="1"/>
    <col min="13" max="14" width="6.75" style="1" hidden="1" customWidth="1"/>
    <col min="15" max="15" width="11.625" style="61" hidden="1" customWidth="1"/>
    <col min="16" max="16384" width="9" style="1"/>
  </cols>
  <sheetData>
    <row r="1" spans="2:15" ht="15" thickBot="1" x14ac:dyDescent="0.2">
      <c r="B1" s="151" t="s">
        <v>124</v>
      </c>
      <c r="C1" s="152" t="s">
        <v>559</v>
      </c>
      <c r="J1" s="34" t="s">
        <v>360</v>
      </c>
    </row>
    <row r="2" spans="2:15" ht="28.5" customHeight="1" x14ac:dyDescent="0.15">
      <c r="B2" s="55"/>
      <c r="C2" s="633" t="s">
        <v>139</v>
      </c>
      <c r="D2" s="636" t="s">
        <v>123</v>
      </c>
      <c r="E2" s="636" t="s">
        <v>125</v>
      </c>
      <c r="F2" s="638" t="s">
        <v>357</v>
      </c>
      <c r="G2" s="639"/>
      <c r="H2" s="639"/>
      <c r="I2" s="639"/>
      <c r="J2" s="30" t="s">
        <v>358</v>
      </c>
    </row>
    <row r="3" spans="2:15" ht="14.25" customHeight="1" x14ac:dyDescent="0.15">
      <c r="B3" s="56"/>
      <c r="C3" s="634"/>
      <c r="D3" s="637"/>
      <c r="E3" s="637"/>
      <c r="F3" s="640" t="s">
        <v>126</v>
      </c>
      <c r="G3" s="642" t="s">
        <v>10</v>
      </c>
      <c r="H3" s="33" t="s">
        <v>127</v>
      </c>
      <c r="I3" s="644" t="s">
        <v>155</v>
      </c>
      <c r="J3" s="32" t="s">
        <v>359</v>
      </c>
    </row>
    <row r="4" spans="2:15" ht="15" thickBot="1" x14ac:dyDescent="0.2">
      <c r="B4" s="57"/>
      <c r="C4" s="635"/>
      <c r="D4" s="23" t="s">
        <v>2</v>
      </c>
      <c r="E4" s="26" t="s">
        <v>97</v>
      </c>
      <c r="F4" s="641"/>
      <c r="G4" s="643"/>
      <c r="H4" s="26" t="s">
        <v>129</v>
      </c>
      <c r="I4" s="645"/>
      <c r="J4" s="24" t="s">
        <v>2</v>
      </c>
      <c r="K4" s="92" t="s">
        <v>151</v>
      </c>
      <c r="L4" s="92" t="s">
        <v>152</v>
      </c>
      <c r="M4" s="61"/>
      <c r="N4" s="61" t="s">
        <v>384</v>
      </c>
      <c r="O4" s="61" t="s">
        <v>497</v>
      </c>
    </row>
    <row r="5" spans="2:15" ht="26.25" customHeight="1" x14ac:dyDescent="0.15">
      <c r="B5" s="650" t="s">
        <v>210</v>
      </c>
      <c r="C5" s="31" t="s">
        <v>140</v>
      </c>
      <c r="D5" s="35"/>
      <c r="E5" s="36"/>
      <c r="F5" s="37"/>
      <c r="G5" s="38"/>
      <c r="H5" s="39"/>
      <c r="I5" s="40"/>
      <c r="J5" s="107"/>
      <c r="K5" s="92">
        <f ca="1" xml:space="preserve">
IF(AND(F5=data!$AR$5,G5=data!$AT$87),data!$AU$87,
IF(AND(F5=data!$AR$5,G5=data!$AT$88),data!$AU$88,
IF(F5=data!$AR$4,E5/H5,
IF(F5=data!$AR$5,E5/OFFSET(data!$AT$3,MATCH(G5,data!$AT$4:$AT$88,0),1),0))))</f>
        <v>0</v>
      </c>
      <c r="L5" s="92">
        <f>MIN(IF(J5=data!$AV$4,0.18,0.09),E5*9)</f>
        <v>0</v>
      </c>
      <c r="M5" s="61">
        <f>IF(D5=data!$AS$5,L5,
IF(D5=data!$AS$4,K5,0))</f>
        <v>0</v>
      </c>
      <c r="N5" s="61">
        <f t="shared" ref="N5:N14" si="0">IF(ISNUMBER(M5),M5,0)</f>
        <v>0</v>
      </c>
      <c r="O5" s="61">
        <f>SUM(N5:N7)</f>
        <v>0</v>
      </c>
    </row>
    <row r="6" spans="2:15" ht="26.25" customHeight="1" x14ac:dyDescent="0.15">
      <c r="B6" s="651"/>
      <c r="C6" s="20" t="s">
        <v>141</v>
      </c>
      <c r="D6" s="42"/>
      <c r="E6" s="43"/>
      <c r="F6" s="44"/>
      <c r="G6" s="45"/>
      <c r="H6" s="46"/>
      <c r="I6" s="17"/>
      <c r="J6" s="47"/>
      <c r="K6" s="92">
        <f ca="1" xml:space="preserve">
IF(AND(F6=data!$AR$5,G6=data!$AT$87),data!$AU$87,
IF(AND(F6=data!$AR$5,G6=data!$AT$88),data!$AU$88,
IF(F6=data!$AR$4,E6/H6,
IF(F6=data!$AR$5,E6/OFFSET(data!$AT$3,MATCH(G6,data!$AT$4:$AT$88,0),1),0))))</f>
        <v>0</v>
      </c>
      <c r="L6" s="92">
        <f>MIN(IF(J6=data!$AV$4,0.18,0.09),E6*9)</f>
        <v>0</v>
      </c>
      <c r="M6" s="61">
        <f>IF(D6=data!$AS$5,L6,
IF(D6=data!$AS$4,K6,0))</f>
        <v>0</v>
      </c>
      <c r="N6" s="61">
        <f t="shared" si="0"/>
        <v>0</v>
      </c>
    </row>
    <row r="7" spans="2:15" ht="26.25" customHeight="1" thickBot="1" x14ac:dyDescent="0.2">
      <c r="B7" s="652"/>
      <c r="C7" s="21" t="s">
        <v>209</v>
      </c>
      <c r="D7" s="49"/>
      <c r="E7" s="50"/>
      <c r="F7" s="51"/>
      <c r="G7" s="52"/>
      <c r="H7" s="53"/>
      <c r="I7" s="18"/>
      <c r="J7" s="108"/>
      <c r="K7" s="92">
        <f ca="1" xml:space="preserve">
IF(AND(F7=data!$AR$5,G7=data!$AT$87),data!$AU$87,
IF(AND(F7=data!$AR$5,G7=data!$AT$88),data!$AU$88,
IF(F7=data!$AR$4,E7/H7,
IF(F7=data!$AR$5,E7/OFFSET(data!$AT$3,MATCH(G7,data!$AT$4:$AT$88,0),1),0))))</f>
        <v>0</v>
      </c>
      <c r="L7" s="92">
        <f>MIN(IF(J7=data!$AV$4,0.18,0.09),E7*9)</f>
        <v>0</v>
      </c>
      <c r="M7" s="61">
        <f>IF(D7=data!$AS$5,L7,
IF(D7=data!$AS$4,K7,0))</f>
        <v>0</v>
      </c>
      <c r="N7" s="61">
        <f t="shared" si="0"/>
        <v>0</v>
      </c>
    </row>
    <row r="8" spans="2:15" ht="26.25" customHeight="1" x14ac:dyDescent="0.15">
      <c r="B8" s="650" t="s">
        <v>211</v>
      </c>
      <c r="C8" s="20" t="s">
        <v>140</v>
      </c>
      <c r="D8" s="42"/>
      <c r="E8" s="43"/>
      <c r="F8" s="44"/>
      <c r="G8" s="45"/>
      <c r="H8" s="46"/>
      <c r="I8" s="17"/>
      <c r="J8" s="47"/>
      <c r="K8" s="92">
        <f ca="1" xml:space="preserve">
IF(AND(F8=data!$AR$5,G8=data!$AT$87),data!$AU$87,
IF(AND(F8=data!$AR$5,G8=data!$AT$88),data!$AU$88,
IF(F8=data!$AR$4,E8/H8,
IF(F8=data!$AR$5,E8/OFFSET(data!$AT$3,MATCH(G8,data!$AT$4:$AT$88,0),1),0))))</f>
        <v>0</v>
      </c>
      <c r="L8" s="92">
        <f>MIN(IF(J8=data!$AV$4,0.18,0.09),E8*9)</f>
        <v>0</v>
      </c>
      <c r="M8" s="61">
        <f>IF(D8=data!$AS$5,L8,
IF(D8=data!$AS$4,K8,0))</f>
        <v>0</v>
      </c>
      <c r="N8" s="61">
        <f t="shared" si="0"/>
        <v>0</v>
      </c>
      <c r="O8" s="61">
        <f>SUM(N8:N10)</f>
        <v>0</v>
      </c>
    </row>
    <row r="9" spans="2:15" ht="26.25" customHeight="1" x14ac:dyDescent="0.15">
      <c r="B9" s="651"/>
      <c r="C9" s="20" t="s">
        <v>141</v>
      </c>
      <c r="D9" s="42"/>
      <c r="E9" s="43"/>
      <c r="F9" s="44"/>
      <c r="G9" s="45"/>
      <c r="H9" s="46"/>
      <c r="I9" s="17"/>
      <c r="J9" s="47"/>
      <c r="K9" s="92">
        <f ca="1" xml:space="preserve">
IF(AND(F9=data!$AR$5,G9=data!$AT$87),data!$AU$87,
IF(AND(F9=data!$AR$5,G9=data!$AT$88),data!$AU$88,
IF(F9=data!$AR$4,E9/H9,
IF(F9=data!$AR$5,E9/OFFSET(data!$AT$3,MATCH(G9,data!$AT$4:$AT$88,0),1),0))))</f>
        <v>0</v>
      </c>
      <c r="L9" s="92">
        <f>MIN(IF(J9=data!$AV$4,0.18,0.09),E9*9)</f>
        <v>0</v>
      </c>
      <c r="M9" s="61">
        <f>IF(D9=data!$AS$5,L9,
IF(D9=data!$AS$4,K9,0))</f>
        <v>0</v>
      </c>
      <c r="N9" s="61">
        <f t="shared" si="0"/>
        <v>0</v>
      </c>
    </row>
    <row r="10" spans="2:15" ht="26.25" customHeight="1" thickBot="1" x14ac:dyDescent="0.2">
      <c r="B10" s="652"/>
      <c r="C10" s="21" t="s">
        <v>209</v>
      </c>
      <c r="D10" s="49"/>
      <c r="E10" s="50"/>
      <c r="F10" s="51"/>
      <c r="G10" s="52"/>
      <c r="H10" s="53"/>
      <c r="I10" s="18"/>
      <c r="J10" s="108"/>
      <c r="K10" s="92">
        <f ca="1" xml:space="preserve">
IF(AND(F10=data!$AR$5,G10=data!$AT$87),data!$AU$87,
IF(AND(F10=data!$AR$5,G10=data!$AT$88),data!$AU$88,
IF(F10=data!$AR$4,E10/H10,
IF(F10=data!$AR$5,E10/OFFSET(data!$AT$3,MATCH(G10,data!$AT$4:$AT$88,0),1),0))))</f>
        <v>0</v>
      </c>
      <c r="L10" s="92">
        <f>MIN(IF(J10=data!$AV$4,0.18,0.09),E10*9)</f>
        <v>0</v>
      </c>
      <c r="M10" s="61">
        <f>IF(D10=data!$AS$5,L10,
IF(D10=data!$AS$4,K10,0))</f>
        <v>0</v>
      </c>
      <c r="N10" s="61">
        <f t="shared" si="0"/>
        <v>0</v>
      </c>
    </row>
    <row r="11" spans="2:15" ht="26.25" customHeight="1" x14ac:dyDescent="0.15">
      <c r="B11" s="650" t="s">
        <v>212</v>
      </c>
      <c r="C11" s="20" t="s">
        <v>140</v>
      </c>
      <c r="D11" s="42"/>
      <c r="E11" s="43"/>
      <c r="F11" s="44"/>
      <c r="G11" s="45"/>
      <c r="H11" s="46"/>
      <c r="I11" s="17"/>
      <c r="J11" s="47"/>
      <c r="K11" s="92">
        <f ca="1" xml:space="preserve">
IF(AND(F11=data!$AR$5,G11=data!$AT$87),data!$AU$87,
IF(AND(F11=data!$AR$5,G11=data!$AT$88),data!$AU$88,
IF(F11=data!$AR$4,E11/H11,
IF(F11=data!$AR$5,E11/OFFSET(data!$AT$3,MATCH(G11,data!$AT$4:$AT$88,0),1),0))))</f>
        <v>0</v>
      </c>
      <c r="L11" s="92">
        <f>MIN(IF(J11=data!$AV$4,0.18,0.09),E11*9)</f>
        <v>0</v>
      </c>
      <c r="M11" s="61">
        <f>IF(D11=data!$AS$5,L11,
IF(D11=data!$AS$4,K11,0))</f>
        <v>0</v>
      </c>
      <c r="N11" s="61">
        <f t="shared" si="0"/>
        <v>0</v>
      </c>
      <c r="O11" s="61">
        <f>SUM(N11:N13)</f>
        <v>0</v>
      </c>
    </row>
    <row r="12" spans="2:15" ht="26.25" customHeight="1" x14ac:dyDescent="0.15">
      <c r="B12" s="651"/>
      <c r="C12" s="20" t="s">
        <v>141</v>
      </c>
      <c r="D12" s="42"/>
      <c r="E12" s="43"/>
      <c r="F12" s="44"/>
      <c r="G12" s="45"/>
      <c r="H12" s="46"/>
      <c r="I12" s="17"/>
      <c r="J12" s="47"/>
      <c r="K12" s="92">
        <f ca="1" xml:space="preserve">
IF(AND(F12=data!$AR$5,G12=data!$AT$87),data!$AU$87,
IF(AND(F12=data!$AR$5,G12=data!$AT$88),data!$AU$88,
IF(F12=data!$AR$4,E12/H12,
IF(F12=data!$AR$5,E12/OFFSET(data!$AT$3,MATCH(G12,data!$AT$4:$AT$88,0),1),0))))</f>
        <v>0</v>
      </c>
      <c r="L12" s="92">
        <f>MIN(IF(J12=data!$AV$4,0.18,0.09),E12*9)</f>
        <v>0</v>
      </c>
      <c r="M12" s="61">
        <f>IF(D12=data!$AS$5,L12,
IF(D12=data!$AS$4,K12,0))</f>
        <v>0</v>
      </c>
      <c r="N12" s="61">
        <f t="shared" si="0"/>
        <v>0</v>
      </c>
    </row>
    <row r="13" spans="2:15" ht="26.25" customHeight="1" thickBot="1" x14ac:dyDescent="0.2">
      <c r="B13" s="652"/>
      <c r="C13" s="21" t="s">
        <v>209</v>
      </c>
      <c r="D13" s="49"/>
      <c r="E13" s="50"/>
      <c r="F13" s="51"/>
      <c r="G13" s="52"/>
      <c r="H13" s="53"/>
      <c r="I13" s="18"/>
      <c r="J13" s="108"/>
      <c r="K13" s="92">
        <f ca="1" xml:space="preserve">
IF(AND(F13=data!$AR$5,G13=data!$AT$87),data!$AU$87,
IF(AND(F13=data!$AR$5,G13=data!$AT$88),data!$AU$88,
IF(F13=data!$AR$4,E13/H13,
IF(F13=data!$AR$5,E13/OFFSET(data!$AT$3,MATCH(G13,data!$AT$4:$AT$88,0),1),0))))</f>
        <v>0</v>
      </c>
      <c r="L13" s="92">
        <f>MIN(IF(J13=data!$AV$4,0.18,0.09),E13*9)</f>
        <v>0</v>
      </c>
      <c r="M13" s="61">
        <f>IF(D13=data!$AS$5,L13,
IF(D13=data!$AS$4,K13,0))</f>
        <v>0</v>
      </c>
      <c r="N13" s="61">
        <f t="shared" si="0"/>
        <v>0</v>
      </c>
    </row>
    <row r="14" spans="2:15" ht="26.25" customHeight="1" x14ac:dyDescent="0.15">
      <c r="B14" s="650" t="s">
        <v>213</v>
      </c>
      <c r="C14" s="20" t="s">
        <v>140</v>
      </c>
      <c r="D14" s="42" t="s">
        <v>151</v>
      </c>
      <c r="E14" s="43">
        <v>3.5000000000000003E-2</v>
      </c>
      <c r="F14" s="44" t="s">
        <v>138</v>
      </c>
      <c r="G14" s="45" t="s">
        <v>341</v>
      </c>
      <c r="H14" s="46"/>
      <c r="I14" s="17"/>
      <c r="J14" s="47"/>
      <c r="K14" s="92">
        <f ca="1" xml:space="preserve">
IF(AND(F14=data!$AR$5,G14=data!$AT$87),data!$AU$87,
IF(AND(F14=data!$AR$5,G14=data!$AT$88),data!$AU$88,
IF(F14=data!$AR$4,E14/H14,
IF(F14=data!$AR$5,E14/OFFSET(data!$AT$3,MATCH(G14,data!$AT$4:$AT$88,0),1),0))))</f>
        <v>1.25</v>
      </c>
      <c r="L14" s="92">
        <f>MIN(IF(J14=data!$AV$4,0.18,0.09),E14*9)</f>
        <v>0.09</v>
      </c>
      <c r="M14" s="61">
        <f ca="1">IF(D14=data!$AS$5,L14,
IF(D14=data!$AS$4,K14,0))</f>
        <v>1.25</v>
      </c>
      <c r="N14" s="61">
        <f t="shared" ca="1" si="0"/>
        <v>1.25</v>
      </c>
      <c r="O14" s="61">
        <f ca="1">SUM(N14:N16)</f>
        <v>1.25</v>
      </c>
    </row>
    <row r="15" spans="2:15" ht="26.25" customHeight="1" x14ac:dyDescent="0.15">
      <c r="B15" s="651"/>
      <c r="C15" s="20" t="s">
        <v>141</v>
      </c>
      <c r="D15" s="42"/>
      <c r="E15" s="43"/>
      <c r="F15" s="44"/>
      <c r="G15" s="45"/>
      <c r="H15" s="46"/>
      <c r="I15" s="17"/>
      <c r="J15" s="47"/>
      <c r="K15" s="92">
        <f ca="1" xml:space="preserve">
IF(AND(F15=data!$AR$5,G15=data!$AT$87),data!$AU$87,
IF(AND(F15=data!$AR$5,G15=data!$AT$88),data!$AU$88,
IF(F15=data!$AR$4,E15/H15,
IF(F15=data!$AR$5,E15/OFFSET(data!$AT$3,MATCH(G15,data!$AT$4:$AT$88,0),1),0))))</f>
        <v>0</v>
      </c>
      <c r="L15" s="92">
        <f>MIN(IF(J15=data!$AV$4,0.18,0.09),E15*9)</f>
        <v>0</v>
      </c>
      <c r="M15" s="61">
        <f>IF(D15=data!$AS$5,L15,
IF(D15=data!$AS$4,K15,0))</f>
        <v>0</v>
      </c>
      <c r="N15" s="61">
        <f t="shared" ref="N15:N16" si="1">IF(ISNUMBER(M15),M15,0)</f>
        <v>0</v>
      </c>
    </row>
    <row r="16" spans="2:15" ht="26.25" customHeight="1" thickBot="1" x14ac:dyDescent="0.2">
      <c r="B16" s="652"/>
      <c r="C16" s="21" t="s">
        <v>209</v>
      </c>
      <c r="D16" s="49"/>
      <c r="E16" s="50"/>
      <c r="F16" s="51"/>
      <c r="G16" s="52"/>
      <c r="H16" s="53"/>
      <c r="I16" s="18"/>
      <c r="J16" s="108"/>
      <c r="K16" s="92">
        <f ca="1" xml:space="preserve">
IF(AND(F16=data!$AR$5,G16=data!$AT$87),data!$AU$87,
IF(AND(F16=data!$AR$5,G16=data!$AT$88),data!$AU$88,
IF(F16=data!$AR$4,E16/H16,
IF(F16=data!$AR$5,E16/OFFSET(data!$AT$3,MATCH(G16,data!$AT$4:$AT$88,0),1),0))))</f>
        <v>0</v>
      </c>
      <c r="L16" s="92">
        <f>MIN(IF(J16=data!$AV$4,0.18,0.09),E16*9)</f>
        <v>0</v>
      </c>
      <c r="M16" s="61">
        <f>IF(D16=data!$AS$5,L16,
IF(D16=data!$AS$4,K16,0))</f>
        <v>0</v>
      </c>
      <c r="N16" s="61">
        <f t="shared" si="1"/>
        <v>0</v>
      </c>
    </row>
    <row r="21" spans="2:15" ht="15" thickBot="1" x14ac:dyDescent="0.2">
      <c r="B21" s="151" t="s">
        <v>124</v>
      </c>
      <c r="C21" s="152" t="s">
        <v>567</v>
      </c>
      <c r="J21" s="34" t="s">
        <v>360</v>
      </c>
    </row>
    <row r="22" spans="2:15" ht="28.5" customHeight="1" x14ac:dyDescent="0.15">
      <c r="B22" s="55"/>
      <c r="C22" s="633" t="s">
        <v>139</v>
      </c>
      <c r="D22" s="636" t="s">
        <v>123</v>
      </c>
      <c r="E22" s="636" t="s">
        <v>125</v>
      </c>
      <c r="F22" s="638" t="s">
        <v>357</v>
      </c>
      <c r="G22" s="639"/>
      <c r="H22" s="639"/>
      <c r="I22" s="639"/>
      <c r="J22" s="30" t="s">
        <v>358</v>
      </c>
    </row>
    <row r="23" spans="2:15" ht="14.25" customHeight="1" x14ac:dyDescent="0.15">
      <c r="B23" s="56"/>
      <c r="C23" s="634"/>
      <c r="D23" s="637"/>
      <c r="E23" s="637"/>
      <c r="F23" s="640" t="s">
        <v>126</v>
      </c>
      <c r="G23" s="642" t="s">
        <v>10</v>
      </c>
      <c r="H23" s="33" t="s">
        <v>127</v>
      </c>
      <c r="I23" s="644" t="s">
        <v>155</v>
      </c>
      <c r="J23" s="32" t="s">
        <v>359</v>
      </c>
    </row>
    <row r="24" spans="2:15" ht="15" thickBot="1" x14ac:dyDescent="0.2">
      <c r="B24" s="57"/>
      <c r="C24" s="635"/>
      <c r="D24" s="23" t="s">
        <v>2</v>
      </c>
      <c r="E24" s="26" t="s">
        <v>97</v>
      </c>
      <c r="F24" s="641"/>
      <c r="G24" s="643"/>
      <c r="H24" s="26" t="s">
        <v>129</v>
      </c>
      <c r="I24" s="645"/>
      <c r="J24" s="24" t="s">
        <v>2</v>
      </c>
      <c r="K24" s="92" t="s">
        <v>151</v>
      </c>
      <c r="L24" s="92" t="s">
        <v>152</v>
      </c>
      <c r="M24" s="61"/>
      <c r="N24" s="61" t="s">
        <v>384</v>
      </c>
      <c r="O24" s="61" t="s">
        <v>497</v>
      </c>
    </row>
    <row r="25" spans="2:15" ht="26.25" customHeight="1" x14ac:dyDescent="0.15">
      <c r="B25" s="650" t="s">
        <v>118</v>
      </c>
      <c r="C25" s="31" t="s">
        <v>140</v>
      </c>
      <c r="D25" s="35"/>
      <c r="E25" s="36"/>
      <c r="F25" s="37"/>
      <c r="G25" s="38"/>
      <c r="H25" s="39"/>
      <c r="I25" s="40"/>
      <c r="J25" s="107"/>
      <c r="K25" s="92">
        <f ca="1" xml:space="preserve">
IF(AND(F25=data!$AR$5,G25=data!$AT$87),data!$AU$87,
IF(AND(F25=data!$AR$5,G25=data!$AT$88),data!$AU$88,
IF(F25=data!$AR$4,E25/H25,
IF(F25=data!$AR$5,E25/OFFSET(data!$AT$3,MATCH(G25,data!$AT$4:$AT$88,0),1),0))))</f>
        <v>0</v>
      </c>
      <c r="L25" s="92">
        <f>MIN(IF(J25=data!$AV$4,0.18,0.09),E25*9)</f>
        <v>0</v>
      </c>
      <c r="M25" s="61">
        <f>IF(D25=data!$AS$5,L25,
IF(D25=data!$AS$4,K25,0))</f>
        <v>0</v>
      </c>
      <c r="N25" s="61">
        <f t="shared" ref="N25:N36" si="2">IF(ISNUMBER(M25),M25,0)</f>
        <v>0</v>
      </c>
      <c r="O25" s="61">
        <f>SUM(N25:N27)</f>
        <v>0</v>
      </c>
    </row>
    <row r="26" spans="2:15" ht="26.25" customHeight="1" x14ac:dyDescent="0.15">
      <c r="B26" s="651"/>
      <c r="C26" s="20" t="s">
        <v>141</v>
      </c>
      <c r="D26" s="42"/>
      <c r="E26" s="43"/>
      <c r="F26" s="44"/>
      <c r="G26" s="45"/>
      <c r="H26" s="46"/>
      <c r="I26" s="17"/>
      <c r="J26" s="47"/>
      <c r="K26" s="92">
        <f ca="1" xml:space="preserve">
IF(AND(F26=data!$AR$5,G26=data!$AT$87),data!$AU$87,
IF(AND(F26=data!$AR$5,G26=data!$AT$88),data!$AU$88,
IF(F26=data!$AR$4,E26/H26,
IF(F26=data!$AR$5,E26/OFFSET(data!$AT$3,MATCH(G26,data!$AT$4:$AT$88,0),1),0))))</f>
        <v>0</v>
      </c>
      <c r="L26" s="92">
        <f>MIN(IF(J26=data!$AV$4,0.18,0.09),E26*9)</f>
        <v>0</v>
      </c>
      <c r="M26" s="61">
        <f>IF(D26=data!$AS$5,L26,
IF(D26=data!$AS$4,K26,0))</f>
        <v>0</v>
      </c>
      <c r="N26" s="61">
        <f t="shared" si="2"/>
        <v>0</v>
      </c>
    </row>
    <row r="27" spans="2:15" ht="26.25" customHeight="1" thickBot="1" x14ac:dyDescent="0.2">
      <c r="B27" s="652"/>
      <c r="C27" s="21" t="s">
        <v>209</v>
      </c>
      <c r="D27" s="49"/>
      <c r="E27" s="50"/>
      <c r="F27" s="51"/>
      <c r="G27" s="52"/>
      <c r="H27" s="53"/>
      <c r="I27" s="18"/>
      <c r="J27" s="108"/>
      <c r="K27" s="92">
        <f ca="1" xml:space="preserve">
IF(AND(F27=data!$AR$5,G27=data!$AT$87),data!$AU$87,
IF(AND(F27=data!$AR$5,G27=data!$AT$88),data!$AU$88,
IF(F27=data!$AR$4,E27/H27,
IF(F27=data!$AR$5,E27/OFFSET(data!$AT$3,MATCH(G27,data!$AT$4:$AT$88,0),1),0))))</f>
        <v>0</v>
      </c>
      <c r="L27" s="92">
        <f>MIN(IF(J27=data!$AV$4,0.18,0.09),E27*9)</f>
        <v>0</v>
      </c>
      <c r="M27" s="61">
        <f>IF(D27=data!$AS$5,L27,
IF(D27=data!$AS$4,K27,0))</f>
        <v>0</v>
      </c>
      <c r="N27" s="61">
        <f t="shared" si="2"/>
        <v>0</v>
      </c>
    </row>
    <row r="28" spans="2:15" ht="26.25" customHeight="1" x14ac:dyDescent="0.15">
      <c r="B28" s="650" t="s">
        <v>119</v>
      </c>
      <c r="C28" s="20" t="s">
        <v>140</v>
      </c>
      <c r="D28" s="42"/>
      <c r="E28" s="43"/>
      <c r="F28" s="44"/>
      <c r="G28" s="45"/>
      <c r="H28" s="46"/>
      <c r="I28" s="17"/>
      <c r="J28" s="47"/>
      <c r="K28" s="92">
        <f ca="1" xml:space="preserve">
IF(AND(F28=data!$AR$5,G28=data!$AT$87),data!$AU$87,
IF(AND(F28=data!$AR$5,G28=data!$AT$88),data!$AU$88,
IF(F28=data!$AR$4,E28/H28,
IF(F28=data!$AR$5,E28/OFFSET(data!$AT$3,MATCH(G28,data!$AT$4:$AT$88,0),1),0))))</f>
        <v>0</v>
      </c>
      <c r="L28" s="92">
        <f>MIN(IF(J28=data!$AV$4,0.18,0.09),E28*9)</f>
        <v>0</v>
      </c>
      <c r="M28" s="61">
        <f>IF(D28=data!$AS$5,L28,
IF(D28=data!$AS$4,K28,0))</f>
        <v>0</v>
      </c>
      <c r="N28" s="61">
        <f t="shared" si="2"/>
        <v>0</v>
      </c>
      <c r="O28" s="61">
        <f>SUM(N28:N30)</f>
        <v>0</v>
      </c>
    </row>
    <row r="29" spans="2:15" ht="26.25" customHeight="1" x14ac:dyDescent="0.15">
      <c r="B29" s="651"/>
      <c r="C29" s="20" t="s">
        <v>141</v>
      </c>
      <c r="D29" s="42"/>
      <c r="E29" s="43"/>
      <c r="F29" s="44"/>
      <c r="G29" s="45"/>
      <c r="H29" s="46"/>
      <c r="I29" s="17"/>
      <c r="J29" s="47"/>
      <c r="K29" s="92">
        <f ca="1" xml:space="preserve">
IF(AND(F29=data!$AR$5,G29=data!$AT$87),data!$AU$87,
IF(AND(F29=data!$AR$5,G29=data!$AT$88),data!$AU$88,
IF(F29=data!$AR$4,E29/H29,
IF(F29=data!$AR$5,E29/OFFSET(data!$AT$3,MATCH(G29,data!$AT$4:$AT$88,0),1),0))))</f>
        <v>0</v>
      </c>
      <c r="L29" s="92">
        <f>MIN(IF(J29=data!$AV$4,0.18,0.09),E29*9)</f>
        <v>0</v>
      </c>
      <c r="M29" s="61">
        <f>IF(D29=data!$AS$5,L29,
IF(D29=data!$AS$4,K29,0))</f>
        <v>0</v>
      </c>
      <c r="N29" s="61">
        <f t="shared" si="2"/>
        <v>0</v>
      </c>
    </row>
    <row r="30" spans="2:15" ht="26.25" customHeight="1" thickBot="1" x14ac:dyDescent="0.2">
      <c r="B30" s="652"/>
      <c r="C30" s="21" t="s">
        <v>209</v>
      </c>
      <c r="D30" s="49"/>
      <c r="E30" s="50"/>
      <c r="F30" s="51"/>
      <c r="G30" s="52"/>
      <c r="H30" s="53"/>
      <c r="I30" s="18"/>
      <c r="J30" s="108"/>
      <c r="K30" s="92">
        <f ca="1" xml:space="preserve">
IF(AND(F30=data!$AR$5,G30=data!$AT$87),data!$AU$87,
IF(AND(F30=data!$AR$5,G30=data!$AT$88),data!$AU$88,
IF(F30=data!$AR$4,E30/H30,
IF(F30=data!$AR$5,E30/OFFSET(data!$AT$3,MATCH(G30,data!$AT$4:$AT$88,0),1),0))))</f>
        <v>0</v>
      </c>
      <c r="L30" s="92">
        <f>MIN(IF(J30=data!$AV$4,0.18,0.09),E30*9)</f>
        <v>0</v>
      </c>
      <c r="M30" s="61">
        <f>IF(D30=data!$AS$5,L30,
IF(D30=data!$AS$4,K30,0))</f>
        <v>0</v>
      </c>
      <c r="N30" s="61">
        <f t="shared" si="2"/>
        <v>0</v>
      </c>
    </row>
    <row r="31" spans="2:15" ht="26.25" customHeight="1" x14ac:dyDescent="0.15">
      <c r="B31" s="650" t="s">
        <v>120</v>
      </c>
      <c r="C31" s="20" t="s">
        <v>140</v>
      </c>
      <c r="D31" s="42"/>
      <c r="E31" s="43"/>
      <c r="F31" s="44"/>
      <c r="G31" s="45"/>
      <c r="H31" s="46"/>
      <c r="I31" s="17"/>
      <c r="J31" s="47"/>
      <c r="K31" s="92">
        <f ca="1" xml:space="preserve">
IF(AND(F31=data!$AR$5,G31=data!$AT$87),data!$AU$87,
IF(AND(F31=data!$AR$5,G31=data!$AT$88),data!$AU$88,
IF(F31=data!$AR$4,E31/H31,
IF(F31=data!$AR$5,E31/OFFSET(data!$AT$3,MATCH(G31,data!$AT$4:$AT$88,0),1),0))))</f>
        <v>0</v>
      </c>
      <c r="L31" s="92">
        <f>MIN(IF(J31=data!$AV$4,0.18,0.09),E31*9)</f>
        <v>0</v>
      </c>
      <c r="M31" s="61">
        <f>IF(D31=data!$AS$5,L31,
IF(D31=data!$AS$4,K31,0))</f>
        <v>0</v>
      </c>
      <c r="N31" s="61">
        <f t="shared" si="2"/>
        <v>0</v>
      </c>
      <c r="O31" s="61">
        <f>SUM(N31:N33)</f>
        <v>0</v>
      </c>
    </row>
    <row r="32" spans="2:15" ht="26.25" customHeight="1" x14ac:dyDescent="0.15">
      <c r="B32" s="651"/>
      <c r="C32" s="20" t="s">
        <v>141</v>
      </c>
      <c r="D32" s="42"/>
      <c r="E32" s="43"/>
      <c r="F32" s="44"/>
      <c r="G32" s="45"/>
      <c r="H32" s="46"/>
      <c r="I32" s="17"/>
      <c r="J32" s="47"/>
      <c r="K32" s="92">
        <f ca="1" xml:space="preserve">
IF(AND(F32=data!$AR$5,G32=data!$AT$87),data!$AU$87,
IF(AND(F32=data!$AR$5,G32=data!$AT$88),data!$AU$88,
IF(F32=data!$AR$4,E32/H32,
IF(F32=data!$AR$5,E32/OFFSET(data!$AT$3,MATCH(G32,data!$AT$4:$AT$88,0),1),0))))</f>
        <v>0</v>
      </c>
      <c r="L32" s="92">
        <f>MIN(IF(J32=data!$AV$4,0.18,0.09),E32*9)</f>
        <v>0</v>
      </c>
      <c r="M32" s="61">
        <f>IF(D32=data!$AS$5,L32,
IF(D32=data!$AS$4,K32,0))</f>
        <v>0</v>
      </c>
      <c r="N32" s="61">
        <f t="shared" si="2"/>
        <v>0</v>
      </c>
    </row>
    <row r="33" spans="2:15" ht="26.25" customHeight="1" thickBot="1" x14ac:dyDescent="0.2">
      <c r="B33" s="652"/>
      <c r="C33" s="21" t="s">
        <v>209</v>
      </c>
      <c r="D33" s="49"/>
      <c r="E33" s="50"/>
      <c r="F33" s="51"/>
      <c r="G33" s="52"/>
      <c r="H33" s="53"/>
      <c r="I33" s="18"/>
      <c r="J33" s="108"/>
      <c r="K33" s="92">
        <f ca="1" xml:space="preserve">
IF(AND(F33=data!$AR$5,G33=data!$AT$87),data!$AU$87,
IF(AND(F33=data!$AR$5,G33=data!$AT$88),data!$AU$88,
IF(F33=data!$AR$4,E33/H33,
IF(F33=data!$AR$5,E33/OFFSET(data!$AT$3,MATCH(G33,data!$AT$4:$AT$88,0),1),0))))</f>
        <v>0</v>
      </c>
      <c r="L33" s="92">
        <f>MIN(IF(J33=data!$AV$4,0.18,0.09),E33*9)</f>
        <v>0</v>
      </c>
      <c r="M33" s="61">
        <f>IF(D33=data!$AS$5,L33,
IF(D33=data!$AS$4,K33,0))</f>
        <v>0</v>
      </c>
      <c r="N33" s="61">
        <f t="shared" si="2"/>
        <v>0</v>
      </c>
    </row>
    <row r="34" spans="2:15" ht="26.25" customHeight="1" x14ac:dyDescent="0.15">
      <c r="B34" s="650" t="s">
        <v>121</v>
      </c>
      <c r="C34" s="20" t="s">
        <v>140</v>
      </c>
      <c r="D34" s="42" t="s">
        <v>151</v>
      </c>
      <c r="E34" s="43">
        <v>1.4999999999999999E-2</v>
      </c>
      <c r="F34" s="44" t="s">
        <v>138</v>
      </c>
      <c r="G34" s="45" t="s">
        <v>341</v>
      </c>
      <c r="H34" s="46"/>
      <c r="I34" s="17"/>
      <c r="J34" s="47"/>
      <c r="K34" s="92">
        <f ca="1" xml:space="preserve">
IF(AND(F34=data!$AR$5,G34=data!$AT$87),data!$AU$87,
IF(AND(F34=data!$AR$5,G34=data!$AT$88),data!$AU$88,
IF(F34=data!$AR$4,E34/H34,
IF(F34=data!$AR$5,E34/OFFSET(data!$AT$3,MATCH(G34,data!$AT$4:$AT$88,0),1),0))))</f>
        <v>0.5357142857142857</v>
      </c>
      <c r="L34" s="92">
        <f>MIN(IF(J34=data!$AV$4,0.18,0.09),E34*9)</f>
        <v>0.09</v>
      </c>
      <c r="M34" s="61">
        <f ca="1">IF(D34=data!$AS$5,L34,
IF(D34=data!$AS$4,K34,0))</f>
        <v>0.5357142857142857</v>
      </c>
      <c r="N34" s="61">
        <f t="shared" ca="1" si="2"/>
        <v>0.5357142857142857</v>
      </c>
      <c r="O34" s="61">
        <f ca="1">SUM(N34:N36)</f>
        <v>0.5357142857142857</v>
      </c>
    </row>
    <row r="35" spans="2:15" ht="26.25" customHeight="1" x14ac:dyDescent="0.15">
      <c r="B35" s="651"/>
      <c r="C35" s="20" t="s">
        <v>141</v>
      </c>
      <c r="D35" s="42"/>
      <c r="E35" s="43"/>
      <c r="F35" s="44"/>
      <c r="G35" s="45"/>
      <c r="H35" s="46"/>
      <c r="I35" s="17"/>
      <c r="J35" s="47"/>
      <c r="K35" s="92">
        <f ca="1" xml:space="preserve">
IF(AND(F35=data!$AR$5,G35=data!$AT$87),data!$AU$87,
IF(AND(F35=data!$AR$5,G35=data!$AT$88),data!$AU$88,
IF(F35=data!$AR$4,E35/H35,
IF(F35=data!$AR$5,E35/OFFSET(data!$AT$3,MATCH(G35,data!$AT$4:$AT$88,0),1),0))))</f>
        <v>0</v>
      </c>
      <c r="L35" s="92">
        <f>MIN(IF(J35=data!$AV$4,0.18,0.09),E35*9)</f>
        <v>0</v>
      </c>
      <c r="M35" s="61">
        <f>IF(D35=data!$AS$5,L35,
IF(D35=data!$AS$4,K35,0))</f>
        <v>0</v>
      </c>
      <c r="N35" s="61">
        <f t="shared" si="2"/>
        <v>0</v>
      </c>
    </row>
    <row r="36" spans="2:15" ht="26.25" customHeight="1" thickBot="1" x14ac:dyDescent="0.2">
      <c r="B36" s="652"/>
      <c r="C36" s="21" t="s">
        <v>209</v>
      </c>
      <c r="D36" s="49"/>
      <c r="E36" s="50"/>
      <c r="F36" s="51"/>
      <c r="G36" s="52"/>
      <c r="H36" s="53"/>
      <c r="I36" s="18"/>
      <c r="J36" s="108"/>
      <c r="K36" s="92">
        <f ca="1" xml:space="preserve">
IF(AND(F36=data!$AR$5,G36=data!$AT$87),data!$AU$87,
IF(AND(F36=data!$AR$5,G36=data!$AT$88),data!$AU$88,
IF(F36=data!$AR$4,E36/H36,
IF(F36=data!$AR$5,E36/OFFSET(data!$AT$3,MATCH(G36,data!$AT$4:$AT$88,0),1),0))))</f>
        <v>0</v>
      </c>
      <c r="L36" s="92">
        <f>MIN(IF(J36=data!$AV$4,0.18,0.09),E36*9)</f>
        <v>0</v>
      </c>
      <c r="M36" s="61">
        <f>IF(D36=data!$AS$5,L36,
IF(D36=data!$AS$4,K36,0))</f>
        <v>0</v>
      </c>
      <c r="N36" s="61">
        <f t="shared" si="2"/>
        <v>0</v>
      </c>
    </row>
    <row r="41" spans="2:15" ht="15" thickBot="1" x14ac:dyDescent="0.2">
      <c r="B41" s="151" t="s">
        <v>124</v>
      </c>
      <c r="C41" s="152" t="s">
        <v>568</v>
      </c>
      <c r="J41" s="34" t="s">
        <v>360</v>
      </c>
    </row>
    <row r="42" spans="2:15" ht="28.5" customHeight="1" x14ac:dyDescent="0.15">
      <c r="B42" s="55"/>
      <c r="C42" s="633" t="s">
        <v>139</v>
      </c>
      <c r="D42" s="636" t="s">
        <v>123</v>
      </c>
      <c r="E42" s="636" t="s">
        <v>125</v>
      </c>
      <c r="F42" s="638" t="s">
        <v>357</v>
      </c>
      <c r="G42" s="639"/>
      <c r="H42" s="639"/>
      <c r="I42" s="639"/>
      <c r="J42" s="30" t="s">
        <v>358</v>
      </c>
    </row>
    <row r="43" spans="2:15" ht="14.25" customHeight="1" x14ac:dyDescent="0.15">
      <c r="B43" s="56"/>
      <c r="C43" s="634"/>
      <c r="D43" s="637"/>
      <c r="E43" s="637"/>
      <c r="F43" s="640" t="s">
        <v>126</v>
      </c>
      <c r="G43" s="642" t="s">
        <v>10</v>
      </c>
      <c r="H43" s="33" t="s">
        <v>127</v>
      </c>
      <c r="I43" s="644" t="s">
        <v>155</v>
      </c>
      <c r="J43" s="32" t="s">
        <v>359</v>
      </c>
    </row>
    <row r="44" spans="2:15" ht="15" thickBot="1" x14ac:dyDescent="0.2">
      <c r="B44" s="57"/>
      <c r="C44" s="635"/>
      <c r="D44" s="23" t="s">
        <v>2</v>
      </c>
      <c r="E44" s="26" t="s">
        <v>97</v>
      </c>
      <c r="F44" s="641"/>
      <c r="G44" s="643"/>
      <c r="H44" s="26" t="s">
        <v>129</v>
      </c>
      <c r="I44" s="645"/>
      <c r="J44" s="24" t="s">
        <v>2</v>
      </c>
      <c r="K44" s="92" t="s">
        <v>151</v>
      </c>
      <c r="L44" s="92" t="s">
        <v>152</v>
      </c>
      <c r="M44" s="61"/>
      <c r="N44" s="61" t="s">
        <v>384</v>
      </c>
      <c r="O44" s="61" t="s">
        <v>497</v>
      </c>
    </row>
    <row r="45" spans="2:15" ht="26.25" customHeight="1" x14ac:dyDescent="0.15">
      <c r="B45" s="650" t="s">
        <v>118</v>
      </c>
      <c r="C45" s="31" t="s">
        <v>140</v>
      </c>
      <c r="D45" s="35"/>
      <c r="E45" s="36"/>
      <c r="F45" s="37"/>
      <c r="G45" s="38"/>
      <c r="H45" s="39"/>
      <c r="I45" s="40"/>
      <c r="J45" s="107"/>
      <c r="K45" s="92">
        <f ca="1" xml:space="preserve">
IF(AND(F45=data!$AR$5,G45=data!$AT$87),data!$AU$87,
IF(AND(F45=data!$AR$5,G45=data!$AT$88),data!$AU$88,
IF(F45=data!$AR$4,E45/H45,
IF(F45=data!$AR$5,E45/OFFSET(data!$AT$3,MATCH(G45,data!$AT$4:$AT$88,0),1),0))))</f>
        <v>0</v>
      </c>
      <c r="L45" s="92">
        <f>MIN(IF(J45=data!$AV$4,0.18,0.09),E45*9)</f>
        <v>0</v>
      </c>
      <c r="M45" s="61">
        <f>IF(D45=data!$AS$5,L45,
IF(D45=data!$AS$4,K45,0))</f>
        <v>0</v>
      </c>
      <c r="N45" s="61">
        <f t="shared" ref="N45:N56" si="3">IF(ISNUMBER(M45),M45,0)</f>
        <v>0</v>
      </c>
      <c r="O45" s="61">
        <f>SUM(N45:N47)</f>
        <v>0</v>
      </c>
    </row>
    <row r="46" spans="2:15" ht="26.25" customHeight="1" x14ac:dyDescent="0.15">
      <c r="B46" s="651"/>
      <c r="C46" s="20" t="s">
        <v>141</v>
      </c>
      <c r="D46" s="42"/>
      <c r="E46" s="43"/>
      <c r="F46" s="44"/>
      <c r="G46" s="45"/>
      <c r="H46" s="46"/>
      <c r="I46" s="17"/>
      <c r="J46" s="47"/>
      <c r="K46" s="92">
        <f ca="1" xml:space="preserve">
IF(AND(F46=data!$AR$5,G46=data!$AT$87),data!$AU$87,
IF(AND(F46=data!$AR$5,G46=data!$AT$88),data!$AU$88,
IF(F46=data!$AR$4,E46/H46,
IF(F46=data!$AR$5,E46/OFFSET(data!$AT$3,MATCH(G46,data!$AT$4:$AT$88,0),1),0))))</f>
        <v>0</v>
      </c>
      <c r="L46" s="92">
        <f>MIN(IF(J46=data!$AV$4,0.18,0.09),E46*9)</f>
        <v>0</v>
      </c>
      <c r="M46" s="61">
        <f>IF(D46=data!$AS$5,L46,
IF(D46=data!$AS$4,K46,0))</f>
        <v>0</v>
      </c>
      <c r="N46" s="61">
        <f t="shared" si="3"/>
        <v>0</v>
      </c>
    </row>
    <row r="47" spans="2:15" ht="26.25" customHeight="1" thickBot="1" x14ac:dyDescent="0.2">
      <c r="B47" s="652"/>
      <c r="C47" s="21" t="s">
        <v>209</v>
      </c>
      <c r="D47" s="49"/>
      <c r="E47" s="50"/>
      <c r="F47" s="51"/>
      <c r="G47" s="52"/>
      <c r="H47" s="53"/>
      <c r="I47" s="18"/>
      <c r="J47" s="108"/>
      <c r="K47" s="92">
        <f ca="1" xml:space="preserve">
IF(AND(F47=data!$AR$5,G47=data!$AT$87),data!$AU$87,
IF(AND(F47=data!$AR$5,G47=data!$AT$88),data!$AU$88,
IF(F47=data!$AR$4,E47/H47,
IF(F47=data!$AR$5,E47/OFFSET(data!$AT$3,MATCH(G47,data!$AT$4:$AT$88,0),1),0))))</f>
        <v>0</v>
      </c>
      <c r="L47" s="92">
        <f>MIN(IF(J47=data!$AV$4,0.18,0.09),E47*9)</f>
        <v>0</v>
      </c>
      <c r="M47" s="61">
        <f>IF(D47=data!$AS$5,L47,
IF(D47=data!$AS$4,K47,0))</f>
        <v>0</v>
      </c>
      <c r="N47" s="61">
        <f t="shared" si="3"/>
        <v>0</v>
      </c>
    </row>
    <row r="48" spans="2:15" ht="26.25" customHeight="1" x14ac:dyDescent="0.15">
      <c r="B48" s="650" t="s">
        <v>119</v>
      </c>
      <c r="C48" s="20" t="s">
        <v>140</v>
      </c>
      <c r="D48" s="42"/>
      <c r="E48" s="43"/>
      <c r="F48" s="44"/>
      <c r="G48" s="45"/>
      <c r="H48" s="46"/>
      <c r="I48" s="17"/>
      <c r="J48" s="47"/>
      <c r="K48" s="92">
        <f ca="1" xml:space="preserve">
IF(AND(F48=data!$AR$5,G48=data!$AT$87),data!$AU$87,
IF(AND(F48=data!$AR$5,G48=data!$AT$88),data!$AU$88,
IF(F48=data!$AR$4,E48/H48,
IF(F48=data!$AR$5,E48/OFFSET(data!$AT$3,MATCH(G48,data!$AT$4:$AT$88,0),1),0))))</f>
        <v>0</v>
      </c>
      <c r="L48" s="92">
        <f>MIN(IF(J48=data!$AV$4,0.18,0.09),E48*9)</f>
        <v>0</v>
      </c>
      <c r="M48" s="61">
        <f>IF(D48=data!$AS$5,L48,
IF(D48=data!$AS$4,K48,0))</f>
        <v>0</v>
      </c>
      <c r="N48" s="61">
        <f t="shared" si="3"/>
        <v>0</v>
      </c>
      <c r="O48" s="61">
        <f>SUM(N48:N50)</f>
        <v>0</v>
      </c>
    </row>
    <row r="49" spans="2:15" ht="26.25" customHeight="1" x14ac:dyDescent="0.15">
      <c r="B49" s="651"/>
      <c r="C49" s="20" t="s">
        <v>141</v>
      </c>
      <c r="D49" s="42"/>
      <c r="E49" s="43"/>
      <c r="F49" s="44"/>
      <c r="G49" s="45"/>
      <c r="H49" s="46"/>
      <c r="I49" s="17"/>
      <c r="J49" s="47"/>
      <c r="K49" s="92">
        <f ca="1" xml:space="preserve">
IF(AND(F49=data!$AR$5,G49=data!$AT$87),data!$AU$87,
IF(AND(F49=data!$AR$5,G49=data!$AT$88),data!$AU$88,
IF(F49=data!$AR$4,E49/H49,
IF(F49=data!$AR$5,E49/OFFSET(data!$AT$3,MATCH(G49,data!$AT$4:$AT$88,0),1),0))))</f>
        <v>0</v>
      </c>
      <c r="L49" s="92">
        <f>MIN(IF(J49=data!$AV$4,0.18,0.09),E49*9)</f>
        <v>0</v>
      </c>
      <c r="M49" s="61">
        <f>IF(D49=data!$AS$5,L49,
IF(D49=data!$AS$4,K49,0))</f>
        <v>0</v>
      </c>
      <c r="N49" s="61">
        <f t="shared" si="3"/>
        <v>0</v>
      </c>
    </row>
    <row r="50" spans="2:15" ht="26.25" customHeight="1" thickBot="1" x14ac:dyDescent="0.2">
      <c r="B50" s="652"/>
      <c r="C50" s="21" t="s">
        <v>209</v>
      </c>
      <c r="D50" s="49"/>
      <c r="E50" s="50"/>
      <c r="F50" s="51"/>
      <c r="G50" s="52"/>
      <c r="H50" s="53"/>
      <c r="I50" s="18"/>
      <c r="J50" s="108"/>
      <c r="K50" s="92">
        <f ca="1" xml:space="preserve">
IF(AND(F50=data!$AR$5,G50=data!$AT$87),data!$AU$87,
IF(AND(F50=data!$AR$5,G50=data!$AT$88),data!$AU$88,
IF(F50=data!$AR$4,E50/H50,
IF(F50=data!$AR$5,E50/OFFSET(data!$AT$3,MATCH(G50,data!$AT$4:$AT$88,0),1),0))))</f>
        <v>0</v>
      </c>
      <c r="L50" s="92">
        <f>MIN(IF(J50=data!$AV$4,0.18,0.09),E50*9)</f>
        <v>0</v>
      </c>
      <c r="M50" s="61">
        <f>IF(D50=data!$AS$5,L50,
IF(D50=data!$AS$4,K50,0))</f>
        <v>0</v>
      </c>
      <c r="N50" s="61">
        <f t="shared" si="3"/>
        <v>0</v>
      </c>
    </row>
    <row r="51" spans="2:15" ht="26.25" customHeight="1" x14ac:dyDescent="0.15">
      <c r="B51" s="650" t="s">
        <v>120</v>
      </c>
      <c r="C51" s="20" t="s">
        <v>140</v>
      </c>
      <c r="D51" s="42"/>
      <c r="E51" s="43"/>
      <c r="F51" s="44"/>
      <c r="G51" s="45"/>
      <c r="H51" s="46"/>
      <c r="I51" s="17"/>
      <c r="J51" s="47"/>
      <c r="K51" s="92">
        <f ca="1" xml:space="preserve">
IF(AND(F51=data!$AR$5,G51=data!$AT$87),data!$AU$87,
IF(AND(F51=data!$AR$5,G51=data!$AT$88),data!$AU$88,
IF(F51=data!$AR$4,E51/H51,
IF(F51=data!$AR$5,E51/OFFSET(data!$AT$3,MATCH(G51,data!$AT$4:$AT$88,0),1),0))))</f>
        <v>0</v>
      </c>
      <c r="L51" s="92">
        <f>MIN(IF(J51=data!$AV$4,0.18,0.09),E51*9)</f>
        <v>0</v>
      </c>
      <c r="M51" s="61">
        <f>IF(D51=data!$AS$5,L51,
IF(D51=data!$AS$4,K51,0))</f>
        <v>0</v>
      </c>
      <c r="N51" s="61">
        <f t="shared" si="3"/>
        <v>0</v>
      </c>
      <c r="O51" s="61">
        <f>SUM(N51:N53)</f>
        <v>0</v>
      </c>
    </row>
    <row r="52" spans="2:15" ht="26.25" customHeight="1" x14ac:dyDescent="0.15">
      <c r="B52" s="651"/>
      <c r="C52" s="20" t="s">
        <v>141</v>
      </c>
      <c r="D52" s="42"/>
      <c r="E52" s="43"/>
      <c r="F52" s="44"/>
      <c r="G52" s="45"/>
      <c r="H52" s="46"/>
      <c r="I52" s="17"/>
      <c r="J52" s="47"/>
      <c r="K52" s="92">
        <f ca="1" xml:space="preserve">
IF(AND(F52=data!$AR$5,G52=data!$AT$87),data!$AU$87,
IF(AND(F52=data!$AR$5,G52=data!$AT$88),data!$AU$88,
IF(F52=data!$AR$4,E52/H52,
IF(F52=data!$AR$5,E52/OFFSET(data!$AT$3,MATCH(G52,data!$AT$4:$AT$88,0),1),0))))</f>
        <v>0</v>
      </c>
      <c r="L52" s="92">
        <f>MIN(IF(J52=data!$AV$4,0.18,0.09),E52*9)</f>
        <v>0</v>
      </c>
      <c r="M52" s="61">
        <f>IF(D52=data!$AS$5,L52,
IF(D52=data!$AS$4,K52,0))</f>
        <v>0</v>
      </c>
      <c r="N52" s="61">
        <f t="shared" si="3"/>
        <v>0</v>
      </c>
    </row>
    <row r="53" spans="2:15" ht="26.25" customHeight="1" thickBot="1" x14ac:dyDescent="0.2">
      <c r="B53" s="652"/>
      <c r="C53" s="21" t="s">
        <v>209</v>
      </c>
      <c r="D53" s="49"/>
      <c r="E53" s="50"/>
      <c r="F53" s="51"/>
      <c r="G53" s="52"/>
      <c r="H53" s="53"/>
      <c r="I53" s="18"/>
      <c r="J53" s="108"/>
      <c r="K53" s="92">
        <f ca="1" xml:space="preserve">
IF(AND(F53=data!$AR$5,G53=data!$AT$87),data!$AU$87,
IF(AND(F53=data!$AR$5,G53=data!$AT$88),data!$AU$88,
IF(F53=data!$AR$4,E53/H53,
IF(F53=data!$AR$5,E53/OFFSET(data!$AT$3,MATCH(G53,data!$AT$4:$AT$88,0),1),0))))</f>
        <v>0</v>
      </c>
      <c r="L53" s="92">
        <f>MIN(IF(J53=data!$AV$4,0.18,0.09),E53*9)</f>
        <v>0</v>
      </c>
      <c r="M53" s="61">
        <f>IF(D53=data!$AS$5,L53,
IF(D53=data!$AS$4,K53,0))</f>
        <v>0</v>
      </c>
      <c r="N53" s="61">
        <f t="shared" si="3"/>
        <v>0</v>
      </c>
    </row>
    <row r="54" spans="2:15" ht="26.25" customHeight="1" x14ac:dyDescent="0.15">
      <c r="B54" s="650" t="s">
        <v>121</v>
      </c>
      <c r="C54" s="20" t="s">
        <v>140</v>
      </c>
      <c r="D54" s="42"/>
      <c r="E54" s="43"/>
      <c r="F54" s="44"/>
      <c r="G54" s="45"/>
      <c r="H54" s="46"/>
      <c r="I54" s="17"/>
      <c r="J54" s="47"/>
      <c r="K54" s="92">
        <f ca="1" xml:space="preserve">
IF(AND(F54=data!$AR$5,G54=data!$AT$87),data!$AU$87,
IF(AND(F54=data!$AR$5,G54=data!$AT$88),data!$AU$88,
IF(F54=data!$AR$4,E54/H54,
IF(F54=data!$AR$5,E54/OFFSET(data!$AT$3,MATCH(G54,data!$AT$4:$AT$88,0),1),0))))</f>
        <v>0</v>
      </c>
      <c r="L54" s="92">
        <f>MIN(IF(J54=data!$AV$4,0.18,0.09),E54*9)</f>
        <v>0</v>
      </c>
      <c r="M54" s="61">
        <f>IF(D54=data!$AS$5,L54,
IF(D54=data!$AS$4,K54,0))</f>
        <v>0</v>
      </c>
      <c r="N54" s="61">
        <f t="shared" si="3"/>
        <v>0</v>
      </c>
      <c r="O54" s="61">
        <f>SUM(N54:N56)</f>
        <v>0</v>
      </c>
    </row>
    <row r="55" spans="2:15" ht="26.25" customHeight="1" x14ac:dyDescent="0.15">
      <c r="B55" s="651"/>
      <c r="C55" s="20" t="s">
        <v>141</v>
      </c>
      <c r="D55" s="42"/>
      <c r="E55" s="43"/>
      <c r="F55" s="44"/>
      <c r="G55" s="45"/>
      <c r="H55" s="46"/>
      <c r="I55" s="17"/>
      <c r="J55" s="47"/>
      <c r="K55" s="92">
        <f ca="1" xml:space="preserve">
IF(AND(F55=data!$AR$5,G55=data!$AT$87),data!$AU$87,
IF(AND(F55=data!$AR$5,G55=data!$AT$88),data!$AU$88,
IF(F55=data!$AR$4,E55/H55,
IF(F55=data!$AR$5,E55/OFFSET(data!$AT$3,MATCH(G55,data!$AT$4:$AT$88,0),1),0))))</f>
        <v>0</v>
      </c>
      <c r="L55" s="92">
        <f>MIN(IF(J55=data!$AV$4,0.18,0.09),E55*9)</f>
        <v>0</v>
      </c>
      <c r="M55" s="61">
        <f>IF(D55=data!$AS$5,L55,
IF(D55=data!$AS$4,K55,0))</f>
        <v>0</v>
      </c>
      <c r="N55" s="61">
        <f t="shared" si="3"/>
        <v>0</v>
      </c>
    </row>
    <row r="56" spans="2:15" ht="26.25" customHeight="1" thickBot="1" x14ac:dyDescent="0.2">
      <c r="B56" s="652"/>
      <c r="C56" s="21" t="s">
        <v>209</v>
      </c>
      <c r="D56" s="49"/>
      <c r="E56" s="50"/>
      <c r="F56" s="51"/>
      <c r="G56" s="52"/>
      <c r="H56" s="53"/>
      <c r="I56" s="18"/>
      <c r="J56" s="108"/>
      <c r="K56" s="92">
        <f ca="1" xml:space="preserve">
IF(AND(F56=data!$AR$5,G56=data!$AT$87),data!$AU$87,
IF(AND(F56=data!$AR$5,G56=data!$AT$88),data!$AU$88,
IF(F56=data!$AR$4,E56/H56,
IF(F56=data!$AR$5,E56/OFFSET(data!$AT$3,MATCH(G56,data!$AT$4:$AT$88,0),1),0))))</f>
        <v>0</v>
      </c>
      <c r="L56" s="92">
        <f>MIN(IF(J56=data!$AV$4,0.18,0.09),E56*9)</f>
        <v>0</v>
      </c>
      <c r="M56" s="61">
        <f>IF(D56=data!$AS$5,L56,
IF(D56=data!$AS$4,K56,0))</f>
        <v>0</v>
      </c>
      <c r="N56" s="61">
        <f t="shared" si="3"/>
        <v>0</v>
      </c>
    </row>
    <row r="61" spans="2:15" ht="15" thickBot="1" x14ac:dyDescent="0.2">
      <c r="B61" s="151" t="s">
        <v>124</v>
      </c>
      <c r="C61" s="152" t="s">
        <v>569</v>
      </c>
      <c r="J61" s="34" t="s">
        <v>360</v>
      </c>
    </row>
    <row r="62" spans="2:15" ht="28.5" customHeight="1" x14ac:dyDescent="0.15">
      <c r="B62" s="55"/>
      <c r="C62" s="633" t="s">
        <v>139</v>
      </c>
      <c r="D62" s="636" t="s">
        <v>123</v>
      </c>
      <c r="E62" s="636" t="s">
        <v>125</v>
      </c>
      <c r="F62" s="638" t="s">
        <v>357</v>
      </c>
      <c r="G62" s="639"/>
      <c r="H62" s="639"/>
      <c r="I62" s="639"/>
      <c r="J62" s="30" t="s">
        <v>358</v>
      </c>
    </row>
    <row r="63" spans="2:15" ht="14.25" customHeight="1" x14ac:dyDescent="0.15">
      <c r="B63" s="56"/>
      <c r="C63" s="634"/>
      <c r="D63" s="637"/>
      <c r="E63" s="637"/>
      <c r="F63" s="640" t="s">
        <v>126</v>
      </c>
      <c r="G63" s="642" t="s">
        <v>10</v>
      </c>
      <c r="H63" s="33" t="s">
        <v>127</v>
      </c>
      <c r="I63" s="644" t="s">
        <v>155</v>
      </c>
      <c r="J63" s="32" t="s">
        <v>359</v>
      </c>
    </row>
    <row r="64" spans="2:15" ht="15" thickBot="1" x14ac:dyDescent="0.2">
      <c r="B64" s="57"/>
      <c r="C64" s="635"/>
      <c r="D64" s="23" t="s">
        <v>2</v>
      </c>
      <c r="E64" s="26" t="s">
        <v>97</v>
      </c>
      <c r="F64" s="641"/>
      <c r="G64" s="643"/>
      <c r="H64" s="26" t="s">
        <v>129</v>
      </c>
      <c r="I64" s="645"/>
      <c r="J64" s="24" t="s">
        <v>2</v>
      </c>
      <c r="K64" s="92" t="s">
        <v>151</v>
      </c>
      <c r="L64" s="92" t="s">
        <v>152</v>
      </c>
      <c r="M64" s="61"/>
      <c r="N64" s="61" t="s">
        <v>384</v>
      </c>
      <c r="O64" s="61" t="s">
        <v>497</v>
      </c>
    </row>
    <row r="65" spans="2:15" ht="26.25" customHeight="1" x14ac:dyDescent="0.15">
      <c r="B65" s="650" t="s">
        <v>118</v>
      </c>
      <c r="C65" s="31" t="s">
        <v>140</v>
      </c>
      <c r="D65" s="35"/>
      <c r="E65" s="36"/>
      <c r="F65" s="37"/>
      <c r="G65" s="38"/>
      <c r="H65" s="39"/>
      <c r="I65" s="40"/>
      <c r="J65" s="107"/>
      <c r="K65" s="92">
        <f ca="1" xml:space="preserve">
IF(AND(F65=data!$AR$5,G65=data!$AT$87),data!$AU$87,
IF(AND(F65=data!$AR$5,G65=data!$AT$88),data!$AU$88,
IF(F65=data!$AR$4,E65/H65,
IF(F65=data!$AR$5,E65/OFFSET(data!$AT$3,MATCH(G65,data!$AT$4:$AT$88,0),1),0))))</f>
        <v>0</v>
      </c>
      <c r="L65" s="92">
        <f>MIN(IF(J65=data!$AV$4,0.18,0.09),E65*9)</f>
        <v>0</v>
      </c>
      <c r="M65" s="61">
        <f>IF(D65=data!$AS$5,L65,
IF(D65=data!$AS$4,K65,0))</f>
        <v>0</v>
      </c>
      <c r="N65" s="61">
        <f t="shared" ref="N65:N76" si="4">IF(ISNUMBER(M65),M65,0)</f>
        <v>0</v>
      </c>
      <c r="O65" s="61">
        <f>SUM(N65:N67)</f>
        <v>0</v>
      </c>
    </row>
    <row r="66" spans="2:15" ht="26.25" customHeight="1" x14ac:dyDescent="0.15">
      <c r="B66" s="651"/>
      <c r="C66" s="20" t="s">
        <v>141</v>
      </c>
      <c r="D66" s="42"/>
      <c r="E66" s="43"/>
      <c r="F66" s="44"/>
      <c r="G66" s="45"/>
      <c r="H66" s="46"/>
      <c r="I66" s="17"/>
      <c r="J66" s="47"/>
      <c r="K66" s="92">
        <f ca="1" xml:space="preserve">
IF(AND(F66=data!$AR$5,G66=data!$AT$87),data!$AU$87,
IF(AND(F66=data!$AR$5,G66=data!$AT$88),data!$AU$88,
IF(F66=data!$AR$4,E66/H66,
IF(F66=data!$AR$5,E66/OFFSET(data!$AT$3,MATCH(G66,data!$AT$4:$AT$88,0),1),0))))</f>
        <v>0</v>
      </c>
      <c r="L66" s="92">
        <f>MIN(IF(J66=data!$AV$4,0.18,0.09),E66*9)</f>
        <v>0</v>
      </c>
      <c r="M66" s="61">
        <f>IF(D66=data!$AS$5,L66,
IF(D66=data!$AS$4,K66,0))</f>
        <v>0</v>
      </c>
      <c r="N66" s="61">
        <f t="shared" si="4"/>
        <v>0</v>
      </c>
    </row>
    <row r="67" spans="2:15" ht="26.25" customHeight="1" thickBot="1" x14ac:dyDescent="0.2">
      <c r="B67" s="652"/>
      <c r="C67" s="21" t="s">
        <v>209</v>
      </c>
      <c r="D67" s="49"/>
      <c r="E67" s="50"/>
      <c r="F67" s="51"/>
      <c r="G67" s="52"/>
      <c r="H67" s="53"/>
      <c r="I67" s="18"/>
      <c r="J67" s="108"/>
      <c r="K67" s="92">
        <f ca="1" xml:space="preserve">
IF(AND(F67=data!$AR$5,G67=data!$AT$87),data!$AU$87,
IF(AND(F67=data!$AR$5,G67=data!$AT$88),data!$AU$88,
IF(F67=data!$AR$4,E67/H67,
IF(F67=data!$AR$5,E67/OFFSET(data!$AT$3,MATCH(G67,data!$AT$4:$AT$88,0),1),0))))</f>
        <v>0</v>
      </c>
      <c r="L67" s="92">
        <f>MIN(IF(J67=data!$AV$4,0.18,0.09),E67*9)</f>
        <v>0</v>
      </c>
      <c r="M67" s="61">
        <f>IF(D67=data!$AS$5,L67,
IF(D67=data!$AS$4,K67,0))</f>
        <v>0</v>
      </c>
      <c r="N67" s="61">
        <f t="shared" si="4"/>
        <v>0</v>
      </c>
    </row>
    <row r="68" spans="2:15" ht="26.25" customHeight="1" x14ac:dyDescent="0.15">
      <c r="B68" s="650" t="s">
        <v>119</v>
      </c>
      <c r="C68" s="20" t="s">
        <v>140</v>
      </c>
      <c r="D68" s="42"/>
      <c r="E68" s="43"/>
      <c r="F68" s="44"/>
      <c r="G68" s="45"/>
      <c r="H68" s="46"/>
      <c r="I68" s="17"/>
      <c r="J68" s="47"/>
      <c r="K68" s="92">
        <f ca="1" xml:space="preserve">
IF(AND(F68=data!$AR$5,G68=data!$AT$87),data!$AU$87,
IF(AND(F68=data!$AR$5,G68=data!$AT$88),data!$AU$88,
IF(F68=data!$AR$4,E68/H68,
IF(F68=data!$AR$5,E68/OFFSET(data!$AT$3,MATCH(G68,data!$AT$4:$AT$88,0),1),0))))</f>
        <v>0</v>
      </c>
      <c r="L68" s="92">
        <f>MIN(IF(J68=data!$AV$4,0.18,0.09),E68*9)</f>
        <v>0</v>
      </c>
      <c r="M68" s="61">
        <f>IF(D68=data!$AS$5,L68,
IF(D68=data!$AS$4,K68,0))</f>
        <v>0</v>
      </c>
      <c r="N68" s="61">
        <f t="shared" si="4"/>
        <v>0</v>
      </c>
      <c r="O68" s="61">
        <f>SUM(N68:N70)</f>
        <v>0</v>
      </c>
    </row>
    <row r="69" spans="2:15" ht="26.25" customHeight="1" x14ac:dyDescent="0.15">
      <c r="B69" s="651"/>
      <c r="C69" s="20" t="s">
        <v>141</v>
      </c>
      <c r="D69" s="42"/>
      <c r="E69" s="43"/>
      <c r="F69" s="44"/>
      <c r="G69" s="45"/>
      <c r="H69" s="46"/>
      <c r="I69" s="17"/>
      <c r="J69" s="47"/>
      <c r="K69" s="92">
        <f ca="1" xml:space="preserve">
IF(AND(F69=data!$AR$5,G69=data!$AT$87),data!$AU$87,
IF(AND(F69=data!$AR$5,G69=data!$AT$88),data!$AU$88,
IF(F69=data!$AR$4,E69/H69,
IF(F69=data!$AR$5,E69/OFFSET(data!$AT$3,MATCH(G69,data!$AT$4:$AT$88,0),1),0))))</f>
        <v>0</v>
      </c>
      <c r="L69" s="92">
        <f>MIN(IF(J69=data!$AV$4,0.18,0.09),E69*9)</f>
        <v>0</v>
      </c>
      <c r="M69" s="61">
        <f>IF(D69=data!$AS$5,L69,
IF(D69=data!$AS$4,K69,0))</f>
        <v>0</v>
      </c>
      <c r="N69" s="61">
        <f t="shared" si="4"/>
        <v>0</v>
      </c>
    </row>
    <row r="70" spans="2:15" ht="26.25" customHeight="1" thickBot="1" x14ac:dyDescent="0.2">
      <c r="B70" s="652"/>
      <c r="C70" s="21" t="s">
        <v>209</v>
      </c>
      <c r="D70" s="49"/>
      <c r="E70" s="50"/>
      <c r="F70" s="51"/>
      <c r="G70" s="52"/>
      <c r="H70" s="53"/>
      <c r="I70" s="18"/>
      <c r="J70" s="108"/>
      <c r="K70" s="92">
        <f ca="1" xml:space="preserve">
IF(AND(F70=data!$AR$5,G70=data!$AT$87),data!$AU$87,
IF(AND(F70=data!$AR$5,G70=data!$AT$88),data!$AU$88,
IF(F70=data!$AR$4,E70/H70,
IF(F70=data!$AR$5,E70/OFFSET(data!$AT$3,MATCH(G70,data!$AT$4:$AT$88,0),1),0))))</f>
        <v>0</v>
      </c>
      <c r="L70" s="92">
        <f>MIN(IF(J70=data!$AV$4,0.18,0.09),E70*9)</f>
        <v>0</v>
      </c>
      <c r="M70" s="61">
        <f>IF(D70=data!$AS$5,L70,
IF(D70=data!$AS$4,K70,0))</f>
        <v>0</v>
      </c>
      <c r="N70" s="61">
        <f t="shared" si="4"/>
        <v>0</v>
      </c>
    </row>
    <row r="71" spans="2:15" ht="26.25" customHeight="1" x14ac:dyDescent="0.15">
      <c r="B71" s="650" t="s">
        <v>120</v>
      </c>
      <c r="C71" s="20" t="s">
        <v>140</v>
      </c>
      <c r="D71" s="42"/>
      <c r="E71" s="43"/>
      <c r="F71" s="44"/>
      <c r="G71" s="45"/>
      <c r="H71" s="46"/>
      <c r="I71" s="17"/>
      <c r="J71" s="47"/>
      <c r="K71" s="92">
        <f ca="1" xml:space="preserve">
IF(AND(F71=data!$AR$5,G71=data!$AT$87),data!$AU$87,
IF(AND(F71=data!$AR$5,G71=data!$AT$88),data!$AU$88,
IF(F71=data!$AR$4,E71/H71,
IF(F71=data!$AR$5,E71/OFFSET(data!$AT$3,MATCH(G71,data!$AT$4:$AT$88,0),1),0))))</f>
        <v>0</v>
      </c>
      <c r="L71" s="92">
        <f>MIN(IF(J71=data!$AV$4,0.18,0.09),E71*9)</f>
        <v>0</v>
      </c>
      <c r="M71" s="61">
        <f>IF(D71=data!$AS$5,L71,
IF(D71=data!$AS$4,K71,0))</f>
        <v>0</v>
      </c>
      <c r="N71" s="61">
        <f t="shared" si="4"/>
        <v>0</v>
      </c>
      <c r="O71" s="61">
        <f>SUM(N71:N73)</f>
        <v>0</v>
      </c>
    </row>
    <row r="72" spans="2:15" ht="26.25" customHeight="1" x14ac:dyDescent="0.15">
      <c r="B72" s="651"/>
      <c r="C72" s="20" t="s">
        <v>141</v>
      </c>
      <c r="D72" s="42"/>
      <c r="E72" s="43"/>
      <c r="F72" s="44"/>
      <c r="G72" s="45"/>
      <c r="H72" s="46"/>
      <c r="I72" s="17"/>
      <c r="J72" s="47"/>
      <c r="K72" s="92">
        <f ca="1" xml:space="preserve">
IF(AND(F72=data!$AR$5,G72=data!$AT$87),data!$AU$87,
IF(AND(F72=data!$AR$5,G72=data!$AT$88),data!$AU$88,
IF(F72=data!$AR$4,E72/H72,
IF(F72=data!$AR$5,E72/OFFSET(data!$AT$3,MATCH(G72,data!$AT$4:$AT$88,0),1),0))))</f>
        <v>0</v>
      </c>
      <c r="L72" s="92">
        <f>MIN(IF(J72=data!$AV$4,0.18,0.09),E72*9)</f>
        <v>0</v>
      </c>
      <c r="M72" s="61">
        <f>IF(D72=data!$AS$5,L72,
IF(D72=data!$AS$4,K72,0))</f>
        <v>0</v>
      </c>
      <c r="N72" s="61">
        <f t="shared" si="4"/>
        <v>0</v>
      </c>
    </row>
    <row r="73" spans="2:15" ht="26.25" customHeight="1" thickBot="1" x14ac:dyDescent="0.2">
      <c r="B73" s="652"/>
      <c r="C73" s="21" t="s">
        <v>209</v>
      </c>
      <c r="D73" s="49"/>
      <c r="E73" s="50"/>
      <c r="F73" s="51"/>
      <c r="G73" s="52"/>
      <c r="H73" s="53"/>
      <c r="I73" s="18"/>
      <c r="J73" s="108"/>
      <c r="K73" s="92">
        <f ca="1" xml:space="preserve">
IF(AND(F73=data!$AR$5,G73=data!$AT$87),data!$AU$87,
IF(AND(F73=data!$AR$5,G73=data!$AT$88),data!$AU$88,
IF(F73=data!$AR$4,E73/H73,
IF(F73=data!$AR$5,E73/OFFSET(data!$AT$3,MATCH(G73,data!$AT$4:$AT$88,0),1),0))))</f>
        <v>0</v>
      </c>
      <c r="L73" s="92">
        <f>MIN(IF(J73=data!$AV$4,0.18,0.09),E73*9)</f>
        <v>0</v>
      </c>
      <c r="M73" s="61">
        <f>IF(D73=data!$AS$5,L73,
IF(D73=data!$AS$4,K73,0))</f>
        <v>0</v>
      </c>
      <c r="N73" s="61">
        <f t="shared" si="4"/>
        <v>0</v>
      </c>
    </row>
    <row r="74" spans="2:15" ht="26.25" customHeight="1" x14ac:dyDescent="0.15">
      <c r="B74" s="650" t="s">
        <v>121</v>
      </c>
      <c r="C74" s="20" t="s">
        <v>140</v>
      </c>
      <c r="D74" s="42"/>
      <c r="E74" s="43"/>
      <c r="F74" s="44"/>
      <c r="G74" s="45"/>
      <c r="H74" s="46"/>
      <c r="I74" s="17"/>
      <c r="J74" s="47"/>
      <c r="K74" s="92">
        <f ca="1" xml:space="preserve">
IF(AND(F74=data!$AR$5,G74=data!$AT$87),data!$AU$87,
IF(AND(F74=data!$AR$5,G74=data!$AT$88),data!$AU$88,
IF(F74=data!$AR$4,E74/H74,
IF(F74=data!$AR$5,E74/OFFSET(data!$AT$3,MATCH(G74,data!$AT$4:$AT$88,0),1),0))))</f>
        <v>0</v>
      </c>
      <c r="L74" s="92">
        <f>MIN(IF(J74=data!$AV$4,0.18,0.09),E74*9)</f>
        <v>0</v>
      </c>
      <c r="M74" s="61">
        <f>IF(D74=data!$AS$5,L74,
IF(D74=data!$AS$4,K74,0))</f>
        <v>0</v>
      </c>
      <c r="N74" s="61">
        <f t="shared" si="4"/>
        <v>0</v>
      </c>
      <c r="O74" s="61">
        <f>SUM(N74:N76)</f>
        <v>0</v>
      </c>
    </row>
    <row r="75" spans="2:15" ht="26.25" customHeight="1" x14ac:dyDescent="0.15">
      <c r="B75" s="651"/>
      <c r="C75" s="20" t="s">
        <v>141</v>
      </c>
      <c r="D75" s="42"/>
      <c r="E75" s="43"/>
      <c r="F75" s="44"/>
      <c r="G75" s="45"/>
      <c r="H75" s="46"/>
      <c r="I75" s="17"/>
      <c r="J75" s="47"/>
      <c r="K75" s="92">
        <f ca="1" xml:space="preserve">
IF(AND(F75=data!$AR$5,G75=data!$AT$87),data!$AU$87,
IF(AND(F75=data!$AR$5,G75=data!$AT$88),data!$AU$88,
IF(F75=data!$AR$4,E75/H75,
IF(F75=data!$AR$5,E75/OFFSET(data!$AT$3,MATCH(G75,data!$AT$4:$AT$88,0),1),0))))</f>
        <v>0</v>
      </c>
      <c r="L75" s="92">
        <f>MIN(IF(J75=data!$AV$4,0.18,0.09),E75*9)</f>
        <v>0</v>
      </c>
      <c r="M75" s="61">
        <f>IF(D75=data!$AS$5,L75,
IF(D75=data!$AS$4,K75,0))</f>
        <v>0</v>
      </c>
      <c r="N75" s="61">
        <f t="shared" si="4"/>
        <v>0</v>
      </c>
    </row>
    <row r="76" spans="2:15" ht="26.25" customHeight="1" thickBot="1" x14ac:dyDescent="0.2">
      <c r="B76" s="652"/>
      <c r="C76" s="21" t="s">
        <v>209</v>
      </c>
      <c r="D76" s="49"/>
      <c r="E76" s="50"/>
      <c r="F76" s="51"/>
      <c r="G76" s="52"/>
      <c r="H76" s="53"/>
      <c r="I76" s="18"/>
      <c r="J76" s="108"/>
      <c r="K76" s="92">
        <f ca="1" xml:space="preserve">
IF(AND(F76=data!$AR$5,G76=data!$AT$87),data!$AU$87,
IF(AND(F76=data!$AR$5,G76=data!$AT$88),data!$AU$88,
IF(F76=data!$AR$4,E76/H76,
IF(F76=data!$AR$5,E76/OFFSET(data!$AT$3,MATCH(G76,data!$AT$4:$AT$88,0),1),0))))</f>
        <v>0</v>
      </c>
      <c r="L76" s="92">
        <f>MIN(IF(J76=data!$AV$4,0.18,0.09),E76*9)</f>
        <v>0</v>
      </c>
      <c r="M76" s="61">
        <f>IF(D76=data!$AS$5,L76,
IF(D76=data!$AS$4,K76,0))</f>
        <v>0</v>
      </c>
      <c r="N76" s="61">
        <f t="shared" si="4"/>
        <v>0</v>
      </c>
    </row>
    <row r="81" spans="2:15" ht="15" thickBot="1" x14ac:dyDescent="0.2">
      <c r="B81" s="151" t="s">
        <v>124</v>
      </c>
      <c r="C81" s="152" t="s">
        <v>570</v>
      </c>
      <c r="J81" s="34" t="s">
        <v>360</v>
      </c>
    </row>
    <row r="82" spans="2:15" ht="28.5" customHeight="1" x14ac:dyDescent="0.15">
      <c r="B82" s="55"/>
      <c r="C82" s="633" t="s">
        <v>139</v>
      </c>
      <c r="D82" s="636" t="s">
        <v>123</v>
      </c>
      <c r="E82" s="636" t="s">
        <v>125</v>
      </c>
      <c r="F82" s="638" t="s">
        <v>357</v>
      </c>
      <c r="G82" s="639"/>
      <c r="H82" s="639"/>
      <c r="I82" s="639"/>
      <c r="J82" s="30" t="s">
        <v>358</v>
      </c>
    </row>
    <row r="83" spans="2:15" ht="14.25" customHeight="1" x14ac:dyDescent="0.15">
      <c r="B83" s="56"/>
      <c r="C83" s="634"/>
      <c r="D83" s="637"/>
      <c r="E83" s="637"/>
      <c r="F83" s="640" t="s">
        <v>126</v>
      </c>
      <c r="G83" s="642" t="s">
        <v>10</v>
      </c>
      <c r="H83" s="33" t="s">
        <v>127</v>
      </c>
      <c r="I83" s="644" t="s">
        <v>155</v>
      </c>
      <c r="J83" s="32" t="s">
        <v>359</v>
      </c>
    </row>
    <row r="84" spans="2:15" ht="15" thickBot="1" x14ac:dyDescent="0.2">
      <c r="B84" s="57"/>
      <c r="C84" s="635"/>
      <c r="D84" s="23" t="s">
        <v>2</v>
      </c>
      <c r="E84" s="26" t="s">
        <v>97</v>
      </c>
      <c r="F84" s="641"/>
      <c r="G84" s="643"/>
      <c r="H84" s="26" t="s">
        <v>129</v>
      </c>
      <c r="I84" s="645"/>
      <c r="J84" s="24" t="s">
        <v>2</v>
      </c>
      <c r="K84" s="92" t="s">
        <v>151</v>
      </c>
      <c r="L84" s="92" t="s">
        <v>152</v>
      </c>
      <c r="M84" s="61"/>
      <c r="N84" s="61" t="s">
        <v>384</v>
      </c>
      <c r="O84" s="61" t="s">
        <v>497</v>
      </c>
    </row>
    <row r="85" spans="2:15" ht="26.25" customHeight="1" x14ac:dyDescent="0.15">
      <c r="B85" s="650" t="s">
        <v>118</v>
      </c>
      <c r="C85" s="31" t="s">
        <v>140</v>
      </c>
      <c r="D85" s="35"/>
      <c r="E85" s="36"/>
      <c r="F85" s="37"/>
      <c r="G85" s="38"/>
      <c r="H85" s="39"/>
      <c r="I85" s="40"/>
      <c r="J85" s="107"/>
      <c r="K85" s="92">
        <f ca="1" xml:space="preserve">
IF(AND(F85=data!$AR$5,G85=data!$AT$87),data!$AU$87,
IF(AND(F85=data!$AR$5,G85=data!$AT$88),data!$AU$88,
IF(F85=data!$AR$4,E85/H85,
IF(F85=data!$AR$5,E85/OFFSET(data!$AT$3,MATCH(G85,data!$AT$4:$AT$88,0),1),0))))</f>
        <v>0</v>
      </c>
      <c r="L85" s="92">
        <f>MIN(IF(J85=data!$AV$4,0.18,0.09),E85*9)</f>
        <v>0</v>
      </c>
      <c r="M85" s="61">
        <f>IF(D85=data!$AS$5,L85,
IF(D85=data!$AS$4,K85,0))</f>
        <v>0</v>
      </c>
      <c r="N85" s="61">
        <f t="shared" ref="N85:N96" si="5">IF(ISNUMBER(M85),M85,0)</f>
        <v>0</v>
      </c>
      <c r="O85" s="61">
        <f>SUM(N85:N87)</f>
        <v>0</v>
      </c>
    </row>
    <row r="86" spans="2:15" ht="26.25" customHeight="1" x14ac:dyDescent="0.15">
      <c r="B86" s="651"/>
      <c r="C86" s="20" t="s">
        <v>141</v>
      </c>
      <c r="D86" s="42"/>
      <c r="E86" s="43"/>
      <c r="F86" s="44"/>
      <c r="G86" s="45"/>
      <c r="H86" s="46"/>
      <c r="I86" s="17"/>
      <c r="J86" s="47"/>
      <c r="K86" s="92">
        <f ca="1" xml:space="preserve">
IF(AND(F86=data!$AR$5,G86=data!$AT$87),data!$AU$87,
IF(AND(F86=data!$AR$5,G86=data!$AT$88),data!$AU$88,
IF(F86=data!$AR$4,E86/H86,
IF(F86=data!$AR$5,E86/OFFSET(data!$AT$3,MATCH(G86,data!$AT$4:$AT$88,0),1),0))))</f>
        <v>0</v>
      </c>
      <c r="L86" s="92">
        <f>MIN(IF(J86=data!$AV$4,0.18,0.09),E86*9)</f>
        <v>0</v>
      </c>
      <c r="M86" s="61">
        <f>IF(D86=data!$AS$5,L86,
IF(D86=data!$AS$4,K86,0))</f>
        <v>0</v>
      </c>
      <c r="N86" s="61">
        <f t="shared" si="5"/>
        <v>0</v>
      </c>
    </row>
    <row r="87" spans="2:15" ht="26.25" customHeight="1" thickBot="1" x14ac:dyDescent="0.2">
      <c r="B87" s="652"/>
      <c r="C87" s="21" t="s">
        <v>209</v>
      </c>
      <c r="D87" s="49"/>
      <c r="E87" s="50"/>
      <c r="F87" s="51"/>
      <c r="G87" s="52"/>
      <c r="H87" s="53"/>
      <c r="I87" s="18"/>
      <c r="J87" s="108"/>
      <c r="K87" s="92">
        <f ca="1" xml:space="preserve">
IF(AND(F87=data!$AR$5,G87=data!$AT$87),data!$AU$87,
IF(AND(F87=data!$AR$5,G87=data!$AT$88),data!$AU$88,
IF(F87=data!$AR$4,E87/H87,
IF(F87=data!$AR$5,E87/OFFSET(data!$AT$3,MATCH(G87,data!$AT$4:$AT$88,0),1),0))))</f>
        <v>0</v>
      </c>
      <c r="L87" s="92">
        <f>MIN(IF(J87=data!$AV$4,0.18,0.09),E87*9)</f>
        <v>0</v>
      </c>
      <c r="M87" s="61">
        <f>IF(D87=data!$AS$5,L87,
IF(D87=data!$AS$4,K87,0))</f>
        <v>0</v>
      </c>
      <c r="N87" s="61">
        <f t="shared" si="5"/>
        <v>0</v>
      </c>
    </row>
    <row r="88" spans="2:15" ht="26.25" customHeight="1" x14ac:dyDescent="0.15">
      <c r="B88" s="650" t="s">
        <v>119</v>
      </c>
      <c r="C88" s="20" t="s">
        <v>140</v>
      </c>
      <c r="D88" s="42"/>
      <c r="E88" s="43"/>
      <c r="F88" s="44"/>
      <c r="G88" s="45"/>
      <c r="H88" s="46"/>
      <c r="I88" s="17"/>
      <c r="J88" s="47"/>
      <c r="K88" s="92">
        <f ca="1" xml:space="preserve">
IF(AND(F88=data!$AR$5,G88=data!$AT$87),data!$AU$87,
IF(AND(F88=data!$AR$5,G88=data!$AT$88),data!$AU$88,
IF(F88=data!$AR$4,E88/H88,
IF(F88=data!$AR$5,E88/OFFSET(data!$AT$3,MATCH(G88,data!$AT$4:$AT$88,0),1),0))))</f>
        <v>0</v>
      </c>
      <c r="L88" s="92">
        <f>MIN(IF(J88=data!$AV$4,0.18,0.09),E88*9)</f>
        <v>0</v>
      </c>
      <c r="M88" s="61">
        <f>IF(D88=data!$AS$5,L88,
IF(D88=data!$AS$4,K88,0))</f>
        <v>0</v>
      </c>
      <c r="N88" s="61">
        <f t="shared" si="5"/>
        <v>0</v>
      </c>
      <c r="O88" s="61">
        <f>SUM(N88:N90)</f>
        <v>0</v>
      </c>
    </row>
    <row r="89" spans="2:15" ht="26.25" customHeight="1" x14ac:dyDescent="0.15">
      <c r="B89" s="651"/>
      <c r="C89" s="20" t="s">
        <v>141</v>
      </c>
      <c r="D89" s="42"/>
      <c r="E89" s="43"/>
      <c r="F89" s="44"/>
      <c r="G89" s="45"/>
      <c r="H89" s="46"/>
      <c r="I89" s="17"/>
      <c r="J89" s="47"/>
      <c r="K89" s="92">
        <f ca="1" xml:space="preserve">
IF(AND(F89=data!$AR$5,G89=data!$AT$87),data!$AU$87,
IF(AND(F89=data!$AR$5,G89=data!$AT$88),data!$AU$88,
IF(F89=data!$AR$4,E89/H89,
IF(F89=data!$AR$5,E89/OFFSET(data!$AT$3,MATCH(G89,data!$AT$4:$AT$88,0),1),0))))</f>
        <v>0</v>
      </c>
      <c r="L89" s="92">
        <f>MIN(IF(J89=data!$AV$4,0.18,0.09),E89*9)</f>
        <v>0</v>
      </c>
      <c r="M89" s="61">
        <f>IF(D89=data!$AS$5,L89,
IF(D89=data!$AS$4,K89,0))</f>
        <v>0</v>
      </c>
      <c r="N89" s="61">
        <f t="shared" si="5"/>
        <v>0</v>
      </c>
    </row>
    <row r="90" spans="2:15" ht="26.25" customHeight="1" thickBot="1" x14ac:dyDescent="0.2">
      <c r="B90" s="652"/>
      <c r="C90" s="21" t="s">
        <v>209</v>
      </c>
      <c r="D90" s="49"/>
      <c r="E90" s="50"/>
      <c r="F90" s="51"/>
      <c r="G90" s="52"/>
      <c r="H90" s="53"/>
      <c r="I90" s="18"/>
      <c r="J90" s="108"/>
      <c r="K90" s="92">
        <f ca="1" xml:space="preserve">
IF(AND(F90=data!$AR$5,G90=data!$AT$87),data!$AU$87,
IF(AND(F90=data!$AR$5,G90=data!$AT$88),data!$AU$88,
IF(F90=data!$AR$4,E90/H90,
IF(F90=data!$AR$5,E90/OFFSET(data!$AT$3,MATCH(G90,data!$AT$4:$AT$88,0),1),0))))</f>
        <v>0</v>
      </c>
      <c r="L90" s="92">
        <f>MIN(IF(J90=data!$AV$4,0.18,0.09),E90*9)</f>
        <v>0</v>
      </c>
      <c r="M90" s="61">
        <f>IF(D90=data!$AS$5,L90,
IF(D90=data!$AS$4,K90,0))</f>
        <v>0</v>
      </c>
      <c r="N90" s="61">
        <f t="shared" si="5"/>
        <v>0</v>
      </c>
    </row>
    <row r="91" spans="2:15" ht="26.25" customHeight="1" x14ac:dyDescent="0.15">
      <c r="B91" s="650" t="s">
        <v>120</v>
      </c>
      <c r="C91" s="20" t="s">
        <v>140</v>
      </c>
      <c r="D91" s="42"/>
      <c r="E91" s="43"/>
      <c r="F91" s="44"/>
      <c r="G91" s="45"/>
      <c r="H91" s="46"/>
      <c r="I91" s="17"/>
      <c r="J91" s="47"/>
      <c r="K91" s="92">
        <f ca="1" xml:space="preserve">
IF(AND(F91=data!$AR$5,G91=data!$AT$87),data!$AU$87,
IF(AND(F91=data!$AR$5,G91=data!$AT$88),data!$AU$88,
IF(F91=data!$AR$4,E91/H91,
IF(F91=data!$AR$5,E91/OFFSET(data!$AT$3,MATCH(G91,data!$AT$4:$AT$88,0),1),0))))</f>
        <v>0</v>
      </c>
      <c r="L91" s="92">
        <f>MIN(IF(J91=data!$AV$4,0.18,0.09),E91*9)</f>
        <v>0</v>
      </c>
      <c r="M91" s="61">
        <f>IF(D91=data!$AS$5,L91,
IF(D91=data!$AS$4,K91,0))</f>
        <v>0</v>
      </c>
      <c r="N91" s="61">
        <f t="shared" si="5"/>
        <v>0</v>
      </c>
      <c r="O91" s="61">
        <f>SUM(N91:N93)</f>
        <v>0</v>
      </c>
    </row>
    <row r="92" spans="2:15" ht="26.25" customHeight="1" x14ac:dyDescent="0.15">
      <c r="B92" s="651"/>
      <c r="C92" s="20" t="s">
        <v>141</v>
      </c>
      <c r="D92" s="42"/>
      <c r="E92" s="43"/>
      <c r="F92" s="44"/>
      <c r="G92" s="45"/>
      <c r="H92" s="46"/>
      <c r="I92" s="17"/>
      <c r="J92" s="47"/>
      <c r="K92" s="92">
        <f ca="1" xml:space="preserve">
IF(AND(F92=data!$AR$5,G92=data!$AT$87),data!$AU$87,
IF(AND(F92=data!$AR$5,G92=data!$AT$88),data!$AU$88,
IF(F92=data!$AR$4,E92/H92,
IF(F92=data!$AR$5,E92/OFFSET(data!$AT$3,MATCH(G92,data!$AT$4:$AT$88,0),1),0))))</f>
        <v>0</v>
      </c>
      <c r="L92" s="92">
        <f>MIN(IF(J92=data!$AV$4,0.18,0.09),E92*9)</f>
        <v>0</v>
      </c>
      <c r="M92" s="61">
        <f>IF(D92=data!$AS$5,L92,
IF(D92=data!$AS$4,K92,0))</f>
        <v>0</v>
      </c>
      <c r="N92" s="61">
        <f t="shared" si="5"/>
        <v>0</v>
      </c>
    </row>
    <row r="93" spans="2:15" ht="26.25" customHeight="1" thickBot="1" x14ac:dyDescent="0.2">
      <c r="B93" s="652"/>
      <c r="C93" s="21" t="s">
        <v>209</v>
      </c>
      <c r="D93" s="49"/>
      <c r="E93" s="50"/>
      <c r="F93" s="51"/>
      <c r="G93" s="52"/>
      <c r="H93" s="53"/>
      <c r="I93" s="18"/>
      <c r="J93" s="108"/>
      <c r="K93" s="92">
        <f ca="1" xml:space="preserve">
IF(AND(F93=data!$AR$5,G93=data!$AT$87),data!$AU$87,
IF(AND(F93=data!$AR$5,G93=data!$AT$88),data!$AU$88,
IF(F93=data!$AR$4,E93/H93,
IF(F93=data!$AR$5,E93/OFFSET(data!$AT$3,MATCH(G93,data!$AT$4:$AT$88,0),1),0))))</f>
        <v>0</v>
      </c>
      <c r="L93" s="92">
        <f>MIN(IF(J93=data!$AV$4,0.18,0.09),E93*9)</f>
        <v>0</v>
      </c>
      <c r="M93" s="61">
        <f>IF(D93=data!$AS$5,L93,
IF(D93=data!$AS$4,K93,0))</f>
        <v>0</v>
      </c>
      <c r="N93" s="61">
        <f t="shared" si="5"/>
        <v>0</v>
      </c>
    </row>
    <row r="94" spans="2:15" ht="26.25" customHeight="1" x14ac:dyDescent="0.15">
      <c r="B94" s="650" t="s">
        <v>121</v>
      </c>
      <c r="C94" s="20" t="s">
        <v>140</v>
      </c>
      <c r="D94" s="42"/>
      <c r="E94" s="43"/>
      <c r="F94" s="44"/>
      <c r="G94" s="45"/>
      <c r="H94" s="46"/>
      <c r="I94" s="17"/>
      <c r="J94" s="47"/>
      <c r="K94" s="92">
        <f ca="1" xml:space="preserve">
IF(AND(F94=data!$AR$5,G94=data!$AT$87),data!$AU$87,
IF(AND(F94=data!$AR$5,G94=data!$AT$88),data!$AU$88,
IF(F94=data!$AR$4,E94/H94,
IF(F94=data!$AR$5,E94/OFFSET(data!$AT$3,MATCH(G94,data!$AT$4:$AT$88,0),1),0))))</f>
        <v>0</v>
      </c>
      <c r="L94" s="92">
        <f>MIN(IF(J94=data!$AV$4,0.18,0.09),E94*9)</f>
        <v>0</v>
      </c>
      <c r="M94" s="61">
        <f>IF(D94=data!$AS$5,L94,
IF(D94=data!$AS$4,K94,0))</f>
        <v>0</v>
      </c>
      <c r="N94" s="61">
        <f t="shared" si="5"/>
        <v>0</v>
      </c>
      <c r="O94" s="61">
        <f>SUM(N94:N96)</f>
        <v>0</v>
      </c>
    </row>
    <row r="95" spans="2:15" ht="26.25" customHeight="1" x14ac:dyDescent="0.15">
      <c r="B95" s="651"/>
      <c r="C95" s="20" t="s">
        <v>141</v>
      </c>
      <c r="D95" s="42"/>
      <c r="E95" s="43"/>
      <c r="F95" s="44"/>
      <c r="G95" s="45"/>
      <c r="H95" s="46"/>
      <c r="I95" s="17"/>
      <c r="J95" s="47"/>
      <c r="K95" s="92">
        <f ca="1" xml:space="preserve">
IF(AND(F95=data!$AR$5,G95=data!$AT$87),data!$AU$87,
IF(AND(F95=data!$AR$5,G95=data!$AT$88),data!$AU$88,
IF(F95=data!$AR$4,E95/H95,
IF(F95=data!$AR$5,E95/OFFSET(data!$AT$3,MATCH(G95,data!$AT$4:$AT$88,0),1),0))))</f>
        <v>0</v>
      </c>
      <c r="L95" s="92">
        <f>MIN(IF(J95=data!$AV$4,0.18,0.09),E95*9)</f>
        <v>0</v>
      </c>
      <c r="M95" s="61">
        <f>IF(D95=data!$AS$5,L95,
IF(D95=data!$AS$4,K95,0))</f>
        <v>0</v>
      </c>
      <c r="N95" s="61">
        <f t="shared" si="5"/>
        <v>0</v>
      </c>
    </row>
    <row r="96" spans="2:15" ht="26.25" customHeight="1" thickBot="1" x14ac:dyDescent="0.2">
      <c r="B96" s="652"/>
      <c r="C96" s="21" t="s">
        <v>209</v>
      </c>
      <c r="D96" s="49"/>
      <c r="E96" s="50"/>
      <c r="F96" s="51"/>
      <c r="G96" s="52"/>
      <c r="H96" s="53"/>
      <c r="I96" s="18"/>
      <c r="J96" s="108"/>
      <c r="K96" s="92">
        <f ca="1" xml:space="preserve">
IF(AND(F96=data!$AR$5,G96=data!$AT$87),data!$AU$87,
IF(AND(F96=data!$AR$5,G96=data!$AT$88),data!$AU$88,
IF(F96=data!$AR$4,E96/H96,
IF(F96=data!$AR$5,E96/OFFSET(data!$AT$3,MATCH(G96,data!$AT$4:$AT$88,0),1),0))))</f>
        <v>0</v>
      </c>
      <c r="L96" s="92">
        <f>MIN(IF(J96=data!$AV$4,0.18,0.09),E96*9)</f>
        <v>0</v>
      </c>
      <c r="M96" s="61">
        <f>IF(D96=data!$AS$5,L96,
IF(D96=data!$AS$4,K96,0))</f>
        <v>0</v>
      </c>
      <c r="N96" s="61">
        <f t="shared" si="5"/>
        <v>0</v>
      </c>
    </row>
    <row r="101" spans="2:15" ht="15" thickBot="1" x14ac:dyDescent="0.2">
      <c r="B101" s="151" t="s">
        <v>124</v>
      </c>
      <c r="C101" s="152" t="s">
        <v>571</v>
      </c>
      <c r="J101" s="34" t="s">
        <v>360</v>
      </c>
    </row>
    <row r="102" spans="2:15" ht="28.5" customHeight="1" x14ac:dyDescent="0.15">
      <c r="B102" s="55"/>
      <c r="C102" s="633" t="s">
        <v>139</v>
      </c>
      <c r="D102" s="636" t="s">
        <v>123</v>
      </c>
      <c r="E102" s="636" t="s">
        <v>125</v>
      </c>
      <c r="F102" s="638" t="s">
        <v>357</v>
      </c>
      <c r="G102" s="639"/>
      <c r="H102" s="639"/>
      <c r="I102" s="639"/>
      <c r="J102" s="30" t="s">
        <v>358</v>
      </c>
    </row>
    <row r="103" spans="2:15" ht="14.25" customHeight="1" x14ac:dyDescent="0.15">
      <c r="B103" s="56"/>
      <c r="C103" s="634"/>
      <c r="D103" s="637"/>
      <c r="E103" s="637"/>
      <c r="F103" s="640" t="s">
        <v>126</v>
      </c>
      <c r="G103" s="642" t="s">
        <v>10</v>
      </c>
      <c r="H103" s="33" t="s">
        <v>127</v>
      </c>
      <c r="I103" s="644" t="s">
        <v>155</v>
      </c>
      <c r="J103" s="32" t="s">
        <v>359</v>
      </c>
    </row>
    <row r="104" spans="2:15" ht="15" thickBot="1" x14ac:dyDescent="0.2">
      <c r="B104" s="57"/>
      <c r="C104" s="635"/>
      <c r="D104" s="23" t="s">
        <v>2</v>
      </c>
      <c r="E104" s="26" t="s">
        <v>97</v>
      </c>
      <c r="F104" s="641"/>
      <c r="G104" s="643"/>
      <c r="H104" s="26" t="s">
        <v>129</v>
      </c>
      <c r="I104" s="645"/>
      <c r="J104" s="24" t="s">
        <v>2</v>
      </c>
      <c r="K104" s="92" t="s">
        <v>151</v>
      </c>
      <c r="L104" s="92" t="s">
        <v>152</v>
      </c>
      <c r="M104" s="61"/>
      <c r="N104" s="61" t="s">
        <v>384</v>
      </c>
      <c r="O104" s="61" t="s">
        <v>497</v>
      </c>
    </row>
    <row r="105" spans="2:15" ht="26.25" customHeight="1" x14ac:dyDescent="0.15">
      <c r="B105" s="650" t="s">
        <v>118</v>
      </c>
      <c r="C105" s="31" t="s">
        <v>140</v>
      </c>
      <c r="D105" s="35"/>
      <c r="E105" s="36"/>
      <c r="F105" s="37"/>
      <c r="G105" s="38"/>
      <c r="H105" s="39"/>
      <c r="I105" s="40"/>
      <c r="J105" s="107" t="s">
        <v>158</v>
      </c>
      <c r="K105" s="92">
        <f ca="1" xml:space="preserve">
IF(AND(F105=data!$AR$5,G105=data!$AT$87),data!$AU$87,
IF(AND(F105=data!$AR$5,G105=data!$AT$88),data!$AU$88,
IF(F105=data!$AR$4,E105/H105,
IF(F105=data!$AR$5,E105/OFFSET(data!$AT$3,MATCH(G105,data!$AT$4:$AT$88,0),1),0))))</f>
        <v>0</v>
      </c>
      <c r="L105" s="92">
        <f>MIN(IF(J105=data!$AV$4,0.18,0.09),E105*9)</f>
        <v>0</v>
      </c>
      <c r="M105" s="61">
        <f>IF(D105=data!$AS$5,L105,
IF(D105=data!$AS$4,K105,0))</f>
        <v>0</v>
      </c>
      <c r="N105" s="61">
        <f t="shared" ref="N105:N116" si="6">IF(ISNUMBER(M105),M105,0)</f>
        <v>0</v>
      </c>
      <c r="O105" s="61">
        <f>SUM(N105:N107)</f>
        <v>0</v>
      </c>
    </row>
    <row r="106" spans="2:15" ht="26.25" customHeight="1" x14ac:dyDescent="0.15">
      <c r="B106" s="651"/>
      <c r="C106" s="20" t="s">
        <v>141</v>
      </c>
      <c r="D106" s="42"/>
      <c r="E106" s="43"/>
      <c r="F106" s="44"/>
      <c r="G106" s="45"/>
      <c r="H106" s="46"/>
      <c r="I106" s="17"/>
      <c r="J106" s="47"/>
      <c r="K106" s="92">
        <f ca="1" xml:space="preserve">
IF(AND(F106=data!$AR$5,G106=data!$AT$87),data!$AU$87,
IF(AND(F106=data!$AR$5,G106=data!$AT$88),data!$AU$88,
IF(F106=data!$AR$4,E106/H106,
IF(F106=data!$AR$5,E106/OFFSET(data!$AT$3,MATCH(G106,data!$AT$4:$AT$88,0),1),0))))</f>
        <v>0</v>
      </c>
      <c r="L106" s="92">
        <f>MIN(IF(J106=data!$AV$4,0.18,0.09),E106*9)</f>
        <v>0</v>
      </c>
      <c r="M106" s="61">
        <f>IF(D106=data!$AS$5,L106,
IF(D106=data!$AS$4,K106,0))</f>
        <v>0</v>
      </c>
      <c r="N106" s="61">
        <f t="shared" si="6"/>
        <v>0</v>
      </c>
    </row>
    <row r="107" spans="2:15" ht="26.25" customHeight="1" thickBot="1" x14ac:dyDescent="0.2">
      <c r="B107" s="652"/>
      <c r="C107" s="21" t="s">
        <v>209</v>
      </c>
      <c r="D107" s="49"/>
      <c r="E107" s="50"/>
      <c r="F107" s="51"/>
      <c r="G107" s="52"/>
      <c r="H107" s="53"/>
      <c r="I107" s="18"/>
      <c r="J107" s="108"/>
      <c r="K107" s="92">
        <f ca="1" xml:space="preserve">
IF(AND(F107=data!$AR$5,G107=data!$AT$87),data!$AU$87,
IF(AND(F107=data!$AR$5,G107=data!$AT$88),data!$AU$88,
IF(F107=data!$AR$4,E107/H107,
IF(F107=data!$AR$5,E107/OFFSET(data!$AT$3,MATCH(G107,data!$AT$4:$AT$88,0),1),0))))</f>
        <v>0</v>
      </c>
      <c r="L107" s="92">
        <f>MIN(IF(J107=data!$AV$4,0.18,0.09),E107*9)</f>
        <v>0</v>
      </c>
      <c r="M107" s="61">
        <f>IF(D107=data!$AS$5,L107,
IF(D107=data!$AS$4,K107,0))</f>
        <v>0</v>
      </c>
      <c r="N107" s="61">
        <f t="shared" si="6"/>
        <v>0</v>
      </c>
    </row>
    <row r="108" spans="2:15" ht="26.25" customHeight="1" x14ac:dyDescent="0.15">
      <c r="B108" s="650" t="s">
        <v>119</v>
      </c>
      <c r="C108" s="20" t="s">
        <v>140</v>
      </c>
      <c r="D108" s="42"/>
      <c r="E108" s="43"/>
      <c r="F108" s="44"/>
      <c r="G108" s="45"/>
      <c r="H108" s="46"/>
      <c r="I108" s="17"/>
      <c r="J108" s="47"/>
      <c r="K108" s="92">
        <f ca="1" xml:space="preserve">
IF(AND(F108=data!$AR$5,G108=data!$AT$87),data!$AU$87,
IF(AND(F108=data!$AR$5,G108=data!$AT$88),data!$AU$88,
IF(F108=data!$AR$4,E108/H108,
IF(F108=data!$AR$5,E108/OFFSET(data!$AT$3,MATCH(G108,data!$AT$4:$AT$88,0),1),0))))</f>
        <v>0</v>
      </c>
      <c r="L108" s="92">
        <f>MIN(IF(J108=data!$AV$4,0.18,0.09),E108*9)</f>
        <v>0</v>
      </c>
      <c r="M108" s="61">
        <f>IF(D108=data!$AS$5,L108,
IF(D108=data!$AS$4,K108,0))</f>
        <v>0</v>
      </c>
      <c r="N108" s="61">
        <f t="shared" si="6"/>
        <v>0</v>
      </c>
      <c r="O108" s="61">
        <f>SUM(N108:N110)</f>
        <v>0</v>
      </c>
    </row>
    <row r="109" spans="2:15" ht="26.25" customHeight="1" x14ac:dyDescent="0.15">
      <c r="B109" s="651"/>
      <c r="C109" s="20" t="s">
        <v>141</v>
      </c>
      <c r="D109" s="42"/>
      <c r="E109" s="43"/>
      <c r="F109" s="44"/>
      <c r="G109" s="45"/>
      <c r="H109" s="46"/>
      <c r="I109" s="17"/>
      <c r="J109" s="47"/>
      <c r="K109" s="92">
        <f ca="1" xml:space="preserve">
IF(AND(F109=data!$AR$5,G109=data!$AT$87),data!$AU$87,
IF(AND(F109=data!$AR$5,G109=data!$AT$88),data!$AU$88,
IF(F109=data!$AR$4,E109/H109,
IF(F109=data!$AR$5,E109/OFFSET(data!$AT$3,MATCH(G109,data!$AT$4:$AT$88,0),1),0))))</f>
        <v>0</v>
      </c>
      <c r="L109" s="92">
        <f>MIN(IF(J109=data!$AV$4,0.18,0.09),E109*9)</f>
        <v>0</v>
      </c>
      <c r="M109" s="61">
        <f>IF(D109=data!$AS$5,L109,
IF(D109=data!$AS$4,K109,0))</f>
        <v>0</v>
      </c>
      <c r="N109" s="61">
        <f t="shared" si="6"/>
        <v>0</v>
      </c>
    </row>
    <row r="110" spans="2:15" ht="26.25" customHeight="1" thickBot="1" x14ac:dyDescent="0.2">
      <c r="B110" s="652"/>
      <c r="C110" s="21" t="s">
        <v>209</v>
      </c>
      <c r="D110" s="49"/>
      <c r="E110" s="50"/>
      <c r="F110" s="51"/>
      <c r="G110" s="52"/>
      <c r="H110" s="53"/>
      <c r="I110" s="18"/>
      <c r="J110" s="108"/>
      <c r="K110" s="92">
        <f ca="1" xml:space="preserve">
IF(AND(F110=data!$AR$5,G110=data!$AT$87),data!$AU$87,
IF(AND(F110=data!$AR$5,G110=data!$AT$88),data!$AU$88,
IF(F110=data!$AR$4,E110/H110,
IF(F110=data!$AR$5,E110/OFFSET(data!$AT$3,MATCH(G110,data!$AT$4:$AT$88,0),1),0))))</f>
        <v>0</v>
      </c>
      <c r="L110" s="92">
        <f>MIN(IF(J110=data!$AV$4,0.18,0.09),E110*9)</f>
        <v>0</v>
      </c>
      <c r="M110" s="61">
        <f>IF(D110=data!$AS$5,L110,
IF(D110=data!$AS$4,K110,0))</f>
        <v>0</v>
      </c>
      <c r="N110" s="61">
        <f t="shared" si="6"/>
        <v>0</v>
      </c>
    </row>
    <row r="111" spans="2:15" ht="26.25" customHeight="1" x14ac:dyDescent="0.15">
      <c r="B111" s="650" t="s">
        <v>120</v>
      </c>
      <c r="C111" s="20" t="s">
        <v>140</v>
      </c>
      <c r="D111" s="42"/>
      <c r="E111" s="43"/>
      <c r="F111" s="44"/>
      <c r="G111" s="45"/>
      <c r="H111" s="46"/>
      <c r="I111" s="17"/>
      <c r="J111" s="47"/>
      <c r="K111" s="92">
        <f ca="1" xml:space="preserve">
IF(AND(F111=data!$AR$5,G111=data!$AT$87),data!$AU$87,
IF(AND(F111=data!$AR$5,G111=data!$AT$88),data!$AU$88,
IF(F111=data!$AR$4,E111/H111,
IF(F111=data!$AR$5,E111/OFFSET(data!$AT$3,MATCH(G111,data!$AT$4:$AT$88,0),1),0))))</f>
        <v>0</v>
      </c>
      <c r="L111" s="92">
        <f>MIN(IF(J111=data!$AV$4,0.18,0.09),E111*9)</f>
        <v>0</v>
      </c>
      <c r="M111" s="61">
        <f>IF(D111=data!$AS$5,L111,
IF(D111=data!$AS$4,K111,0))</f>
        <v>0</v>
      </c>
      <c r="N111" s="61">
        <f t="shared" si="6"/>
        <v>0</v>
      </c>
      <c r="O111" s="61">
        <f>SUM(N111:N113)</f>
        <v>0</v>
      </c>
    </row>
    <row r="112" spans="2:15" ht="26.25" customHeight="1" x14ac:dyDescent="0.15">
      <c r="B112" s="651"/>
      <c r="C112" s="20" t="s">
        <v>141</v>
      </c>
      <c r="D112" s="42"/>
      <c r="E112" s="43"/>
      <c r="F112" s="44"/>
      <c r="G112" s="45"/>
      <c r="H112" s="46"/>
      <c r="I112" s="17"/>
      <c r="J112" s="47"/>
      <c r="K112" s="92">
        <f ca="1" xml:space="preserve">
IF(AND(F112=data!$AR$5,G112=data!$AT$87),data!$AU$87,
IF(AND(F112=data!$AR$5,G112=data!$AT$88),data!$AU$88,
IF(F112=data!$AR$4,E112/H112,
IF(F112=data!$AR$5,E112/OFFSET(data!$AT$3,MATCH(G112,data!$AT$4:$AT$88,0),1),0))))</f>
        <v>0</v>
      </c>
      <c r="L112" s="92">
        <f>MIN(IF(J112=data!$AV$4,0.18,0.09),E112*9)</f>
        <v>0</v>
      </c>
      <c r="M112" s="61">
        <f>IF(D112=data!$AS$5,L112,
IF(D112=data!$AS$4,K112,0))</f>
        <v>0</v>
      </c>
      <c r="N112" s="61">
        <f t="shared" si="6"/>
        <v>0</v>
      </c>
    </row>
    <row r="113" spans="2:15" ht="26.25" customHeight="1" thickBot="1" x14ac:dyDescent="0.2">
      <c r="B113" s="652"/>
      <c r="C113" s="21" t="s">
        <v>209</v>
      </c>
      <c r="D113" s="49"/>
      <c r="E113" s="50"/>
      <c r="F113" s="51"/>
      <c r="G113" s="52"/>
      <c r="H113" s="53"/>
      <c r="I113" s="18"/>
      <c r="J113" s="108"/>
      <c r="K113" s="92">
        <f ca="1" xml:space="preserve">
IF(AND(F113=data!$AR$5,G113=data!$AT$87),data!$AU$87,
IF(AND(F113=data!$AR$5,G113=data!$AT$88),data!$AU$88,
IF(F113=data!$AR$4,E113/H113,
IF(F113=data!$AR$5,E113/OFFSET(data!$AT$3,MATCH(G113,data!$AT$4:$AT$88,0),1),0))))</f>
        <v>0</v>
      </c>
      <c r="L113" s="92">
        <f>MIN(IF(J113=data!$AV$4,0.18,0.09),E113*9)</f>
        <v>0</v>
      </c>
      <c r="M113" s="61">
        <f>IF(D113=data!$AS$5,L113,
IF(D113=data!$AS$4,K113,0))</f>
        <v>0</v>
      </c>
      <c r="N113" s="61">
        <f t="shared" si="6"/>
        <v>0</v>
      </c>
    </row>
    <row r="114" spans="2:15" ht="26.25" customHeight="1" x14ac:dyDescent="0.15">
      <c r="B114" s="650" t="s">
        <v>121</v>
      </c>
      <c r="C114" s="20" t="s">
        <v>140</v>
      </c>
      <c r="D114" s="42"/>
      <c r="E114" s="43"/>
      <c r="F114" s="44"/>
      <c r="G114" s="45"/>
      <c r="H114" s="46"/>
      <c r="I114" s="17"/>
      <c r="J114" s="47"/>
      <c r="K114" s="92">
        <f ca="1" xml:space="preserve">
IF(AND(F114=data!$AR$5,G114=data!$AT$87),data!$AU$87,
IF(AND(F114=data!$AR$5,G114=data!$AT$88),data!$AU$88,
IF(F114=data!$AR$4,E114/H114,
IF(F114=data!$AR$5,E114/OFFSET(data!$AT$3,MATCH(G114,data!$AT$4:$AT$88,0),1),0))))</f>
        <v>0</v>
      </c>
      <c r="L114" s="92">
        <f>MIN(IF(J114=data!$AV$4,0.18,0.09),E114*9)</f>
        <v>0</v>
      </c>
      <c r="M114" s="61">
        <f>IF(D114=data!$AS$5,L114,
IF(D114=data!$AS$4,K114,0))</f>
        <v>0</v>
      </c>
      <c r="N114" s="61">
        <f t="shared" si="6"/>
        <v>0</v>
      </c>
      <c r="O114" s="61">
        <f>SUM(N114:N116)</f>
        <v>0</v>
      </c>
    </row>
    <row r="115" spans="2:15" ht="26.25" customHeight="1" x14ac:dyDescent="0.15">
      <c r="B115" s="651"/>
      <c r="C115" s="20" t="s">
        <v>141</v>
      </c>
      <c r="D115" s="42"/>
      <c r="E115" s="43"/>
      <c r="F115" s="44"/>
      <c r="G115" s="45"/>
      <c r="H115" s="46"/>
      <c r="I115" s="17"/>
      <c r="J115" s="47"/>
      <c r="K115" s="92">
        <f ca="1" xml:space="preserve">
IF(AND(F115=data!$AR$5,G115=data!$AT$87),data!$AU$87,
IF(AND(F115=data!$AR$5,G115=data!$AT$88),data!$AU$88,
IF(F115=data!$AR$4,E115/H115,
IF(F115=data!$AR$5,E115/OFFSET(data!$AT$3,MATCH(G115,data!$AT$4:$AT$88,0),1),0))))</f>
        <v>0</v>
      </c>
      <c r="L115" s="92">
        <f>MIN(IF(J115=data!$AV$4,0.18,0.09),E115*9)</f>
        <v>0</v>
      </c>
      <c r="M115" s="61">
        <f>IF(D115=data!$AS$5,L115,
IF(D115=data!$AS$4,K115,0))</f>
        <v>0</v>
      </c>
      <c r="N115" s="61">
        <f t="shared" si="6"/>
        <v>0</v>
      </c>
    </row>
    <row r="116" spans="2:15" ht="26.25" customHeight="1" thickBot="1" x14ac:dyDescent="0.2">
      <c r="B116" s="652"/>
      <c r="C116" s="21" t="s">
        <v>209</v>
      </c>
      <c r="D116" s="49"/>
      <c r="E116" s="50"/>
      <c r="F116" s="51"/>
      <c r="G116" s="52"/>
      <c r="H116" s="53"/>
      <c r="I116" s="18"/>
      <c r="J116" s="108"/>
      <c r="K116" s="92">
        <f ca="1" xml:space="preserve">
IF(AND(F116=data!$AR$5,G116=data!$AT$87),data!$AU$87,
IF(AND(F116=data!$AR$5,G116=data!$AT$88),data!$AU$88,
IF(F116=data!$AR$4,E116/H116,
IF(F116=data!$AR$5,E116/OFFSET(data!$AT$3,MATCH(G116,data!$AT$4:$AT$88,0),1),0))))</f>
        <v>0</v>
      </c>
      <c r="L116" s="92">
        <f>MIN(IF(J116=data!$AV$4,0.18,0.09),E116*9)</f>
        <v>0</v>
      </c>
      <c r="M116" s="61">
        <f>IF(D116=data!$AS$5,L116,
IF(D116=data!$AS$4,K116,0))</f>
        <v>0</v>
      </c>
      <c r="N116" s="61">
        <f t="shared" si="6"/>
        <v>0</v>
      </c>
    </row>
    <row r="121" spans="2:15" ht="15" thickBot="1" x14ac:dyDescent="0.2">
      <c r="B121" s="151" t="s">
        <v>124</v>
      </c>
      <c r="C121" s="152" t="s">
        <v>572</v>
      </c>
      <c r="J121" s="34" t="s">
        <v>360</v>
      </c>
    </row>
    <row r="122" spans="2:15" ht="28.5" customHeight="1" x14ac:dyDescent="0.15">
      <c r="B122" s="55"/>
      <c r="C122" s="633" t="s">
        <v>139</v>
      </c>
      <c r="D122" s="636" t="s">
        <v>123</v>
      </c>
      <c r="E122" s="636" t="s">
        <v>125</v>
      </c>
      <c r="F122" s="638" t="s">
        <v>357</v>
      </c>
      <c r="G122" s="639"/>
      <c r="H122" s="639"/>
      <c r="I122" s="639"/>
      <c r="J122" s="30" t="s">
        <v>358</v>
      </c>
    </row>
    <row r="123" spans="2:15" ht="14.25" customHeight="1" x14ac:dyDescent="0.15">
      <c r="B123" s="56"/>
      <c r="C123" s="634"/>
      <c r="D123" s="637"/>
      <c r="E123" s="637"/>
      <c r="F123" s="640" t="s">
        <v>126</v>
      </c>
      <c r="G123" s="642" t="s">
        <v>10</v>
      </c>
      <c r="H123" s="33" t="s">
        <v>127</v>
      </c>
      <c r="I123" s="644" t="s">
        <v>155</v>
      </c>
      <c r="J123" s="32" t="s">
        <v>359</v>
      </c>
    </row>
    <row r="124" spans="2:15" ht="15" thickBot="1" x14ac:dyDescent="0.2">
      <c r="B124" s="57"/>
      <c r="C124" s="635"/>
      <c r="D124" s="23" t="s">
        <v>2</v>
      </c>
      <c r="E124" s="26" t="s">
        <v>97</v>
      </c>
      <c r="F124" s="641"/>
      <c r="G124" s="643"/>
      <c r="H124" s="26" t="s">
        <v>129</v>
      </c>
      <c r="I124" s="645"/>
      <c r="J124" s="24" t="s">
        <v>2</v>
      </c>
      <c r="K124" s="92" t="s">
        <v>151</v>
      </c>
      <c r="L124" s="92" t="s">
        <v>152</v>
      </c>
      <c r="M124" s="61"/>
      <c r="N124" s="61" t="s">
        <v>384</v>
      </c>
      <c r="O124" s="61" t="s">
        <v>497</v>
      </c>
    </row>
    <row r="125" spans="2:15" ht="26.25" customHeight="1" x14ac:dyDescent="0.15">
      <c r="B125" s="650" t="s">
        <v>118</v>
      </c>
      <c r="C125" s="31" t="s">
        <v>140</v>
      </c>
      <c r="D125" s="35"/>
      <c r="E125" s="36"/>
      <c r="F125" s="37"/>
      <c r="G125" s="38"/>
      <c r="H125" s="39"/>
      <c r="I125" s="40"/>
      <c r="J125" s="107"/>
      <c r="K125" s="92">
        <f ca="1" xml:space="preserve">
IF(AND(F125=data!$AR$5,G125=data!$AT$87),data!$AU$87,
IF(AND(F125=data!$AR$5,G125=data!$AT$88),data!$AU$88,
IF(F125=data!$AR$4,E125/H125,
IF(F125=data!$AR$5,E125/OFFSET(data!$AT$3,MATCH(G125,data!$AT$4:$AT$88,0),1),0))))</f>
        <v>0</v>
      </c>
      <c r="L125" s="92">
        <f>MIN(IF(J125=data!$AV$4,0.18,0.09),E125*9)</f>
        <v>0</v>
      </c>
      <c r="M125" s="61">
        <f>IF(D125=data!$AS$5,L125,
IF(D125=data!$AS$4,K125,0))</f>
        <v>0</v>
      </c>
      <c r="N125" s="61">
        <f t="shared" ref="N125:N136" si="7">IF(ISNUMBER(M125),M125,0)</f>
        <v>0</v>
      </c>
      <c r="O125" s="61">
        <f>SUM(N125:N127)</f>
        <v>0</v>
      </c>
    </row>
    <row r="126" spans="2:15" ht="26.25" customHeight="1" x14ac:dyDescent="0.15">
      <c r="B126" s="651"/>
      <c r="C126" s="20" t="s">
        <v>141</v>
      </c>
      <c r="D126" s="42"/>
      <c r="E126" s="43"/>
      <c r="F126" s="44"/>
      <c r="G126" s="45"/>
      <c r="H126" s="46"/>
      <c r="I126" s="17"/>
      <c r="J126" s="47"/>
      <c r="K126" s="92">
        <f ca="1" xml:space="preserve">
IF(AND(F126=data!$AR$5,G126=data!$AT$87),data!$AU$87,
IF(AND(F126=data!$AR$5,G126=data!$AT$88),data!$AU$88,
IF(F126=data!$AR$4,E126/H126,
IF(F126=data!$AR$5,E126/OFFSET(data!$AT$3,MATCH(G126,data!$AT$4:$AT$88,0),1),0))))</f>
        <v>0</v>
      </c>
      <c r="L126" s="92">
        <f>MIN(IF(J126=data!$AV$4,0.18,0.09),E126*9)</f>
        <v>0</v>
      </c>
      <c r="M126" s="61">
        <f>IF(D126=data!$AS$5,L126,
IF(D126=data!$AS$4,K126,0))</f>
        <v>0</v>
      </c>
      <c r="N126" s="61">
        <f t="shared" si="7"/>
        <v>0</v>
      </c>
    </row>
    <row r="127" spans="2:15" ht="26.25" customHeight="1" thickBot="1" x14ac:dyDescent="0.2">
      <c r="B127" s="652"/>
      <c r="C127" s="21" t="s">
        <v>209</v>
      </c>
      <c r="D127" s="49"/>
      <c r="E127" s="50"/>
      <c r="F127" s="51"/>
      <c r="G127" s="52"/>
      <c r="H127" s="53"/>
      <c r="I127" s="18"/>
      <c r="J127" s="108"/>
      <c r="K127" s="92">
        <f ca="1" xml:space="preserve">
IF(AND(F127=data!$AR$5,G127=data!$AT$87),data!$AU$87,
IF(AND(F127=data!$AR$5,G127=data!$AT$88),data!$AU$88,
IF(F127=data!$AR$4,E127/H127,
IF(F127=data!$AR$5,E127/OFFSET(data!$AT$3,MATCH(G127,data!$AT$4:$AT$88,0),1),0))))</f>
        <v>0</v>
      </c>
      <c r="L127" s="92">
        <f>MIN(IF(J127=data!$AV$4,0.18,0.09),E127*9)</f>
        <v>0</v>
      </c>
      <c r="M127" s="61">
        <f>IF(D127=data!$AS$5,L127,
IF(D127=data!$AS$4,K127,0))</f>
        <v>0</v>
      </c>
      <c r="N127" s="61">
        <f t="shared" si="7"/>
        <v>0</v>
      </c>
    </row>
    <row r="128" spans="2:15" ht="26.25" customHeight="1" x14ac:dyDescent="0.15">
      <c r="B128" s="650" t="s">
        <v>119</v>
      </c>
      <c r="C128" s="20" t="s">
        <v>140</v>
      </c>
      <c r="D128" s="42"/>
      <c r="E128" s="43"/>
      <c r="F128" s="44"/>
      <c r="G128" s="45"/>
      <c r="H128" s="46"/>
      <c r="I128" s="17"/>
      <c r="J128" s="47"/>
      <c r="K128" s="92">
        <f ca="1" xml:space="preserve">
IF(AND(F128=data!$AR$5,G128=data!$AT$87),data!$AU$87,
IF(AND(F128=data!$AR$5,G128=data!$AT$88),data!$AU$88,
IF(F128=data!$AR$4,E128/H128,
IF(F128=data!$AR$5,E128/OFFSET(data!$AT$3,MATCH(G128,data!$AT$4:$AT$88,0),1),0))))</f>
        <v>0</v>
      </c>
      <c r="L128" s="92">
        <f>MIN(IF(J128=data!$AV$4,0.18,0.09),E128*9)</f>
        <v>0</v>
      </c>
      <c r="M128" s="61">
        <f>IF(D128=data!$AS$5,L128,
IF(D128=data!$AS$4,K128,0))</f>
        <v>0</v>
      </c>
      <c r="N128" s="61">
        <f t="shared" si="7"/>
        <v>0</v>
      </c>
      <c r="O128" s="61">
        <f>SUM(N128:N130)</f>
        <v>0</v>
      </c>
    </row>
    <row r="129" spans="2:15" ht="26.25" customHeight="1" x14ac:dyDescent="0.15">
      <c r="B129" s="651"/>
      <c r="C129" s="20" t="s">
        <v>141</v>
      </c>
      <c r="D129" s="42"/>
      <c r="E129" s="43"/>
      <c r="F129" s="44"/>
      <c r="G129" s="45"/>
      <c r="H129" s="46"/>
      <c r="I129" s="17"/>
      <c r="J129" s="47"/>
      <c r="K129" s="92">
        <f ca="1" xml:space="preserve">
IF(AND(F129=data!$AR$5,G129=data!$AT$87),data!$AU$87,
IF(AND(F129=data!$AR$5,G129=data!$AT$88),data!$AU$88,
IF(F129=data!$AR$4,E129/H129,
IF(F129=data!$AR$5,E129/OFFSET(data!$AT$3,MATCH(G129,data!$AT$4:$AT$88,0),1),0))))</f>
        <v>0</v>
      </c>
      <c r="L129" s="92">
        <f>MIN(IF(J129=data!$AV$4,0.18,0.09),E129*9)</f>
        <v>0</v>
      </c>
      <c r="M129" s="61">
        <f>IF(D129=data!$AS$5,L129,
IF(D129=data!$AS$4,K129,0))</f>
        <v>0</v>
      </c>
      <c r="N129" s="61">
        <f t="shared" si="7"/>
        <v>0</v>
      </c>
    </row>
    <row r="130" spans="2:15" ht="26.25" customHeight="1" thickBot="1" x14ac:dyDescent="0.2">
      <c r="B130" s="652"/>
      <c r="C130" s="21" t="s">
        <v>209</v>
      </c>
      <c r="D130" s="49"/>
      <c r="E130" s="50"/>
      <c r="F130" s="51"/>
      <c r="G130" s="52"/>
      <c r="H130" s="53"/>
      <c r="I130" s="18"/>
      <c r="J130" s="108"/>
      <c r="K130" s="92">
        <f ca="1" xml:space="preserve">
IF(AND(F130=data!$AR$5,G130=data!$AT$87),data!$AU$87,
IF(AND(F130=data!$AR$5,G130=data!$AT$88),data!$AU$88,
IF(F130=data!$AR$4,E130/H130,
IF(F130=data!$AR$5,E130/OFFSET(data!$AT$3,MATCH(G130,data!$AT$4:$AT$88,0),1),0))))</f>
        <v>0</v>
      </c>
      <c r="L130" s="92">
        <f>MIN(IF(J130=data!$AV$4,0.18,0.09),E130*9)</f>
        <v>0</v>
      </c>
      <c r="M130" s="61">
        <f>IF(D130=data!$AS$5,L130,
IF(D130=data!$AS$4,K130,0))</f>
        <v>0</v>
      </c>
      <c r="N130" s="61">
        <f t="shared" si="7"/>
        <v>0</v>
      </c>
    </row>
    <row r="131" spans="2:15" ht="26.25" customHeight="1" x14ac:dyDescent="0.15">
      <c r="B131" s="650" t="s">
        <v>120</v>
      </c>
      <c r="C131" s="20" t="s">
        <v>140</v>
      </c>
      <c r="D131" s="42"/>
      <c r="E131" s="43"/>
      <c r="F131" s="44"/>
      <c r="G131" s="45"/>
      <c r="H131" s="46"/>
      <c r="I131" s="17"/>
      <c r="J131" s="47"/>
      <c r="K131" s="92">
        <f ca="1" xml:space="preserve">
IF(AND(F131=data!$AR$5,G131=data!$AT$87),data!$AU$87,
IF(AND(F131=data!$AR$5,G131=data!$AT$88),data!$AU$88,
IF(F131=data!$AR$4,E131/H131,
IF(F131=data!$AR$5,E131/OFFSET(data!$AT$3,MATCH(G131,data!$AT$4:$AT$88,0),1),0))))</f>
        <v>0</v>
      </c>
      <c r="L131" s="92">
        <f>MIN(IF(J131=data!$AV$4,0.18,0.09),E131*9)</f>
        <v>0</v>
      </c>
      <c r="M131" s="61">
        <f>IF(D131=data!$AS$5,L131,
IF(D131=data!$AS$4,K131,0))</f>
        <v>0</v>
      </c>
      <c r="N131" s="61">
        <f t="shared" si="7"/>
        <v>0</v>
      </c>
      <c r="O131" s="61">
        <f>SUM(N131:N133)</f>
        <v>0</v>
      </c>
    </row>
    <row r="132" spans="2:15" ht="26.25" customHeight="1" x14ac:dyDescent="0.15">
      <c r="B132" s="651"/>
      <c r="C132" s="20" t="s">
        <v>141</v>
      </c>
      <c r="D132" s="42"/>
      <c r="E132" s="43"/>
      <c r="F132" s="44"/>
      <c r="G132" s="45"/>
      <c r="H132" s="46"/>
      <c r="I132" s="17"/>
      <c r="J132" s="47"/>
      <c r="K132" s="92">
        <f ca="1" xml:space="preserve">
IF(AND(F132=data!$AR$5,G132=data!$AT$87),data!$AU$87,
IF(AND(F132=data!$AR$5,G132=data!$AT$88),data!$AU$88,
IF(F132=data!$AR$4,E132/H132,
IF(F132=data!$AR$5,E132/OFFSET(data!$AT$3,MATCH(G132,data!$AT$4:$AT$88,0),1),0))))</f>
        <v>0</v>
      </c>
      <c r="L132" s="92">
        <f>MIN(IF(J132=data!$AV$4,0.18,0.09),E132*9)</f>
        <v>0</v>
      </c>
      <c r="M132" s="61">
        <f>IF(D132=data!$AS$5,L132,
IF(D132=data!$AS$4,K132,0))</f>
        <v>0</v>
      </c>
      <c r="N132" s="61">
        <f t="shared" si="7"/>
        <v>0</v>
      </c>
    </row>
    <row r="133" spans="2:15" ht="26.25" customHeight="1" thickBot="1" x14ac:dyDescent="0.2">
      <c r="B133" s="652"/>
      <c r="C133" s="21" t="s">
        <v>209</v>
      </c>
      <c r="D133" s="49"/>
      <c r="E133" s="50"/>
      <c r="F133" s="51"/>
      <c r="G133" s="52"/>
      <c r="H133" s="53"/>
      <c r="I133" s="18"/>
      <c r="J133" s="108"/>
      <c r="K133" s="92">
        <f ca="1" xml:space="preserve">
IF(AND(F133=data!$AR$5,G133=data!$AT$87),data!$AU$87,
IF(AND(F133=data!$AR$5,G133=data!$AT$88),data!$AU$88,
IF(F133=data!$AR$4,E133/H133,
IF(F133=data!$AR$5,E133/OFFSET(data!$AT$3,MATCH(G133,data!$AT$4:$AT$88,0),1),0))))</f>
        <v>0</v>
      </c>
      <c r="L133" s="92">
        <f>MIN(IF(J133=data!$AV$4,0.18,0.09),E133*9)</f>
        <v>0</v>
      </c>
      <c r="M133" s="61">
        <f>IF(D133=data!$AS$5,L133,
IF(D133=data!$AS$4,K133,0))</f>
        <v>0</v>
      </c>
      <c r="N133" s="61">
        <f t="shared" si="7"/>
        <v>0</v>
      </c>
    </row>
    <row r="134" spans="2:15" ht="26.25" customHeight="1" x14ac:dyDescent="0.15">
      <c r="B134" s="650" t="s">
        <v>121</v>
      </c>
      <c r="C134" s="20" t="s">
        <v>140</v>
      </c>
      <c r="D134" s="42"/>
      <c r="E134" s="43"/>
      <c r="F134" s="44"/>
      <c r="G134" s="45"/>
      <c r="H134" s="46"/>
      <c r="I134" s="17"/>
      <c r="J134" s="47"/>
      <c r="K134" s="92">
        <f ca="1" xml:space="preserve">
IF(AND(F134=data!$AR$5,G134=data!$AT$87),data!$AU$87,
IF(AND(F134=data!$AR$5,G134=data!$AT$88),data!$AU$88,
IF(F134=data!$AR$4,E134/H134,
IF(F134=data!$AR$5,E134/OFFSET(data!$AT$3,MATCH(G134,data!$AT$4:$AT$88,0),1),0))))</f>
        <v>0</v>
      </c>
      <c r="L134" s="92">
        <f>MIN(IF(J134=data!$AV$4,0.18,0.09),E134*9)</f>
        <v>0</v>
      </c>
      <c r="M134" s="61">
        <f>IF(D134=data!$AS$5,L134,
IF(D134=data!$AS$4,K134,0))</f>
        <v>0</v>
      </c>
      <c r="N134" s="61">
        <f t="shared" si="7"/>
        <v>0</v>
      </c>
      <c r="O134" s="61">
        <f>SUM(N134:N136)</f>
        <v>0</v>
      </c>
    </row>
    <row r="135" spans="2:15" ht="26.25" customHeight="1" x14ac:dyDescent="0.15">
      <c r="B135" s="651"/>
      <c r="C135" s="20" t="s">
        <v>141</v>
      </c>
      <c r="D135" s="42"/>
      <c r="E135" s="43"/>
      <c r="F135" s="44"/>
      <c r="G135" s="45"/>
      <c r="H135" s="46"/>
      <c r="I135" s="17"/>
      <c r="J135" s="47"/>
      <c r="K135" s="92">
        <f ca="1" xml:space="preserve">
IF(AND(F135=data!$AR$5,G135=data!$AT$87),data!$AU$87,
IF(AND(F135=data!$AR$5,G135=data!$AT$88),data!$AU$88,
IF(F135=data!$AR$4,E135/H135,
IF(F135=data!$AR$5,E135/OFFSET(data!$AT$3,MATCH(G135,data!$AT$4:$AT$88,0),1),0))))</f>
        <v>0</v>
      </c>
      <c r="L135" s="92">
        <f>MIN(IF(J135=data!$AV$4,0.18,0.09),E135*9)</f>
        <v>0</v>
      </c>
      <c r="M135" s="61">
        <f>IF(D135=data!$AS$5,L135,
IF(D135=data!$AS$4,K135,0))</f>
        <v>0</v>
      </c>
      <c r="N135" s="61">
        <f t="shared" si="7"/>
        <v>0</v>
      </c>
    </row>
    <row r="136" spans="2:15" ht="26.25" customHeight="1" thickBot="1" x14ac:dyDescent="0.2">
      <c r="B136" s="652"/>
      <c r="C136" s="21" t="s">
        <v>209</v>
      </c>
      <c r="D136" s="49"/>
      <c r="E136" s="50"/>
      <c r="F136" s="51"/>
      <c r="G136" s="52"/>
      <c r="H136" s="53"/>
      <c r="I136" s="18"/>
      <c r="J136" s="108"/>
      <c r="K136" s="92">
        <f ca="1" xml:space="preserve">
IF(AND(F136=data!$AR$5,G136=data!$AT$87),data!$AU$87,
IF(AND(F136=data!$AR$5,G136=data!$AT$88),data!$AU$88,
IF(F136=data!$AR$4,E136/H136,
IF(F136=data!$AR$5,E136/OFFSET(data!$AT$3,MATCH(G136,data!$AT$4:$AT$88,0),1),0))))</f>
        <v>0</v>
      </c>
      <c r="L136" s="92">
        <f>MIN(IF(J136=data!$AV$4,0.18,0.09),E136*9)</f>
        <v>0</v>
      </c>
      <c r="M136" s="61">
        <f>IF(D136=data!$AS$5,L136,
IF(D136=data!$AS$4,K136,0))</f>
        <v>0</v>
      </c>
      <c r="N136" s="61">
        <f t="shared" si="7"/>
        <v>0</v>
      </c>
    </row>
    <row r="141" spans="2:15" ht="15" thickBot="1" x14ac:dyDescent="0.2">
      <c r="B141" s="151" t="s">
        <v>124</v>
      </c>
      <c r="C141" s="152" t="s">
        <v>573</v>
      </c>
      <c r="J141" s="34" t="s">
        <v>360</v>
      </c>
    </row>
    <row r="142" spans="2:15" ht="28.5" customHeight="1" x14ac:dyDescent="0.15">
      <c r="B142" s="55"/>
      <c r="C142" s="633" t="s">
        <v>139</v>
      </c>
      <c r="D142" s="636" t="s">
        <v>123</v>
      </c>
      <c r="E142" s="636" t="s">
        <v>125</v>
      </c>
      <c r="F142" s="638" t="s">
        <v>357</v>
      </c>
      <c r="G142" s="639"/>
      <c r="H142" s="639"/>
      <c r="I142" s="639"/>
      <c r="J142" s="30" t="s">
        <v>358</v>
      </c>
    </row>
    <row r="143" spans="2:15" ht="14.25" customHeight="1" x14ac:dyDescent="0.15">
      <c r="B143" s="56"/>
      <c r="C143" s="634"/>
      <c r="D143" s="637"/>
      <c r="E143" s="637"/>
      <c r="F143" s="640" t="s">
        <v>126</v>
      </c>
      <c r="G143" s="642" t="s">
        <v>10</v>
      </c>
      <c r="H143" s="33" t="s">
        <v>127</v>
      </c>
      <c r="I143" s="644" t="s">
        <v>155</v>
      </c>
      <c r="J143" s="32" t="s">
        <v>359</v>
      </c>
    </row>
    <row r="144" spans="2:15" ht="15" thickBot="1" x14ac:dyDescent="0.2">
      <c r="B144" s="57"/>
      <c r="C144" s="635"/>
      <c r="D144" s="23" t="s">
        <v>2</v>
      </c>
      <c r="E144" s="26" t="s">
        <v>97</v>
      </c>
      <c r="F144" s="641"/>
      <c r="G144" s="643"/>
      <c r="H144" s="26" t="s">
        <v>129</v>
      </c>
      <c r="I144" s="645"/>
      <c r="J144" s="24" t="s">
        <v>2</v>
      </c>
      <c r="K144" s="92" t="s">
        <v>151</v>
      </c>
      <c r="L144" s="92" t="s">
        <v>152</v>
      </c>
      <c r="M144" s="61"/>
      <c r="N144" s="61" t="s">
        <v>384</v>
      </c>
      <c r="O144" s="61" t="s">
        <v>497</v>
      </c>
    </row>
    <row r="145" spans="2:15" ht="26.25" customHeight="1" x14ac:dyDescent="0.15">
      <c r="B145" s="650" t="s">
        <v>118</v>
      </c>
      <c r="C145" s="31" t="s">
        <v>140</v>
      </c>
      <c r="D145" s="35"/>
      <c r="E145" s="36"/>
      <c r="F145" s="37"/>
      <c r="G145" s="38"/>
      <c r="H145" s="39"/>
      <c r="I145" s="40"/>
      <c r="J145" s="107"/>
      <c r="K145" s="92">
        <f ca="1" xml:space="preserve">
IF(AND(F145=data!$AR$5,G145=data!$AT$87),data!$AU$87,
IF(AND(F145=data!$AR$5,G145=data!$AT$88),data!$AU$88,
IF(F145=data!$AR$4,E145/H145,
IF(F145=data!$AR$5,E145/OFFSET(data!$AT$3,MATCH(G145,data!$AT$4:$AT$88,0),1),0))))</f>
        <v>0</v>
      </c>
      <c r="L145" s="92">
        <f>MIN(IF(J145=data!$AV$4,0.18,0.09),E145*9)</f>
        <v>0</v>
      </c>
      <c r="M145" s="61">
        <f>IF(D145=data!$AS$5,L145,
IF(D145=data!$AS$4,K145,0))</f>
        <v>0</v>
      </c>
      <c r="N145" s="61">
        <f t="shared" ref="N145:N156" si="8">IF(ISNUMBER(M145),M145,0)</f>
        <v>0</v>
      </c>
      <c r="O145" s="61">
        <f>SUM(N145:N147)</f>
        <v>0</v>
      </c>
    </row>
    <row r="146" spans="2:15" ht="26.25" customHeight="1" x14ac:dyDescent="0.15">
      <c r="B146" s="651"/>
      <c r="C146" s="20" t="s">
        <v>141</v>
      </c>
      <c r="D146" s="42"/>
      <c r="E146" s="43"/>
      <c r="F146" s="44"/>
      <c r="G146" s="45"/>
      <c r="H146" s="46"/>
      <c r="I146" s="17"/>
      <c r="J146" s="47"/>
      <c r="K146" s="92">
        <f ca="1" xml:space="preserve">
IF(AND(F146=data!$AR$5,G146=data!$AT$87),data!$AU$87,
IF(AND(F146=data!$AR$5,G146=data!$AT$88),data!$AU$88,
IF(F146=data!$AR$4,E146/H146,
IF(F146=data!$AR$5,E146/OFFSET(data!$AT$3,MATCH(G146,data!$AT$4:$AT$88,0),1),0))))</f>
        <v>0</v>
      </c>
      <c r="L146" s="92">
        <f>MIN(IF(J146=data!$AV$4,0.18,0.09),E146*9)</f>
        <v>0</v>
      </c>
      <c r="M146" s="61">
        <f>IF(D146=data!$AS$5,L146,
IF(D146=data!$AS$4,K146,0))</f>
        <v>0</v>
      </c>
      <c r="N146" s="61">
        <f t="shared" si="8"/>
        <v>0</v>
      </c>
    </row>
    <row r="147" spans="2:15" ht="26.25" customHeight="1" thickBot="1" x14ac:dyDescent="0.2">
      <c r="B147" s="652"/>
      <c r="C147" s="21" t="s">
        <v>209</v>
      </c>
      <c r="D147" s="49"/>
      <c r="E147" s="50"/>
      <c r="F147" s="51"/>
      <c r="G147" s="52"/>
      <c r="H147" s="53"/>
      <c r="I147" s="18"/>
      <c r="J147" s="108"/>
      <c r="K147" s="92">
        <f ca="1" xml:space="preserve">
IF(AND(F147=data!$AR$5,G147=data!$AT$87),data!$AU$87,
IF(AND(F147=data!$AR$5,G147=data!$AT$88),data!$AU$88,
IF(F147=data!$AR$4,E147/H147,
IF(F147=data!$AR$5,E147/OFFSET(data!$AT$3,MATCH(G147,data!$AT$4:$AT$88,0),1),0))))</f>
        <v>0</v>
      </c>
      <c r="L147" s="92">
        <f>MIN(IF(J147=data!$AV$4,0.18,0.09),E147*9)</f>
        <v>0</v>
      </c>
      <c r="M147" s="61">
        <f>IF(D147=data!$AS$5,L147,
IF(D147=data!$AS$4,K147,0))</f>
        <v>0</v>
      </c>
      <c r="N147" s="61">
        <f t="shared" si="8"/>
        <v>0</v>
      </c>
    </row>
    <row r="148" spans="2:15" ht="26.25" customHeight="1" x14ac:dyDescent="0.15">
      <c r="B148" s="650" t="s">
        <v>119</v>
      </c>
      <c r="C148" s="20" t="s">
        <v>140</v>
      </c>
      <c r="D148" s="42"/>
      <c r="E148" s="43"/>
      <c r="F148" s="44"/>
      <c r="G148" s="45"/>
      <c r="H148" s="46"/>
      <c r="I148" s="17"/>
      <c r="J148" s="47"/>
      <c r="K148" s="92">
        <f ca="1" xml:space="preserve">
IF(AND(F148=data!$AR$5,G148=data!$AT$87),data!$AU$87,
IF(AND(F148=data!$AR$5,G148=data!$AT$88),data!$AU$88,
IF(F148=data!$AR$4,E148/H148,
IF(F148=data!$AR$5,E148/OFFSET(data!$AT$3,MATCH(G148,data!$AT$4:$AT$88,0),1),0))))</f>
        <v>0</v>
      </c>
      <c r="L148" s="92">
        <f>MIN(IF(J148=data!$AV$4,0.18,0.09),E148*9)</f>
        <v>0</v>
      </c>
      <c r="M148" s="61">
        <f>IF(D148=data!$AS$5,L148,
IF(D148=data!$AS$4,K148,0))</f>
        <v>0</v>
      </c>
      <c r="N148" s="61">
        <f t="shared" si="8"/>
        <v>0</v>
      </c>
      <c r="O148" s="61">
        <f>SUM(N148:N150)</f>
        <v>0</v>
      </c>
    </row>
    <row r="149" spans="2:15" ht="26.25" customHeight="1" x14ac:dyDescent="0.15">
      <c r="B149" s="651"/>
      <c r="C149" s="20" t="s">
        <v>141</v>
      </c>
      <c r="D149" s="42"/>
      <c r="E149" s="43"/>
      <c r="F149" s="44"/>
      <c r="G149" s="45"/>
      <c r="H149" s="46"/>
      <c r="I149" s="17"/>
      <c r="J149" s="47"/>
      <c r="K149" s="92">
        <f ca="1" xml:space="preserve">
IF(AND(F149=data!$AR$5,G149=data!$AT$87),data!$AU$87,
IF(AND(F149=data!$AR$5,G149=data!$AT$88),data!$AU$88,
IF(F149=data!$AR$4,E149/H149,
IF(F149=data!$AR$5,E149/OFFSET(data!$AT$3,MATCH(G149,data!$AT$4:$AT$88,0),1),0))))</f>
        <v>0</v>
      </c>
      <c r="L149" s="92">
        <f>MIN(IF(J149=data!$AV$4,0.18,0.09),E149*9)</f>
        <v>0</v>
      </c>
      <c r="M149" s="61">
        <f>IF(D149=data!$AS$5,L149,
IF(D149=data!$AS$4,K149,0))</f>
        <v>0</v>
      </c>
      <c r="N149" s="61">
        <f t="shared" si="8"/>
        <v>0</v>
      </c>
    </row>
    <row r="150" spans="2:15" ht="26.25" customHeight="1" thickBot="1" x14ac:dyDescent="0.2">
      <c r="B150" s="652"/>
      <c r="C150" s="21" t="s">
        <v>209</v>
      </c>
      <c r="D150" s="49"/>
      <c r="E150" s="50"/>
      <c r="F150" s="51"/>
      <c r="G150" s="52"/>
      <c r="H150" s="53"/>
      <c r="I150" s="18"/>
      <c r="J150" s="108"/>
      <c r="K150" s="92">
        <f ca="1" xml:space="preserve">
IF(AND(F150=data!$AR$5,G150=data!$AT$87),data!$AU$87,
IF(AND(F150=data!$AR$5,G150=data!$AT$88),data!$AU$88,
IF(F150=data!$AR$4,E150/H150,
IF(F150=data!$AR$5,E150/OFFSET(data!$AT$3,MATCH(G150,data!$AT$4:$AT$88,0),1),0))))</f>
        <v>0</v>
      </c>
      <c r="L150" s="92">
        <f>MIN(IF(J150=data!$AV$4,0.18,0.09),E150*9)</f>
        <v>0</v>
      </c>
      <c r="M150" s="61">
        <f>IF(D150=data!$AS$5,L150,
IF(D150=data!$AS$4,K150,0))</f>
        <v>0</v>
      </c>
      <c r="N150" s="61">
        <f t="shared" si="8"/>
        <v>0</v>
      </c>
    </row>
    <row r="151" spans="2:15" ht="26.25" customHeight="1" x14ac:dyDescent="0.15">
      <c r="B151" s="650" t="s">
        <v>120</v>
      </c>
      <c r="C151" s="20" t="s">
        <v>140</v>
      </c>
      <c r="D151" s="42"/>
      <c r="E151" s="43"/>
      <c r="F151" s="44"/>
      <c r="G151" s="45"/>
      <c r="H151" s="46"/>
      <c r="I151" s="17"/>
      <c r="J151" s="47"/>
      <c r="K151" s="92">
        <f ca="1" xml:space="preserve">
IF(AND(F151=data!$AR$5,G151=data!$AT$87),data!$AU$87,
IF(AND(F151=data!$AR$5,G151=data!$AT$88),data!$AU$88,
IF(F151=data!$AR$4,E151/H151,
IF(F151=data!$AR$5,E151/OFFSET(data!$AT$3,MATCH(G151,data!$AT$4:$AT$88,0),1),0))))</f>
        <v>0</v>
      </c>
      <c r="L151" s="92">
        <f>MIN(IF(J151=data!$AV$4,0.18,0.09),E151*9)</f>
        <v>0</v>
      </c>
      <c r="M151" s="61">
        <f>IF(D151=data!$AS$5,L151,
IF(D151=data!$AS$4,K151,0))</f>
        <v>0</v>
      </c>
      <c r="N151" s="61">
        <f t="shared" si="8"/>
        <v>0</v>
      </c>
      <c r="O151" s="61">
        <f>SUM(N151:N153)</f>
        <v>0</v>
      </c>
    </row>
    <row r="152" spans="2:15" ht="26.25" customHeight="1" x14ac:dyDescent="0.15">
      <c r="B152" s="651"/>
      <c r="C152" s="20" t="s">
        <v>141</v>
      </c>
      <c r="D152" s="42"/>
      <c r="E152" s="43"/>
      <c r="F152" s="44"/>
      <c r="G152" s="45"/>
      <c r="H152" s="46"/>
      <c r="I152" s="17"/>
      <c r="J152" s="47"/>
      <c r="K152" s="92">
        <f ca="1" xml:space="preserve">
IF(AND(F152=data!$AR$5,G152=data!$AT$87),data!$AU$87,
IF(AND(F152=data!$AR$5,G152=data!$AT$88),data!$AU$88,
IF(F152=data!$AR$4,E152/H152,
IF(F152=data!$AR$5,E152/OFFSET(data!$AT$3,MATCH(G152,data!$AT$4:$AT$88,0),1),0))))</f>
        <v>0</v>
      </c>
      <c r="L152" s="92">
        <f>MIN(IF(J152=data!$AV$4,0.18,0.09),E152*9)</f>
        <v>0</v>
      </c>
      <c r="M152" s="61">
        <f>IF(D152=data!$AS$5,L152,
IF(D152=data!$AS$4,K152,0))</f>
        <v>0</v>
      </c>
      <c r="N152" s="61">
        <f t="shared" si="8"/>
        <v>0</v>
      </c>
    </row>
    <row r="153" spans="2:15" ht="26.25" customHeight="1" thickBot="1" x14ac:dyDescent="0.2">
      <c r="B153" s="652"/>
      <c r="C153" s="21" t="s">
        <v>209</v>
      </c>
      <c r="D153" s="49"/>
      <c r="E153" s="50"/>
      <c r="F153" s="51"/>
      <c r="G153" s="52"/>
      <c r="H153" s="53"/>
      <c r="I153" s="18"/>
      <c r="J153" s="108"/>
      <c r="K153" s="92">
        <f ca="1" xml:space="preserve">
IF(AND(F153=data!$AR$5,G153=data!$AT$87),data!$AU$87,
IF(AND(F153=data!$AR$5,G153=data!$AT$88),data!$AU$88,
IF(F153=data!$AR$4,E153/H153,
IF(F153=data!$AR$5,E153/OFFSET(data!$AT$3,MATCH(G153,data!$AT$4:$AT$88,0),1),0))))</f>
        <v>0</v>
      </c>
      <c r="L153" s="92">
        <f>MIN(IF(J153=data!$AV$4,0.18,0.09),E153*9)</f>
        <v>0</v>
      </c>
      <c r="M153" s="61">
        <f>IF(D153=data!$AS$5,L153,
IF(D153=data!$AS$4,K153,0))</f>
        <v>0</v>
      </c>
      <c r="N153" s="61">
        <f t="shared" si="8"/>
        <v>0</v>
      </c>
    </row>
    <row r="154" spans="2:15" ht="26.25" customHeight="1" x14ac:dyDescent="0.15">
      <c r="B154" s="650" t="s">
        <v>121</v>
      </c>
      <c r="C154" s="20" t="s">
        <v>140</v>
      </c>
      <c r="D154" s="42"/>
      <c r="E154" s="43"/>
      <c r="F154" s="44"/>
      <c r="G154" s="45"/>
      <c r="H154" s="46"/>
      <c r="I154" s="17"/>
      <c r="J154" s="47"/>
      <c r="K154" s="92">
        <f ca="1" xml:space="preserve">
IF(AND(F154=data!$AR$5,G154=data!$AT$87),data!$AU$87,
IF(AND(F154=data!$AR$5,G154=data!$AT$88),data!$AU$88,
IF(F154=data!$AR$4,E154/H154,
IF(F154=data!$AR$5,E154/OFFSET(data!$AT$3,MATCH(G154,data!$AT$4:$AT$88,0),1),0))))</f>
        <v>0</v>
      </c>
      <c r="L154" s="92">
        <f>MIN(IF(J154=data!$AV$4,0.18,0.09),E154*9)</f>
        <v>0</v>
      </c>
      <c r="M154" s="61">
        <f>IF(D154=data!$AS$5,L154,
IF(D154=data!$AS$4,K154,0))</f>
        <v>0</v>
      </c>
      <c r="N154" s="61">
        <f t="shared" si="8"/>
        <v>0</v>
      </c>
      <c r="O154" s="61">
        <f>SUM(N154:N156)</f>
        <v>0</v>
      </c>
    </row>
    <row r="155" spans="2:15" ht="26.25" customHeight="1" x14ac:dyDescent="0.15">
      <c r="B155" s="651"/>
      <c r="C155" s="20" t="s">
        <v>141</v>
      </c>
      <c r="D155" s="42"/>
      <c r="E155" s="43"/>
      <c r="F155" s="44"/>
      <c r="G155" s="45"/>
      <c r="H155" s="46"/>
      <c r="I155" s="17"/>
      <c r="J155" s="47"/>
      <c r="K155" s="92">
        <f ca="1" xml:space="preserve">
IF(AND(F155=data!$AR$5,G155=data!$AT$87),data!$AU$87,
IF(AND(F155=data!$AR$5,G155=data!$AT$88),data!$AU$88,
IF(F155=data!$AR$4,E155/H155,
IF(F155=data!$AR$5,E155/OFFSET(data!$AT$3,MATCH(G155,data!$AT$4:$AT$88,0),1),0))))</f>
        <v>0</v>
      </c>
      <c r="L155" s="92">
        <f>MIN(IF(J155=data!$AV$4,0.18,0.09),E155*9)</f>
        <v>0</v>
      </c>
      <c r="M155" s="61">
        <f>IF(D155=data!$AS$5,L155,
IF(D155=data!$AS$4,K155,0))</f>
        <v>0</v>
      </c>
      <c r="N155" s="61">
        <f t="shared" si="8"/>
        <v>0</v>
      </c>
    </row>
    <row r="156" spans="2:15" ht="26.25" customHeight="1" thickBot="1" x14ac:dyDescent="0.2">
      <c r="B156" s="652"/>
      <c r="C156" s="21" t="s">
        <v>209</v>
      </c>
      <c r="D156" s="49"/>
      <c r="E156" s="50"/>
      <c r="F156" s="51"/>
      <c r="G156" s="52"/>
      <c r="H156" s="53"/>
      <c r="I156" s="18"/>
      <c r="J156" s="108"/>
      <c r="K156" s="92">
        <f ca="1" xml:space="preserve">
IF(AND(F156=data!$AR$5,G156=data!$AT$87),data!$AU$87,
IF(AND(F156=data!$AR$5,G156=data!$AT$88),data!$AU$88,
IF(F156=data!$AR$4,E156/H156,
IF(F156=data!$AR$5,E156/OFFSET(data!$AT$3,MATCH(G156,data!$AT$4:$AT$88,0),1),0))))</f>
        <v>0</v>
      </c>
      <c r="L156" s="92">
        <f>MIN(IF(J156=data!$AV$4,0.18,0.09),E156*9)</f>
        <v>0</v>
      </c>
      <c r="M156" s="61">
        <f>IF(D156=data!$AS$5,L156,
IF(D156=data!$AS$4,K156,0))</f>
        <v>0</v>
      </c>
      <c r="N156" s="61">
        <f t="shared" si="8"/>
        <v>0</v>
      </c>
    </row>
  </sheetData>
  <sheetProtection sheet="1" objects="1" scenarios="1"/>
  <mergeCells count="88">
    <mergeCell ref="B145:B147"/>
    <mergeCell ref="B148:B150"/>
    <mergeCell ref="B151:B153"/>
    <mergeCell ref="B154:B156"/>
    <mergeCell ref="D142:D143"/>
    <mergeCell ref="E142:E143"/>
    <mergeCell ref="F142:I142"/>
    <mergeCell ref="F143:F144"/>
    <mergeCell ref="G143:G144"/>
    <mergeCell ref="I143:I144"/>
    <mergeCell ref="B125:B127"/>
    <mergeCell ref="B128:B130"/>
    <mergeCell ref="B131:B133"/>
    <mergeCell ref="B134:B136"/>
    <mergeCell ref="C142:C144"/>
    <mergeCell ref="D122:D123"/>
    <mergeCell ref="E122:E123"/>
    <mergeCell ref="F122:I122"/>
    <mergeCell ref="F123:F124"/>
    <mergeCell ref="G123:G124"/>
    <mergeCell ref="I123:I124"/>
    <mergeCell ref="B105:B107"/>
    <mergeCell ref="B108:B110"/>
    <mergeCell ref="B111:B113"/>
    <mergeCell ref="B114:B116"/>
    <mergeCell ref="C122:C124"/>
    <mergeCell ref="D102:D103"/>
    <mergeCell ref="E102:E103"/>
    <mergeCell ref="F102:I102"/>
    <mergeCell ref="F103:F104"/>
    <mergeCell ref="G103:G104"/>
    <mergeCell ref="I103:I104"/>
    <mergeCell ref="B85:B87"/>
    <mergeCell ref="B88:B90"/>
    <mergeCell ref="B91:B93"/>
    <mergeCell ref="B94:B96"/>
    <mergeCell ref="C102:C104"/>
    <mergeCell ref="D82:D83"/>
    <mergeCell ref="E82:E83"/>
    <mergeCell ref="F82:I82"/>
    <mergeCell ref="F83:F84"/>
    <mergeCell ref="G83:G84"/>
    <mergeCell ref="I83:I84"/>
    <mergeCell ref="B65:B67"/>
    <mergeCell ref="B68:B70"/>
    <mergeCell ref="B71:B73"/>
    <mergeCell ref="B74:B76"/>
    <mergeCell ref="C82:C84"/>
    <mergeCell ref="C62:C64"/>
    <mergeCell ref="D62:D63"/>
    <mergeCell ref="E62:E63"/>
    <mergeCell ref="F62:I62"/>
    <mergeCell ref="F63:F64"/>
    <mergeCell ref="G63:G64"/>
    <mergeCell ref="I63:I64"/>
    <mergeCell ref="I43:I44"/>
    <mergeCell ref="B45:B47"/>
    <mergeCell ref="B48:B50"/>
    <mergeCell ref="B51:B53"/>
    <mergeCell ref="B54:B56"/>
    <mergeCell ref="E42:E43"/>
    <mergeCell ref="F42:I42"/>
    <mergeCell ref="F43:F44"/>
    <mergeCell ref="G43:G44"/>
    <mergeCell ref="I3:I4"/>
    <mergeCell ref="C22:C24"/>
    <mergeCell ref="D22:D23"/>
    <mergeCell ref="E22:E23"/>
    <mergeCell ref="F22:I22"/>
    <mergeCell ref="F23:F24"/>
    <mergeCell ref="G23:G24"/>
    <mergeCell ref="I23:I24"/>
    <mergeCell ref="C2:C4"/>
    <mergeCell ref="F2:I2"/>
    <mergeCell ref="E2:E3"/>
    <mergeCell ref="D2:D3"/>
    <mergeCell ref="F3:F4"/>
    <mergeCell ref="G3:G4"/>
    <mergeCell ref="B5:B7"/>
    <mergeCell ref="B8:B10"/>
    <mergeCell ref="B11:B13"/>
    <mergeCell ref="B14:B16"/>
    <mergeCell ref="D42:D43"/>
    <mergeCell ref="B25:B27"/>
    <mergeCell ref="B28:B30"/>
    <mergeCell ref="B31:B33"/>
    <mergeCell ref="B34:B36"/>
    <mergeCell ref="C42:C44"/>
  </mergeCells>
  <phoneticPr fontId="1"/>
  <dataValidations count="6">
    <dataValidation type="list" allowBlank="1" showInputMessage="1" showErrorMessage="1" sqref="J5:J16 J25:J36 J45:J56 J65:J76 J85:J96 J105:J116 J125:J136 J145:J156">
      <formula1>密閉空気層</formula1>
    </dataValidation>
    <dataValidation type="decimal" allowBlank="1" showInputMessage="1" showErrorMessage="1" errorTitle="入力エラー" error="0.001以上の数値を入力してください。" sqref="H5:H16 H25:H36 H45:H56 H65:H76 H85:H96 H105:H116 H125:H136 H145:H156">
      <formula1>0.001</formula1>
      <formula2>9999</formula2>
    </dataValidation>
    <dataValidation type="decimal" allowBlank="1" showErrorMessage="1" errorTitle="入力エラー" error="0以上の数値を入力してください。" sqref="E5:E16 E25:E36 E45:E56 E65:E76 E85:E96 E105:E116 E125:E136 E145:E156">
      <formula1>0</formula1>
      <formula2>9999</formula2>
    </dataValidation>
    <dataValidation type="list" allowBlank="1" showInputMessage="1" showErrorMessage="1" sqref="G5:G16 G25:G36 G45:G56 G65:G76 G85:G96 G105:G116 G125:G136 G145:G156">
      <formula1>素材名</formula1>
    </dataValidation>
    <dataValidation type="list" allowBlank="1" showInputMessage="1" showErrorMessage="1" sqref="D5:D16 D25:D36 D45:D56 D65:D76 D85:D96 D105:D116 D125:D136 D145:D156">
      <formula1>層の種類</formula1>
    </dataValidation>
    <dataValidation type="list" allowBlank="1" showInputMessage="1" showErrorMessage="1" sqref="F5:F16 F25:F36 F45:F56 F65:F76 F85:F96 F105:F116 F125:F136 F145:F156">
      <formula1>熱伝導率</formula1>
    </dataValidation>
  </dataValidations>
  <hyperlinks>
    <hyperlink ref="J1" location="⑦基礎!A9" display="戻る"/>
    <hyperlink ref="J21" location="⑦基礎!A9" display="戻る"/>
    <hyperlink ref="J41" location="⑦基礎!A9" display="戻る"/>
    <hyperlink ref="J61" location="⑦基礎!A9" display="戻る"/>
    <hyperlink ref="J81" location="⑦基礎!A9" display="戻る"/>
    <hyperlink ref="J101" location="⑦基礎!A9" display="戻る"/>
    <hyperlink ref="J121" location="⑦基礎!A9" display="戻る"/>
    <hyperlink ref="J141" location="⑦基礎!A9" display="戻る"/>
  </hyperlinks>
  <pageMargins left="0.7" right="0.7" top="0.75" bottom="0.75" header="0.3" footer="0.3"/>
  <pageSetup paperSize="9" orientation="portrait" r:id="rId1"/>
  <ignoredErrors>
    <ignoredError sqref="C5:C7 C8:C16 C25:C36 C45:C56 C65:C76 C85:C96 C105:C116 C125:C136 C145:C15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expression" priority="573" id="{05DA313C-0178-4C2B-98CC-B6E7111834C9}">
            <xm:f>$D5=data!$AS$5</xm:f>
            <x14:dxf>
              <fill>
                <patternFill>
                  <bgColor theme="1"/>
                </patternFill>
              </fill>
            </x14:dxf>
          </x14:cfRule>
          <xm:sqref>F5:I5</xm:sqref>
        </x14:conditionalFormatting>
        <x14:conditionalFormatting xmlns:xm="http://schemas.microsoft.com/office/excel/2006/main">
          <x14:cfRule type="expression" priority="572" id="{F0796D62-981A-4BE8-BB3E-2D1CB17074D1}">
            <xm:f>$D5=data!$AS$4</xm:f>
            <x14:dxf>
              <fill>
                <patternFill>
                  <bgColor theme="1"/>
                </patternFill>
              </fill>
            </x14:dxf>
          </x14:cfRule>
          <xm:sqref>J5</xm:sqref>
        </x14:conditionalFormatting>
        <x14:conditionalFormatting xmlns:xm="http://schemas.microsoft.com/office/excel/2006/main">
          <x14:cfRule type="expression" priority="571" id="{FAF19D40-3634-4BA4-A475-A5AE7CCCD109}">
            <xm:f>$F5=data!$AR$4</xm:f>
            <x14:dxf>
              <fill>
                <patternFill>
                  <bgColor theme="1"/>
                </patternFill>
              </fill>
            </x14:dxf>
          </x14:cfRule>
          <xm:sqref>G5</xm:sqref>
        </x14:conditionalFormatting>
        <x14:conditionalFormatting xmlns:xm="http://schemas.microsoft.com/office/excel/2006/main">
          <x14:cfRule type="expression" priority="570" id="{AB8DD0E9-306B-4920-9E07-DE9EC32C1D27}">
            <xm:f>$F5=data!$AR$5</xm:f>
            <x14:dxf>
              <fill>
                <patternFill>
                  <bgColor theme="1"/>
                </patternFill>
              </fill>
            </x14:dxf>
          </x14:cfRule>
          <xm:sqref>H5:I5</xm:sqref>
        </x14:conditionalFormatting>
        <x14:conditionalFormatting xmlns:xm="http://schemas.microsoft.com/office/excel/2006/main">
          <x14:cfRule type="expression" priority="569" id="{94BAE3FB-9491-4225-9A96-39748431A657}">
            <xm:f>$D6=data!$AS$5</xm:f>
            <x14:dxf>
              <fill>
                <patternFill>
                  <bgColor theme="1"/>
                </patternFill>
              </fill>
            </x14:dxf>
          </x14:cfRule>
          <xm:sqref>F6:I6</xm:sqref>
        </x14:conditionalFormatting>
        <x14:conditionalFormatting xmlns:xm="http://schemas.microsoft.com/office/excel/2006/main">
          <x14:cfRule type="expression" priority="568" id="{66F7D527-A3AF-4FB5-B0E6-B662A9C25AD0}">
            <xm:f>$D6=data!$AS$4</xm:f>
            <x14:dxf>
              <fill>
                <patternFill>
                  <bgColor theme="1"/>
                </patternFill>
              </fill>
            </x14:dxf>
          </x14:cfRule>
          <xm:sqref>J6</xm:sqref>
        </x14:conditionalFormatting>
        <x14:conditionalFormatting xmlns:xm="http://schemas.microsoft.com/office/excel/2006/main">
          <x14:cfRule type="expression" priority="567" id="{237C1B62-66FC-4DD4-A384-4FADB8CDF50C}">
            <xm:f>$F6=data!$AR$4</xm:f>
            <x14:dxf>
              <fill>
                <patternFill>
                  <bgColor theme="1"/>
                </patternFill>
              </fill>
            </x14:dxf>
          </x14:cfRule>
          <xm:sqref>G6</xm:sqref>
        </x14:conditionalFormatting>
        <x14:conditionalFormatting xmlns:xm="http://schemas.microsoft.com/office/excel/2006/main">
          <x14:cfRule type="expression" priority="566" id="{7CAAD0CF-7482-4F94-A28A-F49874C74CAF}">
            <xm:f>$F6=data!$AR$5</xm:f>
            <x14:dxf>
              <fill>
                <patternFill>
                  <bgColor theme="1"/>
                </patternFill>
              </fill>
            </x14:dxf>
          </x14:cfRule>
          <xm:sqref>H6:I6</xm:sqref>
        </x14:conditionalFormatting>
        <x14:conditionalFormatting xmlns:xm="http://schemas.microsoft.com/office/excel/2006/main">
          <x14:cfRule type="expression" priority="537" id="{B43AEFEB-6B23-4B34-9B69-62399A57735E}">
            <xm:f>$D7=data!$AS$5</xm:f>
            <x14:dxf>
              <fill>
                <patternFill>
                  <bgColor theme="1"/>
                </patternFill>
              </fill>
            </x14:dxf>
          </x14:cfRule>
          <xm:sqref>F7:I7</xm:sqref>
        </x14:conditionalFormatting>
        <x14:conditionalFormatting xmlns:xm="http://schemas.microsoft.com/office/excel/2006/main">
          <x14:cfRule type="expression" priority="536" id="{62D7482B-DA70-46CA-9683-921234D8234F}">
            <xm:f>$D7=data!$AS$4</xm:f>
            <x14:dxf>
              <fill>
                <patternFill>
                  <bgColor theme="1"/>
                </patternFill>
              </fill>
            </x14:dxf>
          </x14:cfRule>
          <xm:sqref>J7</xm:sqref>
        </x14:conditionalFormatting>
        <x14:conditionalFormatting xmlns:xm="http://schemas.microsoft.com/office/excel/2006/main">
          <x14:cfRule type="expression" priority="535" id="{90178623-BA1B-41A9-9452-97703F829E8B}">
            <xm:f>$F7=data!$AR$4</xm:f>
            <x14:dxf>
              <fill>
                <patternFill>
                  <bgColor theme="1"/>
                </patternFill>
              </fill>
            </x14:dxf>
          </x14:cfRule>
          <xm:sqref>G7</xm:sqref>
        </x14:conditionalFormatting>
        <x14:conditionalFormatting xmlns:xm="http://schemas.microsoft.com/office/excel/2006/main">
          <x14:cfRule type="expression" priority="534" id="{BAC31143-812A-4E07-937E-BC8F3459FE25}">
            <xm:f>$F7=data!$AR$5</xm:f>
            <x14:dxf>
              <fill>
                <patternFill>
                  <bgColor theme="1"/>
                </patternFill>
              </fill>
            </x14:dxf>
          </x14:cfRule>
          <xm:sqref>H7:I7</xm:sqref>
        </x14:conditionalFormatting>
        <x14:conditionalFormatting xmlns:xm="http://schemas.microsoft.com/office/excel/2006/main">
          <x14:cfRule type="expression" priority="453" id="{384D13C6-E353-43EE-9BB5-3940DA505EFB}">
            <xm:f>$D8=data!$AS$5</xm:f>
            <x14:dxf>
              <fill>
                <patternFill>
                  <bgColor theme="1"/>
                </patternFill>
              </fill>
            </x14:dxf>
          </x14:cfRule>
          <xm:sqref>F8:I8</xm:sqref>
        </x14:conditionalFormatting>
        <x14:conditionalFormatting xmlns:xm="http://schemas.microsoft.com/office/excel/2006/main">
          <x14:cfRule type="expression" priority="452" id="{2968F6BA-F973-4A50-A4BD-3A6309C7AA0A}">
            <xm:f>$D8=data!$AS$4</xm:f>
            <x14:dxf>
              <fill>
                <patternFill>
                  <bgColor theme="1"/>
                </patternFill>
              </fill>
            </x14:dxf>
          </x14:cfRule>
          <xm:sqref>J8</xm:sqref>
        </x14:conditionalFormatting>
        <x14:conditionalFormatting xmlns:xm="http://schemas.microsoft.com/office/excel/2006/main">
          <x14:cfRule type="expression" priority="451" id="{3EBC2C44-24A1-410D-8375-E090A05AC608}">
            <xm:f>$F8=data!$AR$4</xm:f>
            <x14:dxf>
              <fill>
                <patternFill>
                  <bgColor theme="1"/>
                </patternFill>
              </fill>
            </x14:dxf>
          </x14:cfRule>
          <xm:sqref>G8</xm:sqref>
        </x14:conditionalFormatting>
        <x14:conditionalFormatting xmlns:xm="http://schemas.microsoft.com/office/excel/2006/main">
          <x14:cfRule type="expression" priority="450" id="{9C0CFF72-1B11-487F-8F9F-19953CCB53A8}">
            <xm:f>$F8=data!$AR$5</xm:f>
            <x14:dxf>
              <fill>
                <patternFill>
                  <bgColor theme="1"/>
                </patternFill>
              </fill>
            </x14:dxf>
          </x14:cfRule>
          <xm:sqref>H8:I8</xm:sqref>
        </x14:conditionalFormatting>
        <x14:conditionalFormatting xmlns:xm="http://schemas.microsoft.com/office/excel/2006/main">
          <x14:cfRule type="expression" priority="449" id="{8C31ED0F-FD08-4657-ACB0-ED8562F80E63}">
            <xm:f>$D9=data!$AS$5</xm:f>
            <x14:dxf>
              <fill>
                <patternFill>
                  <bgColor theme="1"/>
                </patternFill>
              </fill>
            </x14:dxf>
          </x14:cfRule>
          <xm:sqref>F9:I9</xm:sqref>
        </x14:conditionalFormatting>
        <x14:conditionalFormatting xmlns:xm="http://schemas.microsoft.com/office/excel/2006/main">
          <x14:cfRule type="expression" priority="448" id="{F117570B-3344-423E-B6E6-C149607636E5}">
            <xm:f>$D9=data!$AS$4</xm:f>
            <x14:dxf>
              <fill>
                <patternFill>
                  <bgColor theme="1"/>
                </patternFill>
              </fill>
            </x14:dxf>
          </x14:cfRule>
          <xm:sqref>J9</xm:sqref>
        </x14:conditionalFormatting>
        <x14:conditionalFormatting xmlns:xm="http://schemas.microsoft.com/office/excel/2006/main">
          <x14:cfRule type="expression" priority="447" id="{A2370766-C676-45CF-A7A8-27F7F05F3EB9}">
            <xm:f>$F9=data!$AR$4</xm:f>
            <x14:dxf>
              <fill>
                <patternFill>
                  <bgColor theme="1"/>
                </patternFill>
              </fill>
            </x14:dxf>
          </x14:cfRule>
          <xm:sqref>G9</xm:sqref>
        </x14:conditionalFormatting>
        <x14:conditionalFormatting xmlns:xm="http://schemas.microsoft.com/office/excel/2006/main">
          <x14:cfRule type="expression" priority="446" id="{5F149BE0-63B7-4142-B230-85A936DD7E82}">
            <xm:f>$F9=data!$AR$5</xm:f>
            <x14:dxf>
              <fill>
                <patternFill>
                  <bgColor theme="1"/>
                </patternFill>
              </fill>
            </x14:dxf>
          </x14:cfRule>
          <xm:sqref>H9:I9</xm:sqref>
        </x14:conditionalFormatting>
        <x14:conditionalFormatting xmlns:xm="http://schemas.microsoft.com/office/excel/2006/main">
          <x14:cfRule type="expression" priority="445" id="{A24689BD-80D3-4DA9-9A05-4BF2781BDA2D}">
            <xm:f>$D10=data!$AS$5</xm:f>
            <x14:dxf>
              <fill>
                <patternFill>
                  <bgColor theme="1"/>
                </patternFill>
              </fill>
            </x14:dxf>
          </x14:cfRule>
          <xm:sqref>F10:I10</xm:sqref>
        </x14:conditionalFormatting>
        <x14:conditionalFormatting xmlns:xm="http://schemas.microsoft.com/office/excel/2006/main">
          <x14:cfRule type="expression" priority="444" id="{22832385-220E-4EDB-8301-6F7AEA69CCDD}">
            <xm:f>$D10=data!$AS$4</xm:f>
            <x14:dxf>
              <fill>
                <patternFill>
                  <bgColor theme="1"/>
                </patternFill>
              </fill>
            </x14:dxf>
          </x14:cfRule>
          <xm:sqref>J10</xm:sqref>
        </x14:conditionalFormatting>
        <x14:conditionalFormatting xmlns:xm="http://schemas.microsoft.com/office/excel/2006/main">
          <x14:cfRule type="expression" priority="443" id="{AEDC8254-AE5A-4D7E-9B9F-678FE3AC5098}">
            <xm:f>$F10=data!$AR$4</xm:f>
            <x14:dxf>
              <fill>
                <patternFill>
                  <bgColor theme="1"/>
                </patternFill>
              </fill>
            </x14:dxf>
          </x14:cfRule>
          <xm:sqref>G10</xm:sqref>
        </x14:conditionalFormatting>
        <x14:conditionalFormatting xmlns:xm="http://schemas.microsoft.com/office/excel/2006/main">
          <x14:cfRule type="expression" priority="442" id="{BFC9F89E-292C-4084-A775-863BF265E630}">
            <xm:f>$F10=data!$AR$5</xm:f>
            <x14:dxf>
              <fill>
                <patternFill>
                  <bgColor theme="1"/>
                </patternFill>
              </fill>
            </x14:dxf>
          </x14:cfRule>
          <xm:sqref>H10:I10</xm:sqref>
        </x14:conditionalFormatting>
        <x14:conditionalFormatting xmlns:xm="http://schemas.microsoft.com/office/excel/2006/main">
          <x14:cfRule type="expression" priority="441" id="{39990D87-6B12-4FF6-9E00-32A587B78693}">
            <xm:f>$D11=data!$AS$5</xm:f>
            <x14:dxf>
              <fill>
                <patternFill>
                  <bgColor theme="1"/>
                </patternFill>
              </fill>
            </x14:dxf>
          </x14:cfRule>
          <xm:sqref>F11:I11</xm:sqref>
        </x14:conditionalFormatting>
        <x14:conditionalFormatting xmlns:xm="http://schemas.microsoft.com/office/excel/2006/main">
          <x14:cfRule type="expression" priority="440" id="{C694076F-9E4C-489A-A26D-6CC73EFBAD8B}">
            <xm:f>$D11=data!$AS$4</xm:f>
            <x14:dxf>
              <fill>
                <patternFill>
                  <bgColor theme="1"/>
                </patternFill>
              </fill>
            </x14:dxf>
          </x14:cfRule>
          <xm:sqref>J11</xm:sqref>
        </x14:conditionalFormatting>
        <x14:conditionalFormatting xmlns:xm="http://schemas.microsoft.com/office/excel/2006/main">
          <x14:cfRule type="expression" priority="439" id="{C6CB206D-E97F-4AB4-A421-BD3404C62FD9}">
            <xm:f>$F11=data!$AR$4</xm:f>
            <x14:dxf>
              <fill>
                <patternFill>
                  <bgColor theme="1"/>
                </patternFill>
              </fill>
            </x14:dxf>
          </x14:cfRule>
          <xm:sqref>G11</xm:sqref>
        </x14:conditionalFormatting>
        <x14:conditionalFormatting xmlns:xm="http://schemas.microsoft.com/office/excel/2006/main">
          <x14:cfRule type="expression" priority="438" id="{1CDCD387-59C1-4510-91C2-45C1E0580536}">
            <xm:f>$F11=data!$AR$5</xm:f>
            <x14:dxf>
              <fill>
                <patternFill>
                  <bgColor theme="1"/>
                </patternFill>
              </fill>
            </x14:dxf>
          </x14:cfRule>
          <xm:sqref>H11:I11</xm:sqref>
        </x14:conditionalFormatting>
        <x14:conditionalFormatting xmlns:xm="http://schemas.microsoft.com/office/excel/2006/main">
          <x14:cfRule type="expression" priority="437" id="{315FEB8F-ECC1-41DD-A00D-C40B3DC4156D}">
            <xm:f>$D12=data!$AS$5</xm:f>
            <x14:dxf>
              <fill>
                <patternFill>
                  <bgColor theme="1"/>
                </patternFill>
              </fill>
            </x14:dxf>
          </x14:cfRule>
          <xm:sqref>F12:I12</xm:sqref>
        </x14:conditionalFormatting>
        <x14:conditionalFormatting xmlns:xm="http://schemas.microsoft.com/office/excel/2006/main">
          <x14:cfRule type="expression" priority="436" id="{F7BFAC9D-3805-4F4A-B310-F42088C47BC0}">
            <xm:f>$D12=data!$AS$4</xm:f>
            <x14:dxf>
              <fill>
                <patternFill>
                  <bgColor theme="1"/>
                </patternFill>
              </fill>
            </x14:dxf>
          </x14:cfRule>
          <xm:sqref>J12</xm:sqref>
        </x14:conditionalFormatting>
        <x14:conditionalFormatting xmlns:xm="http://schemas.microsoft.com/office/excel/2006/main">
          <x14:cfRule type="expression" priority="435" id="{836594E0-3B5F-4683-82FC-5D743DBC2B0A}">
            <xm:f>$F12=data!$AR$4</xm:f>
            <x14:dxf>
              <fill>
                <patternFill>
                  <bgColor theme="1"/>
                </patternFill>
              </fill>
            </x14:dxf>
          </x14:cfRule>
          <xm:sqref>G12</xm:sqref>
        </x14:conditionalFormatting>
        <x14:conditionalFormatting xmlns:xm="http://schemas.microsoft.com/office/excel/2006/main">
          <x14:cfRule type="expression" priority="434" id="{0A6D4357-18A1-4990-9C61-305D23C6B922}">
            <xm:f>$F12=data!$AR$5</xm:f>
            <x14:dxf>
              <fill>
                <patternFill>
                  <bgColor theme="1"/>
                </patternFill>
              </fill>
            </x14:dxf>
          </x14:cfRule>
          <xm:sqref>H12:I12</xm:sqref>
        </x14:conditionalFormatting>
        <x14:conditionalFormatting xmlns:xm="http://schemas.microsoft.com/office/excel/2006/main">
          <x14:cfRule type="expression" priority="433" id="{135400D3-09DD-430B-AFE0-05794C701DAB}">
            <xm:f>$D13=data!$AS$5</xm:f>
            <x14:dxf>
              <fill>
                <patternFill>
                  <bgColor theme="1"/>
                </patternFill>
              </fill>
            </x14:dxf>
          </x14:cfRule>
          <xm:sqref>F13:I13</xm:sqref>
        </x14:conditionalFormatting>
        <x14:conditionalFormatting xmlns:xm="http://schemas.microsoft.com/office/excel/2006/main">
          <x14:cfRule type="expression" priority="432" id="{15CE25DB-0B42-447A-813C-CD5CF8B92689}">
            <xm:f>$D13=data!$AS$4</xm:f>
            <x14:dxf>
              <fill>
                <patternFill>
                  <bgColor theme="1"/>
                </patternFill>
              </fill>
            </x14:dxf>
          </x14:cfRule>
          <xm:sqref>J13</xm:sqref>
        </x14:conditionalFormatting>
        <x14:conditionalFormatting xmlns:xm="http://schemas.microsoft.com/office/excel/2006/main">
          <x14:cfRule type="expression" priority="431" id="{CDE19DA2-2508-413E-B0EB-680C27EE5808}">
            <xm:f>$F13=data!$AR$4</xm:f>
            <x14:dxf>
              <fill>
                <patternFill>
                  <bgColor theme="1"/>
                </patternFill>
              </fill>
            </x14:dxf>
          </x14:cfRule>
          <xm:sqref>G13</xm:sqref>
        </x14:conditionalFormatting>
        <x14:conditionalFormatting xmlns:xm="http://schemas.microsoft.com/office/excel/2006/main">
          <x14:cfRule type="expression" priority="430" id="{534BCC17-871F-46B7-A9E7-917C8D4C9578}">
            <xm:f>$F13=data!$AR$5</xm:f>
            <x14:dxf>
              <fill>
                <patternFill>
                  <bgColor theme="1"/>
                </patternFill>
              </fill>
            </x14:dxf>
          </x14:cfRule>
          <xm:sqref>H13:I13</xm:sqref>
        </x14:conditionalFormatting>
        <x14:conditionalFormatting xmlns:xm="http://schemas.microsoft.com/office/excel/2006/main">
          <x14:cfRule type="expression" priority="429" id="{12355EE0-C3D4-4CED-8924-B786E770215A}">
            <xm:f>$D14=data!$AS$5</xm:f>
            <x14:dxf>
              <fill>
                <patternFill>
                  <bgColor theme="1"/>
                </patternFill>
              </fill>
            </x14:dxf>
          </x14:cfRule>
          <xm:sqref>F14:I14</xm:sqref>
        </x14:conditionalFormatting>
        <x14:conditionalFormatting xmlns:xm="http://schemas.microsoft.com/office/excel/2006/main">
          <x14:cfRule type="expression" priority="428" id="{DA549EBC-C248-4F41-A0BF-C10601105BCB}">
            <xm:f>$D14=data!$AS$4</xm:f>
            <x14:dxf>
              <fill>
                <patternFill>
                  <bgColor theme="1"/>
                </patternFill>
              </fill>
            </x14:dxf>
          </x14:cfRule>
          <xm:sqref>J14</xm:sqref>
        </x14:conditionalFormatting>
        <x14:conditionalFormatting xmlns:xm="http://schemas.microsoft.com/office/excel/2006/main">
          <x14:cfRule type="expression" priority="427" id="{116591E9-A93B-4404-B50D-76FFFAF40401}">
            <xm:f>$F14=data!$AR$4</xm:f>
            <x14:dxf>
              <fill>
                <patternFill>
                  <bgColor theme="1"/>
                </patternFill>
              </fill>
            </x14:dxf>
          </x14:cfRule>
          <xm:sqref>G14</xm:sqref>
        </x14:conditionalFormatting>
        <x14:conditionalFormatting xmlns:xm="http://schemas.microsoft.com/office/excel/2006/main">
          <x14:cfRule type="expression" priority="426" id="{74091DEA-63E4-4F1D-9F13-AFFF6E31D0D9}">
            <xm:f>$F14=data!$AR$5</xm:f>
            <x14:dxf>
              <fill>
                <patternFill>
                  <bgColor theme="1"/>
                </patternFill>
              </fill>
            </x14:dxf>
          </x14:cfRule>
          <xm:sqref>H14:I14</xm:sqref>
        </x14:conditionalFormatting>
        <x14:conditionalFormatting xmlns:xm="http://schemas.microsoft.com/office/excel/2006/main">
          <x14:cfRule type="expression" priority="425" id="{D245FD5A-3A9D-4B7A-91FF-F889A2D01AF2}">
            <xm:f>$D15=data!$AS$5</xm:f>
            <x14:dxf>
              <fill>
                <patternFill>
                  <bgColor theme="1"/>
                </patternFill>
              </fill>
            </x14:dxf>
          </x14:cfRule>
          <xm:sqref>F15:I15</xm:sqref>
        </x14:conditionalFormatting>
        <x14:conditionalFormatting xmlns:xm="http://schemas.microsoft.com/office/excel/2006/main">
          <x14:cfRule type="expression" priority="424" id="{90F1A16B-D12C-406A-A52A-17AF62CD715D}">
            <xm:f>$D15=data!$AS$4</xm:f>
            <x14:dxf>
              <fill>
                <patternFill>
                  <bgColor theme="1"/>
                </patternFill>
              </fill>
            </x14:dxf>
          </x14:cfRule>
          <xm:sqref>J15</xm:sqref>
        </x14:conditionalFormatting>
        <x14:conditionalFormatting xmlns:xm="http://schemas.microsoft.com/office/excel/2006/main">
          <x14:cfRule type="expression" priority="423" id="{F4D80BE0-FB09-4925-A55A-D8A3B89F85F1}">
            <xm:f>$F15=data!$AR$4</xm:f>
            <x14:dxf>
              <fill>
                <patternFill>
                  <bgColor theme="1"/>
                </patternFill>
              </fill>
            </x14:dxf>
          </x14:cfRule>
          <xm:sqref>G15</xm:sqref>
        </x14:conditionalFormatting>
        <x14:conditionalFormatting xmlns:xm="http://schemas.microsoft.com/office/excel/2006/main">
          <x14:cfRule type="expression" priority="422" id="{224173A2-C1E3-470C-964B-997E9D2A8C25}">
            <xm:f>$F15=data!$AR$5</xm:f>
            <x14:dxf>
              <fill>
                <patternFill>
                  <bgColor theme="1"/>
                </patternFill>
              </fill>
            </x14:dxf>
          </x14:cfRule>
          <xm:sqref>H15:I15</xm:sqref>
        </x14:conditionalFormatting>
        <x14:conditionalFormatting xmlns:xm="http://schemas.microsoft.com/office/excel/2006/main">
          <x14:cfRule type="expression" priority="421" id="{CF2B95E5-8E2D-48D4-A677-81110E33719D}">
            <xm:f>$D16=data!$AS$5</xm:f>
            <x14:dxf>
              <fill>
                <patternFill>
                  <bgColor theme="1"/>
                </patternFill>
              </fill>
            </x14:dxf>
          </x14:cfRule>
          <xm:sqref>F16:I16</xm:sqref>
        </x14:conditionalFormatting>
        <x14:conditionalFormatting xmlns:xm="http://schemas.microsoft.com/office/excel/2006/main">
          <x14:cfRule type="expression" priority="420" id="{BD0794B8-05DF-44FF-A727-29FD6296026D}">
            <xm:f>$D16=data!$AS$4</xm:f>
            <x14:dxf>
              <fill>
                <patternFill>
                  <bgColor theme="1"/>
                </patternFill>
              </fill>
            </x14:dxf>
          </x14:cfRule>
          <xm:sqref>J16</xm:sqref>
        </x14:conditionalFormatting>
        <x14:conditionalFormatting xmlns:xm="http://schemas.microsoft.com/office/excel/2006/main">
          <x14:cfRule type="expression" priority="419" id="{7C6BAE09-DD81-47A8-A1D8-7FCC917FA7B8}">
            <xm:f>$F16=data!$AR$4</xm:f>
            <x14:dxf>
              <fill>
                <patternFill>
                  <bgColor theme="1"/>
                </patternFill>
              </fill>
            </x14:dxf>
          </x14:cfRule>
          <xm:sqref>G16</xm:sqref>
        </x14:conditionalFormatting>
        <x14:conditionalFormatting xmlns:xm="http://schemas.microsoft.com/office/excel/2006/main">
          <x14:cfRule type="expression" priority="418" id="{545FB40B-77DC-4181-A8C9-E25AEAAE91E3}">
            <xm:f>$F16=data!$AR$5</xm:f>
            <x14:dxf>
              <fill>
                <patternFill>
                  <bgColor theme="1"/>
                </patternFill>
              </fill>
            </x14:dxf>
          </x14:cfRule>
          <xm:sqref>H16:I16</xm:sqref>
        </x14:conditionalFormatting>
        <x14:conditionalFormatting xmlns:xm="http://schemas.microsoft.com/office/excel/2006/main">
          <x14:cfRule type="expression" priority="369" id="{8CE817C3-0727-42A3-A19E-8274C705569B}">
            <xm:f>$D25=data!$AS$5</xm:f>
            <x14:dxf>
              <fill>
                <patternFill>
                  <bgColor theme="1"/>
                </patternFill>
              </fill>
            </x14:dxf>
          </x14:cfRule>
          <xm:sqref>H25:I25</xm:sqref>
        </x14:conditionalFormatting>
        <x14:conditionalFormatting xmlns:xm="http://schemas.microsoft.com/office/excel/2006/main">
          <x14:cfRule type="expression" priority="368" id="{D93C52A4-E68D-4743-9B1E-9E1641A0BCBE}">
            <xm:f>$D25=data!$AS$4</xm:f>
            <x14:dxf>
              <fill>
                <patternFill>
                  <bgColor theme="1"/>
                </patternFill>
              </fill>
            </x14:dxf>
          </x14:cfRule>
          <xm:sqref>J25</xm:sqref>
        </x14:conditionalFormatting>
        <x14:conditionalFormatting xmlns:xm="http://schemas.microsoft.com/office/excel/2006/main">
          <x14:cfRule type="expression" priority="366" id="{AD526E14-B833-4B13-950D-1EC609BD2E94}">
            <xm:f>$F25=data!$AR$5</xm:f>
            <x14:dxf>
              <fill>
                <patternFill>
                  <bgColor theme="1"/>
                </patternFill>
              </fill>
            </x14:dxf>
          </x14:cfRule>
          <xm:sqref>H25:I25</xm:sqref>
        </x14:conditionalFormatting>
        <x14:conditionalFormatting xmlns:xm="http://schemas.microsoft.com/office/excel/2006/main">
          <x14:cfRule type="expression" priority="365" id="{3C858F2D-CF5D-4FDC-807B-E86D6A835CB6}">
            <xm:f>$D26=data!$AS$5</xm:f>
            <x14:dxf>
              <fill>
                <patternFill>
                  <bgColor theme="1"/>
                </patternFill>
              </fill>
            </x14:dxf>
          </x14:cfRule>
          <xm:sqref>H26:I26</xm:sqref>
        </x14:conditionalFormatting>
        <x14:conditionalFormatting xmlns:xm="http://schemas.microsoft.com/office/excel/2006/main">
          <x14:cfRule type="expression" priority="364" id="{CB097DE4-82D4-4AB6-9C42-8A9B1728CD56}">
            <xm:f>$D26=data!$AS$4</xm:f>
            <x14:dxf>
              <fill>
                <patternFill>
                  <bgColor theme="1"/>
                </patternFill>
              </fill>
            </x14:dxf>
          </x14:cfRule>
          <xm:sqref>J26</xm:sqref>
        </x14:conditionalFormatting>
        <x14:conditionalFormatting xmlns:xm="http://schemas.microsoft.com/office/excel/2006/main">
          <x14:cfRule type="expression" priority="362" id="{0167B464-7EFB-4711-B1B2-68978F222D48}">
            <xm:f>$F26=data!$AR$5</xm:f>
            <x14:dxf>
              <fill>
                <patternFill>
                  <bgColor theme="1"/>
                </patternFill>
              </fill>
            </x14:dxf>
          </x14:cfRule>
          <xm:sqref>H26:I26</xm:sqref>
        </x14:conditionalFormatting>
        <x14:conditionalFormatting xmlns:xm="http://schemas.microsoft.com/office/excel/2006/main">
          <x14:cfRule type="expression" priority="361" id="{761392FC-7EE4-4386-865B-731EB52C666E}">
            <xm:f>$D27=data!$AS$5</xm:f>
            <x14:dxf>
              <fill>
                <patternFill>
                  <bgColor theme="1"/>
                </patternFill>
              </fill>
            </x14:dxf>
          </x14:cfRule>
          <xm:sqref>H27:I27</xm:sqref>
        </x14:conditionalFormatting>
        <x14:conditionalFormatting xmlns:xm="http://schemas.microsoft.com/office/excel/2006/main">
          <x14:cfRule type="expression" priority="360" id="{776B0B7E-BD50-4024-B03D-73A7954426D6}">
            <xm:f>$D27=data!$AS$4</xm:f>
            <x14:dxf>
              <fill>
                <patternFill>
                  <bgColor theme="1"/>
                </patternFill>
              </fill>
            </x14:dxf>
          </x14:cfRule>
          <xm:sqref>J27</xm:sqref>
        </x14:conditionalFormatting>
        <x14:conditionalFormatting xmlns:xm="http://schemas.microsoft.com/office/excel/2006/main">
          <x14:cfRule type="expression" priority="358" id="{5F602111-268D-4DB1-841F-1D8D779AA6EE}">
            <xm:f>$F27=data!$AR$5</xm:f>
            <x14:dxf>
              <fill>
                <patternFill>
                  <bgColor theme="1"/>
                </patternFill>
              </fill>
            </x14:dxf>
          </x14:cfRule>
          <xm:sqref>H27:I27</xm:sqref>
        </x14:conditionalFormatting>
        <x14:conditionalFormatting xmlns:xm="http://schemas.microsoft.com/office/excel/2006/main">
          <x14:cfRule type="expression" priority="357" id="{1A296738-850F-4FFE-A69A-231ECD0C3152}">
            <xm:f>$D28=data!$AS$5</xm:f>
            <x14:dxf>
              <fill>
                <patternFill>
                  <bgColor theme="1"/>
                </patternFill>
              </fill>
            </x14:dxf>
          </x14:cfRule>
          <xm:sqref>H28:I28</xm:sqref>
        </x14:conditionalFormatting>
        <x14:conditionalFormatting xmlns:xm="http://schemas.microsoft.com/office/excel/2006/main">
          <x14:cfRule type="expression" priority="356" id="{FA08F6BD-19F3-4A62-B980-C39BCBEF6788}">
            <xm:f>$D28=data!$AS$4</xm:f>
            <x14:dxf>
              <fill>
                <patternFill>
                  <bgColor theme="1"/>
                </patternFill>
              </fill>
            </x14:dxf>
          </x14:cfRule>
          <xm:sqref>J28</xm:sqref>
        </x14:conditionalFormatting>
        <x14:conditionalFormatting xmlns:xm="http://schemas.microsoft.com/office/excel/2006/main">
          <x14:cfRule type="expression" priority="354" id="{F99EC7EA-734A-4B02-AD8F-9BD9950FCCD1}">
            <xm:f>$F28=data!$AR$5</xm:f>
            <x14:dxf>
              <fill>
                <patternFill>
                  <bgColor theme="1"/>
                </patternFill>
              </fill>
            </x14:dxf>
          </x14:cfRule>
          <xm:sqref>H28:I28</xm:sqref>
        </x14:conditionalFormatting>
        <x14:conditionalFormatting xmlns:xm="http://schemas.microsoft.com/office/excel/2006/main">
          <x14:cfRule type="expression" priority="353" id="{D3EB153A-B6A0-40DB-96E0-C30B83EEFB9D}">
            <xm:f>$D29=data!$AS$5</xm:f>
            <x14:dxf>
              <fill>
                <patternFill>
                  <bgColor theme="1"/>
                </patternFill>
              </fill>
            </x14:dxf>
          </x14:cfRule>
          <xm:sqref>H29:I29</xm:sqref>
        </x14:conditionalFormatting>
        <x14:conditionalFormatting xmlns:xm="http://schemas.microsoft.com/office/excel/2006/main">
          <x14:cfRule type="expression" priority="352" id="{75E8B382-89F0-470C-879F-CD3148916C3F}">
            <xm:f>$D29=data!$AS$4</xm:f>
            <x14:dxf>
              <fill>
                <patternFill>
                  <bgColor theme="1"/>
                </patternFill>
              </fill>
            </x14:dxf>
          </x14:cfRule>
          <xm:sqref>J29</xm:sqref>
        </x14:conditionalFormatting>
        <x14:conditionalFormatting xmlns:xm="http://schemas.microsoft.com/office/excel/2006/main">
          <x14:cfRule type="expression" priority="350" id="{152ACEA8-AFF2-4334-A410-9137B1205347}">
            <xm:f>$F29=data!$AR$5</xm:f>
            <x14:dxf>
              <fill>
                <patternFill>
                  <bgColor theme="1"/>
                </patternFill>
              </fill>
            </x14:dxf>
          </x14:cfRule>
          <xm:sqref>H29:I29</xm:sqref>
        </x14:conditionalFormatting>
        <x14:conditionalFormatting xmlns:xm="http://schemas.microsoft.com/office/excel/2006/main">
          <x14:cfRule type="expression" priority="349" id="{AB9C987E-F806-4E4D-B959-BEDD7FA35706}">
            <xm:f>$D30=data!$AS$5</xm:f>
            <x14:dxf>
              <fill>
                <patternFill>
                  <bgColor theme="1"/>
                </patternFill>
              </fill>
            </x14:dxf>
          </x14:cfRule>
          <xm:sqref>H30:I30</xm:sqref>
        </x14:conditionalFormatting>
        <x14:conditionalFormatting xmlns:xm="http://schemas.microsoft.com/office/excel/2006/main">
          <x14:cfRule type="expression" priority="348" id="{6514D232-0A07-475E-A99F-AEEB3E4F04D6}">
            <xm:f>$D30=data!$AS$4</xm:f>
            <x14:dxf>
              <fill>
                <patternFill>
                  <bgColor theme="1"/>
                </patternFill>
              </fill>
            </x14:dxf>
          </x14:cfRule>
          <xm:sqref>J30</xm:sqref>
        </x14:conditionalFormatting>
        <x14:conditionalFormatting xmlns:xm="http://schemas.microsoft.com/office/excel/2006/main">
          <x14:cfRule type="expression" priority="346" id="{138ADD22-9073-4A6D-A9CB-9CBB2D8E0AA6}">
            <xm:f>$F30=data!$AR$5</xm:f>
            <x14:dxf>
              <fill>
                <patternFill>
                  <bgColor theme="1"/>
                </patternFill>
              </fill>
            </x14:dxf>
          </x14:cfRule>
          <xm:sqref>H30:I30</xm:sqref>
        </x14:conditionalFormatting>
        <x14:conditionalFormatting xmlns:xm="http://schemas.microsoft.com/office/excel/2006/main">
          <x14:cfRule type="expression" priority="345" id="{8720E942-007C-4A5B-9BB4-C90A75DC273F}">
            <xm:f>$D31=data!$AS$5</xm:f>
            <x14:dxf>
              <fill>
                <patternFill>
                  <bgColor theme="1"/>
                </patternFill>
              </fill>
            </x14:dxf>
          </x14:cfRule>
          <xm:sqref>H31:I31</xm:sqref>
        </x14:conditionalFormatting>
        <x14:conditionalFormatting xmlns:xm="http://schemas.microsoft.com/office/excel/2006/main">
          <x14:cfRule type="expression" priority="344" id="{E26BB660-75F8-4758-87A4-1E8E72ED977D}">
            <xm:f>$D31=data!$AS$4</xm:f>
            <x14:dxf>
              <fill>
                <patternFill>
                  <bgColor theme="1"/>
                </patternFill>
              </fill>
            </x14:dxf>
          </x14:cfRule>
          <xm:sqref>J31</xm:sqref>
        </x14:conditionalFormatting>
        <x14:conditionalFormatting xmlns:xm="http://schemas.microsoft.com/office/excel/2006/main">
          <x14:cfRule type="expression" priority="342" id="{1ED77C9D-95FC-4D8B-9D55-F1A1AD1888CF}">
            <xm:f>$F31=data!$AR$5</xm:f>
            <x14:dxf>
              <fill>
                <patternFill>
                  <bgColor theme="1"/>
                </patternFill>
              </fill>
            </x14:dxf>
          </x14:cfRule>
          <xm:sqref>H31:I31</xm:sqref>
        </x14:conditionalFormatting>
        <x14:conditionalFormatting xmlns:xm="http://schemas.microsoft.com/office/excel/2006/main">
          <x14:cfRule type="expression" priority="341" id="{0104DDFD-DB2F-43A7-90B5-8EDA60869C92}">
            <xm:f>$D32=data!$AS$5</xm:f>
            <x14:dxf>
              <fill>
                <patternFill>
                  <bgColor theme="1"/>
                </patternFill>
              </fill>
            </x14:dxf>
          </x14:cfRule>
          <xm:sqref>H32:I32</xm:sqref>
        </x14:conditionalFormatting>
        <x14:conditionalFormatting xmlns:xm="http://schemas.microsoft.com/office/excel/2006/main">
          <x14:cfRule type="expression" priority="340" id="{BF086F97-CE1B-4AFD-8453-20FE61D68975}">
            <xm:f>$D32=data!$AS$4</xm:f>
            <x14:dxf>
              <fill>
                <patternFill>
                  <bgColor theme="1"/>
                </patternFill>
              </fill>
            </x14:dxf>
          </x14:cfRule>
          <xm:sqref>J32</xm:sqref>
        </x14:conditionalFormatting>
        <x14:conditionalFormatting xmlns:xm="http://schemas.microsoft.com/office/excel/2006/main">
          <x14:cfRule type="expression" priority="338" id="{6472BF05-C49C-416C-9F0F-8DB9F28B7EE6}">
            <xm:f>$F32=data!$AR$5</xm:f>
            <x14:dxf>
              <fill>
                <patternFill>
                  <bgColor theme="1"/>
                </patternFill>
              </fill>
            </x14:dxf>
          </x14:cfRule>
          <xm:sqref>H32:I32</xm:sqref>
        </x14:conditionalFormatting>
        <x14:conditionalFormatting xmlns:xm="http://schemas.microsoft.com/office/excel/2006/main">
          <x14:cfRule type="expression" priority="337" id="{CA0F6C2C-1C17-4841-A956-552A1695024E}">
            <xm:f>$D33=data!$AS$5</xm:f>
            <x14:dxf>
              <fill>
                <patternFill>
                  <bgColor theme="1"/>
                </patternFill>
              </fill>
            </x14:dxf>
          </x14:cfRule>
          <xm:sqref>H33:I33</xm:sqref>
        </x14:conditionalFormatting>
        <x14:conditionalFormatting xmlns:xm="http://schemas.microsoft.com/office/excel/2006/main">
          <x14:cfRule type="expression" priority="336" id="{D6A7D32A-A893-4A0E-AD68-107FD30343D4}">
            <xm:f>$D33=data!$AS$4</xm:f>
            <x14:dxf>
              <fill>
                <patternFill>
                  <bgColor theme="1"/>
                </patternFill>
              </fill>
            </x14:dxf>
          </x14:cfRule>
          <xm:sqref>J33</xm:sqref>
        </x14:conditionalFormatting>
        <x14:conditionalFormatting xmlns:xm="http://schemas.microsoft.com/office/excel/2006/main">
          <x14:cfRule type="expression" priority="334" id="{D898810F-CB48-4916-A07C-8C063B776CE9}">
            <xm:f>$F33=data!$AR$5</xm:f>
            <x14:dxf>
              <fill>
                <patternFill>
                  <bgColor theme="1"/>
                </patternFill>
              </fill>
            </x14:dxf>
          </x14:cfRule>
          <xm:sqref>H33:I33</xm:sqref>
        </x14:conditionalFormatting>
        <x14:conditionalFormatting xmlns:xm="http://schemas.microsoft.com/office/excel/2006/main">
          <x14:cfRule type="expression" priority="333" id="{AD74E761-EAA7-4CBE-9422-AA872FCED398}">
            <xm:f>$D34=data!$AS$5</xm:f>
            <x14:dxf>
              <fill>
                <patternFill>
                  <bgColor theme="1"/>
                </patternFill>
              </fill>
            </x14:dxf>
          </x14:cfRule>
          <xm:sqref>H34:I34</xm:sqref>
        </x14:conditionalFormatting>
        <x14:conditionalFormatting xmlns:xm="http://schemas.microsoft.com/office/excel/2006/main">
          <x14:cfRule type="expression" priority="332" id="{BDA17080-66B0-489F-80D0-E75610D189CF}">
            <xm:f>$D34=data!$AS$4</xm:f>
            <x14:dxf>
              <fill>
                <patternFill>
                  <bgColor theme="1"/>
                </patternFill>
              </fill>
            </x14:dxf>
          </x14:cfRule>
          <xm:sqref>J34</xm:sqref>
        </x14:conditionalFormatting>
        <x14:conditionalFormatting xmlns:xm="http://schemas.microsoft.com/office/excel/2006/main">
          <x14:cfRule type="expression" priority="330" id="{2398A290-D6B7-4445-AD72-3CAAC7794BE5}">
            <xm:f>$F34=data!$AR$5</xm:f>
            <x14:dxf>
              <fill>
                <patternFill>
                  <bgColor theme="1"/>
                </patternFill>
              </fill>
            </x14:dxf>
          </x14:cfRule>
          <xm:sqref>H34:I34</xm:sqref>
        </x14:conditionalFormatting>
        <x14:conditionalFormatting xmlns:xm="http://schemas.microsoft.com/office/excel/2006/main">
          <x14:cfRule type="expression" priority="329" id="{BEF766F1-D26F-4DD1-A368-C52A69750C5C}">
            <xm:f>$D35=data!$AS$5</xm:f>
            <x14:dxf>
              <fill>
                <patternFill>
                  <bgColor theme="1"/>
                </patternFill>
              </fill>
            </x14:dxf>
          </x14:cfRule>
          <xm:sqref>H35:I35</xm:sqref>
        </x14:conditionalFormatting>
        <x14:conditionalFormatting xmlns:xm="http://schemas.microsoft.com/office/excel/2006/main">
          <x14:cfRule type="expression" priority="328" id="{DC7B46DA-76F5-4897-9EBE-8BAB89F343AC}">
            <xm:f>$D35=data!$AS$4</xm:f>
            <x14:dxf>
              <fill>
                <patternFill>
                  <bgColor theme="1"/>
                </patternFill>
              </fill>
            </x14:dxf>
          </x14:cfRule>
          <xm:sqref>J35</xm:sqref>
        </x14:conditionalFormatting>
        <x14:conditionalFormatting xmlns:xm="http://schemas.microsoft.com/office/excel/2006/main">
          <x14:cfRule type="expression" priority="326" id="{7A955D30-10F3-4FE2-A761-7268E56D8C7D}">
            <xm:f>$F35=data!$AR$5</xm:f>
            <x14:dxf>
              <fill>
                <patternFill>
                  <bgColor theme="1"/>
                </patternFill>
              </fill>
            </x14:dxf>
          </x14:cfRule>
          <xm:sqref>H35:I35</xm:sqref>
        </x14:conditionalFormatting>
        <x14:conditionalFormatting xmlns:xm="http://schemas.microsoft.com/office/excel/2006/main">
          <x14:cfRule type="expression" priority="325" id="{51439A27-00CC-4947-9065-F383568EB245}">
            <xm:f>$D36=data!$AS$5</xm:f>
            <x14:dxf>
              <fill>
                <patternFill>
                  <bgColor theme="1"/>
                </patternFill>
              </fill>
            </x14:dxf>
          </x14:cfRule>
          <xm:sqref>H36:I36</xm:sqref>
        </x14:conditionalFormatting>
        <x14:conditionalFormatting xmlns:xm="http://schemas.microsoft.com/office/excel/2006/main">
          <x14:cfRule type="expression" priority="324" id="{1F9A2287-5C3D-4AAD-BB6E-B65EB6B53366}">
            <xm:f>$D36=data!$AS$4</xm:f>
            <x14:dxf>
              <fill>
                <patternFill>
                  <bgColor theme="1"/>
                </patternFill>
              </fill>
            </x14:dxf>
          </x14:cfRule>
          <xm:sqref>J36</xm:sqref>
        </x14:conditionalFormatting>
        <x14:conditionalFormatting xmlns:xm="http://schemas.microsoft.com/office/excel/2006/main">
          <x14:cfRule type="expression" priority="322" id="{7CC699B4-63AB-4BBD-B21D-8AD68101AB5A}">
            <xm:f>$F36=data!$AR$5</xm:f>
            <x14:dxf>
              <fill>
                <patternFill>
                  <bgColor theme="1"/>
                </patternFill>
              </fill>
            </x14:dxf>
          </x14:cfRule>
          <xm:sqref>H36:I36</xm:sqref>
        </x14:conditionalFormatting>
        <x14:conditionalFormatting xmlns:xm="http://schemas.microsoft.com/office/excel/2006/main">
          <x14:cfRule type="expression" priority="321" id="{627ABB05-8D71-47A7-995C-7D56EDB56480}">
            <xm:f>$D45=data!$AS$5</xm:f>
            <x14:dxf>
              <fill>
                <patternFill>
                  <bgColor theme="1"/>
                </patternFill>
              </fill>
            </x14:dxf>
          </x14:cfRule>
          <xm:sqref>F45:I45</xm:sqref>
        </x14:conditionalFormatting>
        <x14:conditionalFormatting xmlns:xm="http://schemas.microsoft.com/office/excel/2006/main">
          <x14:cfRule type="expression" priority="320" id="{19B645C9-303B-493B-BF90-16BE6A2AE2C0}">
            <xm:f>$D45=data!$AS$4</xm:f>
            <x14:dxf>
              <fill>
                <patternFill>
                  <bgColor theme="1"/>
                </patternFill>
              </fill>
            </x14:dxf>
          </x14:cfRule>
          <xm:sqref>J45</xm:sqref>
        </x14:conditionalFormatting>
        <x14:conditionalFormatting xmlns:xm="http://schemas.microsoft.com/office/excel/2006/main">
          <x14:cfRule type="expression" priority="319" id="{C483E78C-977F-4F72-B436-750C6119D5BE}">
            <xm:f>$F45=data!$AR$4</xm:f>
            <x14:dxf>
              <fill>
                <patternFill>
                  <bgColor theme="1"/>
                </patternFill>
              </fill>
            </x14:dxf>
          </x14:cfRule>
          <xm:sqref>G45</xm:sqref>
        </x14:conditionalFormatting>
        <x14:conditionalFormatting xmlns:xm="http://schemas.microsoft.com/office/excel/2006/main">
          <x14:cfRule type="expression" priority="318" id="{A813D752-0AEE-4C71-8081-57ADE26A7D16}">
            <xm:f>$F45=data!$AR$5</xm:f>
            <x14:dxf>
              <fill>
                <patternFill>
                  <bgColor theme="1"/>
                </patternFill>
              </fill>
            </x14:dxf>
          </x14:cfRule>
          <xm:sqref>H45:I45</xm:sqref>
        </x14:conditionalFormatting>
        <x14:conditionalFormatting xmlns:xm="http://schemas.microsoft.com/office/excel/2006/main">
          <x14:cfRule type="expression" priority="317" id="{2C1303C8-1E56-4231-AD28-EF62693E1A91}">
            <xm:f>$D46=data!$AS$5</xm:f>
            <x14:dxf>
              <fill>
                <patternFill>
                  <bgColor theme="1"/>
                </patternFill>
              </fill>
            </x14:dxf>
          </x14:cfRule>
          <xm:sqref>F46:I46</xm:sqref>
        </x14:conditionalFormatting>
        <x14:conditionalFormatting xmlns:xm="http://schemas.microsoft.com/office/excel/2006/main">
          <x14:cfRule type="expression" priority="316" id="{C03222CC-7A05-406B-BD3E-ADCE1B6E6A2A}">
            <xm:f>$D46=data!$AS$4</xm:f>
            <x14:dxf>
              <fill>
                <patternFill>
                  <bgColor theme="1"/>
                </patternFill>
              </fill>
            </x14:dxf>
          </x14:cfRule>
          <xm:sqref>J46</xm:sqref>
        </x14:conditionalFormatting>
        <x14:conditionalFormatting xmlns:xm="http://schemas.microsoft.com/office/excel/2006/main">
          <x14:cfRule type="expression" priority="315" id="{424C7714-014B-48E8-BE84-96435548CFBF}">
            <xm:f>$F46=data!$AR$4</xm:f>
            <x14:dxf>
              <fill>
                <patternFill>
                  <bgColor theme="1"/>
                </patternFill>
              </fill>
            </x14:dxf>
          </x14:cfRule>
          <xm:sqref>G46</xm:sqref>
        </x14:conditionalFormatting>
        <x14:conditionalFormatting xmlns:xm="http://schemas.microsoft.com/office/excel/2006/main">
          <x14:cfRule type="expression" priority="314" id="{4D42239F-A89B-478C-89EE-B490A67D2EC7}">
            <xm:f>$F46=data!$AR$5</xm:f>
            <x14:dxf>
              <fill>
                <patternFill>
                  <bgColor theme="1"/>
                </patternFill>
              </fill>
            </x14:dxf>
          </x14:cfRule>
          <xm:sqref>H46:I46</xm:sqref>
        </x14:conditionalFormatting>
        <x14:conditionalFormatting xmlns:xm="http://schemas.microsoft.com/office/excel/2006/main">
          <x14:cfRule type="expression" priority="313" id="{36A90989-E345-4D7B-8DAE-181F1D74737E}">
            <xm:f>$D47=data!$AS$5</xm:f>
            <x14:dxf>
              <fill>
                <patternFill>
                  <bgColor theme="1"/>
                </patternFill>
              </fill>
            </x14:dxf>
          </x14:cfRule>
          <xm:sqref>F47:I47</xm:sqref>
        </x14:conditionalFormatting>
        <x14:conditionalFormatting xmlns:xm="http://schemas.microsoft.com/office/excel/2006/main">
          <x14:cfRule type="expression" priority="312" id="{5FCDC4EE-F9FC-4562-B97C-151E9549048D}">
            <xm:f>$D47=data!$AS$4</xm:f>
            <x14:dxf>
              <fill>
                <patternFill>
                  <bgColor theme="1"/>
                </patternFill>
              </fill>
            </x14:dxf>
          </x14:cfRule>
          <xm:sqref>J47</xm:sqref>
        </x14:conditionalFormatting>
        <x14:conditionalFormatting xmlns:xm="http://schemas.microsoft.com/office/excel/2006/main">
          <x14:cfRule type="expression" priority="311" id="{0EB561A7-2F6E-4FB4-8BEC-0FCC5E6A9B17}">
            <xm:f>$F47=data!$AR$4</xm:f>
            <x14:dxf>
              <fill>
                <patternFill>
                  <bgColor theme="1"/>
                </patternFill>
              </fill>
            </x14:dxf>
          </x14:cfRule>
          <xm:sqref>G47</xm:sqref>
        </x14:conditionalFormatting>
        <x14:conditionalFormatting xmlns:xm="http://schemas.microsoft.com/office/excel/2006/main">
          <x14:cfRule type="expression" priority="310" id="{92D1B3F2-AD3A-4CA3-9B69-81373D2A1F75}">
            <xm:f>$F47=data!$AR$5</xm:f>
            <x14:dxf>
              <fill>
                <patternFill>
                  <bgColor theme="1"/>
                </patternFill>
              </fill>
            </x14:dxf>
          </x14:cfRule>
          <xm:sqref>H47:I47</xm:sqref>
        </x14:conditionalFormatting>
        <x14:conditionalFormatting xmlns:xm="http://schemas.microsoft.com/office/excel/2006/main">
          <x14:cfRule type="expression" priority="309" id="{35E856D9-2399-443E-A990-D199BEF957A7}">
            <xm:f>$D48=data!$AS$5</xm:f>
            <x14:dxf>
              <fill>
                <patternFill>
                  <bgColor theme="1"/>
                </patternFill>
              </fill>
            </x14:dxf>
          </x14:cfRule>
          <xm:sqref>F48:I48</xm:sqref>
        </x14:conditionalFormatting>
        <x14:conditionalFormatting xmlns:xm="http://schemas.microsoft.com/office/excel/2006/main">
          <x14:cfRule type="expression" priority="308" id="{A13CF5BA-9564-41DE-AB8A-1AF705EED87F}">
            <xm:f>$D48=data!$AS$4</xm:f>
            <x14:dxf>
              <fill>
                <patternFill>
                  <bgColor theme="1"/>
                </patternFill>
              </fill>
            </x14:dxf>
          </x14:cfRule>
          <xm:sqref>J48</xm:sqref>
        </x14:conditionalFormatting>
        <x14:conditionalFormatting xmlns:xm="http://schemas.microsoft.com/office/excel/2006/main">
          <x14:cfRule type="expression" priority="307" id="{0BCA4383-0521-41A5-9B00-F3F6B43F8988}">
            <xm:f>$F48=data!$AR$4</xm:f>
            <x14:dxf>
              <fill>
                <patternFill>
                  <bgColor theme="1"/>
                </patternFill>
              </fill>
            </x14:dxf>
          </x14:cfRule>
          <xm:sqref>G48</xm:sqref>
        </x14:conditionalFormatting>
        <x14:conditionalFormatting xmlns:xm="http://schemas.microsoft.com/office/excel/2006/main">
          <x14:cfRule type="expression" priority="306" id="{235A05FA-5397-44E3-ADB8-D2FA9408638D}">
            <xm:f>$F48=data!$AR$5</xm:f>
            <x14:dxf>
              <fill>
                <patternFill>
                  <bgColor theme="1"/>
                </patternFill>
              </fill>
            </x14:dxf>
          </x14:cfRule>
          <xm:sqref>H48:I48</xm:sqref>
        </x14:conditionalFormatting>
        <x14:conditionalFormatting xmlns:xm="http://schemas.microsoft.com/office/excel/2006/main">
          <x14:cfRule type="expression" priority="305" id="{AED224B8-1819-42CD-A6AA-BF4C130FAD97}">
            <xm:f>$D49=data!$AS$5</xm:f>
            <x14:dxf>
              <fill>
                <patternFill>
                  <bgColor theme="1"/>
                </patternFill>
              </fill>
            </x14:dxf>
          </x14:cfRule>
          <xm:sqref>F49:I49</xm:sqref>
        </x14:conditionalFormatting>
        <x14:conditionalFormatting xmlns:xm="http://schemas.microsoft.com/office/excel/2006/main">
          <x14:cfRule type="expression" priority="304" id="{2D0A31E8-4845-40AC-B6A9-9ABD4BADE887}">
            <xm:f>$D49=data!$AS$4</xm:f>
            <x14:dxf>
              <fill>
                <patternFill>
                  <bgColor theme="1"/>
                </patternFill>
              </fill>
            </x14:dxf>
          </x14:cfRule>
          <xm:sqref>J49</xm:sqref>
        </x14:conditionalFormatting>
        <x14:conditionalFormatting xmlns:xm="http://schemas.microsoft.com/office/excel/2006/main">
          <x14:cfRule type="expression" priority="303" id="{CB77CA30-D492-4361-9934-FD095B482AF3}">
            <xm:f>$F49=data!$AR$4</xm:f>
            <x14:dxf>
              <fill>
                <patternFill>
                  <bgColor theme="1"/>
                </patternFill>
              </fill>
            </x14:dxf>
          </x14:cfRule>
          <xm:sqref>G49</xm:sqref>
        </x14:conditionalFormatting>
        <x14:conditionalFormatting xmlns:xm="http://schemas.microsoft.com/office/excel/2006/main">
          <x14:cfRule type="expression" priority="302" id="{7715E1EC-588B-48CD-A594-C09BC8CD2BC2}">
            <xm:f>$F49=data!$AR$5</xm:f>
            <x14:dxf>
              <fill>
                <patternFill>
                  <bgColor theme="1"/>
                </patternFill>
              </fill>
            </x14:dxf>
          </x14:cfRule>
          <xm:sqref>H49:I49</xm:sqref>
        </x14:conditionalFormatting>
        <x14:conditionalFormatting xmlns:xm="http://schemas.microsoft.com/office/excel/2006/main">
          <x14:cfRule type="expression" priority="301" id="{789DB9A3-E0F2-4DAD-B589-A5A2CF3DA3D1}">
            <xm:f>$D50=data!$AS$5</xm:f>
            <x14:dxf>
              <fill>
                <patternFill>
                  <bgColor theme="1"/>
                </patternFill>
              </fill>
            </x14:dxf>
          </x14:cfRule>
          <xm:sqref>F50:I50</xm:sqref>
        </x14:conditionalFormatting>
        <x14:conditionalFormatting xmlns:xm="http://schemas.microsoft.com/office/excel/2006/main">
          <x14:cfRule type="expression" priority="300" id="{1EACD690-93C9-4DDF-AB81-09252652CB9A}">
            <xm:f>$D50=data!$AS$4</xm:f>
            <x14:dxf>
              <fill>
                <patternFill>
                  <bgColor theme="1"/>
                </patternFill>
              </fill>
            </x14:dxf>
          </x14:cfRule>
          <xm:sqref>J50</xm:sqref>
        </x14:conditionalFormatting>
        <x14:conditionalFormatting xmlns:xm="http://schemas.microsoft.com/office/excel/2006/main">
          <x14:cfRule type="expression" priority="299" id="{060CC562-0249-44E8-BA0D-78D0920825EF}">
            <xm:f>$F50=data!$AR$4</xm:f>
            <x14:dxf>
              <fill>
                <patternFill>
                  <bgColor theme="1"/>
                </patternFill>
              </fill>
            </x14:dxf>
          </x14:cfRule>
          <xm:sqref>G50</xm:sqref>
        </x14:conditionalFormatting>
        <x14:conditionalFormatting xmlns:xm="http://schemas.microsoft.com/office/excel/2006/main">
          <x14:cfRule type="expression" priority="298" id="{B5868445-E83B-4EF0-BEBB-99AF8499B370}">
            <xm:f>$F50=data!$AR$5</xm:f>
            <x14:dxf>
              <fill>
                <patternFill>
                  <bgColor theme="1"/>
                </patternFill>
              </fill>
            </x14:dxf>
          </x14:cfRule>
          <xm:sqref>H50:I50</xm:sqref>
        </x14:conditionalFormatting>
        <x14:conditionalFormatting xmlns:xm="http://schemas.microsoft.com/office/excel/2006/main">
          <x14:cfRule type="expression" priority="297" id="{416B74FD-3E6A-457F-966C-3253C1624DFB}">
            <xm:f>$D51=data!$AS$5</xm:f>
            <x14:dxf>
              <fill>
                <patternFill>
                  <bgColor theme="1"/>
                </patternFill>
              </fill>
            </x14:dxf>
          </x14:cfRule>
          <xm:sqref>F51:I51</xm:sqref>
        </x14:conditionalFormatting>
        <x14:conditionalFormatting xmlns:xm="http://schemas.microsoft.com/office/excel/2006/main">
          <x14:cfRule type="expression" priority="296" id="{4BF10765-CABB-4662-BCEA-B76B1F3ECCEC}">
            <xm:f>$D51=data!$AS$4</xm:f>
            <x14:dxf>
              <fill>
                <patternFill>
                  <bgColor theme="1"/>
                </patternFill>
              </fill>
            </x14:dxf>
          </x14:cfRule>
          <xm:sqref>J51</xm:sqref>
        </x14:conditionalFormatting>
        <x14:conditionalFormatting xmlns:xm="http://schemas.microsoft.com/office/excel/2006/main">
          <x14:cfRule type="expression" priority="295" id="{E86B71A1-E584-4FE8-BF77-336BF5F4205A}">
            <xm:f>$F51=data!$AR$4</xm:f>
            <x14:dxf>
              <fill>
                <patternFill>
                  <bgColor theme="1"/>
                </patternFill>
              </fill>
            </x14:dxf>
          </x14:cfRule>
          <xm:sqref>G51</xm:sqref>
        </x14:conditionalFormatting>
        <x14:conditionalFormatting xmlns:xm="http://schemas.microsoft.com/office/excel/2006/main">
          <x14:cfRule type="expression" priority="294" id="{AE654E87-CC1D-4954-AB8B-DFA8510F899E}">
            <xm:f>$F51=data!$AR$5</xm:f>
            <x14:dxf>
              <fill>
                <patternFill>
                  <bgColor theme="1"/>
                </patternFill>
              </fill>
            </x14:dxf>
          </x14:cfRule>
          <xm:sqref>H51:I51</xm:sqref>
        </x14:conditionalFormatting>
        <x14:conditionalFormatting xmlns:xm="http://schemas.microsoft.com/office/excel/2006/main">
          <x14:cfRule type="expression" priority="293" id="{AA3860CC-AE90-465C-9AFE-089ACA3AAB2F}">
            <xm:f>$D52=data!$AS$5</xm:f>
            <x14:dxf>
              <fill>
                <patternFill>
                  <bgColor theme="1"/>
                </patternFill>
              </fill>
            </x14:dxf>
          </x14:cfRule>
          <xm:sqref>F52:I52</xm:sqref>
        </x14:conditionalFormatting>
        <x14:conditionalFormatting xmlns:xm="http://schemas.microsoft.com/office/excel/2006/main">
          <x14:cfRule type="expression" priority="292" id="{6FAC111A-8C3F-4A5F-BA90-FC8A039F505A}">
            <xm:f>$D52=data!$AS$4</xm:f>
            <x14:dxf>
              <fill>
                <patternFill>
                  <bgColor theme="1"/>
                </patternFill>
              </fill>
            </x14:dxf>
          </x14:cfRule>
          <xm:sqref>J52</xm:sqref>
        </x14:conditionalFormatting>
        <x14:conditionalFormatting xmlns:xm="http://schemas.microsoft.com/office/excel/2006/main">
          <x14:cfRule type="expression" priority="291" id="{7E09396D-0C46-4DB4-BC31-5765AA2CF698}">
            <xm:f>$F52=data!$AR$4</xm:f>
            <x14:dxf>
              <fill>
                <patternFill>
                  <bgColor theme="1"/>
                </patternFill>
              </fill>
            </x14:dxf>
          </x14:cfRule>
          <xm:sqref>G52</xm:sqref>
        </x14:conditionalFormatting>
        <x14:conditionalFormatting xmlns:xm="http://schemas.microsoft.com/office/excel/2006/main">
          <x14:cfRule type="expression" priority="290" id="{A0A261D5-D3B2-465C-9D65-7B7432436B15}">
            <xm:f>$F52=data!$AR$5</xm:f>
            <x14:dxf>
              <fill>
                <patternFill>
                  <bgColor theme="1"/>
                </patternFill>
              </fill>
            </x14:dxf>
          </x14:cfRule>
          <xm:sqref>H52:I52</xm:sqref>
        </x14:conditionalFormatting>
        <x14:conditionalFormatting xmlns:xm="http://schemas.microsoft.com/office/excel/2006/main">
          <x14:cfRule type="expression" priority="289" id="{0F95C357-99D0-4EB5-9356-4D33670AECCC}">
            <xm:f>$D53=data!$AS$5</xm:f>
            <x14:dxf>
              <fill>
                <patternFill>
                  <bgColor theme="1"/>
                </patternFill>
              </fill>
            </x14:dxf>
          </x14:cfRule>
          <xm:sqref>F53:I53</xm:sqref>
        </x14:conditionalFormatting>
        <x14:conditionalFormatting xmlns:xm="http://schemas.microsoft.com/office/excel/2006/main">
          <x14:cfRule type="expression" priority="288" id="{F04E760F-7CCC-44E6-951B-11EEE8614373}">
            <xm:f>$D53=data!$AS$4</xm:f>
            <x14:dxf>
              <fill>
                <patternFill>
                  <bgColor theme="1"/>
                </patternFill>
              </fill>
            </x14:dxf>
          </x14:cfRule>
          <xm:sqref>J53</xm:sqref>
        </x14:conditionalFormatting>
        <x14:conditionalFormatting xmlns:xm="http://schemas.microsoft.com/office/excel/2006/main">
          <x14:cfRule type="expression" priority="287" id="{A6501B32-5915-4731-ACB0-F79F4597AD6D}">
            <xm:f>$F53=data!$AR$4</xm:f>
            <x14:dxf>
              <fill>
                <patternFill>
                  <bgColor theme="1"/>
                </patternFill>
              </fill>
            </x14:dxf>
          </x14:cfRule>
          <xm:sqref>G53</xm:sqref>
        </x14:conditionalFormatting>
        <x14:conditionalFormatting xmlns:xm="http://schemas.microsoft.com/office/excel/2006/main">
          <x14:cfRule type="expression" priority="286" id="{23DD9766-6994-4345-91C6-AA6FB7C09D75}">
            <xm:f>$F53=data!$AR$5</xm:f>
            <x14:dxf>
              <fill>
                <patternFill>
                  <bgColor theme="1"/>
                </patternFill>
              </fill>
            </x14:dxf>
          </x14:cfRule>
          <xm:sqref>H53:I53</xm:sqref>
        </x14:conditionalFormatting>
        <x14:conditionalFormatting xmlns:xm="http://schemas.microsoft.com/office/excel/2006/main">
          <x14:cfRule type="expression" priority="285" id="{6CFCB046-469D-471C-B220-A39FF69ADBFE}">
            <xm:f>$D54=data!$AS$5</xm:f>
            <x14:dxf>
              <fill>
                <patternFill>
                  <bgColor theme="1"/>
                </patternFill>
              </fill>
            </x14:dxf>
          </x14:cfRule>
          <xm:sqref>F54:I54</xm:sqref>
        </x14:conditionalFormatting>
        <x14:conditionalFormatting xmlns:xm="http://schemas.microsoft.com/office/excel/2006/main">
          <x14:cfRule type="expression" priority="284" id="{74532293-86B5-46A0-8401-20DB75C6CD6A}">
            <xm:f>$D54=data!$AS$4</xm:f>
            <x14:dxf>
              <fill>
                <patternFill>
                  <bgColor theme="1"/>
                </patternFill>
              </fill>
            </x14:dxf>
          </x14:cfRule>
          <xm:sqref>J54</xm:sqref>
        </x14:conditionalFormatting>
        <x14:conditionalFormatting xmlns:xm="http://schemas.microsoft.com/office/excel/2006/main">
          <x14:cfRule type="expression" priority="283" id="{B2571E53-F8C6-4E12-A660-A8957059C162}">
            <xm:f>$F54=data!$AR$4</xm:f>
            <x14:dxf>
              <fill>
                <patternFill>
                  <bgColor theme="1"/>
                </patternFill>
              </fill>
            </x14:dxf>
          </x14:cfRule>
          <xm:sqref>G54</xm:sqref>
        </x14:conditionalFormatting>
        <x14:conditionalFormatting xmlns:xm="http://schemas.microsoft.com/office/excel/2006/main">
          <x14:cfRule type="expression" priority="282" id="{2F42A44B-BF5B-45F0-AD21-0D29D62FB630}">
            <xm:f>$F54=data!$AR$5</xm:f>
            <x14:dxf>
              <fill>
                <patternFill>
                  <bgColor theme="1"/>
                </patternFill>
              </fill>
            </x14:dxf>
          </x14:cfRule>
          <xm:sqref>H54:I54</xm:sqref>
        </x14:conditionalFormatting>
        <x14:conditionalFormatting xmlns:xm="http://schemas.microsoft.com/office/excel/2006/main">
          <x14:cfRule type="expression" priority="281" id="{EDBF6879-4C17-4EF0-BC1F-56A4D8C0DAD5}">
            <xm:f>$D55=data!$AS$5</xm:f>
            <x14:dxf>
              <fill>
                <patternFill>
                  <bgColor theme="1"/>
                </patternFill>
              </fill>
            </x14:dxf>
          </x14:cfRule>
          <xm:sqref>F55:I55</xm:sqref>
        </x14:conditionalFormatting>
        <x14:conditionalFormatting xmlns:xm="http://schemas.microsoft.com/office/excel/2006/main">
          <x14:cfRule type="expression" priority="280" id="{8E5021BF-285C-4900-9536-2F222662680E}">
            <xm:f>$D55=data!$AS$4</xm:f>
            <x14:dxf>
              <fill>
                <patternFill>
                  <bgColor theme="1"/>
                </patternFill>
              </fill>
            </x14:dxf>
          </x14:cfRule>
          <xm:sqref>J55</xm:sqref>
        </x14:conditionalFormatting>
        <x14:conditionalFormatting xmlns:xm="http://schemas.microsoft.com/office/excel/2006/main">
          <x14:cfRule type="expression" priority="279" id="{0481D62B-28DB-4A4C-9351-3C9712060615}">
            <xm:f>$F55=data!$AR$4</xm:f>
            <x14:dxf>
              <fill>
                <patternFill>
                  <bgColor theme="1"/>
                </patternFill>
              </fill>
            </x14:dxf>
          </x14:cfRule>
          <xm:sqref>G55</xm:sqref>
        </x14:conditionalFormatting>
        <x14:conditionalFormatting xmlns:xm="http://schemas.microsoft.com/office/excel/2006/main">
          <x14:cfRule type="expression" priority="278" id="{7A2AC7E6-6D33-4622-ACF2-7B0994F9DBD4}">
            <xm:f>$F55=data!$AR$5</xm:f>
            <x14:dxf>
              <fill>
                <patternFill>
                  <bgColor theme="1"/>
                </patternFill>
              </fill>
            </x14:dxf>
          </x14:cfRule>
          <xm:sqref>H55:I55</xm:sqref>
        </x14:conditionalFormatting>
        <x14:conditionalFormatting xmlns:xm="http://schemas.microsoft.com/office/excel/2006/main">
          <x14:cfRule type="expression" priority="277" id="{1330B1D2-BC5E-410F-84E2-1E95A2277B87}">
            <xm:f>$D56=data!$AS$5</xm:f>
            <x14:dxf>
              <fill>
                <patternFill>
                  <bgColor theme="1"/>
                </patternFill>
              </fill>
            </x14:dxf>
          </x14:cfRule>
          <xm:sqref>F56:I56</xm:sqref>
        </x14:conditionalFormatting>
        <x14:conditionalFormatting xmlns:xm="http://schemas.microsoft.com/office/excel/2006/main">
          <x14:cfRule type="expression" priority="276" id="{F92D9BF9-9573-47C5-BCC0-A2424EA2039B}">
            <xm:f>$D56=data!$AS$4</xm:f>
            <x14:dxf>
              <fill>
                <patternFill>
                  <bgColor theme="1"/>
                </patternFill>
              </fill>
            </x14:dxf>
          </x14:cfRule>
          <xm:sqref>J56</xm:sqref>
        </x14:conditionalFormatting>
        <x14:conditionalFormatting xmlns:xm="http://schemas.microsoft.com/office/excel/2006/main">
          <x14:cfRule type="expression" priority="275" id="{AAE921CB-E1E0-4F1A-AC3D-BBB12D6F03FB}">
            <xm:f>$F56=data!$AR$4</xm:f>
            <x14:dxf>
              <fill>
                <patternFill>
                  <bgColor theme="1"/>
                </patternFill>
              </fill>
            </x14:dxf>
          </x14:cfRule>
          <xm:sqref>G56</xm:sqref>
        </x14:conditionalFormatting>
        <x14:conditionalFormatting xmlns:xm="http://schemas.microsoft.com/office/excel/2006/main">
          <x14:cfRule type="expression" priority="274" id="{EEB1C1AA-93F9-4CE2-B886-E7534A4C490D}">
            <xm:f>$F56=data!$AR$5</xm:f>
            <x14:dxf>
              <fill>
                <patternFill>
                  <bgColor theme="1"/>
                </patternFill>
              </fill>
            </x14:dxf>
          </x14:cfRule>
          <xm:sqref>H56:I56</xm:sqref>
        </x14:conditionalFormatting>
        <x14:conditionalFormatting xmlns:xm="http://schemas.microsoft.com/office/excel/2006/main">
          <x14:cfRule type="expression" priority="273" id="{78A71E4D-EED0-40B3-BECD-06589BC6E53B}">
            <xm:f>$D65=data!$AS$5</xm:f>
            <x14:dxf>
              <fill>
                <patternFill>
                  <bgColor theme="1"/>
                </patternFill>
              </fill>
            </x14:dxf>
          </x14:cfRule>
          <xm:sqref>F65:I65</xm:sqref>
        </x14:conditionalFormatting>
        <x14:conditionalFormatting xmlns:xm="http://schemas.microsoft.com/office/excel/2006/main">
          <x14:cfRule type="expression" priority="272" id="{D78336C3-8545-4B07-9DAE-C8BFBD4C2D7E}">
            <xm:f>$D65=data!$AS$4</xm:f>
            <x14:dxf>
              <fill>
                <patternFill>
                  <bgColor theme="1"/>
                </patternFill>
              </fill>
            </x14:dxf>
          </x14:cfRule>
          <xm:sqref>J65</xm:sqref>
        </x14:conditionalFormatting>
        <x14:conditionalFormatting xmlns:xm="http://schemas.microsoft.com/office/excel/2006/main">
          <x14:cfRule type="expression" priority="271" id="{B259990E-BE29-447D-910B-88617A2C7ADB}">
            <xm:f>$F65=data!$AR$4</xm:f>
            <x14:dxf>
              <fill>
                <patternFill>
                  <bgColor theme="1"/>
                </patternFill>
              </fill>
            </x14:dxf>
          </x14:cfRule>
          <xm:sqref>G65</xm:sqref>
        </x14:conditionalFormatting>
        <x14:conditionalFormatting xmlns:xm="http://schemas.microsoft.com/office/excel/2006/main">
          <x14:cfRule type="expression" priority="270" id="{132259BB-CDFE-499E-BD27-0552F430398F}">
            <xm:f>$F65=data!$AR$5</xm:f>
            <x14:dxf>
              <fill>
                <patternFill>
                  <bgColor theme="1"/>
                </patternFill>
              </fill>
            </x14:dxf>
          </x14:cfRule>
          <xm:sqref>H65:I65</xm:sqref>
        </x14:conditionalFormatting>
        <x14:conditionalFormatting xmlns:xm="http://schemas.microsoft.com/office/excel/2006/main">
          <x14:cfRule type="expression" priority="269" id="{FE7C50BD-FDD2-49D1-9056-902C18468608}">
            <xm:f>$D66=data!$AS$5</xm:f>
            <x14:dxf>
              <fill>
                <patternFill>
                  <bgColor theme="1"/>
                </patternFill>
              </fill>
            </x14:dxf>
          </x14:cfRule>
          <xm:sqref>F66:I66</xm:sqref>
        </x14:conditionalFormatting>
        <x14:conditionalFormatting xmlns:xm="http://schemas.microsoft.com/office/excel/2006/main">
          <x14:cfRule type="expression" priority="268" id="{D8EF3513-A619-4349-98B1-53CEFB31CB4E}">
            <xm:f>$D66=data!$AS$4</xm:f>
            <x14:dxf>
              <fill>
                <patternFill>
                  <bgColor theme="1"/>
                </patternFill>
              </fill>
            </x14:dxf>
          </x14:cfRule>
          <xm:sqref>J66</xm:sqref>
        </x14:conditionalFormatting>
        <x14:conditionalFormatting xmlns:xm="http://schemas.microsoft.com/office/excel/2006/main">
          <x14:cfRule type="expression" priority="267" id="{DE6E7D49-C2FA-4F7D-ADEC-C8C4F38719D3}">
            <xm:f>$F66=data!$AR$4</xm:f>
            <x14:dxf>
              <fill>
                <patternFill>
                  <bgColor theme="1"/>
                </patternFill>
              </fill>
            </x14:dxf>
          </x14:cfRule>
          <xm:sqref>G66</xm:sqref>
        </x14:conditionalFormatting>
        <x14:conditionalFormatting xmlns:xm="http://schemas.microsoft.com/office/excel/2006/main">
          <x14:cfRule type="expression" priority="266" id="{26D064B6-5FCA-417B-B39D-37CEA4B9AB4B}">
            <xm:f>$F66=data!$AR$5</xm:f>
            <x14:dxf>
              <fill>
                <patternFill>
                  <bgColor theme="1"/>
                </patternFill>
              </fill>
            </x14:dxf>
          </x14:cfRule>
          <xm:sqref>H66:I66</xm:sqref>
        </x14:conditionalFormatting>
        <x14:conditionalFormatting xmlns:xm="http://schemas.microsoft.com/office/excel/2006/main">
          <x14:cfRule type="expression" priority="265" id="{D9572A85-6E96-41F1-A33F-88A9392C03E1}">
            <xm:f>$D67=data!$AS$5</xm:f>
            <x14:dxf>
              <fill>
                <patternFill>
                  <bgColor theme="1"/>
                </patternFill>
              </fill>
            </x14:dxf>
          </x14:cfRule>
          <xm:sqref>F67:I67</xm:sqref>
        </x14:conditionalFormatting>
        <x14:conditionalFormatting xmlns:xm="http://schemas.microsoft.com/office/excel/2006/main">
          <x14:cfRule type="expression" priority="264" id="{54824F7E-2FBA-4537-9998-CC4D48F32A1C}">
            <xm:f>$D67=data!$AS$4</xm:f>
            <x14:dxf>
              <fill>
                <patternFill>
                  <bgColor theme="1"/>
                </patternFill>
              </fill>
            </x14:dxf>
          </x14:cfRule>
          <xm:sqref>J67</xm:sqref>
        </x14:conditionalFormatting>
        <x14:conditionalFormatting xmlns:xm="http://schemas.microsoft.com/office/excel/2006/main">
          <x14:cfRule type="expression" priority="263" id="{1EE3D25C-EB23-4764-AED6-926532C00742}">
            <xm:f>$F67=data!$AR$4</xm:f>
            <x14:dxf>
              <fill>
                <patternFill>
                  <bgColor theme="1"/>
                </patternFill>
              </fill>
            </x14:dxf>
          </x14:cfRule>
          <xm:sqref>G67</xm:sqref>
        </x14:conditionalFormatting>
        <x14:conditionalFormatting xmlns:xm="http://schemas.microsoft.com/office/excel/2006/main">
          <x14:cfRule type="expression" priority="262" id="{7C9B8329-24E3-4FE7-AA64-410F2FA36E8B}">
            <xm:f>$F67=data!$AR$5</xm:f>
            <x14:dxf>
              <fill>
                <patternFill>
                  <bgColor theme="1"/>
                </patternFill>
              </fill>
            </x14:dxf>
          </x14:cfRule>
          <xm:sqref>H67:I67</xm:sqref>
        </x14:conditionalFormatting>
        <x14:conditionalFormatting xmlns:xm="http://schemas.microsoft.com/office/excel/2006/main">
          <x14:cfRule type="expression" priority="261" id="{7CF4B1AA-785B-45AE-BD17-4E6063CBE91C}">
            <xm:f>$D68=data!$AS$5</xm:f>
            <x14:dxf>
              <fill>
                <patternFill>
                  <bgColor theme="1"/>
                </patternFill>
              </fill>
            </x14:dxf>
          </x14:cfRule>
          <xm:sqref>F68:I68</xm:sqref>
        </x14:conditionalFormatting>
        <x14:conditionalFormatting xmlns:xm="http://schemas.microsoft.com/office/excel/2006/main">
          <x14:cfRule type="expression" priority="260" id="{0D862158-00CE-4C52-B850-69E98BF993E2}">
            <xm:f>$D68=data!$AS$4</xm:f>
            <x14:dxf>
              <fill>
                <patternFill>
                  <bgColor theme="1"/>
                </patternFill>
              </fill>
            </x14:dxf>
          </x14:cfRule>
          <xm:sqref>J68</xm:sqref>
        </x14:conditionalFormatting>
        <x14:conditionalFormatting xmlns:xm="http://schemas.microsoft.com/office/excel/2006/main">
          <x14:cfRule type="expression" priority="259" id="{8593BADB-752E-4951-8EBC-344348E132EC}">
            <xm:f>$F68=data!$AR$4</xm:f>
            <x14:dxf>
              <fill>
                <patternFill>
                  <bgColor theme="1"/>
                </patternFill>
              </fill>
            </x14:dxf>
          </x14:cfRule>
          <xm:sqref>G68</xm:sqref>
        </x14:conditionalFormatting>
        <x14:conditionalFormatting xmlns:xm="http://schemas.microsoft.com/office/excel/2006/main">
          <x14:cfRule type="expression" priority="258" id="{C5192437-0B26-4E40-B6BE-B24C8B23AD45}">
            <xm:f>$F68=data!$AR$5</xm:f>
            <x14:dxf>
              <fill>
                <patternFill>
                  <bgColor theme="1"/>
                </patternFill>
              </fill>
            </x14:dxf>
          </x14:cfRule>
          <xm:sqref>H68:I68</xm:sqref>
        </x14:conditionalFormatting>
        <x14:conditionalFormatting xmlns:xm="http://schemas.microsoft.com/office/excel/2006/main">
          <x14:cfRule type="expression" priority="257" id="{053EDDFA-C917-4B55-85A7-88D42F17230E}">
            <xm:f>$D69=data!$AS$5</xm:f>
            <x14:dxf>
              <fill>
                <patternFill>
                  <bgColor theme="1"/>
                </patternFill>
              </fill>
            </x14:dxf>
          </x14:cfRule>
          <xm:sqref>F69:I69</xm:sqref>
        </x14:conditionalFormatting>
        <x14:conditionalFormatting xmlns:xm="http://schemas.microsoft.com/office/excel/2006/main">
          <x14:cfRule type="expression" priority="256" id="{DE9C2534-4AEE-4175-9D79-EA4DBC480337}">
            <xm:f>$D69=data!$AS$4</xm:f>
            <x14:dxf>
              <fill>
                <patternFill>
                  <bgColor theme="1"/>
                </patternFill>
              </fill>
            </x14:dxf>
          </x14:cfRule>
          <xm:sqref>J69</xm:sqref>
        </x14:conditionalFormatting>
        <x14:conditionalFormatting xmlns:xm="http://schemas.microsoft.com/office/excel/2006/main">
          <x14:cfRule type="expression" priority="255" id="{E820A0C9-D41C-436C-8BF0-2B4FEE5EA5EC}">
            <xm:f>$F69=data!$AR$4</xm:f>
            <x14:dxf>
              <fill>
                <patternFill>
                  <bgColor theme="1"/>
                </patternFill>
              </fill>
            </x14:dxf>
          </x14:cfRule>
          <xm:sqref>G69</xm:sqref>
        </x14:conditionalFormatting>
        <x14:conditionalFormatting xmlns:xm="http://schemas.microsoft.com/office/excel/2006/main">
          <x14:cfRule type="expression" priority="254" id="{1A499256-7B02-4C8A-9889-2D11CE6992DE}">
            <xm:f>$F69=data!$AR$5</xm:f>
            <x14:dxf>
              <fill>
                <patternFill>
                  <bgColor theme="1"/>
                </patternFill>
              </fill>
            </x14:dxf>
          </x14:cfRule>
          <xm:sqref>H69:I69</xm:sqref>
        </x14:conditionalFormatting>
        <x14:conditionalFormatting xmlns:xm="http://schemas.microsoft.com/office/excel/2006/main">
          <x14:cfRule type="expression" priority="253" id="{69EC5283-14D6-46BD-A36F-76A96D1EE6E8}">
            <xm:f>$D70=data!$AS$5</xm:f>
            <x14:dxf>
              <fill>
                <patternFill>
                  <bgColor theme="1"/>
                </patternFill>
              </fill>
            </x14:dxf>
          </x14:cfRule>
          <xm:sqref>F70:I70</xm:sqref>
        </x14:conditionalFormatting>
        <x14:conditionalFormatting xmlns:xm="http://schemas.microsoft.com/office/excel/2006/main">
          <x14:cfRule type="expression" priority="252" id="{DA7DF963-5488-4716-8A75-3C411A5CDFC3}">
            <xm:f>$D70=data!$AS$4</xm:f>
            <x14:dxf>
              <fill>
                <patternFill>
                  <bgColor theme="1"/>
                </patternFill>
              </fill>
            </x14:dxf>
          </x14:cfRule>
          <xm:sqref>J70</xm:sqref>
        </x14:conditionalFormatting>
        <x14:conditionalFormatting xmlns:xm="http://schemas.microsoft.com/office/excel/2006/main">
          <x14:cfRule type="expression" priority="251" id="{94C5825D-1B13-48D6-B7AD-973093182D2B}">
            <xm:f>$F70=data!$AR$4</xm:f>
            <x14:dxf>
              <fill>
                <patternFill>
                  <bgColor theme="1"/>
                </patternFill>
              </fill>
            </x14:dxf>
          </x14:cfRule>
          <xm:sqref>G70</xm:sqref>
        </x14:conditionalFormatting>
        <x14:conditionalFormatting xmlns:xm="http://schemas.microsoft.com/office/excel/2006/main">
          <x14:cfRule type="expression" priority="250" id="{8E772F49-4199-4EE4-B6F0-28C5227968B3}">
            <xm:f>$F70=data!$AR$5</xm:f>
            <x14:dxf>
              <fill>
                <patternFill>
                  <bgColor theme="1"/>
                </patternFill>
              </fill>
            </x14:dxf>
          </x14:cfRule>
          <xm:sqref>H70:I70</xm:sqref>
        </x14:conditionalFormatting>
        <x14:conditionalFormatting xmlns:xm="http://schemas.microsoft.com/office/excel/2006/main">
          <x14:cfRule type="expression" priority="249" id="{FB5AB327-44B9-4050-B743-CBD6C1C39B98}">
            <xm:f>$D71=data!$AS$5</xm:f>
            <x14:dxf>
              <fill>
                <patternFill>
                  <bgColor theme="1"/>
                </patternFill>
              </fill>
            </x14:dxf>
          </x14:cfRule>
          <xm:sqref>F71:I71</xm:sqref>
        </x14:conditionalFormatting>
        <x14:conditionalFormatting xmlns:xm="http://schemas.microsoft.com/office/excel/2006/main">
          <x14:cfRule type="expression" priority="248" id="{E22975B9-04DC-4B39-95FD-6AFAAB346FEF}">
            <xm:f>$D71=data!$AS$4</xm:f>
            <x14:dxf>
              <fill>
                <patternFill>
                  <bgColor theme="1"/>
                </patternFill>
              </fill>
            </x14:dxf>
          </x14:cfRule>
          <xm:sqref>J71</xm:sqref>
        </x14:conditionalFormatting>
        <x14:conditionalFormatting xmlns:xm="http://schemas.microsoft.com/office/excel/2006/main">
          <x14:cfRule type="expression" priority="247" id="{221AB0DF-B506-497C-B65A-083096D380BE}">
            <xm:f>$F71=data!$AR$4</xm:f>
            <x14:dxf>
              <fill>
                <patternFill>
                  <bgColor theme="1"/>
                </patternFill>
              </fill>
            </x14:dxf>
          </x14:cfRule>
          <xm:sqref>G71</xm:sqref>
        </x14:conditionalFormatting>
        <x14:conditionalFormatting xmlns:xm="http://schemas.microsoft.com/office/excel/2006/main">
          <x14:cfRule type="expression" priority="246" id="{A54E143B-612A-4174-8BF4-43F9FE64E15F}">
            <xm:f>$F71=data!$AR$5</xm:f>
            <x14:dxf>
              <fill>
                <patternFill>
                  <bgColor theme="1"/>
                </patternFill>
              </fill>
            </x14:dxf>
          </x14:cfRule>
          <xm:sqref>H71:I71</xm:sqref>
        </x14:conditionalFormatting>
        <x14:conditionalFormatting xmlns:xm="http://schemas.microsoft.com/office/excel/2006/main">
          <x14:cfRule type="expression" priority="245" id="{D6B785B1-A05E-447F-9B07-CDC82BE8BB0F}">
            <xm:f>$D72=data!$AS$5</xm:f>
            <x14:dxf>
              <fill>
                <patternFill>
                  <bgColor theme="1"/>
                </patternFill>
              </fill>
            </x14:dxf>
          </x14:cfRule>
          <xm:sqref>F72:I72</xm:sqref>
        </x14:conditionalFormatting>
        <x14:conditionalFormatting xmlns:xm="http://schemas.microsoft.com/office/excel/2006/main">
          <x14:cfRule type="expression" priority="244" id="{D99E188A-B971-41DB-82BC-A8EA48B3024D}">
            <xm:f>$D72=data!$AS$4</xm:f>
            <x14:dxf>
              <fill>
                <patternFill>
                  <bgColor theme="1"/>
                </patternFill>
              </fill>
            </x14:dxf>
          </x14:cfRule>
          <xm:sqref>J72</xm:sqref>
        </x14:conditionalFormatting>
        <x14:conditionalFormatting xmlns:xm="http://schemas.microsoft.com/office/excel/2006/main">
          <x14:cfRule type="expression" priority="243" id="{45576D7E-9030-4AAD-9A5B-0BF625683735}">
            <xm:f>$F72=data!$AR$4</xm:f>
            <x14:dxf>
              <fill>
                <patternFill>
                  <bgColor theme="1"/>
                </patternFill>
              </fill>
            </x14:dxf>
          </x14:cfRule>
          <xm:sqref>G72</xm:sqref>
        </x14:conditionalFormatting>
        <x14:conditionalFormatting xmlns:xm="http://schemas.microsoft.com/office/excel/2006/main">
          <x14:cfRule type="expression" priority="242" id="{2E952FB7-E277-4A3B-BA6B-98DD7EE56D60}">
            <xm:f>$F72=data!$AR$5</xm:f>
            <x14:dxf>
              <fill>
                <patternFill>
                  <bgColor theme="1"/>
                </patternFill>
              </fill>
            </x14:dxf>
          </x14:cfRule>
          <xm:sqref>H72:I72</xm:sqref>
        </x14:conditionalFormatting>
        <x14:conditionalFormatting xmlns:xm="http://schemas.microsoft.com/office/excel/2006/main">
          <x14:cfRule type="expression" priority="241" id="{78EBBB90-4FA2-44EA-B1DE-55FC510C8623}">
            <xm:f>$D73=data!$AS$5</xm:f>
            <x14:dxf>
              <fill>
                <patternFill>
                  <bgColor theme="1"/>
                </patternFill>
              </fill>
            </x14:dxf>
          </x14:cfRule>
          <xm:sqref>F73:I73</xm:sqref>
        </x14:conditionalFormatting>
        <x14:conditionalFormatting xmlns:xm="http://schemas.microsoft.com/office/excel/2006/main">
          <x14:cfRule type="expression" priority="240" id="{085B756B-B7ED-490C-8789-D0F59C7966EA}">
            <xm:f>$D73=data!$AS$4</xm:f>
            <x14:dxf>
              <fill>
                <patternFill>
                  <bgColor theme="1"/>
                </patternFill>
              </fill>
            </x14:dxf>
          </x14:cfRule>
          <xm:sqref>J73</xm:sqref>
        </x14:conditionalFormatting>
        <x14:conditionalFormatting xmlns:xm="http://schemas.microsoft.com/office/excel/2006/main">
          <x14:cfRule type="expression" priority="239" id="{7B4034FF-6600-4C13-8AAC-9DEFA139DD73}">
            <xm:f>$F73=data!$AR$4</xm:f>
            <x14:dxf>
              <fill>
                <patternFill>
                  <bgColor theme="1"/>
                </patternFill>
              </fill>
            </x14:dxf>
          </x14:cfRule>
          <xm:sqref>G73</xm:sqref>
        </x14:conditionalFormatting>
        <x14:conditionalFormatting xmlns:xm="http://schemas.microsoft.com/office/excel/2006/main">
          <x14:cfRule type="expression" priority="238" id="{314AA5CA-3A3C-4C99-AB01-FEC054AAA296}">
            <xm:f>$F73=data!$AR$5</xm:f>
            <x14:dxf>
              <fill>
                <patternFill>
                  <bgColor theme="1"/>
                </patternFill>
              </fill>
            </x14:dxf>
          </x14:cfRule>
          <xm:sqref>H73:I73</xm:sqref>
        </x14:conditionalFormatting>
        <x14:conditionalFormatting xmlns:xm="http://schemas.microsoft.com/office/excel/2006/main">
          <x14:cfRule type="expression" priority="237" id="{6F3A7E3A-6812-41EC-8702-919C6D0087A2}">
            <xm:f>$D74=data!$AS$5</xm:f>
            <x14:dxf>
              <fill>
                <patternFill>
                  <bgColor theme="1"/>
                </patternFill>
              </fill>
            </x14:dxf>
          </x14:cfRule>
          <xm:sqref>F74:I74</xm:sqref>
        </x14:conditionalFormatting>
        <x14:conditionalFormatting xmlns:xm="http://schemas.microsoft.com/office/excel/2006/main">
          <x14:cfRule type="expression" priority="236" id="{9AB10652-6FA3-4CCE-818A-3FFC7F240079}">
            <xm:f>$D74=data!$AS$4</xm:f>
            <x14:dxf>
              <fill>
                <patternFill>
                  <bgColor theme="1"/>
                </patternFill>
              </fill>
            </x14:dxf>
          </x14:cfRule>
          <xm:sqref>J74</xm:sqref>
        </x14:conditionalFormatting>
        <x14:conditionalFormatting xmlns:xm="http://schemas.microsoft.com/office/excel/2006/main">
          <x14:cfRule type="expression" priority="235" id="{7985F822-3CA2-4857-9873-2403E3B1AB57}">
            <xm:f>$F74=data!$AR$4</xm:f>
            <x14:dxf>
              <fill>
                <patternFill>
                  <bgColor theme="1"/>
                </patternFill>
              </fill>
            </x14:dxf>
          </x14:cfRule>
          <xm:sqref>G74</xm:sqref>
        </x14:conditionalFormatting>
        <x14:conditionalFormatting xmlns:xm="http://schemas.microsoft.com/office/excel/2006/main">
          <x14:cfRule type="expression" priority="234" id="{64A36CEF-646F-40FC-9242-08F722F05FB9}">
            <xm:f>$F74=data!$AR$5</xm:f>
            <x14:dxf>
              <fill>
                <patternFill>
                  <bgColor theme="1"/>
                </patternFill>
              </fill>
            </x14:dxf>
          </x14:cfRule>
          <xm:sqref>H74:I74</xm:sqref>
        </x14:conditionalFormatting>
        <x14:conditionalFormatting xmlns:xm="http://schemas.microsoft.com/office/excel/2006/main">
          <x14:cfRule type="expression" priority="233" id="{0B30AE71-BFF9-4FCF-A6E8-442C125F9CAB}">
            <xm:f>$D75=data!$AS$5</xm:f>
            <x14:dxf>
              <fill>
                <patternFill>
                  <bgColor theme="1"/>
                </patternFill>
              </fill>
            </x14:dxf>
          </x14:cfRule>
          <xm:sqref>F75:I75</xm:sqref>
        </x14:conditionalFormatting>
        <x14:conditionalFormatting xmlns:xm="http://schemas.microsoft.com/office/excel/2006/main">
          <x14:cfRule type="expression" priority="232" id="{754D95B6-D9EE-4E71-86EB-33E08B7264DC}">
            <xm:f>$D75=data!$AS$4</xm:f>
            <x14:dxf>
              <fill>
                <patternFill>
                  <bgColor theme="1"/>
                </patternFill>
              </fill>
            </x14:dxf>
          </x14:cfRule>
          <xm:sqref>J75</xm:sqref>
        </x14:conditionalFormatting>
        <x14:conditionalFormatting xmlns:xm="http://schemas.microsoft.com/office/excel/2006/main">
          <x14:cfRule type="expression" priority="231" id="{D070AA68-9E50-46FD-8AB0-F23750AF8AEE}">
            <xm:f>$F75=data!$AR$4</xm:f>
            <x14:dxf>
              <fill>
                <patternFill>
                  <bgColor theme="1"/>
                </patternFill>
              </fill>
            </x14:dxf>
          </x14:cfRule>
          <xm:sqref>G75</xm:sqref>
        </x14:conditionalFormatting>
        <x14:conditionalFormatting xmlns:xm="http://schemas.microsoft.com/office/excel/2006/main">
          <x14:cfRule type="expression" priority="230" id="{987F39DF-A136-4774-96AA-D4520ECF38C8}">
            <xm:f>$F75=data!$AR$5</xm:f>
            <x14:dxf>
              <fill>
                <patternFill>
                  <bgColor theme="1"/>
                </patternFill>
              </fill>
            </x14:dxf>
          </x14:cfRule>
          <xm:sqref>H75:I75</xm:sqref>
        </x14:conditionalFormatting>
        <x14:conditionalFormatting xmlns:xm="http://schemas.microsoft.com/office/excel/2006/main">
          <x14:cfRule type="expression" priority="229" id="{BDCBFB94-FB4B-4F03-A5BC-F57CA94B7264}">
            <xm:f>$D76=data!$AS$5</xm:f>
            <x14:dxf>
              <fill>
                <patternFill>
                  <bgColor theme="1"/>
                </patternFill>
              </fill>
            </x14:dxf>
          </x14:cfRule>
          <xm:sqref>F76:I76</xm:sqref>
        </x14:conditionalFormatting>
        <x14:conditionalFormatting xmlns:xm="http://schemas.microsoft.com/office/excel/2006/main">
          <x14:cfRule type="expression" priority="228" id="{1CEE482B-7011-4AEE-A1C7-3F7B2328EB4A}">
            <xm:f>$D76=data!$AS$4</xm:f>
            <x14:dxf>
              <fill>
                <patternFill>
                  <bgColor theme="1"/>
                </patternFill>
              </fill>
            </x14:dxf>
          </x14:cfRule>
          <xm:sqref>J76</xm:sqref>
        </x14:conditionalFormatting>
        <x14:conditionalFormatting xmlns:xm="http://schemas.microsoft.com/office/excel/2006/main">
          <x14:cfRule type="expression" priority="227" id="{EE816757-E64D-4D62-A2DA-9A1BED4945C8}">
            <xm:f>$F76=data!$AR$4</xm:f>
            <x14:dxf>
              <fill>
                <patternFill>
                  <bgColor theme="1"/>
                </patternFill>
              </fill>
            </x14:dxf>
          </x14:cfRule>
          <xm:sqref>G76</xm:sqref>
        </x14:conditionalFormatting>
        <x14:conditionalFormatting xmlns:xm="http://schemas.microsoft.com/office/excel/2006/main">
          <x14:cfRule type="expression" priority="226" id="{663FAE87-D1B9-4322-A823-FFA8503BD466}">
            <xm:f>$F76=data!$AR$5</xm:f>
            <x14:dxf>
              <fill>
                <patternFill>
                  <bgColor theme="1"/>
                </patternFill>
              </fill>
            </x14:dxf>
          </x14:cfRule>
          <xm:sqref>H76:I76</xm:sqref>
        </x14:conditionalFormatting>
        <x14:conditionalFormatting xmlns:xm="http://schemas.microsoft.com/office/excel/2006/main">
          <x14:cfRule type="expression" priority="225" id="{1AE9D344-135C-42BD-840D-2BB920786304}">
            <xm:f>$D85=data!$AS$5</xm:f>
            <x14:dxf>
              <fill>
                <patternFill>
                  <bgColor theme="1"/>
                </patternFill>
              </fill>
            </x14:dxf>
          </x14:cfRule>
          <xm:sqref>F85:I85</xm:sqref>
        </x14:conditionalFormatting>
        <x14:conditionalFormatting xmlns:xm="http://schemas.microsoft.com/office/excel/2006/main">
          <x14:cfRule type="expression" priority="224" id="{DAEB3CD4-D4FC-40D9-950E-6BD478581E3E}">
            <xm:f>$D85=data!$AS$4</xm:f>
            <x14:dxf>
              <fill>
                <patternFill>
                  <bgColor theme="1"/>
                </patternFill>
              </fill>
            </x14:dxf>
          </x14:cfRule>
          <xm:sqref>J85</xm:sqref>
        </x14:conditionalFormatting>
        <x14:conditionalFormatting xmlns:xm="http://schemas.microsoft.com/office/excel/2006/main">
          <x14:cfRule type="expression" priority="223" id="{1523EB6E-35AF-43AD-A935-748953DEEBEF}">
            <xm:f>$F85=data!$AR$4</xm:f>
            <x14:dxf>
              <fill>
                <patternFill>
                  <bgColor theme="1"/>
                </patternFill>
              </fill>
            </x14:dxf>
          </x14:cfRule>
          <xm:sqref>G85</xm:sqref>
        </x14:conditionalFormatting>
        <x14:conditionalFormatting xmlns:xm="http://schemas.microsoft.com/office/excel/2006/main">
          <x14:cfRule type="expression" priority="222" id="{4D747F44-B31F-4275-98F9-2D641FB790A9}">
            <xm:f>$F85=data!$AR$5</xm:f>
            <x14:dxf>
              <fill>
                <patternFill>
                  <bgColor theme="1"/>
                </patternFill>
              </fill>
            </x14:dxf>
          </x14:cfRule>
          <xm:sqref>H85:I85</xm:sqref>
        </x14:conditionalFormatting>
        <x14:conditionalFormatting xmlns:xm="http://schemas.microsoft.com/office/excel/2006/main">
          <x14:cfRule type="expression" priority="221" id="{C361DA8B-16C8-48B1-86DC-F167CDA1054F}">
            <xm:f>$D86=data!$AS$5</xm:f>
            <x14:dxf>
              <fill>
                <patternFill>
                  <bgColor theme="1"/>
                </patternFill>
              </fill>
            </x14:dxf>
          </x14:cfRule>
          <xm:sqref>F86:I86</xm:sqref>
        </x14:conditionalFormatting>
        <x14:conditionalFormatting xmlns:xm="http://schemas.microsoft.com/office/excel/2006/main">
          <x14:cfRule type="expression" priority="220" id="{86D9E2B2-DFB8-499D-A655-EE2755C93468}">
            <xm:f>$D86=data!$AS$4</xm:f>
            <x14:dxf>
              <fill>
                <patternFill>
                  <bgColor theme="1"/>
                </patternFill>
              </fill>
            </x14:dxf>
          </x14:cfRule>
          <xm:sqref>J86</xm:sqref>
        </x14:conditionalFormatting>
        <x14:conditionalFormatting xmlns:xm="http://schemas.microsoft.com/office/excel/2006/main">
          <x14:cfRule type="expression" priority="219" id="{62B1AC20-9B69-4A3B-83E0-2882D9C44DA2}">
            <xm:f>$F86=data!$AR$4</xm:f>
            <x14:dxf>
              <fill>
                <patternFill>
                  <bgColor theme="1"/>
                </patternFill>
              </fill>
            </x14:dxf>
          </x14:cfRule>
          <xm:sqref>G86</xm:sqref>
        </x14:conditionalFormatting>
        <x14:conditionalFormatting xmlns:xm="http://schemas.microsoft.com/office/excel/2006/main">
          <x14:cfRule type="expression" priority="218" id="{C5061AF2-C1A2-4FAF-BA8C-E1BE6C8C7CFB}">
            <xm:f>$F86=data!$AR$5</xm:f>
            <x14:dxf>
              <fill>
                <patternFill>
                  <bgColor theme="1"/>
                </patternFill>
              </fill>
            </x14:dxf>
          </x14:cfRule>
          <xm:sqref>H86:I86</xm:sqref>
        </x14:conditionalFormatting>
        <x14:conditionalFormatting xmlns:xm="http://schemas.microsoft.com/office/excel/2006/main">
          <x14:cfRule type="expression" priority="217" id="{33BAB0A0-D4B4-48F8-AB1F-EA5C97F0A209}">
            <xm:f>$D87=data!$AS$5</xm:f>
            <x14:dxf>
              <fill>
                <patternFill>
                  <bgColor theme="1"/>
                </patternFill>
              </fill>
            </x14:dxf>
          </x14:cfRule>
          <xm:sqref>F87:I87</xm:sqref>
        </x14:conditionalFormatting>
        <x14:conditionalFormatting xmlns:xm="http://schemas.microsoft.com/office/excel/2006/main">
          <x14:cfRule type="expression" priority="216" id="{813C2763-6C01-4D86-A8EF-59CAB4CC1BA4}">
            <xm:f>$D87=data!$AS$4</xm:f>
            <x14:dxf>
              <fill>
                <patternFill>
                  <bgColor theme="1"/>
                </patternFill>
              </fill>
            </x14:dxf>
          </x14:cfRule>
          <xm:sqref>J87</xm:sqref>
        </x14:conditionalFormatting>
        <x14:conditionalFormatting xmlns:xm="http://schemas.microsoft.com/office/excel/2006/main">
          <x14:cfRule type="expression" priority="215" id="{C6EE322E-8B3F-42B3-A323-99B0A43CCDD7}">
            <xm:f>$F87=data!$AR$4</xm:f>
            <x14:dxf>
              <fill>
                <patternFill>
                  <bgColor theme="1"/>
                </patternFill>
              </fill>
            </x14:dxf>
          </x14:cfRule>
          <xm:sqref>G87</xm:sqref>
        </x14:conditionalFormatting>
        <x14:conditionalFormatting xmlns:xm="http://schemas.microsoft.com/office/excel/2006/main">
          <x14:cfRule type="expression" priority="214" id="{32C71848-F112-4C98-8178-9ACA8B567389}">
            <xm:f>$F87=data!$AR$5</xm:f>
            <x14:dxf>
              <fill>
                <patternFill>
                  <bgColor theme="1"/>
                </patternFill>
              </fill>
            </x14:dxf>
          </x14:cfRule>
          <xm:sqref>H87:I87</xm:sqref>
        </x14:conditionalFormatting>
        <x14:conditionalFormatting xmlns:xm="http://schemas.microsoft.com/office/excel/2006/main">
          <x14:cfRule type="expression" priority="213" id="{020CAA42-EF1D-4CF1-8B22-DC9B9228647C}">
            <xm:f>$D88=data!$AS$5</xm:f>
            <x14:dxf>
              <fill>
                <patternFill>
                  <bgColor theme="1"/>
                </patternFill>
              </fill>
            </x14:dxf>
          </x14:cfRule>
          <xm:sqref>F88:I88</xm:sqref>
        </x14:conditionalFormatting>
        <x14:conditionalFormatting xmlns:xm="http://schemas.microsoft.com/office/excel/2006/main">
          <x14:cfRule type="expression" priority="212" id="{BF40FFEB-24F1-45D1-BD75-85ECE3303CDE}">
            <xm:f>$D88=data!$AS$4</xm:f>
            <x14:dxf>
              <fill>
                <patternFill>
                  <bgColor theme="1"/>
                </patternFill>
              </fill>
            </x14:dxf>
          </x14:cfRule>
          <xm:sqref>J88</xm:sqref>
        </x14:conditionalFormatting>
        <x14:conditionalFormatting xmlns:xm="http://schemas.microsoft.com/office/excel/2006/main">
          <x14:cfRule type="expression" priority="211" id="{32DDFD30-9F42-41BB-AE2E-C71FB7C66B39}">
            <xm:f>$F88=data!$AR$4</xm:f>
            <x14:dxf>
              <fill>
                <patternFill>
                  <bgColor theme="1"/>
                </patternFill>
              </fill>
            </x14:dxf>
          </x14:cfRule>
          <xm:sqref>G88</xm:sqref>
        </x14:conditionalFormatting>
        <x14:conditionalFormatting xmlns:xm="http://schemas.microsoft.com/office/excel/2006/main">
          <x14:cfRule type="expression" priority="210" id="{3627D0E4-E88D-4E5D-BCA2-A65C58747978}">
            <xm:f>$F88=data!$AR$5</xm:f>
            <x14:dxf>
              <fill>
                <patternFill>
                  <bgColor theme="1"/>
                </patternFill>
              </fill>
            </x14:dxf>
          </x14:cfRule>
          <xm:sqref>H88:I88</xm:sqref>
        </x14:conditionalFormatting>
        <x14:conditionalFormatting xmlns:xm="http://schemas.microsoft.com/office/excel/2006/main">
          <x14:cfRule type="expression" priority="209" id="{CCCF0ACF-9BB1-4C15-A7A6-A55CD735E7AF}">
            <xm:f>$D89=data!$AS$5</xm:f>
            <x14:dxf>
              <fill>
                <patternFill>
                  <bgColor theme="1"/>
                </patternFill>
              </fill>
            </x14:dxf>
          </x14:cfRule>
          <xm:sqref>F89:I89</xm:sqref>
        </x14:conditionalFormatting>
        <x14:conditionalFormatting xmlns:xm="http://schemas.microsoft.com/office/excel/2006/main">
          <x14:cfRule type="expression" priority="208" id="{61527287-172F-4F31-BECE-CB974D1C0496}">
            <xm:f>$D89=data!$AS$4</xm:f>
            <x14:dxf>
              <fill>
                <patternFill>
                  <bgColor theme="1"/>
                </patternFill>
              </fill>
            </x14:dxf>
          </x14:cfRule>
          <xm:sqref>J89</xm:sqref>
        </x14:conditionalFormatting>
        <x14:conditionalFormatting xmlns:xm="http://schemas.microsoft.com/office/excel/2006/main">
          <x14:cfRule type="expression" priority="207" id="{3F99645F-C22A-474A-A214-CFC1E6B04686}">
            <xm:f>$F89=data!$AR$4</xm:f>
            <x14:dxf>
              <fill>
                <patternFill>
                  <bgColor theme="1"/>
                </patternFill>
              </fill>
            </x14:dxf>
          </x14:cfRule>
          <xm:sqref>G89</xm:sqref>
        </x14:conditionalFormatting>
        <x14:conditionalFormatting xmlns:xm="http://schemas.microsoft.com/office/excel/2006/main">
          <x14:cfRule type="expression" priority="206" id="{CE5674F2-4811-4220-828F-D59EC6229A21}">
            <xm:f>$F89=data!$AR$5</xm:f>
            <x14:dxf>
              <fill>
                <patternFill>
                  <bgColor theme="1"/>
                </patternFill>
              </fill>
            </x14:dxf>
          </x14:cfRule>
          <xm:sqref>H89:I89</xm:sqref>
        </x14:conditionalFormatting>
        <x14:conditionalFormatting xmlns:xm="http://schemas.microsoft.com/office/excel/2006/main">
          <x14:cfRule type="expression" priority="205" id="{B10D6C54-631E-460B-960C-FAFDE40C07A8}">
            <xm:f>$D90=data!$AS$5</xm:f>
            <x14:dxf>
              <fill>
                <patternFill>
                  <bgColor theme="1"/>
                </patternFill>
              </fill>
            </x14:dxf>
          </x14:cfRule>
          <xm:sqref>F90:I90</xm:sqref>
        </x14:conditionalFormatting>
        <x14:conditionalFormatting xmlns:xm="http://schemas.microsoft.com/office/excel/2006/main">
          <x14:cfRule type="expression" priority="204" id="{7D2E3AC1-AED2-46AE-850E-34F96EA57919}">
            <xm:f>$D90=data!$AS$4</xm:f>
            <x14:dxf>
              <fill>
                <patternFill>
                  <bgColor theme="1"/>
                </patternFill>
              </fill>
            </x14:dxf>
          </x14:cfRule>
          <xm:sqref>J90</xm:sqref>
        </x14:conditionalFormatting>
        <x14:conditionalFormatting xmlns:xm="http://schemas.microsoft.com/office/excel/2006/main">
          <x14:cfRule type="expression" priority="203" id="{50FFF8E6-0339-405D-91DB-809D57D1E68A}">
            <xm:f>$F90=data!$AR$4</xm:f>
            <x14:dxf>
              <fill>
                <patternFill>
                  <bgColor theme="1"/>
                </patternFill>
              </fill>
            </x14:dxf>
          </x14:cfRule>
          <xm:sqref>G90</xm:sqref>
        </x14:conditionalFormatting>
        <x14:conditionalFormatting xmlns:xm="http://schemas.microsoft.com/office/excel/2006/main">
          <x14:cfRule type="expression" priority="202" id="{04E09BA0-EE5B-42EE-A579-CF65DDAE8E04}">
            <xm:f>$F90=data!$AR$5</xm:f>
            <x14:dxf>
              <fill>
                <patternFill>
                  <bgColor theme="1"/>
                </patternFill>
              </fill>
            </x14:dxf>
          </x14:cfRule>
          <xm:sqref>H90:I90</xm:sqref>
        </x14:conditionalFormatting>
        <x14:conditionalFormatting xmlns:xm="http://schemas.microsoft.com/office/excel/2006/main">
          <x14:cfRule type="expression" priority="201" id="{59162EEE-7D08-46AA-8EAE-1C7A06325701}">
            <xm:f>$D91=data!$AS$5</xm:f>
            <x14:dxf>
              <fill>
                <patternFill>
                  <bgColor theme="1"/>
                </patternFill>
              </fill>
            </x14:dxf>
          </x14:cfRule>
          <xm:sqref>F91:I91</xm:sqref>
        </x14:conditionalFormatting>
        <x14:conditionalFormatting xmlns:xm="http://schemas.microsoft.com/office/excel/2006/main">
          <x14:cfRule type="expression" priority="200" id="{C4A89DCF-AED7-4212-8277-17FCA133214E}">
            <xm:f>$D91=data!$AS$4</xm:f>
            <x14:dxf>
              <fill>
                <patternFill>
                  <bgColor theme="1"/>
                </patternFill>
              </fill>
            </x14:dxf>
          </x14:cfRule>
          <xm:sqref>J91</xm:sqref>
        </x14:conditionalFormatting>
        <x14:conditionalFormatting xmlns:xm="http://schemas.microsoft.com/office/excel/2006/main">
          <x14:cfRule type="expression" priority="199" id="{A6877DDA-5003-4E33-8608-8BDF6AEEF9E5}">
            <xm:f>$F91=data!$AR$4</xm:f>
            <x14:dxf>
              <fill>
                <patternFill>
                  <bgColor theme="1"/>
                </patternFill>
              </fill>
            </x14:dxf>
          </x14:cfRule>
          <xm:sqref>G91</xm:sqref>
        </x14:conditionalFormatting>
        <x14:conditionalFormatting xmlns:xm="http://schemas.microsoft.com/office/excel/2006/main">
          <x14:cfRule type="expression" priority="198" id="{76EC31B3-22AB-4437-8846-750CD839907F}">
            <xm:f>$F91=data!$AR$5</xm:f>
            <x14:dxf>
              <fill>
                <patternFill>
                  <bgColor theme="1"/>
                </patternFill>
              </fill>
            </x14:dxf>
          </x14:cfRule>
          <xm:sqref>H91:I91</xm:sqref>
        </x14:conditionalFormatting>
        <x14:conditionalFormatting xmlns:xm="http://schemas.microsoft.com/office/excel/2006/main">
          <x14:cfRule type="expression" priority="197" id="{69379CAA-A29F-40D9-B788-859DF1AB4A66}">
            <xm:f>$D92=data!$AS$5</xm:f>
            <x14:dxf>
              <fill>
                <patternFill>
                  <bgColor theme="1"/>
                </patternFill>
              </fill>
            </x14:dxf>
          </x14:cfRule>
          <xm:sqref>F92:I92</xm:sqref>
        </x14:conditionalFormatting>
        <x14:conditionalFormatting xmlns:xm="http://schemas.microsoft.com/office/excel/2006/main">
          <x14:cfRule type="expression" priority="196" id="{93829C0A-E622-41B9-9DDC-669B333A429E}">
            <xm:f>$D92=data!$AS$4</xm:f>
            <x14:dxf>
              <fill>
                <patternFill>
                  <bgColor theme="1"/>
                </patternFill>
              </fill>
            </x14:dxf>
          </x14:cfRule>
          <xm:sqref>J92</xm:sqref>
        </x14:conditionalFormatting>
        <x14:conditionalFormatting xmlns:xm="http://schemas.microsoft.com/office/excel/2006/main">
          <x14:cfRule type="expression" priority="195" id="{6767DE70-DD34-4B2F-8E32-B44A1B2FEEE9}">
            <xm:f>$F92=data!$AR$4</xm:f>
            <x14:dxf>
              <fill>
                <patternFill>
                  <bgColor theme="1"/>
                </patternFill>
              </fill>
            </x14:dxf>
          </x14:cfRule>
          <xm:sqref>G92</xm:sqref>
        </x14:conditionalFormatting>
        <x14:conditionalFormatting xmlns:xm="http://schemas.microsoft.com/office/excel/2006/main">
          <x14:cfRule type="expression" priority="194" id="{3467D9B5-95DE-4AE4-84E9-CC64CFFB5A09}">
            <xm:f>$F92=data!$AR$5</xm:f>
            <x14:dxf>
              <fill>
                <patternFill>
                  <bgColor theme="1"/>
                </patternFill>
              </fill>
            </x14:dxf>
          </x14:cfRule>
          <xm:sqref>H92:I92</xm:sqref>
        </x14:conditionalFormatting>
        <x14:conditionalFormatting xmlns:xm="http://schemas.microsoft.com/office/excel/2006/main">
          <x14:cfRule type="expression" priority="193" id="{193C8ED6-0BFF-4547-B2F1-F0C354E3653A}">
            <xm:f>$D93=data!$AS$5</xm:f>
            <x14:dxf>
              <fill>
                <patternFill>
                  <bgColor theme="1"/>
                </patternFill>
              </fill>
            </x14:dxf>
          </x14:cfRule>
          <xm:sqref>F93:I93</xm:sqref>
        </x14:conditionalFormatting>
        <x14:conditionalFormatting xmlns:xm="http://schemas.microsoft.com/office/excel/2006/main">
          <x14:cfRule type="expression" priority="192" id="{65C6341B-42D8-43CC-B4BD-37591E9C7841}">
            <xm:f>$D93=data!$AS$4</xm:f>
            <x14:dxf>
              <fill>
                <patternFill>
                  <bgColor theme="1"/>
                </patternFill>
              </fill>
            </x14:dxf>
          </x14:cfRule>
          <xm:sqref>J93</xm:sqref>
        </x14:conditionalFormatting>
        <x14:conditionalFormatting xmlns:xm="http://schemas.microsoft.com/office/excel/2006/main">
          <x14:cfRule type="expression" priority="191" id="{0E8408B9-B8EE-4069-AEA6-0E21DEF25287}">
            <xm:f>$F93=data!$AR$4</xm:f>
            <x14:dxf>
              <fill>
                <patternFill>
                  <bgColor theme="1"/>
                </patternFill>
              </fill>
            </x14:dxf>
          </x14:cfRule>
          <xm:sqref>G93</xm:sqref>
        </x14:conditionalFormatting>
        <x14:conditionalFormatting xmlns:xm="http://schemas.microsoft.com/office/excel/2006/main">
          <x14:cfRule type="expression" priority="190" id="{E7BDD857-AB8B-418B-8812-311304D15EAA}">
            <xm:f>$F93=data!$AR$5</xm:f>
            <x14:dxf>
              <fill>
                <patternFill>
                  <bgColor theme="1"/>
                </patternFill>
              </fill>
            </x14:dxf>
          </x14:cfRule>
          <xm:sqref>H93:I93</xm:sqref>
        </x14:conditionalFormatting>
        <x14:conditionalFormatting xmlns:xm="http://schemas.microsoft.com/office/excel/2006/main">
          <x14:cfRule type="expression" priority="189" id="{AE11EE85-4887-4F5C-A65E-C86B1CE7FF9F}">
            <xm:f>$D94=data!$AS$5</xm:f>
            <x14:dxf>
              <fill>
                <patternFill>
                  <bgColor theme="1"/>
                </patternFill>
              </fill>
            </x14:dxf>
          </x14:cfRule>
          <xm:sqref>F94:I94</xm:sqref>
        </x14:conditionalFormatting>
        <x14:conditionalFormatting xmlns:xm="http://schemas.microsoft.com/office/excel/2006/main">
          <x14:cfRule type="expression" priority="188" id="{D7568420-B370-491A-9E3A-D3D743133083}">
            <xm:f>$D94=data!$AS$4</xm:f>
            <x14:dxf>
              <fill>
                <patternFill>
                  <bgColor theme="1"/>
                </patternFill>
              </fill>
            </x14:dxf>
          </x14:cfRule>
          <xm:sqref>J94</xm:sqref>
        </x14:conditionalFormatting>
        <x14:conditionalFormatting xmlns:xm="http://schemas.microsoft.com/office/excel/2006/main">
          <x14:cfRule type="expression" priority="187" id="{8CBF24E5-2C71-45B3-A643-8DD22AD203C6}">
            <xm:f>$F94=data!$AR$4</xm:f>
            <x14:dxf>
              <fill>
                <patternFill>
                  <bgColor theme="1"/>
                </patternFill>
              </fill>
            </x14:dxf>
          </x14:cfRule>
          <xm:sqref>G94</xm:sqref>
        </x14:conditionalFormatting>
        <x14:conditionalFormatting xmlns:xm="http://schemas.microsoft.com/office/excel/2006/main">
          <x14:cfRule type="expression" priority="186" id="{F3D59523-DE5A-4C17-9A24-FF7BF40C194E}">
            <xm:f>$F94=data!$AR$5</xm:f>
            <x14:dxf>
              <fill>
                <patternFill>
                  <bgColor theme="1"/>
                </patternFill>
              </fill>
            </x14:dxf>
          </x14:cfRule>
          <xm:sqref>H94:I94</xm:sqref>
        </x14:conditionalFormatting>
        <x14:conditionalFormatting xmlns:xm="http://schemas.microsoft.com/office/excel/2006/main">
          <x14:cfRule type="expression" priority="185" id="{EA956F17-3AC2-4280-AA0D-1E8A9C0967E6}">
            <xm:f>$D95=data!$AS$5</xm:f>
            <x14:dxf>
              <fill>
                <patternFill>
                  <bgColor theme="1"/>
                </patternFill>
              </fill>
            </x14:dxf>
          </x14:cfRule>
          <xm:sqref>F95:I95</xm:sqref>
        </x14:conditionalFormatting>
        <x14:conditionalFormatting xmlns:xm="http://schemas.microsoft.com/office/excel/2006/main">
          <x14:cfRule type="expression" priority="184" id="{5F1B6C9F-097E-4F19-BA2E-8D990FEB32CC}">
            <xm:f>$D95=data!$AS$4</xm:f>
            <x14:dxf>
              <fill>
                <patternFill>
                  <bgColor theme="1"/>
                </patternFill>
              </fill>
            </x14:dxf>
          </x14:cfRule>
          <xm:sqref>J95</xm:sqref>
        </x14:conditionalFormatting>
        <x14:conditionalFormatting xmlns:xm="http://schemas.microsoft.com/office/excel/2006/main">
          <x14:cfRule type="expression" priority="183" id="{A5320652-9EEE-4838-A207-E5A1A30D8D2A}">
            <xm:f>$F95=data!$AR$4</xm:f>
            <x14:dxf>
              <fill>
                <patternFill>
                  <bgColor theme="1"/>
                </patternFill>
              </fill>
            </x14:dxf>
          </x14:cfRule>
          <xm:sqref>G95</xm:sqref>
        </x14:conditionalFormatting>
        <x14:conditionalFormatting xmlns:xm="http://schemas.microsoft.com/office/excel/2006/main">
          <x14:cfRule type="expression" priority="182" id="{28400149-EC64-4FBD-8F4C-32244674E109}">
            <xm:f>$F95=data!$AR$5</xm:f>
            <x14:dxf>
              <fill>
                <patternFill>
                  <bgColor theme="1"/>
                </patternFill>
              </fill>
            </x14:dxf>
          </x14:cfRule>
          <xm:sqref>H95:I95</xm:sqref>
        </x14:conditionalFormatting>
        <x14:conditionalFormatting xmlns:xm="http://schemas.microsoft.com/office/excel/2006/main">
          <x14:cfRule type="expression" priority="181" id="{AA1BCB77-EBD4-43D2-895A-AD4B6B3408DA}">
            <xm:f>$D96=data!$AS$5</xm:f>
            <x14:dxf>
              <fill>
                <patternFill>
                  <bgColor theme="1"/>
                </patternFill>
              </fill>
            </x14:dxf>
          </x14:cfRule>
          <xm:sqref>F96:I96</xm:sqref>
        </x14:conditionalFormatting>
        <x14:conditionalFormatting xmlns:xm="http://schemas.microsoft.com/office/excel/2006/main">
          <x14:cfRule type="expression" priority="180" id="{A6511429-EA08-4031-BA1D-97CE9B5E5F03}">
            <xm:f>$D96=data!$AS$4</xm:f>
            <x14:dxf>
              <fill>
                <patternFill>
                  <bgColor theme="1"/>
                </patternFill>
              </fill>
            </x14:dxf>
          </x14:cfRule>
          <xm:sqref>J96</xm:sqref>
        </x14:conditionalFormatting>
        <x14:conditionalFormatting xmlns:xm="http://schemas.microsoft.com/office/excel/2006/main">
          <x14:cfRule type="expression" priority="179" id="{443271FF-BD90-4F34-954F-FD26A390F8A4}">
            <xm:f>$F96=data!$AR$4</xm:f>
            <x14:dxf>
              <fill>
                <patternFill>
                  <bgColor theme="1"/>
                </patternFill>
              </fill>
            </x14:dxf>
          </x14:cfRule>
          <xm:sqref>G96</xm:sqref>
        </x14:conditionalFormatting>
        <x14:conditionalFormatting xmlns:xm="http://schemas.microsoft.com/office/excel/2006/main">
          <x14:cfRule type="expression" priority="178" id="{1DCD2EAD-D79B-4C8F-890A-B417B9A99ABE}">
            <xm:f>$F96=data!$AR$5</xm:f>
            <x14:dxf>
              <fill>
                <patternFill>
                  <bgColor theme="1"/>
                </patternFill>
              </fill>
            </x14:dxf>
          </x14:cfRule>
          <xm:sqref>H96:I96</xm:sqref>
        </x14:conditionalFormatting>
        <x14:conditionalFormatting xmlns:xm="http://schemas.microsoft.com/office/excel/2006/main">
          <x14:cfRule type="expression" priority="177" id="{CC8DFBD0-F4A4-444A-8C73-A77E892B2602}">
            <xm:f>$D105=data!$AS$5</xm:f>
            <x14:dxf>
              <fill>
                <patternFill>
                  <bgColor theme="1"/>
                </patternFill>
              </fill>
            </x14:dxf>
          </x14:cfRule>
          <xm:sqref>F105:I105</xm:sqref>
        </x14:conditionalFormatting>
        <x14:conditionalFormatting xmlns:xm="http://schemas.microsoft.com/office/excel/2006/main">
          <x14:cfRule type="expression" priority="176" id="{BA92A5EC-594F-497F-9C33-CFF887B771F2}">
            <xm:f>$D105=data!$AS$4</xm:f>
            <x14:dxf>
              <fill>
                <patternFill>
                  <bgColor theme="1"/>
                </patternFill>
              </fill>
            </x14:dxf>
          </x14:cfRule>
          <xm:sqref>J105</xm:sqref>
        </x14:conditionalFormatting>
        <x14:conditionalFormatting xmlns:xm="http://schemas.microsoft.com/office/excel/2006/main">
          <x14:cfRule type="expression" priority="175" id="{5C5AAB86-52DC-478D-9539-0F2AC81E350D}">
            <xm:f>$F105=data!$AR$4</xm:f>
            <x14:dxf>
              <fill>
                <patternFill>
                  <bgColor theme="1"/>
                </patternFill>
              </fill>
            </x14:dxf>
          </x14:cfRule>
          <xm:sqref>G105</xm:sqref>
        </x14:conditionalFormatting>
        <x14:conditionalFormatting xmlns:xm="http://schemas.microsoft.com/office/excel/2006/main">
          <x14:cfRule type="expression" priority="174" id="{CDFFB7F5-7D96-446E-9C18-01D48C6C001D}">
            <xm:f>$F105=data!$AR$5</xm:f>
            <x14:dxf>
              <fill>
                <patternFill>
                  <bgColor theme="1"/>
                </patternFill>
              </fill>
            </x14:dxf>
          </x14:cfRule>
          <xm:sqref>H105:I105</xm:sqref>
        </x14:conditionalFormatting>
        <x14:conditionalFormatting xmlns:xm="http://schemas.microsoft.com/office/excel/2006/main">
          <x14:cfRule type="expression" priority="173" id="{9337A159-6915-458E-B1C5-93E68CC07ACD}">
            <xm:f>$D106=data!$AS$5</xm:f>
            <x14:dxf>
              <fill>
                <patternFill>
                  <bgColor theme="1"/>
                </patternFill>
              </fill>
            </x14:dxf>
          </x14:cfRule>
          <xm:sqref>F106:I106</xm:sqref>
        </x14:conditionalFormatting>
        <x14:conditionalFormatting xmlns:xm="http://schemas.microsoft.com/office/excel/2006/main">
          <x14:cfRule type="expression" priority="172" id="{848D53EE-7F64-4709-AF4C-1287BB24E888}">
            <xm:f>$D106=data!$AS$4</xm:f>
            <x14:dxf>
              <fill>
                <patternFill>
                  <bgColor theme="1"/>
                </patternFill>
              </fill>
            </x14:dxf>
          </x14:cfRule>
          <xm:sqref>J106</xm:sqref>
        </x14:conditionalFormatting>
        <x14:conditionalFormatting xmlns:xm="http://schemas.microsoft.com/office/excel/2006/main">
          <x14:cfRule type="expression" priority="171" id="{B63EF5A3-2F5D-428C-ADD3-C095029A0762}">
            <xm:f>$F106=data!$AR$4</xm:f>
            <x14:dxf>
              <fill>
                <patternFill>
                  <bgColor theme="1"/>
                </patternFill>
              </fill>
            </x14:dxf>
          </x14:cfRule>
          <xm:sqref>G106</xm:sqref>
        </x14:conditionalFormatting>
        <x14:conditionalFormatting xmlns:xm="http://schemas.microsoft.com/office/excel/2006/main">
          <x14:cfRule type="expression" priority="170" id="{64E74AE6-112D-4F25-8760-EA5DFB78C736}">
            <xm:f>$F106=data!$AR$5</xm:f>
            <x14:dxf>
              <fill>
                <patternFill>
                  <bgColor theme="1"/>
                </patternFill>
              </fill>
            </x14:dxf>
          </x14:cfRule>
          <xm:sqref>H106:I106</xm:sqref>
        </x14:conditionalFormatting>
        <x14:conditionalFormatting xmlns:xm="http://schemas.microsoft.com/office/excel/2006/main">
          <x14:cfRule type="expression" priority="169" id="{348A4D2F-3CC1-49F8-B56F-9A3377E2FD63}">
            <xm:f>$D107=data!$AS$5</xm:f>
            <x14:dxf>
              <fill>
                <patternFill>
                  <bgColor theme="1"/>
                </patternFill>
              </fill>
            </x14:dxf>
          </x14:cfRule>
          <xm:sqref>F107:I107</xm:sqref>
        </x14:conditionalFormatting>
        <x14:conditionalFormatting xmlns:xm="http://schemas.microsoft.com/office/excel/2006/main">
          <x14:cfRule type="expression" priority="168" id="{5E08B813-601E-4010-82E3-60AE3A216EF1}">
            <xm:f>$D107=data!$AS$4</xm:f>
            <x14:dxf>
              <fill>
                <patternFill>
                  <bgColor theme="1"/>
                </patternFill>
              </fill>
            </x14:dxf>
          </x14:cfRule>
          <xm:sqref>J107</xm:sqref>
        </x14:conditionalFormatting>
        <x14:conditionalFormatting xmlns:xm="http://schemas.microsoft.com/office/excel/2006/main">
          <x14:cfRule type="expression" priority="167" id="{34DD23E9-6AF0-49F2-A3C3-059337D004E7}">
            <xm:f>$F107=data!$AR$4</xm:f>
            <x14:dxf>
              <fill>
                <patternFill>
                  <bgColor theme="1"/>
                </patternFill>
              </fill>
            </x14:dxf>
          </x14:cfRule>
          <xm:sqref>G107</xm:sqref>
        </x14:conditionalFormatting>
        <x14:conditionalFormatting xmlns:xm="http://schemas.microsoft.com/office/excel/2006/main">
          <x14:cfRule type="expression" priority="166" id="{305AB1EC-C7E8-4FEE-B2EC-42383888D2BD}">
            <xm:f>$F107=data!$AR$5</xm:f>
            <x14:dxf>
              <fill>
                <patternFill>
                  <bgColor theme="1"/>
                </patternFill>
              </fill>
            </x14:dxf>
          </x14:cfRule>
          <xm:sqref>H107:I107</xm:sqref>
        </x14:conditionalFormatting>
        <x14:conditionalFormatting xmlns:xm="http://schemas.microsoft.com/office/excel/2006/main">
          <x14:cfRule type="expression" priority="165" id="{EE719355-787D-42B5-B1B9-4CEADBD70BC4}">
            <xm:f>$D108=data!$AS$5</xm:f>
            <x14:dxf>
              <fill>
                <patternFill>
                  <bgColor theme="1"/>
                </patternFill>
              </fill>
            </x14:dxf>
          </x14:cfRule>
          <xm:sqref>F108:I108</xm:sqref>
        </x14:conditionalFormatting>
        <x14:conditionalFormatting xmlns:xm="http://schemas.microsoft.com/office/excel/2006/main">
          <x14:cfRule type="expression" priority="164" id="{3F9BB990-3E07-4F30-9575-6EE4F6274851}">
            <xm:f>$D108=data!$AS$4</xm:f>
            <x14:dxf>
              <fill>
                <patternFill>
                  <bgColor theme="1"/>
                </patternFill>
              </fill>
            </x14:dxf>
          </x14:cfRule>
          <xm:sqref>J108</xm:sqref>
        </x14:conditionalFormatting>
        <x14:conditionalFormatting xmlns:xm="http://schemas.microsoft.com/office/excel/2006/main">
          <x14:cfRule type="expression" priority="163" id="{F710E8D8-6FB2-4639-9C84-620E01BFEA46}">
            <xm:f>$F108=data!$AR$4</xm:f>
            <x14:dxf>
              <fill>
                <patternFill>
                  <bgColor theme="1"/>
                </patternFill>
              </fill>
            </x14:dxf>
          </x14:cfRule>
          <xm:sqref>G108</xm:sqref>
        </x14:conditionalFormatting>
        <x14:conditionalFormatting xmlns:xm="http://schemas.microsoft.com/office/excel/2006/main">
          <x14:cfRule type="expression" priority="162" id="{68D2CCA7-A8A4-4129-9D0E-00D6734A27EC}">
            <xm:f>$F108=data!$AR$5</xm:f>
            <x14:dxf>
              <fill>
                <patternFill>
                  <bgColor theme="1"/>
                </patternFill>
              </fill>
            </x14:dxf>
          </x14:cfRule>
          <xm:sqref>H108:I108</xm:sqref>
        </x14:conditionalFormatting>
        <x14:conditionalFormatting xmlns:xm="http://schemas.microsoft.com/office/excel/2006/main">
          <x14:cfRule type="expression" priority="161" id="{A22B6DF5-65CD-4C45-BE21-5D3FBA2D9FF0}">
            <xm:f>$D109=data!$AS$5</xm:f>
            <x14:dxf>
              <fill>
                <patternFill>
                  <bgColor theme="1"/>
                </patternFill>
              </fill>
            </x14:dxf>
          </x14:cfRule>
          <xm:sqref>F109:I109</xm:sqref>
        </x14:conditionalFormatting>
        <x14:conditionalFormatting xmlns:xm="http://schemas.microsoft.com/office/excel/2006/main">
          <x14:cfRule type="expression" priority="160" id="{F058A7EA-FBFA-48B0-9E8A-F6CC781CA9DC}">
            <xm:f>$D109=data!$AS$4</xm:f>
            <x14:dxf>
              <fill>
                <patternFill>
                  <bgColor theme="1"/>
                </patternFill>
              </fill>
            </x14:dxf>
          </x14:cfRule>
          <xm:sqref>J109</xm:sqref>
        </x14:conditionalFormatting>
        <x14:conditionalFormatting xmlns:xm="http://schemas.microsoft.com/office/excel/2006/main">
          <x14:cfRule type="expression" priority="159" id="{CFC66B0A-6A6C-4702-986E-55E3945BB862}">
            <xm:f>$F109=data!$AR$4</xm:f>
            <x14:dxf>
              <fill>
                <patternFill>
                  <bgColor theme="1"/>
                </patternFill>
              </fill>
            </x14:dxf>
          </x14:cfRule>
          <xm:sqref>G109</xm:sqref>
        </x14:conditionalFormatting>
        <x14:conditionalFormatting xmlns:xm="http://schemas.microsoft.com/office/excel/2006/main">
          <x14:cfRule type="expression" priority="158" id="{DC0C7641-C51D-479B-924A-4C81EAD0D1B7}">
            <xm:f>$F109=data!$AR$5</xm:f>
            <x14:dxf>
              <fill>
                <patternFill>
                  <bgColor theme="1"/>
                </patternFill>
              </fill>
            </x14:dxf>
          </x14:cfRule>
          <xm:sqref>H109:I109</xm:sqref>
        </x14:conditionalFormatting>
        <x14:conditionalFormatting xmlns:xm="http://schemas.microsoft.com/office/excel/2006/main">
          <x14:cfRule type="expression" priority="157" id="{7896090C-F5FA-4EAD-AF0F-D63740081991}">
            <xm:f>$D110=data!$AS$5</xm:f>
            <x14:dxf>
              <fill>
                <patternFill>
                  <bgColor theme="1"/>
                </patternFill>
              </fill>
            </x14:dxf>
          </x14:cfRule>
          <xm:sqref>F110:I110</xm:sqref>
        </x14:conditionalFormatting>
        <x14:conditionalFormatting xmlns:xm="http://schemas.microsoft.com/office/excel/2006/main">
          <x14:cfRule type="expression" priority="156" id="{A1C8A4B4-723F-401A-998C-D5434623A149}">
            <xm:f>$D110=data!$AS$4</xm:f>
            <x14:dxf>
              <fill>
                <patternFill>
                  <bgColor theme="1"/>
                </patternFill>
              </fill>
            </x14:dxf>
          </x14:cfRule>
          <xm:sqref>J110</xm:sqref>
        </x14:conditionalFormatting>
        <x14:conditionalFormatting xmlns:xm="http://schemas.microsoft.com/office/excel/2006/main">
          <x14:cfRule type="expression" priority="155" id="{13507110-9223-4EC3-AD32-A8094C6CAAA8}">
            <xm:f>$F110=data!$AR$4</xm:f>
            <x14:dxf>
              <fill>
                <patternFill>
                  <bgColor theme="1"/>
                </patternFill>
              </fill>
            </x14:dxf>
          </x14:cfRule>
          <xm:sqref>G110</xm:sqref>
        </x14:conditionalFormatting>
        <x14:conditionalFormatting xmlns:xm="http://schemas.microsoft.com/office/excel/2006/main">
          <x14:cfRule type="expression" priority="154" id="{28A28533-F318-4C39-9EDE-40D145FBF3CB}">
            <xm:f>$F110=data!$AR$5</xm:f>
            <x14:dxf>
              <fill>
                <patternFill>
                  <bgColor theme="1"/>
                </patternFill>
              </fill>
            </x14:dxf>
          </x14:cfRule>
          <xm:sqref>H110:I110</xm:sqref>
        </x14:conditionalFormatting>
        <x14:conditionalFormatting xmlns:xm="http://schemas.microsoft.com/office/excel/2006/main">
          <x14:cfRule type="expression" priority="153" id="{B6E33605-AF08-4E78-A861-ED3C4E3B7823}">
            <xm:f>$D111=data!$AS$5</xm:f>
            <x14:dxf>
              <fill>
                <patternFill>
                  <bgColor theme="1"/>
                </patternFill>
              </fill>
            </x14:dxf>
          </x14:cfRule>
          <xm:sqref>F111:I111</xm:sqref>
        </x14:conditionalFormatting>
        <x14:conditionalFormatting xmlns:xm="http://schemas.microsoft.com/office/excel/2006/main">
          <x14:cfRule type="expression" priority="152" id="{77F3252F-B930-4BAD-B7FB-080A532C73D6}">
            <xm:f>$D111=data!$AS$4</xm:f>
            <x14:dxf>
              <fill>
                <patternFill>
                  <bgColor theme="1"/>
                </patternFill>
              </fill>
            </x14:dxf>
          </x14:cfRule>
          <xm:sqref>J111</xm:sqref>
        </x14:conditionalFormatting>
        <x14:conditionalFormatting xmlns:xm="http://schemas.microsoft.com/office/excel/2006/main">
          <x14:cfRule type="expression" priority="151" id="{56599DF2-BBCE-46D3-99EA-7374F9F8A8D7}">
            <xm:f>$F111=data!$AR$4</xm:f>
            <x14:dxf>
              <fill>
                <patternFill>
                  <bgColor theme="1"/>
                </patternFill>
              </fill>
            </x14:dxf>
          </x14:cfRule>
          <xm:sqref>G111</xm:sqref>
        </x14:conditionalFormatting>
        <x14:conditionalFormatting xmlns:xm="http://schemas.microsoft.com/office/excel/2006/main">
          <x14:cfRule type="expression" priority="150" id="{65D99194-6210-49CC-964F-BEB147030946}">
            <xm:f>$F111=data!$AR$5</xm:f>
            <x14:dxf>
              <fill>
                <patternFill>
                  <bgColor theme="1"/>
                </patternFill>
              </fill>
            </x14:dxf>
          </x14:cfRule>
          <xm:sqref>H111:I111</xm:sqref>
        </x14:conditionalFormatting>
        <x14:conditionalFormatting xmlns:xm="http://schemas.microsoft.com/office/excel/2006/main">
          <x14:cfRule type="expression" priority="149" id="{F030B0E9-272D-48A0-8E63-74EB3E47E290}">
            <xm:f>$D112=data!$AS$5</xm:f>
            <x14:dxf>
              <fill>
                <patternFill>
                  <bgColor theme="1"/>
                </patternFill>
              </fill>
            </x14:dxf>
          </x14:cfRule>
          <xm:sqref>F112:I112</xm:sqref>
        </x14:conditionalFormatting>
        <x14:conditionalFormatting xmlns:xm="http://schemas.microsoft.com/office/excel/2006/main">
          <x14:cfRule type="expression" priority="148" id="{EFD823BE-1F85-470A-8A46-A6F995D5D759}">
            <xm:f>$D112=data!$AS$4</xm:f>
            <x14:dxf>
              <fill>
                <patternFill>
                  <bgColor theme="1"/>
                </patternFill>
              </fill>
            </x14:dxf>
          </x14:cfRule>
          <xm:sqref>J112</xm:sqref>
        </x14:conditionalFormatting>
        <x14:conditionalFormatting xmlns:xm="http://schemas.microsoft.com/office/excel/2006/main">
          <x14:cfRule type="expression" priority="147" id="{AAD0983B-512D-4375-AB0E-5C69B2F314EE}">
            <xm:f>$F112=data!$AR$4</xm:f>
            <x14:dxf>
              <fill>
                <patternFill>
                  <bgColor theme="1"/>
                </patternFill>
              </fill>
            </x14:dxf>
          </x14:cfRule>
          <xm:sqref>G112</xm:sqref>
        </x14:conditionalFormatting>
        <x14:conditionalFormatting xmlns:xm="http://schemas.microsoft.com/office/excel/2006/main">
          <x14:cfRule type="expression" priority="146" id="{8A78A648-8835-45CB-A24E-61320FB7B788}">
            <xm:f>$F112=data!$AR$5</xm:f>
            <x14:dxf>
              <fill>
                <patternFill>
                  <bgColor theme="1"/>
                </patternFill>
              </fill>
            </x14:dxf>
          </x14:cfRule>
          <xm:sqref>H112:I112</xm:sqref>
        </x14:conditionalFormatting>
        <x14:conditionalFormatting xmlns:xm="http://schemas.microsoft.com/office/excel/2006/main">
          <x14:cfRule type="expression" priority="145" id="{CEC314F9-147F-4F94-8939-0A558AD67C99}">
            <xm:f>$D113=data!$AS$5</xm:f>
            <x14:dxf>
              <fill>
                <patternFill>
                  <bgColor theme="1"/>
                </patternFill>
              </fill>
            </x14:dxf>
          </x14:cfRule>
          <xm:sqref>F113:I113</xm:sqref>
        </x14:conditionalFormatting>
        <x14:conditionalFormatting xmlns:xm="http://schemas.microsoft.com/office/excel/2006/main">
          <x14:cfRule type="expression" priority="144" id="{176591FB-3266-428B-B2A1-435C23EDEB8D}">
            <xm:f>$D113=data!$AS$4</xm:f>
            <x14:dxf>
              <fill>
                <patternFill>
                  <bgColor theme="1"/>
                </patternFill>
              </fill>
            </x14:dxf>
          </x14:cfRule>
          <xm:sqref>J113</xm:sqref>
        </x14:conditionalFormatting>
        <x14:conditionalFormatting xmlns:xm="http://schemas.microsoft.com/office/excel/2006/main">
          <x14:cfRule type="expression" priority="143" id="{624F7589-36D5-4849-83D5-85EC51A98C1A}">
            <xm:f>$F113=data!$AR$4</xm:f>
            <x14:dxf>
              <fill>
                <patternFill>
                  <bgColor theme="1"/>
                </patternFill>
              </fill>
            </x14:dxf>
          </x14:cfRule>
          <xm:sqref>G113</xm:sqref>
        </x14:conditionalFormatting>
        <x14:conditionalFormatting xmlns:xm="http://schemas.microsoft.com/office/excel/2006/main">
          <x14:cfRule type="expression" priority="142" id="{0BF01F6D-8E0C-4080-A765-D7DA8D141502}">
            <xm:f>$F113=data!$AR$5</xm:f>
            <x14:dxf>
              <fill>
                <patternFill>
                  <bgColor theme="1"/>
                </patternFill>
              </fill>
            </x14:dxf>
          </x14:cfRule>
          <xm:sqref>H113:I113</xm:sqref>
        </x14:conditionalFormatting>
        <x14:conditionalFormatting xmlns:xm="http://schemas.microsoft.com/office/excel/2006/main">
          <x14:cfRule type="expression" priority="141" id="{DCF17A5C-37E2-4C3A-B526-79310EDDB23B}">
            <xm:f>$D114=data!$AS$5</xm:f>
            <x14:dxf>
              <fill>
                <patternFill>
                  <bgColor theme="1"/>
                </patternFill>
              </fill>
            </x14:dxf>
          </x14:cfRule>
          <xm:sqref>F114:I114</xm:sqref>
        </x14:conditionalFormatting>
        <x14:conditionalFormatting xmlns:xm="http://schemas.microsoft.com/office/excel/2006/main">
          <x14:cfRule type="expression" priority="140" id="{02009BED-8FF9-41B6-93D5-82EA6AAE2951}">
            <xm:f>$D114=data!$AS$4</xm:f>
            <x14:dxf>
              <fill>
                <patternFill>
                  <bgColor theme="1"/>
                </patternFill>
              </fill>
            </x14:dxf>
          </x14:cfRule>
          <xm:sqref>J114</xm:sqref>
        </x14:conditionalFormatting>
        <x14:conditionalFormatting xmlns:xm="http://schemas.microsoft.com/office/excel/2006/main">
          <x14:cfRule type="expression" priority="139" id="{0353FEF8-6957-4B09-B42B-84AD61C085B6}">
            <xm:f>$F114=data!$AR$4</xm:f>
            <x14:dxf>
              <fill>
                <patternFill>
                  <bgColor theme="1"/>
                </patternFill>
              </fill>
            </x14:dxf>
          </x14:cfRule>
          <xm:sqref>G114</xm:sqref>
        </x14:conditionalFormatting>
        <x14:conditionalFormatting xmlns:xm="http://schemas.microsoft.com/office/excel/2006/main">
          <x14:cfRule type="expression" priority="138" id="{6F39EA53-C99A-4A1B-920B-1BA9C9D21363}">
            <xm:f>$F114=data!$AR$5</xm:f>
            <x14:dxf>
              <fill>
                <patternFill>
                  <bgColor theme="1"/>
                </patternFill>
              </fill>
            </x14:dxf>
          </x14:cfRule>
          <xm:sqref>H114:I114</xm:sqref>
        </x14:conditionalFormatting>
        <x14:conditionalFormatting xmlns:xm="http://schemas.microsoft.com/office/excel/2006/main">
          <x14:cfRule type="expression" priority="137" id="{01C0BF2F-D34D-47DD-8790-D4146D55A3B8}">
            <xm:f>$D115=data!$AS$5</xm:f>
            <x14:dxf>
              <fill>
                <patternFill>
                  <bgColor theme="1"/>
                </patternFill>
              </fill>
            </x14:dxf>
          </x14:cfRule>
          <xm:sqref>F115:I115</xm:sqref>
        </x14:conditionalFormatting>
        <x14:conditionalFormatting xmlns:xm="http://schemas.microsoft.com/office/excel/2006/main">
          <x14:cfRule type="expression" priority="136" id="{C40E2D29-5F33-45D4-9492-201911F1176F}">
            <xm:f>$D115=data!$AS$4</xm:f>
            <x14:dxf>
              <fill>
                <patternFill>
                  <bgColor theme="1"/>
                </patternFill>
              </fill>
            </x14:dxf>
          </x14:cfRule>
          <xm:sqref>J115</xm:sqref>
        </x14:conditionalFormatting>
        <x14:conditionalFormatting xmlns:xm="http://schemas.microsoft.com/office/excel/2006/main">
          <x14:cfRule type="expression" priority="135" id="{78FC379F-D3E4-4369-AF54-10ABDA4AB3E9}">
            <xm:f>$F115=data!$AR$4</xm:f>
            <x14:dxf>
              <fill>
                <patternFill>
                  <bgColor theme="1"/>
                </patternFill>
              </fill>
            </x14:dxf>
          </x14:cfRule>
          <xm:sqref>G115</xm:sqref>
        </x14:conditionalFormatting>
        <x14:conditionalFormatting xmlns:xm="http://schemas.microsoft.com/office/excel/2006/main">
          <x14:cfRule type="expression" priority="134" id="{697F4125-12F8-4423-A479-D1511F6B4E4E}">
            <xm:f>$F115=data!$AR$5</xm:f>
            <x14:dxf>
              <fill>
                <patternFill>
                  <bgColor theme="1"/>
                </patternFill>
              </fill>
            </x14:dxf>
          </x14:cfRule>
          <xm:sqref>H115:I115</xm:sqref>
        </x14:conditionalFormatting>
        <x14:conditionalFormatting xmlns:xm="http://schemas.microsoft.com/office/excel/2006/main">
          <x14:cfRule type="expression" priority="133" id="{B390A542-FF89-4B29-9B3A-69C8733F856A}">
            <xm:f>$D116=data!$AS$5</xm:f>
            <x14:dxf>
              <fill>
                <patternFill>
                  <bgColor theme="1"/>
                </patternFill>
              </fill>
            </x14:dxf>
          </x14:cfRule>
          <xm:sqref>F116:I116</xm:sqref>
        </x14:conditionalFormatting>
        <x14:conditionalFormatting xmlns:xm="http://schemas.microsoft.com/office/excel/2006/main">
          <x14:cfRule type="expression" priority="132" id="{14720268-CFE5-4CF6-AE59-65DB150E8A8F}">
            <xm:f>$D116=data!$AS$4</xm:f>
            <x14:dxf>
              <fill>
                <patternFill>
                  <bgColor theme="1"/>
                </patternFill>
              </fill>
            </x14:dxf>
          </x14:cfRule>
          <xm:sqref>J116</xm:sqref>
        </x14:conditionalFormatting>
        <x14:conditionalFormatting xmlns:xm="http://schemas.microsoft.com/office/excel/2006/main">
          <x14:cfRule type="expression" priority="131" id="{B13F5A24-AE8D-4B2E-9B93-F21F0962F0F9}">
            <xm:f>$F116=data!$AR$4</xm:f>
            <x14:dxf>
              <fill>
                <patternFill>
                  <bgColor theme="1"/>
                </patternFill>
              </fill>
            </x14:dxf>
          </x14:cfRule>
          <xm:sqref>G116</xm:sqref>
        </x14:conditionalFormatting>
        <x14:conditionalFormatting xmlns:xm="http://schemas.microsoft.com/office/excel/2006/main">
          <x14:cfRule type="expression" priority="130" id="{D739CD33-675E-4864-AC29-AA36BAA4841A}">
            <xm:f>$F116=data!$AR$5</xm:f>
            <x14:dxf>
              <fill>
                <patternFill>
                  <bgColor theme="1"/>
                </patternFill>
              </fill>
            </x14:dxf>
          </x14:cfRule>
          <xm:sqref>H116:I116</xm:sqref>
        </x14:conditionalFormatting>
        <x14:conditionalFormatting xmlns:xm="http://schemas.microsoft.com/office/excel/2006/main">
          <x14:cfRule type="expression" priority="129" id="{1F29BE0F-E41E-4158-BE1F-A24E36A8860D}">
            <xm:f>$D125=data!$AS$5</xm:f>
            <x14:dxf>
              <fill>
                <patternFill>
                  <bgColor theme="1"/>
                </patternFill>
              </fill>
            </x14:dxf>
          </x14:cfRule>
          <xm:sqref>F125:I125</xm:sqref>
        </x14:conditionalFormatting>
        <x14:conditionalFormatting xmlns:xm="http://schemas.microsoft.com/office/excel/2006/main">
          <x14:cfRule type="expression" priority="128" id="{028EE745-CA82-46D5-BE51-35EEE2C42412}">
            <xm:f>$D125=data!$AS$4</xm:f>
            <x14:dxf>
              <fill>
                <patternFill>
                  <bgColor theme="1"/>
                </patternFill>
              </fill>
            </x14:dxf>
          </x14:cfRule>
          <xm:sqref>J125</xm:sqref>
        </x14:conditionalFormatting>
        <x14:conditionalFormatting xmlns:xm="http://schemas.microsoft.com/office/excel/2006/main">
          <x14:cfRule type="expression" priority="127" id="{B7710160-13F0-4701-8110-2FD3ED301B0A}">
            <xm:f>$F125=data!$AR$4</xm:f>
            <x14:dxf>
              <fill>
                <patternFill>
                  <bgColor theme="1"/>
                </patternFill>
              </fill>
            </x14:dxf>
          </x14:cfRule>
          <xm:sqref>G125</xm:sqref>
        </x14:conditionalFormatting>
        <x14:conditionalFormatting xmlns:xm="http://schemas.microsoft.com/office/excel/2006/main">
          <x14:cfRule type="expression" priority="126" id="{5AA38038-060F-4E4B-9C7D-A6ED1C634A38}">
            <xm:f>$F125=data!$AR$5</xm:f>
            <x14:dxf>
              <fill>
                <patternFill>
                  <bgColor theme="1"/>
                </patternFill>
              </fill>
            </x14:dxf>
          </x14:cfRule>
          <xm:sqref>H125:I125</xm:sqref>
        </x14:conditionalFormatting>
        <x14:conditionalFormatting xmlns:xm="http://schemas.microsoft.com/office/excel/2006/main">
          <x14:cfRule type="expression" priority="125" id="{C6DABC8E-A2C5-46AA-A585-9CEC92A6C7E6}">
            <xm:f>$D126=data!$AS$5</xm:f>
            <x14:dxf>
              <fill>
                <patternFill>
                  <bgColor theme="1"/>
                </patternFill>
              </fill>
            </x14:dxf>
          </x14:cfRule>
          <xm:sqref>F126:I126</xm:sqref>
        </x14:conditionalFormatting>
        <x14:conditionalFormatting xmlns:xm="http://schemas.microsoft.com/office/excel/2006/main">
          <x14:cfRule type="expression" priority="124" id="{958595DA-5343-4C37-8051-B7FF0C6858B3}">
            <xm:f>$D126=data!$AS$4</xm:f>
            <x14:dxf>
              <fill>
                <patternFill>
                  <bgColor theme="1"/>
                </patternFill>
              </fill>
            </x14:dxf>
          </x14:cfRule>
          <xm:sqref>J126</xm:sqref>
        </x14:conditionalFormatting>
        <x14:conditionalFormatting xmlns:xm="http://schemas.microsoft.com/office/excel/2006/main">
          <x14:cfRule type="expression" priority="123" id="{21BD071A-0E1F-49DB-A0D8-7F830B33D0CF}">
            <xm:f>$F126=data!$AR$4</xm:f>
            <x14:dxf>
              <fill>
                <patternFill>
                  <bgColor theme="1"/>
                </patternFill>
              </fill>
            </x14:dxf>
          </x14:cfRule>
          <xm:sqref>G126</xm:sqref>
        </x14:conditionalFormatting>
        <x14:conditionalFormatting xmlns:xm="http://schemas.microsoft.com/office/excel/2006/main">
          <x14:cfRule type="expression" priority="122" id="{4774E5E2-5EEE-41E3-88FE-51E1246FDE23}">
            <xm:f>$F126=data!$AR$5</xm:f>
            <x14:dxf>
              <fill>
                <patternFill>
                  <bgColor theme="1"/>
                </patternFill>
              </fill>
            </x14:dxf>
          </x14:cfRule>
          <xm:sqref>H126:I126</xm:sqref>
        </x14:conditionalFormatting>
        <x14:conditionalFormatting xmlns:xm="http://schemas.microsoft.com/office/excel/2006/main">
          <x14:cfRule type="expression" priority="121" id="{F63B6644-4863-4466-8313-3F9BCE9AF867}">
            <xm:f>$D127=data!$AS$5</xm:f>
            <x14:dxf>
              <fill>
                <patternFill>
                  <bgColor theme="1"/>
                </patternFill>
              </fill>
            </x14:dxf>
          </x14:cfRule>
          <xm:sqref>F127:I127</xm:sqref>
        </x14:conditionalFormatting>
        <x14:conditionalFormatting xmlns:xm="http://schemas.microsoft.com/office/excel/2006/main">
          <x14:cfRule type="expression" priority="120" id="{1556FFF5-0526-4B21-B180-520FF42A59DB}">
            <xm:f>$D127=data!$AS$4</xm:f>
            <x14:dxf>
              <fill>
                <patternFill>
                  <bgColor theme="1"/>
                </patternFill>
              </fill>
            </x14:dxf>
          </x14:cfRule>
          <xm:sqref>J127</xm:sqref>
        </x14:conditionalFormatting>
        <x14:conditionalFormatting xmlns:xm="http://schemas.microsoft.com/office/excel/2006/main">
          <x14:cfRule type="expression" priority="119" id="{60925BB6-205E-4236-9591-C9879B9CE36B}">
            <xm:f>$F127=data!$AR$4</xm:f>
            <x14:dxf>
              <fill>
                <patternFill>
                  <bgColor theme="1"/>
                </patternFill>
              </fill>
            </x14:dxf>
          </x14:cfRule>
          <xm:sqref>G127</xm:sqref>
        </x14:conditionalFormatting>
        <x14:conditionalFormatting xmlns:xm="http://schemas.microsoft.com/office/excel/2006/main">
          <x14:cfRule type="expression" priority="118" id="{6414ABF2-B3CD-4409-B587-43F49E6D9DBF}">
            <xm:f>$F127=data!$AR$5</xm:f>
            <x14:dxf>
              <fill>
                <patternFill>
                  <bgColor theme="1"/>
                </patternFill>
              </fill>
            </x14:dxf>
          </x14:cfRule>
          <xm:sqref>H127:I127</xm:sqref>
        </x14:conditionalFormatting>
        <x14:conditionalFormatting xmlns:xm="http://schemas.microsoft.com/office/excel/2006/main">
          <x14:cfRule type="expression" priority="117" id="{6AD3CB03-A577-41C3-8F55-5C940B8E0169}">
            <xm:f>$D128=data!$AS$5</xm:f>
            <x14:dxf>
              <fill>
                <patternFill>
                  <bgColor theme="1"/>
                </patternFill>
              </fill>
            </x14:dxf>
          </x14:cfRule>
          <xm:sqref>F128:I128</xm:sqref>
        </x14:conditionalFormatting>
        <x14:conditionalFormatting xmlns:xm="http://schemas.microsoft.com/office/excel/2006/main">
          <x14:cfRule type="expression" priority="116" id="{418A9279-70F9-4EA5-A635-425545DD8196}">
            <xm:f>$D128=data!$AS$4</xm:f>
            <x14:dxf>
              <fill>
                <patternFill>
                  <bgColor theme="1"/>
                </patternFill>
              </fill>
            </x14:dxf>
          </x14:cfRule>
          <xm:sqref>J128</xm:sqref>
        </x14:conditionalFormatting>
        <x14:conditionalFormatting xmlns:xm="http://schemas.microsoft.com/office/excel/2006/main">
          <x14:cfRule type="expression" priority="115" id="{7FEB2FDA-4661-49FF-8438-F58BF881C37F}">
            <xm:f>$F128=data!$AR$4</xm:f>
            <x14:dxf>
              <fill>
                <patternFill>
                  <bgColor theme="1"/>
                </patternFill>
              </fill>
            </x14:dxf>
          </x14:cfRule>
          <xm:sqref>G128</xm:sqref>
        </x14:conditionalFormatting>
        <x14:conditionalFormatting xmlns:xm="http://schemas.microsoft.com/office/excel/2006/main">
          <x14:cfRule type="expression" priority="114" id="{F3351300-D9CB-4200-9A42-53EF20FA4188}">
            <xm:f>$F128=data!$AR$5</xm:f>
            <x14:dxf>
              <fill>
                <patternFill>
                  <bgColor theme="1"/>
                </patternFill>
              </fill>
            </x14:dxf>
          </x14:cfRule>
          <xm:sqref>H128:I128</xm:sqref>
        </x14:conditionalFormatting>
        <x14:conditionalFormatting xmlns:xm="http://schemas.microsoft.com/office/excel/2006/main">
          <x14:cfRule type="expression" priority="113" id="{E0030776-D88E-4982-B883-CB45E6DDD934}">
            <xm:f>$D129=data!$AS$5</xm:f>
            <x14:dxf>
              <fill>
                <patternFill>
                  <bgColor theme="1"/>
                </patternFill>
              </fill>
            </x14:dxf>
          </x14:cfRule>
          <xm:sqref>F129:I129</xm:sqref>
        </x14:conditionalFormatting>
        <x14:conditionalFormatting xmlns:xm="http://schemas.microsoft.com/office/excel/2006/main">
          <x14:cfRule type="expression" priority="112" id="{6F4EE472-0088-4E86-91C5-DCFD16F097D6}">
            <xm:f>$D129=data!$AS$4</xm:f>
            <x14:dxf>
              <fill>
                <patternFill>
                  <bgColor theme="1"/>
                </patternFill>
              </fill>
            </x14:dxf>
          </x14:cfRule>
          <xm:sqref>J129</xm:sqref>
        </x14:conditionalFormatting>
        <x14:conditionalFormatting xmlns:xm="http://schemas.microsoft.com/office/excel/2006/main">
          <x14:cfRule type="expression" priority="111" id="{34096E3A-AA0F-4F36-945E-94F783513BF0}">
            <xm:f>$F129=data!$AR$4</xm:f>
            <x14:dxf>
              <fill>
                <patternFill>
                  <bgColor theme="1"/>
                </patternFill>
              </fill>
            </x14:dxf>
          </x14:cfRule>
          <xm:sqref>G129</xm:sqref>
        </x14:conditionalFormatting>
        <x14:conditionalFormatting xmlns:xm="http://schemas.microsoft.com/office/excel/2006/main">
          <x14:cfRule type="expression" priority="110" id="{356B2120-772C-4B4B-A448-C1A0D7EBEE32}">
            <xm:f>$F129=data!$AR$5</xm:f>
            <x14:dxf>
              <fill>
                <patternFill>
                  <bgColor theme="1"/>
                </patternFill>
              </fill>
            </x14:dxf>
          </x14:cfRule>
          <xm:sqref>H129:I129</xm:sqref>
        </x14:conditionalFormatting>
        <x14:conditionalFormatting xmlns:xm="http://schemas.microsoft.com/office/excel/2006/main">
          <x14:cfRule type="expression" priority="109" id="{12823E68-EB72-4392-8191-860BB2B6C715}">
            <xm:f>$D130=data!$AS$5</xm:f>
            <x14:dxf>
              <fill>
                <patternFill>
                  <bgColor theme="1"/>
                </patternFill>
              </fill>
            </x14:dxf>
          </x14:cfRule>
          <xm:sqref>F130:I130</xm:sqref>
        </x14:conditionalFormatting>
        <x14:conditionalFormatting xmlns:xm="http://schemas.microsoft.com/office/excel/2006/main">
          <x14:cfRule type="expression" priority="108" id="{8289AD7B-2FB6-48E5-B837-D1298370499A}">
            <xm:f>$D130=data!$AS$4</xm:f>
            <x14:dxf>
              <fill>
                <patternFill>
                  <bgColor theme="1"/>
                </patternFill>
              </fill>
            </x14:dxf>
          </x14:cfRule>
          <xm:sqref>J130</xm:sqref>
        </x14:conditionalFormatting>
        <x14:conditionalFormatting xmlns:xm="http://schemas.microsoft.com/office/excel/2006/main">
          <x14:cfRule type="expression" priority="107" id="{4E512F09-8C88-41B2-953B-60368E649E6D}">
            <xm:f>$F130=data!$AR$4</xm:f>
            <x14:dxf>
              <fill>
                <patternFill>
                  <bgColor theme="1"/>
                </patternFill>
              </fill>
            </x14:dxf>
          </x14:cfRule>
          <xm:sqref>G130</xm:sqref>
        </x14:conditionalFormatting>
        <x14:conditionalFormatting xmlns:xm="http://schemas.microsoft.com/office/excel/2006/main">
          <x14:cfRule type="expression" priority="106" id="{8849B9B8-55E2-48AA-B1A7-F6994829D013}">
            <xm:f>$F130=data!$AR$5</xm:f>
            <x14:dxf>
              <fill>
                <patternFill>
                  <bgColor theme="1"/>
                </patternFill>
              </fill>
            </x14:dxf>
          </x14:cfRule>
          <xm:sqref>H130:I130</xm:sqref>
        </x14:conditionalFormatting>
        <x14:conditionalFormatting xmlns:xm="http://schemas.microsoft.com/office/excel/2006/main">
          <x14:cfRule type="expression" priority="105" id="{900AAB5A-D119-4EFD-B1BB-AD9879A1DB82}">
            <xm:f>$D131=data!$AS$5</xm:f>
            <x14:dxf>
              <fill>
                <patternFill>
                  <bgColor theme="1"/>
                </patternFill>
              </fill>
            </x14:dxf>
          </x14:cfRule>
          <xm:sqref>F131:I131</xm:sqref>
        </x14:conditionalFormatting>
        <x14:conditionalFormatting xmlns:xm="http://schemas.microsoft.com/office/excel/2006/main">
          <x14:cfRule type="expression" priority="104" id="{6D1580C7-66B2-4760-AAE7-ED0FAFFFF7AE}">
            <xm:f>$D131=data!$AS$4</xm:f>
            <x14:dxf>
              <fill>
                <patternFill>
                  <bgColor theme="1"/>
                </patternFill>
              </fill>
            </x14:dxf>
          </x14:cfRule>
          <xm:sqref>J131</xm:sqref>
        </x14:conditionalFormatting>
        <x14:conditionalFormatting xmlns:xm="http://schemas.microsoft.com/office/excel/2006/main">
          <x14:cfRule type="expression" priority="103" id="{E0095BDC-2469-482F-B4D4-C804927CEB06}">
            <xm:f>$F131=data!$AR$4</xm:f>
            <x14:dxf>
              <fill>
                <patternFill>
                  <bgColor theme="1"/>
                </patternFill>
              </fill>
            </x14:dxf>
          </x14:cfRule>
          <xm:sqref>G131</xm:sqref>
        </x14:conditionalFormatting>
        <x14:conditionalFormatting xmlns:xm="http://schemas.microsoft.com/office/excel/2006/main">
          <x14:cfRule type="expression" priority="102" id="{2058337B-35B4-446F-BECA-59087917B595}">
            <xm:f>$F131=data!$AR$5</xm:f>
            <x14:dxf>
              <fill>
                <patternFill>
                  <bgColor theme="1"/>
                </patternFill>
              </fill>
            </x14:dxf>
          </x14:cfRule>
          <xm:sqref>H131:I131</xm:sqref>
        </x14:conditionalFormatting>
        <x14:conditionalFormatting xmlns:xm="http://schemas.microsoft.com/office/excel/2006/main">
          <x14:cfRule type="expression" priority="101" id="{BCBEB032-4C45-4DFC-BFD2-F446C032F01F}">
            <xm:f>$D132=data!$AS$5</xm:f>
            <x14:dxf>
              <fill>
                <patternFill>
                  <bgColor theme="1"/>
                </patternFill>
              </fill>
            </x14:dxf>
          </x14:cfRule>
          <xm:sqref>F132:I132</xm:sqref>
        </x14:conditionalFormatting>
        <x14:conditionalFormatting xmlns:xm="http://schemas.microsoft.com/office/excel/2006/main">
          <x14:cfRule type="expression" priority="100" id="{77DFE5EF-5EC1-48E2-A392-4379439B1456}">
            <xm:f>$D132=data!$AS$4</xm:f>
            <x14:dxf>
              <fill>
                <patternFill>
                  <bgColor theme="1"/>
                </patternFill>
              </fill>
            </x14:dxf>
          </x14:cfRule>
          <xm:sqref>J132</xm:sqref>
        </x14:conditionalFormatting>
        <x14:conditionalFormatting xmlns:xm="http://schemas.microsoft.com/office/excel/2006/main">
          <x14:cfRule type="expression" priority="99" id="{3A7CBFC7-A030-4EC0-A4CA-22AE74C6318C}">
            <xm:f>$F132=data!$AR$4</xm:f>
            <x14:dxf>
              <fill>
                <patternFill>
                  <bgColor theme="1"/>
                </patternFill>
              </fill>
            </x14:dxf>
          </x14:cfRule>
          <xm:sqref>G132</xm:sqref>
        </x14:conditionalFormatting>
        <x14:conditionalFormatting xmlns:xm="http://schemas.microsoft.com/office/excel/2006/main">
          <x14:cfRule type="expression" priority="98" id="{997DBE8C-FED7-49FD-907D-B958B7D758C2}">
            <xm:f>$F132=data!$AR$5</xm:f>
            <x14:dxf>
              <fill>
                <patternFill>
                  <bgColor theme="1"/>
                </patternFill>
              </fill>
            </x14:dxf>
          </x14:cfRule>
          <xm:sqref>H132:I132</xm:sqref>
        </x14:conditionalFormatting>
        <x14:conditionalFormatting xmlns:xm="http://schemas.microsoft.com/office/excel/2006/main">
          <x14:cfRule type="expression" priority="97" id="{8EC106F2-F152-4658-BA76-A397DA14A6F9}">
            <xm:f>$D133=data!$AS$5</xm:f>
            <x14:dxf>
              <fill>
                <patternFill>
                  <bgColor theme="1"/>
                </patternFill>
              </fill>
            </x14:dxf>
          </x14:cfRule>
          <xm:sqref>F133:I133</xm:sqref>
        </x14:conditionalFormatting>
        <x14:conditionalFormatting xmlns:xm="http://schemas.microsoft.com/office/excel/2006/main">
          <x14:cfRule type="expression" priority="96" id="{8D76D909-F51A-479D-A1ED-13BEE1CB3737}">
            <xm:f>$D133=data!$AS$4</xm:f>
            <x14:dxf>
              <fill>
                <patternFill>
                  <bgColor theme="1"/>
                </patternFill>
              </fill>
            </x14:dxf>
          </x14:cfRule>
          <xm:sqref>J133</xm:sqref>
        </x14:conditionalFormatting>
        <x14:conditionalFormatting xmlns:xm="http://schemas.microsoft.com/office/excel/2006/main">
          <x14:cfRule type="expression" priority="95" id="{C28A8EA0-8E4C-44E4-B079-3DC33851FD2F}">
            <xm:f>$F133=data!$AR$4</xm:f>
            <x14:dxf>
              <fill>
                <patternFill>
                  <bgColor theme="1"/>
                </patternFill>
              </fill>
            </x14:dxf>
          </x14:cfRule>
          <xm:sqref>G133</xm:sqref>
        </x14:conditionalFormatting>
        <x14:conditionalFormatting xmlns:xm="http://schemas.microsoft.com/office/excel/2006/main">
          <x14:cfRule type="expression" priority="94" id="{D24DA9F6-288C-4D0E-AE51-51F60C0B8844}">
            <xm:f>$F133=data!$AR$5</xm:f>
            <x14:dxf>
              <fill>
                <patternFill>
                  <bgColor theme="1"/>
                </patternFill>
              </fill>
            </x14:dxf>
          </x14:cfRule>
          <xm:sqref>H133:I133</xm:sqref>
        </x14:conditionalFormatting>
        <x14:conditionalFormatting xmlns:xm="http://schemas.microsoft.com/office/excel/2006/main">
          <x14:cfRule type="expression" priority="93" id="{A69FB017-A205-469E-910F-041FE3EDE502}">
            <xm:f>$D134=data!$AS$5</xm:f>
            <x14:dxf>
              <fill>
                <patternFill>
                  <bgColor theme="1"/>
                </patternFill>
              </fill>
            </x14:dxf>
          </x14:cfRule>
          <xm:sqref>F134:I134</xm:sqref>
        </x14:conditionalFormatting>
        <x14:conditionalFormatting xmlns:xm="http://schemas.microsoft.com/office/excel/2006/main">
          <x14:cfRule type="expression" priority="92" id="{2241203E-1AF9-4C6E-ADEE-5D063F892106}">
            <xm:f>$D134=data!$AS$4</xm:f>
            <x14:dxf>
              <fill>
                <patternFill>
                  <bgColor theme="1"/>
                </patternFill>
              </fill>
            </x14:dxf>
          </x14:cfRule>
          <xm:sqref>J134</xm:sqref>
        </x14:conditionalFormatting>
        <x14:conditionalFormatting xmlns:xm="http://schemas.microsoft.com/office/excel/2006/main">
          <x14:cfRule type="expression" priority="91" id="{6513DF8D-F5C4-4C8B-B3E9-41BD27EF2FE4}">
            <xm:f>$F134=data!$AR$4</xm:f>
            <x14:dxf>
              <fill>
                <patternFill>
                  <bgColor theme="1"/>
                </patternFill>
              </fill>
            </x14:dxf>
          </x14:cfRule>
          <xm:sqref>G134</xm:sqref>
        </x14:conditionalFormatting>
        <x14:conditionalFormatting xmlns:xm="http://schemas.microsoft.com/office/excel/2006/main">
          <x14:cfRule type="expression" priority="90" id="{FA257B40-1D4D-4572-914B-D7D50E6FB56E}">
            <xm:f>$F134=data!$AR$5</xm:f>
            <x14:dxf>
              <fill>
                <patternFill>
                  <bgColor theme="1"/>
                </patternFill>
              </fill>
            </x14:dxf>
          </x14:cfRule>
          <xm:sqref>H134:I134</xm:sqref>
        </x14:conditionalFormatting>
        <x14:conditionalFormatting xmlns:xm="http://schemas.microsoft.com/office/excel/2006/main">
          <x14:cfRule type="expression" priority="89" id="{C44C5BB3-71B7-4215-9DF2-D92FFD24A042}">
            <xm:f>$D135=data!$AS$5</xm:f>
            <x14:dxf>
              <fill>
                <patternFill>
                  <bgColor theme="1"/>
                </patternFill>
              </fill>
            </x14:dxf>
          </x14:cfRule>
          <xm:sqref>F135:I135</xm:sqref>
        </x14:conditionalFormatting>
        <x14:conditionalFormatting xmlns:xm="http://schemas.microsoft.com/office/excel/2006/main">
          <x14:cfRule type="expression" priority="88" id="{76839441-C802-4735-A977-A024D003C2D3}">
            <xm:f>$D135=data!$AS$4</xm:f>
            <x14:dxf>
              <fill>
                <patternFill>
                  <bgColor theme="1"/>
                </patternFill>
              </fill>
            </x14:dxf>
          </x14:cfRule>
          <xm:sqref>J135</xm:sqref>
        </x14:conditionalFormatting>
        <x14:conditionalFormatting xmlns:xm="http://schemas.microsoft.com/office/excel/2006/main">
          <x14:cfRule type="expression" priority="87" id="{BBA18AA1-A504-436F-B43F-1BC53573B9A8}">
            <xm:f>$F135=data!$AR$4</xm:f>
            <x14:dxf>
              <fill>
                <patternFill>
                  <bgColor theme="1"/>
                </patternFill>
              </fill>
            </x14:dxf>
          </x14:cfRule>
          <xm:sqref>G135</xm:sqref>
        </x14:conditionalFormatting>
        <x14:conditionalFormatting xmlns:xm="http://schemas.microsoft.com/office/excel/2006/main">
          <x14:cfRule type="expression" priority="86" id="{34661730-6C3A-4BFE-8F05-A1F62A10A200}">
            <xm:f>$F135=data!$AR$5</xm:f>
            <x14:dxf>
              <fill>
                <patternFill>
                  <bgColor theme="1"/>
                </patternFill>
              </fill>
            </x14:dxf>
          </x14:cfRule>
          <xm:sqref>H135:I135</xm:sqref>
        </x14:conditionalFormatting>
        <x14:conditionalFormatting xmlns:xm="http://schemas.microsoft.com/office/excel/2006/main">
          <x14:cfRule type="expression" priority="85" id="{0B2E05F9-A53C-4B10-BCA5-F30A5CD06F84}">
            <xm:f>$D136=data!$AS$5</xm:f>
            <x14:dxf>
              <fill>
                <patternFill>
                  <bgColor theme="1"/>
                </patternFill>
              </fill>
            </x14:dxf>
          </x14:cfRule>
          <xm:sqref>F136:I136</xm:sqref>
        </x14:conditionalFormatting>
        <x14:conditionalFormatting xmlns:xm="http://schemas.microsoft.com/office/excel/2006/main">
          <x14:cfRule type="expression" priority="84" id="{605B83D6-788C-4060-A4F4-2EA96E7B2067}">
            <xm:f>$D136=data!$AS$4</xm:f>
            <x14:dxf>
              <fill>
                <patternFill>
                  <bgColor theme="1"/>
                </patternFill>
              </fill>
            </x14:dxf>
          </x14:cfRule>
          <xm:sqref>J136</xm:sqref>
        </x14:conditionalFormatting>
        <x14:conditionalFormatting xmlns:xm="http://schemas.microsoft.com/office/excel/2006/main">
          <x14:cfRule type="expression" priority="83" id="{F0B35D85-D581-483E-9472-D23A9A14573B}">
            <xm:f>$F136=data!$AR$4</xm:f>
            <x14:dxf>
              <fill>
                <patternFill>
                  <bgColor theme="1"/>
                </patternFill>
              </fill>
            </x14:dxf>
          </x14:cfRule>
          <xm:sqref>G136</xm:sqref>
        </x14:conditionalFormatting>
        <x14:conditionalFormatting xmlns:xm="http://schemas.microsoft.com/office/excel/2006/main">
          <x14:cfRule type="expression" priority="82" id="{28F6BD80-2651-4E12-A5E1-4B6D5C04BC20}">
            <xm:f>$F136=data!$AR$5</xm:f>
            <x14:dxf>
              <fill>
                <patternFill>
                  <bgColor theme="1"/>
                </patternFill>
              </fill>
            </x14:dxf>
          </x14:cfRule>
          <xm:sqref>H136:I136</xm:sqref>
        </x14:conditionalFormatting>
        <x14:conditionalFormatting xmlns:xm="http://schemas.microsoft.com/office/excel/2006/main">
          <x14:cfRule type="expression" priority="81" id="{24E6090E-BF2D-41F5-95DF-A2A25C761DEF}">
            <xm:f>$D145=data!$AS$5</xm:f>
            <x14:dxf>
              <fill>
                <patternFill>
                  <bgColor theme="1"/>
                </patternFill>
              </fill>
            </x14:dxf>
          </x14:cfRule>
          <xm:sqref>F145:I145</xm:sqref>
        </x14:conditionalFormatting>
        <x14:conditionalFormatting xmlns:xm="http://schemas.microsoft.com/office/excel/2006/main">
          <x14:cfRule type="expression" priority="80" id="{87BE3651-6A4D-49BE-B027-9337F89D761B}">
            <xm:f>$D145=data!$AS$4</xm:f>
            <x14:dxf>
              <fill>
                <patternFill>
                  <bgColor theme="1"/>
                </patternFill>
              </fill>
            </x14:dxf>
          </x14:cfRule>
          <xm:sqref>J145</xm:sqref>
        </x14:conditionalFormatting>
        <x14:conditionalFormatting xmlns:xm="http://schemas.microsoft.com/office/excel/2006/main">
          <x14:cfRule type="expression" priority="79" id="{C42E8B98-DFB4-4F02-B10C-B3481F2568CF}">
            <xm:f>$F145=data!$AR$4</xm:f>
            <x14:dxf>
              <fill>
                <patternFill>
                  <bgColor theme="1"/>
                </patternFill>
              </fill>
            </x14:dxf>
          </x14:cfRule>
          <xm:sqref>G145</xm:sqref>
        </x14:conditionalFormatting>
        <x14:conditionalFormatting xmlns:xm="http://schemas.microsoft.com/office/excel/2006/main">
          <x14:cfRule type="expression" priority="78" id="{E014BB9F-7862-445B-A6C8-E591CBF32BF2}">
            <xm:f>$F145=data!$AR$5</xm:f>
            <x14:dxf>
              <fill>
                <patternFill>
                  <bgColor theme="1"/>
                </patternFill>
              </fill>
            </x14:dxf>
          </x14:cfRule>
          <xm:sqref>H145:I145</xm:sqref>
        </x14:conditionalFormatting>
        <x14:conditionalFormatting xmlns:xm="http://schemas.microsoft.com/office/excel/2006/main">
          <x14:cfRule type="expression" priority="77" id="{A01E1FCD-0959-4E16-A03F-B97EE091B75F}">
            <xm:f>$D146=data!$AS$5</xm:f>
            <x14:dxf>
              <fill>
                <patternFill>
                  <bgColor theme="1"/>
                </patternFill>
              </fill>
            </x14:dxf>
          </x14:cfRule>
          <xm:sqref>F146:I146</xm:sqref>
        </x14:conditionalFormatting>
        <x14:conditionalFormatting xmlns:xm="http://schemas.microsoft.com/office/excel/2006/main">
          <x14:cfRule type="expression" priority="76" id="{BD5771B7-0C75-4AAA-BF8D-ECDA01DB56B1}">
            <xm:f>$D146=data!$AS$4</xm:f>
            <x14:dxf>
              <fill>
                <patternFill>
                  <bgColor theme="1"/>
                </patternFill>
              </fill>
            </x14:dxf>
          </x14:cfRule>
          <xm:sqref>J146</xm:sqref>
        </x14:conditionalFormatting>
        <x14:conditionalFormatting xmlns:xm="http://schemas.microsoft.com/office/excel/2006/main">
          <x14:cfRule type="expression" priority="75" id="{13EC20B1-08C8-4B40-A00A-D98AB9E980D8}">
            <xm:f>$F146=data!$AR$4</xm:f>
            <x14:dxf>
              <fill>
                <patternFill>
                  <bgColor theme="1"/>
                </patternFill>
              </fill>
            </x14:dxf>
          </x14:cfRule>
          <xm:sqref>G146</xm:sqref>
        </x14:conditionalFormatting>
        <x14:conditionalFormatting xmlns:xm="http://schemas.microsoft.com/office/excel/2006/main">
          <x14:cfRule type="expression" priority="74" id="{76B3BFB5-1859-4711-BF28-1FA99C91E898}">
            <xm:f>$F146=data!$AR$5</xm:f>
            <x14:dxf>
              <fill>
                <patternFill>
                  <bgColor theme="1"/>
                </patternFill>
              </fill>
            </x14:dxf>
          </x14:cfRule>
          <xm:sqref>H146:I146</xm:sqref>
        </x14:conditionalFormatting>
        <x14:conditionalFormatting xmlns:xm="http://schemas.microsoft.com/office/excel/2006/main">
          <x14:cfRule type="expression" priority="73" id="{214DE7FB-E4B9-4B7C-8251-2581B722836B}">
            <xm:f>$D147=data!$AS$5</xm:f>
            <x14:dxf>
              <fill>
                <patternFill>
                  <bgColor theme="1"/>
                </patternFill>
              </fill>
            </x14:dxf>
          </x14:cfRule>
          <xm:sqref>F147:I147</xm:sqref>
        </x14:conditionalFormatting>
        <x14:conditionalFormatting xmlns:xm="http://schemas.microsoft.com/office/excel/2006/main">
          <x14:cfRule type="expression" priority="72" id="{A14896AD-3A1A-4B16-AA04-49472C703A1F}">
            <xm:f>$D147=data!$AS$4</xm:f>
            <x14:dxf>
              <fill>
                <patternFill>
                  <bgColor theme="1"/>
                </patternFill>
              </fill>
            </x14:dxf>
          </x14:cfRule>
          <xm:sqref>J147</xm:sqref>
        </x14:conditionalFormatting>
        <x14:conditionalFormatting xmlns:xm="http://schemas.microsoft.com/office/excel/2006/main">
          <x14:cfRule type="expression" priority="71" id="{8BB4EF6B-6F2B-4477-A6CF-0DE4951BDDB6}">
            <xm:f>$F147=data!$AR$4</xm:f>
            <x14:dxf>
              <fill>
                <patternFill>
                  <bgColor theme="1"/>
                </patternFill>
              </fill>
            </x14:dxf>
          </x14:cfRule>
          <xm:sqref>G147</xm:sqref>
        </x14:conditionalFormatting>
        <x14:conditionalFormatting xmlns:xm="http://schemas.microsoft.com/office/excel/2006/main">
          <x14:cfRule type="expression" priority="70" id="{BC41E11E-F892-4A15-88D9-D1BAF1F0CFCC}">
            <xm:f>$F147=data!$AR$5</xm:f>
            <x14:dxf>
              <fill>
                <patternFill>
                  <bgColor theme="1"/>
                </patternFill>
              </fill>
            </x14:dxf>
          </x14:cfRule>
          <xm:sqref>H147:I147</xm:sqref>
        </x14:conditionalFormatting>
        <x14:conditionalFormatting xmlns:xm="http://schemas.microsoft.com/office/excel/2006/main">
          <x14:cfRule type="expression" priority="69" id="{1001466E-6E0D-4A59-898C-4F4BFD5BE537}">
            <xm:f>$D148=data!$AS$5</xm:f>
            <x14:dxf>
              <fill>
                <patternFill>
                  <bgColor theme="1"/>
                </patternFill>
              </fill>
            </x14:dxf>
          </x14:cfRule>
          <xm:sqref>F148:I148</xm:sqref>
        </x14:conditionalFormatting>
        <x14:conditionalFormatting xmlns:xm="http://schemas.microsoft.com/office/excel/2006/main">
          <x14:cfRule type="expression" priority="68" id="{E91FC290-EA82-4A12-9067-5B09946DE6B9}">
            <xm:f>$D148=data!$AS$4</xm:f>
            <x14:dxf>
              <fill>
                <patternFill>
                  <bgColor theme="1"/>
                </patternFill>
              </fill>
            </x14:dxf>
          </x14:cfRule>
          <xm:sqref>J148</xm:sqref>
        </x14:conditionalFormatting>
        <x14:conditionalFormatting xmlns:xm="http://schemas.microsoft.com/office/excel/2006/main">
          <x14:cfRule type="expression" priority="67" id="{7994D452-0F0F-490D-9FB8-DBB782245EB2}">
            <xm:f>$F148=data!$AR$4</xm:f>
            <x14:dxf>
              <fill>
                <patternFill>
                  <bgColor theme="1"/>
                </patternFill>
              </fill>
            </x14:dxf>
          </x14:cfRule>
          <xm:sqref>G148</xm:sqref>
        </x14:conditionalFormatting>
        <x14:conditionalFormatting xmlns:xm="http://schemas.microsoft.com/office/excel/2006/main">
          <x14:cfRule type="expression" priority="66" id="{1D192FFB-BBF8-40E2-B781-2CED2C19F026}">
            <xm:f>$F148=data!$AR$5</xm:f>
            <x14:dxf>
              <fill>
                <patternFill>
                  <bgColor theme="1"/>
                </patternFill>
              </fill>
            </x14:dxf>
          </x14:cfRule>
          <xm:sqref>H148:I148</xm:sqref>
        </x14:conditionalFormatting>
        <x14:conditionalFormatting xmlns:xm="http://schemas.microsoft.com/office/excel/2006/main">
          <x14:cfRule type="expression" priority="65" id="{86EA925A-A6E7-43FE-9AB8-7F8BF372BAC5}">
            <xm:f>$D149=data!$AS$5</xm:f>
            <x14:dxf>
              <fill>
                <patternFill>
                  <bgColor theme="1"/>
                </patternFill>
              </fill>
            </x14:dxf>
          </x14:cfRule>
          <xm:sqref>F149:I149</xm:sqref>
        </x14:conditionalFormatting>
        <x14:conditionalFormatting xmlns:xm="http://schemas.microsoft.com/office/excel/2006/main">
          <x14:cfRule type="expression" priority="64" id="{23AABED6-1427-4DD5-822C-AF5CF143BF31}">
            <xm:f>$D149=data!$AS$4</xm:f>
            <x14:dxf>
              <fill>
                <patternFill>
                  <bgColor theme="1"/>
                </patternFill>
              </fill>
            </x14:dxf>
          </x14:cfRule>
          <xm:sqref>J149</xm:sqref>
        </x14:conditionalFormatting>
        <x14:conditionalFormatting xmlns:xm="http://schemas.microsoft.com/office/excel/2006/main">
          <x14:cfRule type="expression" priority="63" id="{0AF8418B-A8E6-4248-A07E-4723A4466E5A}">
            <xm:f>$F149=data!$AR$4</xm:f>
            <x14:dxf>
              <fill>
                <patternFill>
                  <bgColor theme="1"/>
                </patternFill>
              </fill>
            </x14:dxf>
          </x14:cfRule>
          <xm:sqref>G149</xm:sqref>
        </x14:conditionalFormatting>
        <x14:conditionalFormatting xmlns:xm="http://schemas.microsoft.com/office/excel/2006/main">
          <x14:cfRule type="expression" priority="62" id="{64DBAACE-43F4-410F-B1DE-A7F17BF520E8}">
            <xm:f>$F149=data!$AR$5</xm:f>
            <x14:dxf>
              <fill>
                <patternFill>
                  <bgColor theme="1"/>
                </patternFill>
              </fill>
            </x14:dxf>
          </x14:cfRule>
          <xm:sqref>H149:I149</xm:sqref>
        </x14:conditionalFormatting>
        <x14:conditionalFormatting xmlns:xm="http://schemas.microsoft.com/office/excel/2006/main">
          <x14:cfRule type="expression" priority="61" id="{D60104CF-379B-43BF-B71F-2BCCCBC44D3C}">
            <xm:f>$D150=data!$AS$5</xm:f>
            <x14:dxf>
              <fill>
                <patternFill>
                  <bgColor theme="1"/>
                </patternFill>
              </fill>
            </x14:dxf>
          </x14:cfRule>
          <xm:sqref>F150:I150</xm:sqref>
        </x14:conditionalFormatting>
        <x14:conditionalFormatting xmlns:xm="http://schemas.microsoft.com/office/excel/2006/main">
          <x14:cfRule type="expression" priority="60" id="{0F94B2C4-1E02-481C-938C-D87B501271F4}">
            <xm:f>$D150=data!$AS$4</xm:f>
            <x14:dxf>
              <fill>
                <patternFill>
                  <bgColor theme="1"/>
                </patternFill>
              </fill>
            </x14:dxf>
          </x14:cfRule>
          <xm:sqref>J150</xm:sqref>
        </x14:conditionalFormatting>
        <x14:conditionalFormatting xmlns:xm="http://schemas.microsoft.com/office/excel/2006/main">
          <x14:cfRule type="expression" priority="59" id="{1E1D2E52-2DA9-4CD6-B7FB-CBEA79737FBA}">
            <xm:f>$F150=data!$AR$4</xm:f>
            <x14:dxf>
              <fill>
                <patternFill>
                  <bgColor theme="1"/>
                </patternFill>
              </fill>
            </x14:dxf>
          </x14:cfRule>
          <xm:sqref>G150</xm:sqref>
        </x14:conditionalFormatting>
        <x14:conditionalFormatting xmlns:xm="http://schemas.microsoft.com/office/excel/2006/main">
          <x14:cfRule type="expression" priority="58" id="{47B762DD-126A-43F5-B65B-E9C5D4EEF874}">
            <xm:f>$F150=data!$AR$5</xm:f>
            <x14:dxf>
              <fill>
                <patternFill>
                  <bgColor theme="1"/>
                </patternFill>
              </fill>
            </x14:dxf>
          </x14:cfRule>
          <xm:sqref>H150:I150</xm:sqref>
        </x14:conditionalFormatting>
        <x14:conditionalFormatting xmlns:xm="http://schemas.microsoft.com/office/excel/2006/main">
          <x14:cfRule type="expression" priority="57" id="{83C5A58D-DF43-4BFA-A37C-A99A074451F5}">
            <xm:f>$D151=data!$AS$5</xm:f>
            <x14:dxf>
              <fill>
                <patternFill>
                  <bgColor theme="1"/>
                </patternFill>
              </fill>
            </x14:dxf>
          </x14:cfRule>
          <xm:sqref>F151:I151</xm:sqref>
        </x14:conditionalFormatting>
        <x14:conditionalFormatting xmlns:xm="http://schemas.microsoft.com/office/excel/2006/main">
          <x14:cfRule type="expression" priority="56" id="{3532607A-0486-4645-98AD-56BA545A58FC}">
            <xm:f>$D151=data!$AS$4</xm:f>
            <x14:dxf>
              <fill>
                <patternFill>
                  <bgColor theme="1"/>
                </patternFill>
              </fill>
            </x14:dxf>
          </x14:cfRule>
          <xm:sqref>J151</xm:sqref>
        </x14:conditionalFormatting>
        <x14:conditionalFormatting xmlns:xm="http://schemas.microsoft.com/office/excel/2006/main">
          <x14:cfRule type="expression" priority="55" id="{F8C6A179-3227-4649-BF1C-2069B2B52064}">
            <xm:f>$F151=data!$AR$4</xm:f>
            <x14:dxf>
              <fill>
                <patternFill>
                  <bgColor theme="1"/>
                </patternFill>
              </fill>
            </x14:dxf>
          </x14:cfRule>
          <xm:sqref>G151</xm:sqref>
        </x14:conditionalFormatting>
        <x14:conditionalFormatting xmlns:xm="http://schemas.microsoft.com/office/excel/2006/main">
          <x14:cfRule type="expression" priority="54" id="{67D1D05F-FD1E-4F37-9C9B-CED05B315D94}">
            <xm:f>$F151=data!$AR$5</xm:f>
            <x14:dxf>
              <fill>
                <patternFill>
                  <bgColor theme="1"/>
                </patternFill>
              </fill>
            </x14:dxf>
          </x14:cfRule>
          <xm:sqref>H151:I151</xm:sqref>
        </x14:conditionalFormatting>
        <x14:conditionalFormatting xmlns:xm="http://schemas.microsoft.com/office/excel/2006/main">
          <x14:cfRule type="expression" priority="53" id="{0F4336C1-FADB-4188-B5A6-9396FE909E76}">
            <xm:f>$D152=data!$AS$5</xm:f>
            <x14:dxf>
              <fill>
                <patternFill>
                  <bgColor theme="1"/>
                </patternFill>
              </fill>
            </x14:dxf>
          </x14:cfRule>
          <xm:sqref>F152:I152</xm:sqref>
        </x14:conditionalFormatting>
        <x14:conditionalFormatting xmlns:xm="http://schemas.microsoft.com/office/excel/2006/main">
          <x14:cfRule type="expression" priority="52" id="{08FC9483-70AC-4365-8293-DE61C56CE412}">
            <xm:f>$D152=data!$AS$4</xm:f>
            <x14:dxf>
              <fill>
                <patternFill>
                  <bgColor theme="1"/>
                </patternFill>
              </fill>
            </x14:dxf>
          </x14:cfRule>
          <xm:sqref>J152</xm:sqref>
        </x14:conditionalFormatting>
        <x14:conditionalFormatting xmlns:xm="http://schemas.microsoft.com/office/excel/2006/main">
          <x14:cfRule type="expression" priority="51" id="{DE009EEB-924C-4C68-A812-921B1CD00574}">
            <xm:f>$F152=data!$AR$4</xm:f>
            <x14:dxf>
              <fill>
                <patternFill>
                  <bgColor theme="1"/>
                </patternFill>
              </fill>
            </x14:dxf>
          </x14:cfRule>
          <xm:sqref>G152</xm:sqref>
        </x14:conditionalFormatting>
        <x14:conditionalFormatting xmlns:xm="http://schemas.microsoft.com/office/excel/2006/main">
          <x14:cfRule type="expression" priority="50" id="{7E7D325A-4E00-4530-AD8F-9CB8EBD8B8E2}">
            <xm:f>$F152=data!$AR$5</xm:f>
            <x14:dxf>
              <fill>
                <patternFill>
                  <bgColor theme="1"/>
                </patternFill>
              </fill>
            </x14:dxf>
          </x14:cfRule>
          <xm:sqref>H152:I152</xm:sqref>
        </x14:conditionalFormatting>
        <x14:conditionalFormatting xmlns:xm="http://schemas.microsoft.com/office/excel/2006/main">
          <x14:cfRule type="expression" priority="49" id="{05BD5991-C61C-42C5-A2A6-FAC34350C82C}">
            <xm:f>$D153=data!$AS$5</xm:f>
            <x14:dxf>
              <fill>
                <patternFill>
                  <bgColor theme="1"/>
                </patternFill>
              </fill>
            </x14:dxf>
          </x14:cfRule>
          <xm:sqref>F153:I153</xm:sqref>
        </x14:conditionalFormatting>
        <x14:conditionalFormatting xmlns:xm="http://schemas.microsoft.com/office/excel/2006/main">
          <x14:cfRule type="expression" priority="48" id="{C1664753-18C5-4F4F-B24C-DC352C343679}">
            <xm:f>$D153=data!$AS$4</xm:f>
            <x14:dxf>
              <fill>
                <patternFill>
                  <bgColor theme="1"/>
                </patternFill>
              </fill>
            </x14:dxf>
          </x14:cfRule>
          <xm:sqref>J153</xm:sqref>
        </x14:conditionalFormatting>
        <x14:conditionalFormatting xmlns:xm="http://schemas.microsoft.com/office/excel/2006/main">
          <x14:cfRule type="expression" priority="47" id="{DBEB08D6-158C-4597-BC99-5AA7959AEBFC}">
            <xm:f>$F153=data!$AR$4</xm:f>
            <x14:dxf>
              <fill>
                <patternFill>
                  <bgColor theme="1"/>
                </patternFill>
              </fill>
            </x14:dxf>
          </x14:cfRule>
          <xm:sqref>G153</xm:sqref>
        </x14:conditionalFormatting>
        <x14:conditionalFormatting xmlns:xm="http://schemas.microsoft.com/office/excel/2006/main">
          <x14:cfRule type="expression" priority="46" id="{830F06E6-C9CC-4A17-9E8A-4949DBB037CE}">
            <xm:f>$F153=data!$AR$5</xm:f>
            <x14:dxf>
              <fill>
                <patternFill>
                  <bgColor theme="1"/>
                </patternFill>
              </fill>
            </x14:dxf>
          </x14:cfRule>
          <xm:sqref>H153:I153</xm:sqref>
        </x14:conditionalFormatting>
        <x14:conditionalFormatting xmlns:xm="http://schemas.microsoft.com/office/excel/2006/main">
          <x14:cfRule type="expression" priority="45" id="{1BEDA156-09CD-4A6A-8271-FE483AA9A681}">
            <xm:f>$D154=data!$AS$5</xm:f>
            <x14:dxf>
              <fill>
                <patternFill>
                  <bgColor theme="1"/>
                </patternFill>
              </fill>
            </x14:dxf>
          </x14:cfRule>
          <xm:sqref>F154:I154</xm:sqref>
        </x14:conditionalFormatting>
        <x14:conditionalFormatting xmlns:xm="http://schemas.microsoft.com/office/excel/2006/main">
          <x14:cfRule type="expression" priority="44" id="{A5A111D3-5A47-4836-A4DB-64AD61AD2363}">
            <xm:f>$D154=data!$AS$4</xm:f>
            <x14:dxf>
              <fill>
                <patternFill>
                  <bgColor theme="1"/>
                </patternFill>
              </fill>
            </x14:dxf>
          </x14:cfRule>
          <xm:sqref>J154</xm:sqref>
        </x14:conditionalFormatting>
        <x14:conditionalFormatting xmlns:xm="http://schemas.microsoft.com/office/excel/2006/main">
          <x14:cfRule type="expression" priority="43" id="{5BCD5E35-0C99-4A41-BDB7-A9457CC2837B}">
            <xm:f>$F154=data!$AR$4</xm:f>
            <x14:dxf>
              <fill>
                <patternFill>
                  <bgColor theme="1"/>
                </patternFill>
              </fill>
            </x14:dxf>
          </x14:cfRule>
          <xm:sqref>G154</xm:sqref>
        </x14:conditionalFormatting>
        <x14:conditionalFormatting xmlns:xm="http://schemas.microsoft.com/office/excel/2006/main">
          <x14:cfRule type="expression" priority="42" id="{8E35228B-78DA-4041-AEDE-B409689F003C}">
            <xm:f>$F154=data!$AR$5</xm:f>
            <x14:dxf>
              <fill>
                <patternFill>
                  <bgColor theme="1"/>
                </patternFill>
              </fill>
            </x14:dxf>
          </x14:cfRule>
          <xm:sqref>H154:I154</xm:sqref>
        </x14:conditionalFormatting>
        <x14:conditionalFormatting xmlns:xm="http://schemas.microsoft.com/office/excel/2006/main">
          <x14:cfRule type="expression" priority="41" id="{01204759-5BEE-47F0-8260-31C807E33D80}">
            <xm:f>$D155=data!$AS$5</xm:f>
            <x14:dxf>
              <fill>
                <patternFill>
                  <bgColor theme="1"/>
                </patternFill>
              </fill>
            </x14:dxf>
          </x14:cfRule>
          <xm:sqref>F155:I155</xm:sqref>
        </x14:conditionalFormatting>
        <x14:conditionalFormatting xmlns:xm="http://schemas.microsoft.com/office/excel/2006/main">
          <x14:cfRule type="expression" priority="40" id="{B97E59F5-A574-4CCF-9837-A6EB767A1494}">
            <xm:f>$D155=data!$AS$4</xm:f>
            <x14:dxf>
              <fill>
                <patternFill>
                  <bgColor theme="1"/>
                </patternFill>
              </fill>
            </x14:dxf>
          </x14:cfRule>
          <xm:sqref>J155</xm:sqref>
        </x14:conditionalFormatting>
        <x14:conditionalFormatting xmlns:xm="http://schemas.microsoft.com/office/excel/2006/main">
          <x14:cfRule type="expression" priority="39" id="{84098EB4-100A-4FE0-B36C-2A3F4F951B95}">
            <xm:f>$F155=data!$AR$4</xm:f>
            <x14:dxf>
              <fill>
                <patternFill>
                  <bgColor theme="1"/>
                </patternFill>
              </fill>
            </x14:dxf>
          </x14:cfRule>
          <xm:sqref>G155</xm:sqref>
        </x14:conditionalFormatting>
        <x14:conditionalFormatting xmlns:xm="http://schemas.microsoft.com/office/excel/2006/main">
          <x14:cfRule type="expression" priority="38" id="{9478C6B5-1D80-458A-AF96-231B38AEFC03}">
            <xm:f>$F155=data!$AR$5</xm:f>
            <x14:dxf>
              <fill>
                <patternFill>
                  <bgColor theme="1"/>
                </patternFill>
              </fill>
            </x14:dxf>
          </x14:cfRule>
          <xm:sqref>H155:I155</xm:sqref>
        </x14:conditionalFormatting>
        <x14:conditionalFormatting xmlns:xm="http://schemas.microsoft.com/office/excel/2006/main">
          <x14:cfRule type="expression" priority="37" id="{15942F15-0709-412C-8D6E-0ECEB9663981}">
            <xm:f>$D156=data!$AS$5</xm:f>
            <x14:dxf>
              <fill>
                <patternFill>
                  <bgColor theme="1"/>
                </patternFill>
              </fill>
            </x14:dxf>
          </x14:cfRule>
          <xm:sqref>F156:I156</xm:sqref>
        </x14:conditionalFormatting>
        <x14:conditionalFormatting xmlns:xm="http://schemas.microsoft.com/office/excel/2006/main">
          <x14:cfRule type="expression" priority="36" id="{33983B52-2C37-4343-8A59-762E71A50996}">
            <xm:f>$D156=data!$AS$4</xm:f>
            <x14:dxf>
              <fill>
                <patternFill>
                  <bgColor theme="1"/>
                </patternFill>
              </fill>
            </x14:dxf>
          </x14:cfRule>
          <xm:sqref>J156</xm:sqref>
        </x14:conditionalFormatting>
        <x14:conditionalFormatting xmlns:xm="http://schemas.microsoft.com/office/excel/2006/main">
          <x14:cfRule type="expression" priority="35" id="{91196A30-E66A-4BD8-8C04-47CD388C0711}">
            <xm:f>$F156=data!$AR$4</xm:f>
            <x14:dxf>
              <fill>
                <patternFill>
                  <bgColor theme="1"/>
                </patternFill>
              </fill>
            </x14:dxf>
          </x14:cfRule>
          <xm:sqref>G156</xm:sqref>
        </x14:conditionalFormatting>
        <x14:conditionalFormatting xmlns:xm="http://schemas.microsoft.com/office/excel/2006/main">
          <x14:cfRule type="expression" priority="34" id="{7B3E2A03-EC6C-41D0-AD35-A22C7517E2E9}">
            <xm:f>$F156=data!$AR$5</xm:f>
            <x14:dxf>
              <fill>
                <patternFill>
                  <bgColor theme="1"/>
                </patternFill>
              </fill>
            </x14:dxf>
          </x14:cfRule>
          <xm:sqref>H156:I156</xm:sqref>
        </x14:conditionalFormatting>
        <x14:conditionalFormatting xmlns:xm="http://schemas.microsoft.com/office/excel/2006/main">
          <x14:cfRule type="expression" priority="33" id="{C83F6217-AB79-49C2-A907-48EA17AF066C}">
            <xm:f>⑦基礎!$H$9&lt;-1</xm:f>
            <x14:dxf>
              <fill>
                <patternFill>
                  <bgColor theme="1"/>
                </patternFill>
              </fill>
            </x14:dxf>
          </x14:cfRule>
          <xm:sqref>C8:J13</xm:sqref>
        </x14:conditionalFormatting>
        <x14:conditionalFormatting xmlns:xm="http://schemas.microsoft.com/office/excel/2006/main">
          <x14:cfRule type="expression" priority="32" id="{D724521C-79B3-4C57-8B99-551B488A1F65}">
            <xm:f>⑦基礎!$H$10&lt;-1</xm:f>
            <x14:dxf>
              <fill>
                <patternFill>
                  <bgColor theme="1"/>
                </patternFill>
              </fill>
            </x14:dxf>
          </x14:cfRule>
          <xm:sqref>C28:C33 H28:J33</xm:sqref>
        </x14:conditionalFormatting>
        <x14:conditionalFormatting xmlns:xm="http://schemas.microsoft.com/office/excel/2006/main">
          <x14:cfRule type="expression" priority="31" id="{37A20AFD-0396-4CBD-8D2A-8E9FFDC5370B}">
            <xm:f>⑦基礎!$H$11&lt;-1</xm:f>
            <x14:dxf>
              <fill>
                <patternFill>
                  <bgColor theme="1"/>
                </patternFill>
              </fill>
            </x14:dxf>
          </x14:cfRule>
          <xm:sqref>C48:J53</xm:sqref>
        </x14:conditionalFormatting>
        <x14:conditionalFormatting xmlns:xm="http://schemas.microsoft.com/office/excel/2006/main">
          <x14:cfRule type="expression" priority="30" id="{67FDF34C-2849-4F75-9DD3-75232379A603}">
            <xm:f>⑦基礎!$H$12&lt;-1</xm:f>
            <x14:dxf>
              <fill>
                <patternFill>
                  <bgColor theme="1"/>
                </patternFill>
              </fill>
            </x14:dxf>
          </x14:cfRule>
          <xm:sqref>C68:J73</xm:sqref>
        </x14:conditionalFormatting>
        <x14:conditionalFormatting xmlns:xm="http://schemas.microsoft.com/office/excel/2006/main">
          <x14:cfRule type="expression" priority="29" id="{9FE0CA6E-3CCE-4693-B29B-F6984B4D50E0}">
            <xm:f>⑦基礎!$H$13&lt;-1</xm:f>
            <x14:dxf>
              <fill>
                <patternFill>
                  <bgColor theme="1"/>
                </patternFill>
              </fill>
            </x14:dxf>
          </x14:cfRule>
          <xm:sqref>C88:J93</xm:sqref>
        </x14:conditionalFormatting>
        <x14:conditionalFormatting xmlns:xm="http://schemas.microsoft.com/office/excel/2006/main">
          <x14:cfRule type="expression" priority="28" id="{C6327322-3DD4-41B7-9B69-9D58DB50BF4E}">
            <xm:f>⑦基礎!$H$14&lt;-1</xm:f>
            <x14:dxf>
              <fill>
                <patternFill>
                  <bgColor theme="1"/>
                </patternFill>
              </fill>
            </x14:dxf>
          </x14:cfRule>
          <xm:sqref>C108:J113</xm:sqref>
        </x14:conditionalFormatting>
        <x14:conditionalFormatting xmlns:xm="http://schemas.microsoft.com/office/excel/2006/main">
          <x14:cfRule type="expression" priority="27" id="{F3026B21-5B0D-409A-B978-89EBFB26FD6B}">
            <xm:f>⑦基礎!$H$15&lt;-1</xm:f>
            <x14:dxf>
              <fill>
                <patternFill>
                  <bgColor theme="1"/>
                </patternFill>
              </fill>
            </x14:dxf>
          </x14:cfRule>
          <xm:sqref>C128:J133</xm:sqref>
        </x14:conditionalFormatting>
        <x14:conditionalFormatting xmlns:xm="http://schemas.microsoft.com/office/excel/2006/main">
          <x14:cfRule type="expression" priority="26" id="{0ED5CCF2-BE70-4F94-A9E7-57E7AF3BBDFA}">
            <xm:f>⑦基礎!$H$16&lt;-1</xm:f>
            <x14:dxf>
              <fill>
                <patternFill>
                  <bgColor theme="1"/>
                </patternFill>
              </fill>
            </x14:dxf>
          </x14:cfRule>
          <xm:sqref>C148:J153</xm:sqref>
        </x14:conditionalFormatting>
        <x14:conditionalFormatting xmlns:xm="http://schemas.microsoft.com/office/excel/2006/main">
          <x14:cfRule type="expression" priority="25" id="{543A5E4E-BFA4-4214-A8C9-69F3CB40A8E1}">
            <xm:f>$D25=data!$AS$5</xm:f>
            <x14:dxf>
              <fill>
                <patternFill>
                  <bgColor theme="1"/>
                </patternFill>
              </fill>
            </x14:dxf>
          </x14:cfRule>
          <xm:sqref>F25:G25</xm:sqref>
        </x14:conditionalFormatting>
        <x14:conditionalFormatting xmlns:xm="http://schemas.microsoft.com/office/excel/2006/main">
          <x14:cfRule type="expression" priority="24" id="{B7A128FB-4A19-44C6-8CEE-CBA49006FF7B}">
            <xm:f>$F25=data!$AR$4</xm:f>
            <x14:dxf>
              <fill>
                <patternFill>
                  <bgColor theme="1"/>
                </patternFill>
              </fill>
            </x14:dxf>
          </x14:cfRule>
          <xm:sqref>G25</xm:sqref>
        </x14:conditionalFormatting>
        <x14:conditionalFormatting xmlns:xm="http://schemas.microsoft.com/office/excel/2006/main">
          <x14:cfRule type="expression" priority="23" id="{7F23B6FF-B8E3-4969-84B4-8AB25419852E}">
            <xm:f>$D26=data!$AS$5</xm:f>
            <x14:dxf>
              <fill>
                <patternFill>
                  <bgColor theme="1"/>
                </patternFill>
              </fill>
            </x14:dxf>
          </x14:cfRule>
          <xm:sqref>F26:G26</xm:sqref>
        </x14:conditionalFormatting>
        <x14:conditionalFormatting xmlns:xm="http://schemas.microsoft.com/office/excel/2006/main">
          <x14:cfRule type="expression" priority="22" id="{EE9049F1-37B2-4784-B337-2FDF1D08AEB9}">
            <xm:f>$F26=data!$AR$4</xm:f>
            <x14:dxf>
              <fill>
                <patternFill>
                  <bgColor theme="1"/>
                </patternFill>
              </fill>
            </x14:dxf>
          </x14:cfRule>
          <xm:sqref>G26</xm:sqref>
        </x14:conditionalFormatting>
        <x14:conditionalFormatting xmlns:xm="http://schemas.microsoft.com/office/excel/2006/main">
          <x14:cfRule type="expression" priority="21" id="{46389C6F-C11B-4787-8093-081D4F290BB5}">
            <xm:f>$D27=data!$AS$5</xm:f>
            <x14:dxf>
              <fill>
                <patternFill>
                  <bgColor theme="1"/>
                </patternFill>
              </fill>
            </x14:dxf>
          </x14:cfRule>
          <xm:sqref>F27:G27</xm:sqref>
        </x14:conditionalFormatting>
        <x14:conditionalFormatting xmlns:xm="http://schemas.microsoft.com/office/excel/2006/main">
          <x14:cfRule type="expression" priority="20" id="{DB2A8CB2-973D-4AA7-A4EE-25261C110038}">
            <xm:f>$F27=data!$AR$4</xm:f>
            <x14:dxf>
              <fill>
                <patternFill>
                  <bgColor theme="1"/>
                </patternFill>
              </fill>
            </x14:dxf>
          </x14:cfRule>
          <xm:sqref>G27</xm:sqref>
        </x14:conditionalFormatting>
        <x14:conditionalFormatting xmlns:xm="http://schemas.microsoft.com/office/excel/2006/main">
          <x14:cfRule type="expression" priority="19" id="{0A6A2C0E-E560-4A00-8EE5-A77A1F8767B8}">
            <xm:f>$D28=data!$AS$5</xm:f>
            <x14:dxf>
              <fill>
                <patternFill>
                  <bgColor theme="1"/>
                </patternFill>
              </fill>
            </x14:dxf>
          </x14:cfRule>
          <xm:sqref>F28:G28</xm:sqref>
        </x14:conditionalFormatting>
        <x14:conditionalFormatting xmlns:xm="http://schemas.microsoft.com/office/excel/2006/main">
          <x14:cfRule type="expression" priority="18" id="{C5D69F64-B755-4AF0-9744-0BFCCD40C8E0}">
            <xm:f>$F28=data!$AR$4</xm:f>
            <x14:dxf>
              <fill>
                <patternFill>
                  <bgColor theme="1"/>
                </patternFill>
              </fill>
            </x14:dxf>
          </x14:cfRule>
          <xm:sqref>G28</xm:sqref>
        </x14:conditionalFormatting>
        <x14:conditionalFormatting xmlns:xm="http://schemas.microsoft.com/office/excel/2006/main">
          <x14:cfRule type="expression" priority="17" id="{162929CD-8D04-4F91-86B4-D2F78717525C}">
            <xm:f>$D29=data!$AS$5</xm:f>
            <x14:dxf>
              <fill>
                <patternFill>
                  <bgColor theme="1"/>
                </patternFill>
              </fill>
            </x14:dxf>
          </x14:cfRule>
          <xm:sqref>F29:G29</xm:sqref>
        </x14:conditionalFormatting>
        <x14:conditionalFormatting xmlns:xm="http://schemas.microsoft.com/office/excel/2006/main">
          <x14:cfRule type="expression" priority="16" id="{8F2AA3F9-8765-4F6C-B99D-7BA83217123A}">
            <xm:f>$F29=data!$AR$4</xm:f>
            <x14:dxf>
              <fill>
                <patternFill>
                  <bgColor theme="1"/>
                </patternFill>
              </fill>
            </x14:dxf>
          </x14:cfRule>
          <xm:sqref>G29</xm:sqref>
        </x14:conditionalFormatting>
        <x14:conditionalFormatting xmlns:xm="http://schemas.microsoft.com/office/excel/2006/main">
          <x14:cfRule type="expression" priority="15" id="{017476FF-7123-47DE-A276-221FB5E93D23}">
            <xm:f>$D30=data!$AS$5</xm:f>
            <x14:dxf>
              <fill>
                <patternFill>
                  <bgColor theme="1"/>
                </patternFill>
              </fill>
            </x14:dxf>
          </x14:cfRule>
          <xm:sqref>F30:G30</xm:sqref>
        </x14:conditionalFormatting>
        <x14:conditionalFormatting xmlns:xm="http://schemas.microsoft.com/office/excel/2006/main">
          <x14:cfRule type="expression" priority="14" id="{BF1A5064-5B0A-4C34-98BE-6A0864ABB0EF}">
            <xm:f>$F30=data!$AR$4</xm:f>
            <x14:dxf>
              <fill>
                <patternFill>
                  <bgColor theme="1"/>
                </patternFill>
              </fill>
            </x14:dxf>
          </x14:cfRule>
          <xm:sqref>G30</xm:sqref>
        </x14:conditionalFormatting>
        <x14:conditionalFormatting xmlns:xm="http://schemas.microsoft.com/office/excel/2006/main">
          <x14:cfRule type="expression" priority="13" id="{FE7860DC-6C56-4C37-B52B-7A0CA6C1377D}">
            <xm:f>$D31=data!$AS$5</xm:f>
            <x14:dxf>
              <fill>
                <patternFill>
                  <bgColor theme="1"/>
                </patternFill>
              </fill>
            </x14:dxf>
          </x14:cfRule>
          <xm:sqref>F31:G31</xm:sqref>
        </x14:conditionalFormatting>
        <x14:conditionalFormatting xmlns:xm="http://schemas.microsoft.com/office/excel/2006/main">
          <x14:cfRule type="expression" priority="12" id="{1D4FE1E5-B9E7-4AB2-8922-C6F14FA7B912}">
            <xm:f>$F31=data!$AR$4</xm:f>
            <x14:dxf>
              <fill>
                <patternFill>
                  <bgColor theme="1"/>
                </patternFill>
              </fill>
            </x14:dxf>
          </x14:cfRule>
          <xm:sqref>G31</xm:sqref>
        </x14:conditionalFormatting>
        <x14:conditionalFormatting xmlns:xm="http://schemas.microsoft.com/office/excel/2006/main">
          <x14:cfRule type="expression" priority="11" id="{431803D1-62FE-42B4-B334-F8FA8FDA3C28}">
            <xm:f>$D32=data!$AS$5</xm:f>
            <x14:dxf>
              <fill>
                <patternFill>
                  <bgColor theme="1"/>
                </patternFill>
              </fill>
            </x14:dxf>
          </x14:cfRule>
          <xm:sqref>F32:G32</xm:sqref>
        </x14:conditionalFormatting>
        <x14:conditionalFormatting xmlns:xm="http://schemas.microsoft.com/office/excel/2006/main">
          <x14:cfRule type="expression" priority="10" id="{F30EFF1E-D1CE-4C80-8F36-605BA9F8A162}">
            <xm:f>$F32=data!$AR$4</xm:f>
            <x14:dxf>
              <fill>
                <patternFill>
                  <bgColor theme="1"/>
                </patternFill>
              </fill>
            </x14:dxf>
          </x14:cfRule>
          <xm:sqref>G32</xm:sqref>
        </x14:conditionalFormatting>
        <x14:conditionalFormatting xmlns:xm="http://schemas.microsoft.com/office/excel/2006/main">
          <x14:cfRule type="expression" priority="9" id="{23A77AA7-D1A0-414D-AC3E-3381F321D912}">
            <xm:f>$D33=data!$AS$5</xm:f>
            <x14:dxf>
              <fill>
                <patternFill>
                  <bgColor theme="1"/>
                </patternFill>
              </fill>
            </x14:dxf>
          </x14:cfRule>
          <xm:sqref>F33:G33</xm:sqref>
        </x14:conditionalFormatting>
        <x14:conditionalFormatting xmlns:xm="http://schemas.microsoft.com/office/excel/2006/main">
          <x14:cfRule type="expression" priority="8" id="{2778D374-D63B-45E1-8BFF-10B63FF83894}">
            <xm:f>$F33=data!$AR$4</xm:f>
            <x14:dxf>
              <fill>
                <patternFill>
                  <bgColor theme="1"/>
                </patternFill>
              </fill>
            </x14:dxf>
          </x14:cfRule>
          <xm:sqref>G33</xm:sqref>
        </x14:conditionalFormatting>
        <x14:conditionalFormatting xmlns:xm="http://schemas.microsoft.com/office/excel/2006/main">
          <x14:cfRule type="expression" priority="7" id="{7B0EC648-B995-4EFE-AA11-C35941CD9E7A}">
            <xm:f>$D34=data!$AS$5</xm:f>
            <x14:dxf>
              <fill>
                <patternFill>
                  <bgColor theme="1"/>
                </patternFill>
              </fill>
            </x14:dxf>
          </x14:cfRule>
          <xm:sqref>F34:G34</xm:sqref>
        </x14:conditionalFormatting>
        <x14:conditionalFormatting xmlns:xm="http://schemas.microsoft.com/office/excel/2006/main">
          <x14:cfRule type="expression" priority="6" id="{524CD281-FE05-4F62-ABAC-67F9C6F7FD1C}">
            <xm:f>$F34=data!$AR$4</xm:f>
            <x14:dxf>
              <fill>
                <patternFill>
                  <bgColor theme="1"/>
                </patternFill>
              </fill>
            </x14:dxf>
          </x14:cfRule>
          <xm:sqref>G34</xm:sqref>
        </x14:conditionalFormatting>
        <x14:conditionalFormatting xmlns:xm="http://schemas.microsoft.com/office/excel/2006/main">
          <x14:cfRule type="expression" priority="5" id="{9F349223-E14E-44CA-817E-21ECD931EED1}">
            <xm:f>$D35=data!$AS$5</xm:f>
            <x14:dxf>
              <fill>
                <patternFill>
                  <bgColor theme="1"/>
                </patternFill>
              </fill>
            </x14:dxf>
          </x14:cfRule>
          <xm:sqref>F35:G35</xm:sqref>
        </x14:conditionalFormatting>
        <x14:conditionalFormatting xmlns:xm="http://schemas.microsoft.com/office/excel/2006/main">
          <x14:cfRule type="expression" priority="4" id="{C554454E-A60C-47D9-9B8E-03839228371B}">
            <xm:f>$F35=data!$AR$4</xm:f>
            <x14:dxf>
              <fill>
                <patternFill>
                  <bgColor theme="1"/>
                </patternFill>
              </fill>
            </x14:dxf>
          </x14:cfRule>
          <xm:sqref>G35</xm:sqref>
        </x14:conditionalFormatting>
        <x14:conditionalFormatting xmlns:xm="http://schemas.microsoft.com/office/excel/2006/main">
          <x14:cfRule type="expression" priority="3" id="{14971CDA-4B7C-406E-A4C6-2368E23684C9}">
            <xm:f>$D36=data!$AS$5</xm:f>
            <x14:dxf>
              <fill>
                <patternFill>
                  <bgColor theme="1"/>
                </patternFill>
              </fill>
            </x14:dxf>
          </x14:cfRule>
          <xm:sqref>F36:G36</xm:sqref>
        </x14:conditionalFormatting>
        <x14:conditionalFormatting xmlns:xm="http://schemas.microsoft.com/office/excel/2006/main">
          <x14:cfRule type="expression" priority="2" id="{A599ABC8-B8C2-4005-9D31-8FFD18D5C598}">
            <xm:f>$F36=data!$AR$4</xm:f>
            <x14:dxf>
              <fill>
                <patternFill>
                  <bgColor theme="1"/>
                </patternFill>
              </fill>
            </x14:dxf>
          </x14:cfRule>
          <xm:sqref>G36</xm:sqref>
        </x14:conditionalFormatting>
        <x14:conditionalFormatting xmlns:xm="http://schemas.microsoft.com/office/excel/2006/main">
          <x14:cfRule type="expression" priority="1" id="{BBA1569D-70E9-489B-BFD5-B12F1EF70952}">
            <xm:f>⑦基礎!$H$9&lt;-1</xm:f>
            <x14:dxf>
              <fill>
                <patternFill>
                  <bgColor theme="1"/>
                </patternFill>
              </fill>
            </x14:dxf>
          </x14:cfRule>
          <xm:sqref>D28:G33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X106"/>
  <sheetViews>
    <sheetView showRowColHeaders="0" zoomScaleNormal="100" workbookViewId="0"/>
  </sheetViews>
  <sheetFormatPr defaultRowHeight="12" x14ac:dyDescent="0.15"/>
  <cols>
    <col min="1" max="2" width="8.375" style="349" bestFit="1" customWidth="1"/>
    <col min="3" max="3" width="17.125" style="349" bestFit="1" customWidth="1"/>
    <col min="4" max="4" width="10" style="349" bestFit="1" customWidth="1"/>
    <col min="5" max="5" width="9.75" style="349" bestFit="1" customWidth="1"/>
    <col min="6" max="6" width="13.75" style="349" bestFit="1" customWidth="1"/>
    <col min="7" max="7" width="25" style="349" bestFit="1" customWidth="1"/>
    <col min="8" max="8" width="10" style="349" bestFit="1" customWidth="1"/>
    <col min="9" max="9" width="34.375" style="349" bestFit="1" customWidth="1"/>
    <col min="10" max="10" width="5" style="349" bestFit="1" customWidth="1"/>
    <col min="11" max="11" width="10" style="349" bestFit="1" customWidth="1"/>
    <col min="12" max="12" width="6.625" style="349" bestFit="1" customWidth="1"/>
    <col min="13" max="13" width="5" style="349" bestFit="1" customWidth="1"/>
    <col min="14" max="14" width="8.375" style="349" bestFit="1" customWidth="1"/>
    <col min="15" max="15" width="25" style="349" bestFit="1" customWidth="1"/>
    <col min="16" max="16" width="26" style="349" bestFit="1" customWidth="1"/>
    <col min="17" max="17" width="39" style="349" bestFit="1" customWidth="1"/>
    <col min="18" max="23" width="5" style="349" bestFit="1" customWidth="1"/>
    <col min="24" max="24" width="47.125" style="349" bestFit="1" customWidth="1"/>
    <col min="25" max="25" width="36.25" style="349" bestFit="1" customWidth="1"/>
    <col min="26" max="26" width="3.375" style="349" bestFit="1" customWidth="1"/>
    <col min="27" max="27" width="25" style="349" bestFit="1" customWidth="1"/>
    <col min="28" max="28" width="8.375" style="349" bestFit="1" customWidth="1"/>
    <col min="29" max="29" width="6.25" style="349" bestFit="1" customWidth="1"/>
    <col min="30" max="30" width="5.5" style="349" bestFit="1" customWidth="1"/>
    <col min="31" max="31" width="5.25" style="349" bestFit="1" customWidth="1"/>
    <col min="32" max="32" width="38.75" style="349" bestFit="1" customWidth="1"/>
    <col min="33" max="33" width="29.875" style="349" bestFit="1" customWidth="1"/>
    <col min="34" max="34" width="9.875" style="349" bestFit="1" customWidth="1"/>
    <col min="35" max="35" width="15" style="349" bestFit="1" customWidth="1"/>
    <col min="36" max="36" width="23.125" style="349" bestFit="1" customWidth="1"/>
    <col min="37" max="37" width="53.125" style="349" bestFit="1" customWidth="1"/>
    <col min="38" max="38" width="70" style="349" bestFit="1" customWidth="1"/>
    <col min="39" max="40" width="13.75" style="349" bestFit="1" customWidth="1"/>
    <col min="41" max="41" width="9.625" style="349" bestFit="1" customWidth="1"/>
    <col min="42" max="43" width="13.75" style="349" bestFit="1" customWidth="1"/>
    <col min="44" max="44" width="11.5" style="349" bestFit="1" customWidth="1"/>
    <col min="45" max="45" width="10" style="349" bestFit="1" customWidth="1"/>
    <col min="46" max="46" width="37.25" style="349" bestFit="1" customWidth="1"/>
    <col min="47" max="47" width="5.875" style="349" bestFit="1" customWidth="1"/>
    <col min="48" max="48" width="18.75" style="349" bestFit="1" customWidth="1"/>
    <col min="49" max="49" width="11.875" style="349" bestFit="1" customWidth="1"/>
    <col min="50" max="50" width="2.125" style="349" hidden="1" customWidth="1"/>
    <col min="51" max="51" width="12.375" style="349" bestFit="1" customWidth="1"/>
    <col min="52" max="52" width="7.375" style="349" bestFit="1" customWidth="1"/>
    <col min="53" max="54" width="13.625" style="349" bestFit="1" customWidth="1"/>
    <col min="55" max="55" width="7.375" style="349" bestFit="1" customWidth="1"/>
    <col min="56" max="56" width="5.875" style="349" bestFit="1" customWidth="1"/>
    <col min="57" max="57" width="7.375" style="349" bestFit="1" customWidth="1"/>
    <col min="58" max="59" width="13.625" style="349" bestFit="1" customWidth="1"/>
    <col min="60" max="60" width="7.375" style="349" bestFit="1" customWidth="1"/>
    <col min="61" max="61" width="5.875" style="349" bestFit="1" customWidth="1"/>
    <col min="62" max="62" width="7.375" style="349" bestFit="1" customWidth="1"/>
    <col min="63" max="63" width="13.625" style="349" bestFit="1" customWidth="1"/>
    <col min="64" max="64" width="7.375" style="349" bestFit="1" customWidth="1"/>
    <col min="65" max="65" width="9.125" style="349" hidden="1" customWidth="1"/>
    <col min="66" max="66" width="4.75" style="349" bestFit="1" customWidth="1"/>
    <col min="67" max="67" width="29.125" style="349" bestFit="1" customWidth="1"/>
    <col min="68" max="68" width="23.875" style="349" bestFit="1" customWidth="1"/>
    <col min="69" max="70" width="24.125" style="349" bestFit="1" customWidth="1"/>
    <col min="71" max="71" width="23.375" style="349" bestFit="1" customWidth="1"/>
    <col min="72" max="72" width="24.125" style="349" bestFit="1" customWidth="1"/>
    <col min="73" max="73" width="19" style="349" bestFit="1" customWidth="1"/>
    <col min="74" max="74" width="24.125" style="349" bestFit="1" customWidth="1"/>
    <col min="75" max="75" width="23.375" style="349" bestFit="1" customWidth="1"/>
    <col min="76" max="76" width="19" style="349" bestFit="1" customWidth="1"/>
    <col min="77" max="77" width="5" style="349" bestFit="1" customWidth="1"/>
    <col min="78" max="78" width="23.375" style="349" bestFit="1" customWidth="1"/>
    <col min="79" max="79" width="104.625" style="349" bestFit="1" customWidth="1"/>
    <col min="80" max="80" width="32.125" style="349" bestFit="1" customWidth="1"/>
    <col min="81" max="81" width="104.625" style="349" bestFit="1" customWidth="1"/>
    <col min="82" max="82" width="32.125" style="349" bestFit="1" customWidth="1"/>
    <col min="83" max="83" width="13.125" style="349" bestFit="1" customWidth="1"/>
    <col min="84" max="84" width="24.125" style="349" bestFit="1" customWidth="1"/>
    <col min="85" max="85" width="2.5" style="349" bestFit="1" customWidth="1"/>
    <col min="86" max="86" width="9" style="349"/>
    <col min="87" max="87" width="5" style="349" bestFit="1" customWidth="1"/>
    <col min="88" max="98" width="4.625" style="349" bestFit="1" customWidth="1"/>
    <col min="99" max="108" width="4.625" style="349" customWidth="1"/>
    <col min="109" max="109" width="9" style="349"/>
    <col min="110" max="110" width="5" style="349" bestFit="1" customWidth="1"/>
    <col min="111" max="121" width="5.5" style="349" bestFit="1" customWidth="1"/>
    <col min="122" max="131" width="5.5" style="349" customWidth="1"/>
    <col min="132" max="132" width="9" style="349"/>
    <col min="133" max="133" width="5" style="349" bestFit="1" customWidth="1"/>
    <col min="134" max="144" width="4.25" style="349" bestFit="1" customWidth="1"/>
    <col min="145" max="154" width="4.25" style="349" customWidth="1"/>
    <col min="155" max="16384" width="9" style="349"/>
  </cols>
  <sheetData>
    <row r="1" spans="1:154" x14ac:dyDescent="0.15">
      <c r="A1" s="349" t="s">
        <v>130</v>
      </c>
      <c r="B1" s="349" t="s">
        <v>131</v>
      </c>
      <c r="AF1" s="349" t="s">
        <v>132</v>
      </c>
      <c r="AN1" s="349" t="s">
        <v>134</v>
      </c>
      <c r="AO1" s="349" t="s">
        <v>214</v>
      </c>
      <c r="AR1" s="349" t="s">
        <v>135</v>
      </c>
      <c r="BZ1" s="349" t="s">
        <v>133</v>
      </c>
    </row>
    <row r="3" spans="1:154" x14ac:dyDescent="0.15">
      <c r="A3" s="349" t="s">
        <v>72</v>
      </c>
      <c r="B3" s="349" t="s">
        <v>62</v>
      </c>
      <c r="C3" s="349" t="s">
        <v>82</v>
      </c>
      <c r="D3" s="349" t="s">
        <v>81</v>
      </c>
      <c r="E3" s="349" t="s">
        <v>83</v>
      </c>
      <c r="F3" s="349" t="s">
        <v>107</v>
      </c>
      <c r="G3" s="349" t="s">
        <v>181</v>
      </c>
      <c r="H3" s="349" t="s">
        <v>208</v>
      </c>
      <c r="K3" s="349" t="s">
        <v>166</v>
      </c>
      <c r="O3" s="349" t="s">
        <v>192</v>
      </c>
      <c r="P3" s="349" t="s">
        <v>205</v>
      </c>
      <c r="AA3" s="349" t="s">
        <v>218</v>
      </c>
      <c r="AB3" s="349" t="s">
        <v>363</v>
      </c>
      <c r="AC3" s="349" t="s">
        <v>528</v>
      </c>
      <c r="AD3" s="349" t="s">
        <v>445</v>
      </c>
      <c r="AE3" s="349" t="s">
        <v>503</v>
      </c>
      <c r="AF3" s="349" t="s">
        <v>85</v>
      </c>
      <c r="AG3" s="349" t="s">
        <v>86</v>
      </c>
      <c r="AH3" s="349" t="s">
        <v>84</v>
      </c>
      <c r="AI3" s="349" t="s">
        <v>398</v>
      </c>
      <c r="AJ3" s="349" t="s">
        <v>87</v>
      </c>
      <c r="AK3" s="349" t="s">
        <v>235</v>
      </c>
      <c r="AM3" s="349" t="s">
        <v>88</v>
      </c>
      <c r="AN3" s="349" t="s">
        <v>91</v>
      </c>
      <c r="AO3" s="349" t="s">
        <v>215</v>
      </c>
      <c r="AP3" s="349" t="s">
        <v>223</v>
      </c>
      <c r="AQ3" s="349" t="s">
        <v>224</v>
      </c>
      <c r="AR3" s="349" t="s">
        <v>136</v>
      </c>
      <c r="AS3" s="349" t="s">
        <v>150</v>
      </c>
      <c r="AT3" s="349" t="s">
        <v>154</v>
      </c>
      <c r="AV3" s="349" t="s">
        <v>152</v>
      </c>
      <c r="AW3" s="349" t="s">
        <v>379</v>
      </c>
      <c r="AY3" s="349" t="s">
        <v>228</v>
      </c>
      <c r="BN3" s="349" t="s">
        <v>269</v>
      </c>
      <c r="BZ3" s="349" t="s">
        <v>89</v>
      </c>
      <c r="CB3" s="349" t="s">
        <v>90</v>
      </c>
      <c r="CC3" s="349" t="s">
        <v>270</v>
      </c>
    </row>
    <row r="4" spans="1:154" ht="12" customHeight="1" x14ac:dyDescent="0.15">
      <c r="A4" s="349">
        <v>1</v>
      </c>
      <c r="B4" s="349" t="s">
        <v>11</v>
      </c>
      <c r="C4" s="349" t="s">
        <v>64</v>
      </c>
      <c r="D4" s="350" t="s">
        <v>68</v>
      </c>
      <c r="E4" s="349" t="s">
        <v>395</v>
      </c>
      <c r="F4" s="349" t="s">
        <v>368</v>
      </c>
      <c r="G4" s="349" t="s">
        <v>174</v>
      </c>
      <c r="H4" s="349" t="s">
        <v>206</v>
      </c>
      <c r="I4" s="349" t="str">
        <f>K7&amp;G11&amp;H4</f>
        <v>床軸組構法等</v>
      </c>
      <c r="J4" s="349">
        <v>0.13</v>
      </c>
      <c r="K4" s="349" t="s">
        <v>167</v>
      </c>
      <c r="L4" s="349">
        <v>0.09</v>
      </c>
      <c r="M4" s="349">
        <v>0.04</v>
      </c>
      <c r="N4" s="349">
        <v>0.09</v>
      </c>
      <c r="O4" s="349" t="s">
        <v>182</v>
      </c>
      <c r="P4" s="349" t="s">
        <v>193</v>
      </c>
      <c r="Q4" s="349" t="str">
        <f>O4&amp;P4</f>
        <v>軸組構法（床梁工法）根太間</v>
      </c>
      <c r="R4" s="349">
        <v>0.8</v>
      </c>
      <c r="S4" s="349">
        <v>0.2</v>
      </c>
      <c r="X4" s="349" t="s">
        <v>370</v>
      </c>
      <c r="Y4" s="349" t="s">
        <v>375</v>
      </c>
      <c r="AA4" s="349" t="s">
        <v>596</v>
      </c>
      <c r="AB4" s="349" t="s">
        <v>364</v>
      </c>
      <c r="AC4" s="349" t="s">
        <v>529</v>
      </c>
      <c r="AD4" s="349" t="s">
        <v>447</v>
      </c>
      <c r="AE4" s="349" t="s">
        <v>504</v>
      </c>
      <c r="AF4" s="349" t="s">
        <v>405</v>
      </c>
      <c r="AG4" s="351" t="s">
        <v>410</v>
      </c>
      <c r="AH4" s="349" t="s">
        <v>392</v>
      </c>
      <c r="AI4" s="349" t="s">
        <v>392</v>
      </c>
      <c r="AJ4" s="349" t="s">
        <v>26</v>
      </c>
      <c r="AK4" s="351" t="s">
        <v>240</v>
      </c>
      <c r="AL4" s="349" t="str">
        <f>"                Case """&amp;AK4&amp;""":"</f>
        <v xml:space="preserve">                Case " 1.三層複層 Low-E三層複層ガラス （Low-Eガラス2枚）日射取得型":</v>
      </c>
      <c r="AM4" s="349" t="s">
        <v>73</v>
      </c>
      <c r="AN4" s="349" t="s">
        <v>29</v>
      </c>
      <c r="AO4" s="349" t="s">
        <v>216</v>
      </c>
      <c r="AP4" s="349" t="s">
        <v>606</v>
      </c>
      <c r="AQ4" s="349" t="s">
        <v>225</v>
      </c>
      <c r="AR4" s="349" t="s">
        <v>137</v>
      </c>
      <c r="AS4" s="349" t="s">
        <v>151</v>
      </c>
      <c r="AT4" s="349" t="s">
        <v>272</v>
      </c>
      <c r="AU4" s="349">
        <v>55</v>
      </c>
      <c r="AV4" s="349" t="s">
        <v>158</v>
      </c>
      <c r="AW4" s="349" t="s">
        <v>380</v>
      </c>
      <c r="BZ4" s="352" t="s">
        <v>261</v>
      </c>
      <c r="CA4" s="352" t="str">
        <f t="shared" ref="CA4:CA11" si="0">CLEAN(BZ4)</f>
        <v>1.(ドア)木製断熱積層構造</v>
      </c>
      <c r="CB4" s="349" t="s">
        <v>76</v>
      </c>
    </row>
    <row r="5" spans="1:154" ht="12" customHeight="1" x14ac:dyDescent="0.15">
      <c r="A5" s="349">
        <v>2</v>
      </c>
      <c r="B5" s="349" t="s">
        <v>12</v>
      </c>
      <c r="C5" s="349" t="s">
        <v>65</v>
      </c>
      <c r="D5" s="350" t="s">
        <v>69</v>
      </c>
      <c r="E5" s="349" t="s">
        <v>396</v>
      </c>
      <c r="F5" s="349" t="s">
        <v>106</v>
      </c>
      <c r="G5" s="349" t="s">
        <v>175</v>
      </c>
      <c r="H5" s="349" t="s">
        <v>207</v>
      </c>
      <c r="I5" s="349" t="str">
        <f>K7&amp;G11&amp;H5</f>
        <v>床枠組構法等</v>
      </c>
      <c r="J5" s="349">
        <v>0.08</v>
      </c>
      <c r="K5" s="349" t="s">
        <v>168</v>
      </c>
      <c r="L5" s="349">
        <v>0.09</v>
      </c>
      <c r="N5" s="349">
        <v>0.09</v>
      </c>
      <c r="O5" s="349" t="s">
        <v>183</v>
      </c>
      <c r="P5" s="349" t="s">
        <v>194</v>
      </c>
      <c r="Q5" s="349" t="str">
        <f>O5&amp;P4</f>
        <v>軸組構法（束立大引工法）根太間</v>
      </c>
      <c r="R5" s="349">
        <v>0.8</v>
      </c>
      <c r="S5" s="349">
        <v>0.2</v>
      </c>
      <c r="X5" s="349" t="s">
        <v>371</v>
      </c>
      <c r="Y5" s="349" t="s">
        <v>376</v>
      </c>
      <c r="AA5" s="349" t="s">
        <v>597</v>
      </c>
      <c r="AB5" s="352" t="s">
        <v>365</v>
      </c>
      <c r="AC5" s="349" t="s">
        <v>530</v>
      </c>
      <c r="AD5" s="349" t="s">
        <v>448</v>
      </c>
      <c r="AE5" s="349" t="s">
        <v>505</v>
      </c>
      <c r="AF5" s="349" t="s">
        <v>404</v>
      </c>
      <c r="AG5" s="351" t="s">
        <v>411</v>
      </c>
      <c r="AH5" s="349" t="s">
        <v>393</v>
      </c>
      <c r="AI5" s="349" t="s">
        <v>393</v>
      </c>
      <c r="AJ5" s="349" t="s">
        <v>27</v>
      </c>
      <c r="AK5" s="351" t="s">
        <v>241</v>
      </c>
      <c r="AL5" s="349" t="str">
        <f t="shared" ref="AL5:AL24" si="1">"                Case """&amp;AK5&amp;""":"</f>
        <v xml:space="preserve">                Case " 2.三層複層 Low-E三層複層ガラス （Low-Eガラス2枚）日射遮蔽型":</v>
      </c>
      <c r="AM5" s="349" t="s">
        <v>74</v>
      </c>
      <c r="AN5" s="349" t="s">
        <v>27</v>
      </c>
      <c r="AO5" s="349" t="s">
        <v>217</v>
      </c>
      <c r="AP5" s="349" t="s">
        <v>607</v>
      </c>
      <c r="AQ5" s="349" t="s">
        <v>226</v>
      </c>
      <c r="AR5" s="349" t="s">
        <v>138</v>
      </c>
      <c r="AS5" s="349" t="s">
        <v>152</v>
      </c>
      <c r="AT5" s="349" t="s">
        <v>273</v>
      </c>
      <c r="AU5" s="349">
        <v>210</v>
      </c>
      <c r="AV5" s="349" t="s">
        <v>159</v>
      </c>
      <c r="BZ5" s="352" t="s">
        <v>262</v>
      </c>
      <c r="CA5" s="352" t="str">
        <f t="shared" si="0"/>
        <v>2.(ドア)金属製高断熱構造　扉：高断熱フラッシュ構造 辺縁部等熱遮断構造　枠：熱遮断構造</v>
      </c>
      <c r="CB5" s="349" t="s">
        <v>77</v>
      </c>
    </row>
    <row r="6" spans="1:154" ht="12" customHeight="1" x14ac:dyDescent="0.15">
      <c r="A6" s="349">
        <v>3</v>
      </c>
      <c r="B6" s="349" t="s">
        <v>13</v>
      </c>
      <c r="C6" s="349" t="s">
        <v>66</v>
      </c>
      <c r="F6" s="349" t="s">
        <v>369</v>
      </c>
      <c r="G6" s="349" t="s">
        <v>176</v>
      </c>
      <c r="I6" s="349" t="str">
        <f>K6&amp;G4&amp;H4</f>
        <v>外壁充填断熱工法軸組構法等</v>
      </c>
      <c r="J6" s="349">
        <v>0.09</v>
      </c>
      <c r="K6" s="349" t="s">
        <v>169</v>
      </c>
      <c r="L6" s="349">
        <v>0.11</v>
      </c>
      <c r="M6" s="349">
        <v>0.04</v>
      </c>
      <c r="N6" s="349">
        <v>0.11</v>
      </c>
      <c r="O6" s="349" t="s">
        <v>184</v>
      </c>
      <c r="P6" s="349" t="s">
        <v>195</v>
      </c>
      <c r="Q6" s="349" t="str">
        <f>O5&amp;P5</f>
        <v>軸組構法（束立大引工法）大引間</v>
      </c>
      <c r="R6" s="349">
        <v>0.85</v>
      </c>
      <c r="S6" s="349">
        <v>0.15</v>
      </c>
      <c r="X6" s="349" t="s">
        <v>372</v>
      </c>
      <c r="Y6" s="349" t="s">
        <v>377</v>
      </c>
      <c r="AA6" s="349" t="s">
        <v>598</v>
      </c>
      <c r="AC6" s="349" t="s">
        <v>531</v>
      </c>
      <c r="AD6" s="349" t="s">
        <v>449</v>
      </c>
      <c r="AE6" s="349" t="s">
        <v>506</v>
      </c>
      <c r="AF6" s="349" t="s">
        <v>406</v>
      </c>
      <c r="AG6" s="351" t="s">
        <v>412</v>
      </c>
      <c r="AH6" s="349" t="s">
        <v>387</v>
      </c>
      <c r="AI6" s="349" t="s">
        <v>387</v>
      </c>
      <c r="AJ6" s="349" t="s">
        <v>28</v>
      </c>
      <c r="AK6" s="351" t="s">
        <v>242</v>
      </c>
      <c r="AL6" s="349" t="str">
        <f t="shared" si="1"/>
        <v xml:space="preserve">                Case " 3.三層複層 Low-E三層複層ガラス （Low-Eガラス1枚）日射取得型":</v>
      </c>
      <c r="AM6" s="349" t="s">
        <v>75</v>
      </c>
      <c r="AP6" s="349" t="s">
        <v>608</v>
      </c>
      <c r="AQ6" s="349" t="s">
        <v>227</v>
      </c>
      <c r="AT6" s="349" t="s">
        <v>274</v>
      </c>
      <c r="AU6" s="349">
        <v>370</v>
      </c>
      <c r="BZ6" s="352" t="s">
        <v>263</v>
      </c>
      <c r="CA6" s="352" t="str">
        <f t="shared" si="0"/>
        <v>3.(ドア)金属製高断熱構造　扉：断熱材充填フラッシュ構造 辺縁部等熱遮断構造　枠：熱遮断構造又は金属・プラスチック複合構造製</v>
      </c>
      <c r="CB6" s="349" t="s">
        <v>70</v>
      </c>
    </row>
    <row r="7" spans="1:154" ht="12" customHeight="1" x14ac:dyDescent="0.15">
      <c r="A7" s="349">
        <v>4</v>
      </c>
      <c r="B7" s="349" t="s">
        <v>14</v>
      </c>
      <c r="G7" s="349" t="s">
        <v>177</v>
      </c>
      <c r="I7" s="349" t="str">
        <f>K6&amp;G4&amp;H5</f>
        <v>外壁充填断熱工法枠組構法等</v>
      </c>
      <c r="J7" s="349">
        <v>0.13</v>
      </c>
      <c r="K7" s="349" t="s">
        <v>170</v>
      </c>
      <c r="L7" s="349">
        <v>0.15</v>
      </c>
      <c r="M7" s="349">
        <v>0.04</v>
      </c>
      <c r="N7" s="349">
        <v>0.15</v>
      </c>
      <c r="O7" s="349" t="s">
        <v>185</v>
      </c>
      <c r="P7" s="349" t="s">
        <v>196</v>
      </c>
      <c r="Q7" s="349" t="str">
        <f>O5&amp;P6</f>
        <v>軸組構法（束立大引工法）根太間＋大引間</v>
      </c>
      <c r="R7" s="349">
        <v>0.72</v>
      </c>
      <c r="S7" s="349">
        <v>0.12</v>
      </c>
      <c r="T7" s="349">
        <v>0.13</v>
      </c>
      <c r="U7" s="349">
        <v>0.03</v>
      </c>
      <c r="X7" s="353" t="s">
        <v>373</v>
      </c>
      <c r="Y7" s="353"/>
      <c r="AA7" s="349" t="s">
        <v>599</v>
      </c>
      <c r="AC7" s="349" t="s">
        <v>532</v>
      </c>
      <c r="AD7" s="349" t="s">
        <v>450</v>
      </c>
      <c r="AE7" s="349" t="s">
        <v>507</v>
      </c>
      <c r="AF7" s="349" t="s">
        <v>407</v>
      </c>
      <c r="AG7" s="351" t="s">
        <v>413</v>
      </c>
      <c r="AH7" s="349" t="s">
        <v>394</v>
      </c>
      <c r="AI7" s="349" t="s">
        <v>394</v>
      </c>
      <c r="AK7" s="351" t="s">
        <v>243</v>
      </c>
      <c r="AL7" s="349" t="str">
        <f t="shared" si="1"/>
        <v xml:space="preserve">                Case " 4.三層複層 Low-E三層複層ガラス （Low-Eガラス1枚）日射遮蔽型":</v>
      </c>
      <c r="AP7" s="349" t="s">
        <v>609</v>
      </c>
      <c r="AQ7" s="353" t="s">
        <v>231</v>
      </c>
      <c r="AT7" s="349" t="s">
        <v>275</v>
      </c>
      <c r="AU7" s="349">
        <v>15</v>
      </c>
      <c r="BZ7" s="352" t="s">
        <v>264</v>
      </c>
      <c r="CA7" s="352" t="str">
        <f t="shared" si="0"/>
        <v>4.(ドア)金属製　扉：断熱材充填フラッシュ構造　枠：熱遮断構造</v>
      </c>
      <c r="CB7" s="349" t="s">
        <v>71</v>
      </c>
    </row>
    <row r="8" spans="1:154" ht="12" customHeight="1" x14ac:dyDescent="0.15">
      <c r="A8" s="349">
        <v>5</v>
      </c>
      <c r="B8" s="349" t="s">
        <v>15</v>
      </c>
      <c r="G8" s="349" t="s">
        <v>178</v>
      </c>
      <c r="I8" s="349" t="str">
        <f>K6&amp;G5&amp;H4</f>
        <v>外壁充填断熱工法＋付加断熱軸組構法等</v>
      </c>
      <c r="J8" s="349">
        <v>0.09</v>
      </c>
      <c r="K8" s="349" t="s">
        <v>171</v>
      </c>
      <c r="L8" s="349">
        <v>0.11</v>
      </c>
      <c r="N8" s="349">
        <v>0.11</v>
      </c>
      <c r="O8" s="349" t="s">
        <v>186</v>
      </c>
      <c r="P8" s="349" t="s">
        <v>197</v>
      </c>
      <c r="Q8" s="349" t="str">
        <f>O6&amp;P16</f>
        <v>軸組構法（剛床工法）</v>
      </c>
      <c r="R8" s="349">
        <v>0.85</v>
      </c>
      <c r="S8" s="349">
        <v>0.15</v>
      </c>
      <c r="X8" s="349" t="s">
        <v>610</v>
      </c>
      <c r="AA8" s="349" t="s">
        <v>600</v>
      </c>
      <c r="AC8" s="349" t="s">
        <v>533</v>
      </c>
      <c r="AD8" s="349" t="s">
        <v>451</v>
      </c>
      <c r="AE8" s="349" t="s">
        <v>508</v>
      </c>
      <c r="AF8" s="349" t="s">
        <v>408</v>
      </c>
      <c r="AG8" s="351" t="s">
        <v>414</v>
      </c>
      <c r="AH8" s="352" t="s">
        <v>388</v>
      </c>
      <c r="AI8" s="352" t="s">
        <v>388</v>
      </c>
      <c r="AK8" s="349" t="s">
        <v>244</v>
      </c>
      <c r="AL8" s="349" t="str">
        <f t="shared" si="1"/>
        <v xml:space="preserve">                Case " 5.三層複層 三層複層ガラス":</v>
      </c>
      <c r="AT8" s="349" t="s">
        <v>276</v>
      </c>
      <c r="AU8" s="349">
        <v>3.1</v>
      </c>
      <c r="AY8" s="349" t="s">
        <v>229</v>
      </c>
      <c r="BD8" s="349" t="s">
        <v>230</v>
      </c>
      <c r="BI8" s="349" t="s">
        <v>232</v>
      </c>
      <c r="BZ8" s="352" t="s">
        <v>265</v>
      </c>
      <c r="CA8" s="352" t="str">
        <f t="shared" si="0"/>
        <v>5.(ドア)木製　扉：木製　枠：金属製</v>
      </c>
      <c r="CB8" s="349" t="s">
        <v>78</v>
      </c>
      <c r="CK8" s="349" t="s">
        <v>612</v>
      </c>
      <c r="CL8" s="349" t="s">
        <v>530</v>
      </c>
      <c r="CM8" s="349" t="s">
        <v>531</v>
      </c>
      <c r="CN8" s="349" t="s">
        <v>532</v>
      </c>
      <c r="CO8" s="349" t="s">
        <v>533</v>
      </c>
      <c r="CP8" s="349" t="s">
        <v>534</v>
      </c>
      <c r="CQ8" s="349" t="s">
        <v>535</v>
      </c>
      <c r="CR8" s="349" t="s">
        <v>536</v>
      </c>
      <c r="CS8" s="349" t="s">
        <v>537</v>
      </c>
      <c r="CT8" s="349" t="s">
        <v>538</v>
      </c>
      <c r="CU8" s="349" t="s">
        <v>646</v>
      </c>
      <c r="CV8" s="349" t="s">
        <v>648</v>
      </c>
      <c r="CW8" s="349" t="s">
        <v>650</v>
      </c>
      <c r="CX8" s="349" t="s">
        <v>652</v>
      </c>
      <c r="CY8" s="349" t="s">
        <v>654</v>
      </c>
      <c r="CZ8" s="349" t="s">
        <v>656</v>
      </c>
      <c r="DA8" s="349" t="s">
        <v>658</v>
      </c>
      <c r="DB8" s="349" t="s">
        <v>660</v>
      </c>
      <c r="DC8" s="349" t="s">
        <v>662</v>
      </c>
      <c r="DD8" s="349" t="s">
        <v>664</v>
      </c>
      <c r="DH8" s="349" t="s">
        <v>447</v>
      </c>
      <c r="DI8" s="349" t="s">
        <v>448</v>
      </c>
      <c r="DJ8" s="349" t="s">
        <v>449</v>
      </c>
      <c r="DK8" s="349" t="s">
        <v>450</v>
      </c>
      <c r="DL8" s="349" t="s">
        <v>451</v>
      </c>
      <c r="DM8" s="349" t="s">
        <v>452</v>
      </c>
      <c r="DN8" s="349" t="s">
        <v>453</v>
      </c>
      <c r="DO8" s="349" t="s">
        <v>454</v>
      </c>
      <c r="DP8" s="349" t="s">
        <v>455</v>
      </c>
      <c r="DQ8" s="349" t="s">
        <v>456</v>
      </c>
      <c r="DR8" s="349" t="s">
        <v>647</v>
      </c>
      <c r="DS8" s="349" t="s">
        <v>649</v>
      </c>
      <c r="DT8" s="349" t="s">
        <v>651</v>
      </c>
      <c r="DU8" s="349" t="s">
        <v>653</v>
      </c>
      <c r="DV8" s="349" t="s">
        <v>655</v>
      </c>
      <c r="DW8" s="349" t="s">
        <v>657</v>
      </c>
      <c r="DX8" s="349" t="s">
        <v>659</v>
      </c>
      <c r="DY8" s="349" t="s">
        <v>661</v>
      </c>
      <c r="DZ8" s="349" t="s">
        <v>663</v>
      </c>
      <c r="EA8" s="349" t="s">
        <v>665</v>
      </c>
      <c r="EE8" s="349" t="s">
        <v>504</v>
      </c>
      <c r="EF8" s="349" t="s">
        <v>505</v>
      </c>
      <c r="EG8" s="349" t="s">
        <v>506</v>
      </c>
      <c r="EH8" s="349" t="s">
        <v>507</v>
      </c>
      <c r="EI8" s="349" t="s">
        <v>508</v>
      </c>
      <c r="EJ8" s="349" t="s">
        <v>513</v>
      </c>
      <c r="EK8" s="349" t="s">
        <v>515</v>
      </c>
      <c r="EL8" s="349" t="s">
        <v>517</v>
      </c>
      <c r="EM8" s="349" t="s">
        <v>519</v>
      </c>
      <c r="EN8" s="349" t="s">
        <v>521</v>
      </c>
      <c r="EO8" s="349" t="s">
        <v>626</v>
      </c>
      <c r="EP8" s="349" t="s">
        <v>628</v>
      </c>
      <c r="EQ8" s="349" t="s">
        <v>630</v>
      </c>
      <c r="ER8" s="349" t="s">
        <v>632</v>
      </c>
      <c r="ES8" s="349" t="s">
        <v>634</v>
      </c>
      <c r="ET8" s="349" t="s">
        <v>636</v>
      </c>
      <c r="EU8" s="349" t="s">
        <v>638</v>
      </c>
      <c r="EV8" s="349" t="s">
        <v>640</v>
      </c>
      <c r="EW8" s="349" t="s">
        <v>642</v>
      </c>
      <c r="EX8" s="349" t="s">
        <v>644</v>
      </c>
    </row>
    <row r="9" spans="1:154" ht="12" customHeight="1" x14ac:dyDescent="0.15">
      <c r="A9" s="349">
        <v>6</v>
      </c>
      <c r="B9" s="349" t="s">
        <v>16</v>
      </c>
      <c r="G9" s="349" t="s">
        <v>179</v>
      </c>
      <c r="I9" s="349" t="str">
        <f>K6&amp;G5&amp;H5</f>
        <v>外壁充填断熱工法＋付加断熱枠組構法等</v>
      </c>
      <c r="J9" s="349">
        <v>0.13</v>
      </c>
      <c r="K9" s="349" t="s">
        <v>172</v>
      </c>
      <c r="L9" s="349">
        <v>0.15</v>
      </c>
      <c r="N9" s="349">
        <v>0.15</v>
      </c>
      <c r="O9" s="349" t="s">
        <v>187</v>
      </c>
      <c r="P9" s="349" t="s">
        <v>198</v>
      </c>
      <c r="Q9" s="349" t="str">
        <f>O7&amp;P4</f>
        <v>軸組構法（床梁土台同面工法）根太間</v>
      </c>
      <c r="R9" s="349">
        <v>0.7</v>
      </c>
      <c r="S9" s="349">
        <v>0.3</v>
      </c>
      <c r="X9" s="349" t="s">
        <v>374</v>
      </c>
      <c r="AA9" s="349" t="s">
        <v>601</v>
      </c>
      <c r="AC9" s="349" t="s">
        <v>534</v>
      </c>
      <c r="AD9" s="349" t="s">
        <v>452</v>
      </c>
      <c r="AE9" s="349" t="s">
        <v>513</v>
      </c>
      <c r="AF9" s="349" t="s">
        <v>409</v>
      </c>
      <c r="AG9" s="351" t="s">
        <v>415</v>
      </c>
      <c r="AH9" s="352" t="s">
        <v>390</v>
      </c>
      <c r="AI9" s="352" t="s">
        <v>390</v>
      </c>
      <c r="AK9" s="349" t="s">
        <v>245</v>
      </c>
      <c r="AL9" s="349" t="str">
        <f t="shared" si="1"/>
        <v xml:space="preserve">                Case " 6.二層複層 Low-E複層ガラス日射取得型":</v>
      </c>
      <c r="AT9" s="349" t="s">
        <v>277</v>
      </c>
      <c r="AU9" s="349">
        <v>1</v>
      </c>
      <c r="AY9" s="349">
        <f>'③壁等-鉄骨造'!L9</f>
        <v>0</v>
      </c>
      <c r="AZ9" s="349" t="str">
        <f>IF(AY9=$AO$4,$AP$4,
IF(AY9=$AO$5,$AQ$4,""))</f>
        <v/>
      </c>
      <c r="BA9" s="349" t="str">
        <f>IF(AY9=$AO$4,$AP$5,
IF(AY9=$AO$5,$AQ$5,""))</f>
        <v/>
      </c>
      <c r="BB9" s="349" t="str">
        <f>IF(AY9=$AO$4,$AP$6,
IF(AY9=$AO$5,$AQ$6,""))</f>
        <v/>
      </c>
      <c r="BC9" s="349" t="str">
        <f>IF(AY9=$AO$4,$AP$7,
IF(AY9=$AO$5,$AQ$7,""))</f>
        <v/>
      </c>
      <c r="BD9" s="349">
        <f>'③壁等-鉄骨造'!O9</f>
        <v>0</v>
      </c>
      <c r="BE9" s="349" t="str">
        <f>IF(BD9=$AO$4,$AP$4,
IF(BD9=$AO$5,$AQ$4,""))</f>
        <v/>
      </c>
      <c r="BF9" s="349" t="str">
        <f>IF(BD9=$AO$4,$AP$5,
IF(BD9=$AO$5,$AQ$5,""))</f>
        <v/>
      </c>
      <c r="BG9" s="349" t="str">
        <f>IF(BD9=$AO$4,$AP$6,
IF(BD9=$AO$5,$AQ$6,""))</f>
        <v/>
      </c>
      <c r="BH9" s="349" t="str">
        <f>IF(BD9=$AO$4,$AP$7,
IF(BD9=$AO$5,$AQ$7,""))</f>
        <v/>
      </c>
      <c r="BI9" s="349">
        <f>'③壁等-鉄骨造'!R9</f>
        <v>0</v>
      </c>
      <c r="BJ9" s="349" t="str">
        <f>IF(BI9=$AO$4,$AP$4,
IF(BI9=$AO$5,$AQ$4,""))</f>
        <v/>
      </c>
      <c r="BK9" s="349" t="str">
        <f>IF(BI9=$AO$4,$AP$5,
IF(BI9=$AO$5,$AQ$5,""))</f>
        <v/>
      </c>
      <c r="BL9" s="349" t="str">
        <f>IF(BI9=$AO$4,$AP$6,
IF(BI9=$AO$5,$AQ$6,""))</f>
        <v/>
      </c>
      <c r="BM9" s="349" t="str">
        <f>IF(BI9=$AO$4,$AP$7,
IF(BI9=$AO$5,$AQ$7,""))</f>
        <v/>
      </c>
      <c r="BO9" s="349">
        <v>1</v>
      </c>
      <c r="BP9" s="349">
        <v>2</v>
      </c>
      <c r="BQ9" s="349">
        <v>3</v>
      </c>
      <c r="BR9" s="349">
        <v>4</v>
      </c>
      <c r="BS9" s="349">
        <v>5</v>
      </c>
      <c r="BT9" s="349">
        <v>6</v>
      </c>
      <c r="BU9" s="349">
        <v>7</v>
      </c>
      <c r="BV9" s="349">
        <v>8</v>
      </c>
      <c r="BW9" s="349">
        <v>9</v>
      </c>
      <c r="BX9" s="349">
        <v>10</v>
      </c>
      <c r="BY9" s="349">
        <v>11</v>
      </c>
      <c r="BZ9" s="352" t="s">
        <v>266</v>
      </c>
      <c r="CA9" s="352" t="str">
        <f t="shared" si="0"/>
        <v>6.(ドア)金属製　扉：断熱材充填フラッシュ構造</v>
      </c>
      <c r="CB9" s="349" t="s">
        <v>79</v>
      </c>
      <c r="CD9" s="349">
        <v>1</v>
      </c>
      <c r="CE9" s="349">
        <v>2</v>
      </c>
      <c r="CF9" s="349">
        <v>3</v>
      </c>
      <c r="CG9" s="349">
        <v>4</v>
      </c>
      <c r="CI9" s="349" t="str">
        <f>'①壁等-木造'!D9</f>
        <v>外壁</v>
      </c>
      <c r="CJ9" s="349" t="str">
        <f>'①壁等-木造'!G9</f>
        <v>W01</v>
      </c>
      <c r="CK9" s="349" t="str">
        <f>CK$8</f>
        <v>W01</v>
      </c>
      <c r="CL9" s="349" t="str">
        <f t="shared" ref="CL9:DD9" si="2">CL$8</f>
        <v>W02</v>
      </c>
      <c r="CM9" s="349" t="str">
        <f t="shared" si="2"/>
        <v>W03</v>
      </c>
      <c r="CN9" s="349" t="str">
        <f t="shared" si="2"/>
        <v>W04</v>
      </c>
      <c r="CO9" s="349" t="str">
        <f t="shared" si="2"/>
        <v>W05</v>
      </c>
      <c r="CP9" s="349" t="str">
        <f t="shared" si="2"/>
        <v>W06</v>
      </c>
      <c r="CQ9" s="349" t="str">
        <f t="shared" si="2"/>
        <v>W07</v>
      </c>
      <c r="CR9" s="349" t="str">
        <f t="shared" si="2"/>
        <v>W08</v>
      </c>
      <c r="CS9" s="349" t="str">
        <f t="shared" si="2"/>
        <v>W09</v>
      </c>
      <c r="CT9" s="349" t="str">
        <f t="shared" si="2"/>
        <v>W10</v>
      </c>
      <c r="CU9" s="349" t="str">
        <f t="shared" si="2"/>
        <v>W11</v>
      </c>
      <c r="CV9" s="349" t="str">
        <f t="shared" si="2"/>
        <v>W12</v>
      </c>
      <c r="CW9" s="349" t="str">
        <f t="shared" si="2"/>
        <v>W13</v>
      </c>
      <c r="CX9" s="349" t="str">
        <f t="shared" si="2"/>
        <v>W14</v>
      </c>
      <c r="CY9" s="349" t="str">
        <f t="shared" si="2"/>
        <v>W15</v>
      </c>
      <c r="CZ9" s="349" t="str">
        <f t="shared" si="2"/>
        <v>W16</v>
      </c>
      <c r="DA9" s="349" t="str">
        <f t="shared" si="2"/>
        <v>W17</v>
      </c>
      <c r="DB9" s="349" t="str">
        <f t="shared" si="2"/>
        <v>W18</v>
      </c>
      <c r="DC9" s="349" t="str">
        <f t="shared" si="2"/>
        <v>W19</v>
      </c>
      <c r="DD9" s="349" t="str">
        <f t="shared" si="2"/>
        <v>W20</v>
      </c>
      <c r="DF9" s="349">
        <f>'②壁等-RC造'!D9</f>
        <v>0</v>
      </c>
      <c r="DG9" s="349">
        <f>'②壁等-RC造'!H9</f>
        <v>0</v>
      </c>
      <c r="DH9" s="349" t="str">
        <f>DH$8</f>
        <v>RC01</v>
      </c>
      <c r="DI9" s="349" t="str">
        <f t="shared" ref="DI9:EA9" si="3">DI$8</f>
        <v>RC02</v>
      </c>
      <c r="DJ9" s="349" t="str">
        <f t="shared" si="3"/>
        <v>RC03</v>
      </c>
      <c r="DK9" s="349" t="str">
        <f t="shared" si="3"/>
        <v>RC04</v>
      </c>
      <c r="DL9" s="349" t="str">
        <f t="shared" si="3"/>
        <v>RC05</v>
      </c>
      <c r="DM9" s="349" t="str">
        <f t="shared" si="3"/>
        <v>RC06</v>
      </c>
      <c r="DN9" s="349" t="str">
        <f t="shared" si="3"/>
        <v>RC07</v>
      </c>
      <c r="DO9" s="349" t="str">
        <f t="shared" si="3"/>
        <v>RC08</v>
      </c>
      <c r="DP9" s="349" t="str">
        <f t="shared" si="3"/>
        <v>RC09</v>
      </c>
      <c r="DQ9" s="349" t="str">
        <f t="shared" si="3"/>
        <v>RC10</v>
      </c>
      <c r="DR9" s="349" t="str">
        <f t="shared" si="3"/>
        <v>RC11</v>
      </c>
      <c r="DS9" s="349" t="str">
        <f t="shared" si="3"/>
        <v>RC12</v>
      </c>
      <c r="DT9" s="349" t="str">
        <f t="shared" si="3"/>
        <v>RC13</v>
      </c>
      <c r="DU9" s="349" t="str">
        <f t="shared" si="3"/>
        <v>RC14</v>
      </c>
      <c r="DV9" s="349" t="str">
        <f t="shared" si="3"/>
        <v>RC15</v>
      </c>
      <c r="DW9" s="349" t="str">
        <f t="shared" si="3"/>
        <v>RC16</v>
      </c>
      <c r="DX9" s="349" t="str">
        <f t="shared" si="3"/>
        <v>RC17</v>
      </c>
      <c r="DY9" s="349" t="str">
        <f t="shared" si="3"/>
        <v>RC18</v>
      </c>
      <c r="DZ9" s="349" t="str">
        <f t="shared" si="3"/>
        <v>RC19</v>
      </c>
      <c r="EA9" s="349" t="str">
        <f t="shared" si="3"/>
        <v>RC20</v>
      </c>
      <c r="EC9" s="349">
        <f>'③壁等-鉄骨造'!D9</f>
        <v>0</v>
      </c>
      <c r="ED9" s="349">
        <f>'③壁等-鉄骨造'!H9</f>
        <v>0</v>
      </c>
      <c r="EE9" s="349" t="str">
        <f>EE$8</f>
        <v>S01</v>
      </c>
      <c r="EF9" s="349" t="str">
        <f t="shared" ref="EF9:EX9" si="4">EF$8</f>
        <v>S02</v>
      </c>
      <c r="EG9" s="349" t="str">
        <f t="shared" si="4"/>
        <v>S03</v>
      </c>
      <c r="EH9" s="349" t="str">
        <f t="shared" si="4"/>
        <v>S04</v>
      </c>
      <c r="EI9" s="349" t="str">
        <f t="shared" si="4"/>
        <v>S05</v>
      </c>
      <c r="EJ9" s="349" t="str">
        <f t="shared" si="4"/>
        <v>S06</v>
      </c>
      <c r="EK9" s="349" t="str">
        <f t="shared" si="4"/>
        <v>S07</v>
      </c>
      <c r="EL9" s="349" t="str">
        <f t="shared" si="4"/>
        <v>S08</v>
      </c>
      <c r="EM9" s="349" t="str">
        <f t="shared" si="4"/>
        <v>S09</v>
      </c>
      <c r="EN9" s="349" t="str">
        <f t="shared" si="4"/>
        <v>S10</v>
      </c>
      <c r="EO9" s="349" t="str">
        <f t="shared" si="4"/>
        <v>S11</v>
      </c>
      <c r="EP9" s="349" t="str">
        <f t="shared" si="4"/>
        <v>S12</v>
      </c>
      <c r="EQ9" s="349" t="str">
        <f t="shared" si="4"/>
        <v>S13</v>
      </c>
      <c r="ER9" s="349" t="str">
        <f t="shared" si="4"/>
        <v>S14</v>
      </c>
      <c r="ES9" s="349" t="str">
        <f t="shared" si="4"/>
        <v>S15</v>
      </c>
      <c r="ET9" s="349" t="str">
        <f t="shared" si="4"/>
        <v>S16</v>
      </c>
      <c r="EU9" s="349" t="str">
        <f t="shared" si="4"/>
        <v>S17</v>
      </c>
      <c r="EV9" s="349" t="str">
        <f t="shared" si="4"/>
        <v>S18</v>
      </c>
      <c r="EW9" s="349" t="str">
        <f t="shared" si="4"/>
        <v>S19</v>
      </c>
      <c r="EX9" s="349" t="str">
        <f t="shared" si="4"/>
        <v>S20</v>
      </c>
    </row>
    <row r="10" spans="1:154" ht="12" customHeight="1" x14ac:dyDescent="0.15">
      <c r="A10" s="349">
        <v>7</v>
      </c>
      <c r="B10" s="349" t="s">
        <v>17</v>
      </c>
      <c r="G10" s="349" t="s">
        <v>180</v>
      </c>
      <c r="I10" s="349" t="str">
        <f>K6&amp;G6&amp;H6</f>
        <v>外壁土壁の外張断熱工法</v>
      </c>
      <c r="J10" s="349">
        <v>0.04</v>
      </c>
      <c r="K10" s="349" t="s">
        <v>173</v>
      </c>
      <c r="L10" s="349">
        <v>0.09</v>
      </c>
      <c r="N10" s="349">
        <v>0.09</v>
      </c>
      <c r="O10" s="349" t="s">
        <v>188</v>
      </c>
      <c r="P10" s="349" t="s">
        <v>199</v>
      </c>
      <c r="Q10" s="349" t="str">
        <f>O8&amp;P7</f>
        <v>軸組構法（外壁）柱・間柱間</v>
      </c>
      <c r="R10" s="349">
        <v>0.83</v>
      </c>
      <c r="S10" s="349">
        <v>0.17</v>
      </c>
      <c r="AA10" s="349" t="s">
        <v>602</v>
      </c>
      <c r="AC10" s="349" t="s">
        <v>535</v>
      </c>
      <c r="AD10" s="349" t="s">
        <v>453</v>
      </c>
      <c r="AE10" s="349" t="s">
        <v>515</v>
      </c>
      <c r="AG10" s="351" t="s">
        <v>416</v>
      </c>
      <c r="AH10" s="352" t="s">
        <v>389</v>
      </c>
      <c r="AI10" s="352" t="s">
        <v>389</v>
      </c>
      <c r="AK10" s="349" t="s">
        <v>246</v>
      </c>
      <c r="AL10" s="349" t="str">
        <f t="shared" si="1"/>
        <v xml:space="preserve">                Case " 7.二層複層 Low-E複層ガラス日射遮蔽型":</v>
      </c>
      <c r="AT10" s="349" t="s">
        <v>278</v>
      </c>
      <c r="AU10" s="349">
        <v>1.6</v>
      </c>
      <c r="AY10" s="349">
        <f>'③壁等-鉄骨造'!L10</f>
        <v>0</v>
      </c>
      <c r="AZ10" s="349" t="str">
        <f>IF(AY10=$AO$4,$AP$4,
IF(AY10=$AO$5,$AQ$4,""))</f>
        <v/>
      </c>
      <c r="BA10" s="349" t="str">
        <f t="shared" ref="BA10:BA28" si="5">IF(AY10=$AO$4,$AP$5,
IF(AY10=$AO$5,$AQ$5,""))</f>
        <v/>
      </c>
      <c r="BB10" s="349" t="str">
        <f t="shared" ref="BB10:BB28" si="6">IF(AY10=$AO$4,$AP$6,
IF(AY10=$AO$5,$AQ$6,""))</f>
        <v/>
      </c>
      <c r="BC10" s="349" t="str">
        <f>IF(AY10=$AO$4,$AP$7,
IF(AY10=$AO$5,$AQ$7,""))</f>
        <v/>
      </c>
      <c r="BD10" s="349">
        <f>'③壁等-鉄骨造'!O10</f>
        <v>0</v>
      </c>
      <c r="BE10" s="349" t="str">
        <f t="shared" ref="BE10:BE28" si="7">IF(BD10=$AO$4,$AP$4,
IF(BD10=$AO$5,$AQ$4,""))</f>
        <v/>
      </c>
      <c r="BF10" s="349" t="str">
        <f t="shared" ref="BF10:BF28" si="8">IF(BD10=$AO$4,$AP$5,
IF(BD10=$AO$5,$AQ$5,""))</f>
        <v/>
      </c>
      <c r="BG10" s="349" t="str">
        <f t="shared" ref="BG10:BG28" si="9">IF(BD10=$AO$4,$AP$6,
IF(BD10=$AO$5,$AQ$6,""))</f>
        <v/>
      </c>
      <c r="BH10" s="349" t="str">
        <f>IF(BD10=$AO$4,$AP$7,
IF(BD10=$AO$5,$AQ$7,""))</f>
        <v/>
      </c>
      <c r="BI10" s="349">
        <f>'③壁等-鉄骨造'!R10</f>
        <v>0</v>
      </c>
      <c r="BJ10" s="349" t="str">
        <f t="shared" ref="BJ10:BJ28" si="10">IF(BI10=$AO$4,$AP$4,
IF(BI10=$AO$5,$AQ$4,""))</f>
        <v/>
      </c>
      <c r="BK10" s="349" t="str">
        <f t="shared" ref="BK10:BK28" si="11">IF(BI10=$AO$4,$AP$5,
IF(BI10=$AO$5,$AQ$5,""))</f>
        <v/>
      </c>
      <c r="BL10" s="349" t="str">
        <f t="shared" ref="BL10:BL28" si="12">IF(BI10=$AO$4,$AP$6,
IF(BI10=$AO$5,$AQ$6,""))</f>
        <v/>
      </c>
      <c r="BM10" s="349" t="str">
        <f>IF(BI10=$AO$4,$AP$7,
IF(BI10=$AO$5,$AQ$7,""))</f>
        <v/>
      </c>
      <c r="BN10" s="349">
        <f>⑤窓!G10</f>
        <v>0</v>
      </c>
      <c r="BO10" s="349" t="str">
        <f xml:space="preserve">
IF($BN10=$AF$4,$AG$4,
IF($BN10=$AF$5,$AG$15,
IF($BN10=$AF$6,$AG$8,
IF($BN10=$AF$7,$AG$8,
IF($BN10=$AF$8,$AG$19,
IF($BN10=$AF$9,$AG$22,
""))))))</f>
        <v/>
      </c>
      <c r="BP10" s="349" t="str">
        <f xml:space="preserve">
IF($BN10=$AF$4,$AG$5,
IF($BN10=$AF$5,$AG$8,
IF($BN10=$AF$6,$AG$24,
IF($BN10=$AF$7,$AG$24,
IF($BN10=$AF$8,$AG$20,
IF($BN10=$AF$9,"",
""))))))</f>
        <v/>
      </c>
      <c r="BQ10" s="349" t="str">
        <f xml:space="preserve">
IF($BN10=$AF$4,$AG$6,
IF($BN10=$AF$5,$AG$23,
IF($BN10=$AF$6,$AG$16,
IF($BN10=$AF$7,$AG$11,
IF($BN10=$AF$8,$AG$21,
IF($BN10=$AF$9,"",
""))))))</f>
        <v/>
      </c>
      <c r="BR10" s="349" t="str">
        <f xml:space="preserve">
IF($BN10=$AF$4,$AG$7,
IF($BN10=$AF$5,$AG$11,
IF($BN10=$AF$6,$AG$12,
IF($BN10=$AF$7,$AG$12,
IF($BN10=$AF$8,$AG$22,
IF($BN10=$AF$9,"",
""))))))</f>
        <v/>
      </c>
      <c r="BS10" s="349" t="str">
        <f xml:space="preserve">
IF($BN10=$AF$4,$AG$8,
IF($BN10=$AF$5,$AG$12,
IF($BN10=$AF$6,$AG$10,
IF($BN10=$AF$7,$AG$10,
IF($BN10=$AF$8,"",
IF($BN10=$AF$9,"",
""))))))</f>
        <v/>
      </c>
      <c r="BT10" s="349" t="str">
        <f xml:space="preserve">
IF($BN10=$AF$4,$AG$9,
IF($BN10=$AF$5,$AG$10,
IF($BN10=$AF$6,$AG$13,
IF($BN10=$AF$7,$AG$26,
IF($BN10=$AF$8,"",
IF($BN10=$AF$9,"",
""))))))</f>
        <v/>
      </c>
      <c r="BU10" s="349" t="str">
        <f xml:space="preserve">
IF($BN10=$AF$4,$AG$10,
IF($BN10=$AF$5,$AG$13,
IF($BN10=$AF$6,"",
IF($BN10=$AF$7,$AG$17,
IF($BN10=$AF$8,"",
IF($BN10=$AF$9,"",
""))))))</f>
        <v/>
      </c>
      <c r="BV10" s="349" t="str">
        <f xml:space="preserve">
IF($BN10=$AF$4,$AG$11,
IF($BN10=$AF$5,"",
IF($BN10=$AF$6,"",
IF($BN10=$AF$7,$AG$18,
IF($BN10=$AF$8,"",
IF($BN10=$AF$9,"",
""))))))</f>
        <v/>
      </c>
      <c r="BW10" s="349" t="str">
        <f xml:space="preserve">
IF($BN10=$AF$4,$AG$12,
IF($BN10=$AF$5,"",
IF($BN10=$AF$6,"",
IF($BN10=$AF$7,$AG$14,
IF($BN10=$AF$8,"",
IF($BN10=$AF$9,"",
""))))))</f>
        <v/>
      </c>
      <c r="BX10" s="349" t="str">
        <f xml:space="preserve">
IF($BN10=$AF$4,$AG$13,
IF($BN10=$AF$5,"",
IF($BN10=$AF$6,"",
IF($BN10=$AF$7,"",
IF($BN10=$AF$8,"",
IF($BN10=$AF$9,"",
""))))))</f>
        <v/>
      </c>
      <c r="BY10" s="349" t="str">
        <f xml:space="preserve">
IF($BN10=$AF$4,$AG$14,
IF($BN10=$AF$5,"",
IF($BN10=$AF$6,"",
IF($BN10=$AF$7,"",
IF($BN10=$AF$8,"",
IF($BN10=$AF$9,"",
""))))))</f>
        <v/>
      </c>
      <c r="BZ10" s="352" t="s">
        <v>267</v>
      </c>
      <c r="CA10" s="352" t="str">
        <f t="shared" si="0"/>
        <v>7.(ドア)金属製　扉：ハニカムフラッシュ構造</v>
      </c>
      <c r="CB10" s="349" t="s">
        <v>80</v>
      </c>
      <c r="CC10" s="349">
        <f>⑥ドア!G10</f>
        <v>0</v>
      </c>
      <c r="CD10" s="349" t="str">
        <f xml:space="preserve">
IF($CC10=$BZ$4,$CB$4,
IF($CC10=$BZ$5,$CB$8,
IF($CC10=$BZ$6,$CB$4,
IF($CC10=$BZ$7,$CB$9,
IF($CC10=$BZ$8,$CB$10,
IF($CC10=$BZ$9,$CB$10,
IF($CC10=$BZ$10,$CB$10,
IF($CC10=$BZ$11,$CB$9,
""))))))))</f>
        <v/>
      </c>
      <c r="CE10" s="349" t="str">
        <f xml:space="preserve">
IF($CC10=$BZ$4,$CB$5,
IF($CC10=$BZ$5,"",
IF($CC10=$BZ$6,$CB$6,
IF($CC10=$BZ$7,"",
IF($CC10=$BZ$8,"",
IF($CC10=$BZ$9,"",
IF($CC10=$BZ$10,"",
IF($CC10=$BZ$11,"",
""))))))))</f>
        <v/>
      </c>
      <c r="CF10" s="349" t="str">
        <f xml:space="preserve">
IF($CC10=$BZ$4,$CB$6,
IF($CC10=$BZ$5,"",
IF($CC10=$BZ$6,$CB$7,
IF($CC10=$BZ$7,"",
IF($CC10=$BZ$8,"",
IF($CC10=$BZ$9,"",
IF($CC10=$BZ$10,"",
IF($CC10=$BZ$11,"",
""))))))))</f>
        <v/>
      </c>
      <c r="CG10" s="349" t="str">
        <f xml:space="preserve">
IF($CC10=$BZ$4,$CB$7,
IF($CC10=$BZ$5,"",
IF($CC10=$BZ$6,"",
IF($CC10=$BZ$7,"",
IF($CC10=$BZ$8,"",
IF($CC10=$BZ$9,"",
IF($CC10=$BZ$10,"",
IF($CC10=$BZ$11,"",
""))))))))</f>
        <v/>
      </c>
      <c r="CI10" s="349" t="str">
        <f>'①壁等-木造'!D10</f>
        <v>外壁</v>
      </c>
      <c r="CJ10" s="349" t="str">
        <f>'①壁等-木造'!G10</f>
        <v>W01</v>
      </c>
      <c r="CK10" s="349" t="str">
        <f>IF(OR(AND($CI10&lt;&gt;$CI9,$CJ9=CK$8)),"",CK$8)</f>
        <v>W01</v>
      </c>
      <c r="CL10" s="349" t="str">
        <f t="shared" ref="CL10:CS10" si="13">IF(OR(AND($CI10&lt;&gt;$CI9,$CJ9=CL$8)),"",CL$8)</f>
        <v>W02</v>
      </c>
      <c r="CM10" s="349" t="str">
        <f t="shared" si="13"/>
        <v>W03</v>
      </c>
      <c r="CN10" s="349" t="str">
        <f t="shared" si="13"/>
        <v>W04</v>
      </c>
      <c r="CO10" s="349" t="str">
        <f t="shared" si="13"/>
        <v>W05</v>
      </c>
      <c r="CP10" s="349" t="str">
        <f t="shared" si="13"/>
        <v>W06</v>
      </c>
      <c r="CQ10" s="349" t="str">
        <f t="shared" si="13"/>
        <v>W07</v>
      </c>
      <c r="CR10" s="349" t="str">
        <f t="shared" si="13"/>
        <v>W08</v>
      </c>
      <c r="CS10" s="349" t="str">
        <f t="shared" si="13"/>
        <v>W09</v>
      </c>
      <c r="CT10" s="349" t="str">
        <f t="shared" ref="CT10:DD10" si="14">IF(OR(AND($CI10&lt;&gt;$CI9,$CJ9=CT$8)),"",CT$8)</f>
        <v>W10</v>
      </c>
      <c r="CU10" s="349" t="str">
        <f t="shared" si="14"/>
        <v>W11</v>
      </c>
      <c r="CV10" s="349" t="str">
        <f t="shared" si="14"/>
        <v>W12</v>
      </c>
      <c r="CW10" s="349" t="str">
        <f t="shared" si="14"/>
        <v>W13</v>
      </c>
      <c r="CX10" s="349" t="str">
        <f t="shared" si="14"/>
        <v>W14</v>
      </c>
      <c r="CY10" s="349" t="str">
        <f t="shared" si="14"/>
        <v>W15</v>
      </c>
      <c r="CZ10" s="349" t="str">
        <f t="shared" si="14"/>
        <v>W16</v>
      </c>
      <c r="DA10" s="349" t="str">
        <f t="shared" si="14"/>
        <v>W17</v>
      </c>
      <c r="DB10" s="349" t="str">
        <f t="shared" si="14"/>
        <v>W18</v>
      </c>
      <c r="DC10" s="349" t="str">
        <f t="shared" si="14"/>
        <v>W19</v>
      </c>
      <c r="DD10" s="349" t="str">
        <f t="shared" si="14"/>
        <v>W20</v>
      </c>
      <c r="DF10" s="349">
        <f>'②壁等-RC造'!D10</f>
        <v>0</v>
      </c>
      <c r="DG10" s="349">
        <f>'②壁等-RC造'!H10</f>
        <v>0</v>
      </c>
      <c r="DH10" s="349" t="str">
        <f>IF(OR(
AND($DF10&lt;&gt;$DF9,$DG9=DH$8)),
"",DH$8)</f>
        <v>RC01</v>
      </c>
      <c r="DI10" s="349" t="str">
        <f t="shared" ref="DI10:DQ10" si="15">IF(OR(
AND($DF10&lt;&gt;$DF9,$DG9=DI$8)),
"",DI$8)</f>
        <v>RC02</v>
      </c>
      <c r="DJ10" s="349" t="str">
        <f t="shared" si="15"/>
        <v>RC03</v>
      </c>
      <c r="DK10" s="349" t="str">
        <f t="shared" si="15"/>
        <v>RC04</v>
      </c>
      <c r="DL10" s="349" t="str">
        <f t="shared" si="15"/>
        <v>RC05</v>
      </c>
      <c r="DM10" s="349" t="str">
        <f t="shared" si="15"/>
        <v>RC06</v>
      </c>
      <c r="DN10" s="349" t="str">
        <f t="shared" si="15"/>
        <v>RC07</v>
      </c>
      <c r="DO10" s="349" t="str">
        <f t="shared" si="15"/>
        <v>RC08</v>
      </c>
      <c r="DP10" s="349" t="str">
        <f t="shared" si="15"/>
        <v>RC09</v>
      </c>
      <c r="DQ10" s="349" t="str">
        <f t="shared" si="15"/>
        <v>RC10</v>
      </c>
      <c r="DR10" s="349" t="str">
        <f t="shared" ref="DR10:EA10" si="16">IF(OR(
AND($DF10&lt;&gt;$DF9,$DG9=DR$8)),
"",DR$8)</f>
        <v>RC11</v>
      </c>
      <c r="DS10" s="349" t="str">
        <f t="shared" si="16"/>
        <v>RC12</v>
      </c>
      <c r="DT10" s="349" t="str">
        <f t="shared" si="16"/>
        <v>RC13</v>
      </c>
      <c r="DU10" s="349" t="str">
        <f t="shared" si="16"/>
        <v>RC14</v>
      </c>
      <c r="DV10" s="349" t="str">
        <f t="shared" si="16"/>
        <v>RC15</v>
      </c>
      <c r="DW10" s="349" t="str">
        <f t="shared" si="16"/>
        <v>RC16</v>
      </c>
      <c r="DX10" s="349" t="str">
        <f t="shared" si="16"/>
        <v>RC17</v>
      </c>
      <c r="DY10" s="349" t="str">
        <f t="shared" si="16"/>
        <v>RC18</v>
      </c>
      <c r="DZ10" s="349" t="str">
        <f t="shared" si="16"/>
        <v>RC19</v>
      </c>
      <c r="EA10" s="349" t="str">
        <f t="shared" si="16"/>
        <v>RC20</v>
      </c>
      <c r="EC10" s="349">
        <f>'③壁等-鉄骨造'!D10</f>
        <v>0</v>
      </c>
      <c r="ED10" s="349">
        <f>'③壁等-鉄骨造'!H10</f>
        <v>0</v>
      </c>
      <c r="EE10" s="349" t="str">
        <f>IF(OR(
AND($EC10&lt;&gt;$EC9,$ED9=EE$8)),
"",EE$8)</f>
        <v>S01</v>
      </c>
      <c r="EF10" s="349" t="str">
        <f t="shared" ref="EF10:EN10" si="17">IF(OR(
AND($EC10&lt;&gt;$EC9,$ED9=EF$8)),
"",EF$8)</f>
        <v>S02</v>
      </c>
      <c r="EG10" s="349" t="str">
        <f t="shared" si="17"/>
        <v>S03</v>
      </c>
      <c r="EH10" s="349" t="str">
        <f t="shared" si="17"/>
        <v>S04</v>
      </c>
      <c r="EI10" s="349" t="str">
        <f t="shared" si="17"/>
        <v>S05</v>
      </c>
      <c r="EJ10" s="349" t="str">
        <f t="shared" si="17"/>
        <v>S06</v>
      </c>
      <c r="EK10" s="349" t="str">
        <f t="shared" si="17"/>
        <v>S07</v>
      </c>
      <c r="EL10" s="349" t="str">
        <f t="shared" si="17"/>
        <v>S08</v>
      </c>
      <c r="EM10" s="349" t="str">
        <f t="shared" si="17"/>
        <v>S09</v>
      </c>
      <c r="EN10" s="349" t="str">
        <f t="shared" si="17"/>
        <v>S10</v>
      </c>
      <c r="EO10" s="349" t="str">
        <f t="shared" ref="EO10:EX10" si="18">IF(OR(
AND($EC10&lt;&gt;$EC9,$ED9=EO$8)),
"",EO$8)</f>
        <v>S11</v>
      </c>
      <c r="EP10" s="349" t="str">
        <f t="shared" si="18"/>
        <v>S12</v>
      </c>
      <c r="EQ10" s="349" t="str">
        <f t="shared" si="18"/>
        <v>S13</v>
      </c>
      <c r="ER10" s="349" t="str">
        <f t="shared" si="18"/>
        <v>S14</v>
      </c>
      <c r="ES10" s="349" t="str">
        <f t="shared" si="18"/>
        <v>S15</v>
      </c>
      <c r="ET10" s="349" t="str">
        <f t="shared" si="18"/>
        <v>S16</v>
      </c>
      <c r="EU10" s="349" t="str">
        <f t="shared" si="18"/>
        <v>S17</v>
      </c>
      <c r="EV10" s="349" t="str">
        <f t="shared" si="18"/>
        <v>S18</v>
      </c>
      <c r="EW10" s="349" t="str">
        <f t="shared" si="18"/>
        <v>S19</v>
      </c>
      <c r="EX10" s="349" t="str">
        <f t="shared" si="18"/>
        <v>S20</v>
      </c>
    </row>
    <row r="11" spans="1:154" ht="12" customHeight="1" x14ac:dyDescent="0.15">
      <c r="A11" s="349">
        <v>8</v>
      </c>
      <c r="B11" s="349" t="s">
        <v>18</v>
      </c>
      <c r="I11" s="349" t="str">
        <f>K6&amp;G7&amp;H6</f>
        <v>外壁土壁以外の外張断熱工法</v>
      </c>
      <c r="J11" s="349">
        <v>0.02</v>
      </c>
      <c r="L11" s="349" t="s">
        <v>385</v>
      </c>
      <c r="M11" s="349" t="str">
        <f>AB4</f>
        <v>外気</v>
      </c>
      <c r="N11" s="349" t="str">
        <f>AB5</f>
        <v>外気以外</v>
      </c>
      <c r="O11" s="349" t="s">
        <v>189</v>
      </c>
      <c r="P11" s="349" t="s">
        <v>200</v>
      </c>
      <c r="Q11" s="349" t="str">
        <f>O8&amp;P8</f>
        <v>軸組構法（外壁）柱・間柱間＋付加断熱（横下地）</v>
      </c>
      <c r="R11" s="349">
        <v>0.75</v>
      </c>
      <c r="S11" s="349">
        <v>0.08</v>
      </c>
      <c r="T11" s="349">
        <v>0.12</v>
      </c>
      <c r="U11" s="349">
        <v>0.05</v>
      </c>
      <c r="AA11" s="349" t="s">
        <v>603</v>
      </c>
      <c r="AC11" s="349" t="s">
        <v>536</v>
      </c>
      <c r="AD11" s="349" t="s">
        <v>454</v>
      </c>
      <c r="AE11" s="349" t="s">
        <v>517</v>
      </c>
      <c r="AG11" s="351" t="s">
        <v>417</v>
      </c>
      <c r="AH11" s="352" t="s">
        <v>391</v>
      </c>
      <c r="AI11" s="352" t="s">
        <v>391</v>
      </c>
      <c r="AK11" s="349" t="s">
        <v>247</v>
      </c>
      <c r="AL11" s="349" t="str">
        <f t="shared" si="1"/>
        <v xml:space="preserve">                Case " 8.二層複層 遮熱複層ガラス熱線反射ガラス1種":</v>
      </c>
      <c r="AT11" s="349" t="s">
        <v>279</v>
      </c>
      <c r="AU11" s="349">
        <v>0.8</v>
      </c>
      <c r="AY11" s="349">
        <f>'③壁等-鉄骨造'!L11</f>
        <v>0</v>
      </c>
      <c r="AZ11" s="349" t="str">
        <f t="shared" ref="AZ11:AZ29" si="19">IF(AY11=$AO$4,$AP$4,
IF(AY11=$AO$5,$AQ$4,""))</f>
        <v/>
      </c>
      <c r="BA11" s="349" t="str">
        <f t="shared" si="5"/>
        <v/>
      </c>
      <c r="BB11" s="349" t="str">
        <f t="shared" si="6"/>
        <v/>
      </c>
      <c r="BC11" s="349" t="str">
        <f t="shared" ref="BC11:BC29" si="20">IF(AY11=$AO$4,$AP$7,
IF(AY11=$AO$5,$AQ$7,""))</f>
        <v/>
      </c>
      <c r="BD11" s="349">
        <f>'③壁等-鉄骨造'!O11</f>
        <v>0</v>
      </c>
      <c r="BE11" s="349" t="str">
        <f t="shared" si="7"/>
        <v/>
      </c>
      <c r="BF11" s="349" t="str">
        <f t="shared" si="8"/>
        <v/>
      </c>
      <c r="BG11" s="349" t="str">
        <f t="shared" si="9"/>
        <v/>
      </c>
      <c r="BH11" s="349" t="str">
        <f t="shared" ref="BH11:BH29" si="21">IF(BD11=$AO$4,$AP$7,
IF(BD11=$AO$5,$AQ$7,""))</f>
        <v/>
      </c>
      <c r="BI11" s="349">
        <f>'③壁等-鉄骨造'!R11</f>
        <v>0</v>
      </c>
      <c r="BJ11" s="349" t="str">
        <f t="shared" si="10"/>
        <v/>
      </c>
      <c r="BK11" s="349" t="str">
        <f t="shared" si="11"/>
        <v/>
      </c>
      <c r="BL11" s="349" t="str">
        <f t="shared" si="12"/>
        <v/>
      </c>
      <c r="BM11" s="349" t="str">
        <f t="shared" ref="BM11:BM28" si="22">IF(BI11=$AO$4,$AP$7,
IF(BI11=$AO$5,$AQ$7,""))</f>
        <v/>
      </c>
      <c r="BZ11" s="352" t="s">
        <v>268</v>
      </c>
      <c r="CA11" s="352" t="str">
        <f t="shared" si="0"/>
        <v>8.(引戸)金属製　扉：断熱材充填フラッシュ構造　枠：熱遮断構造</v>
      </c>
      <c r="CI11" s="349" t="str">
        <f>'①壁等-木造'!D11</f>
        <v>外壁</v>
      </c>
      <c r="CJ11" s="349" t="str">
        <f>'①壁等-木造'!G11</f>
        <v>W01</v>
      </c>
      <c r="CK11" s="349" t="str">
        <f>IF(OR(AND($CI11&lt;&gt;$CI9,$CJ9=CK$8),AND($CI11&lt;&gt;$CI10,$CJ10=CK$8)),"",CK$8)</f>
        <v>W01</v>
      </c>
      <c r="CL11" s="349" t="str">
        <f t="shared" ref="CL11:CS11" si="23">IF(OR(AND($CI11&lt;&gt;$CI9,$CJ9=CL$8),AND($CI11&lt;&gt;$CI10,$CJ10=CL$8)),"",CL$8)</f>
        <v>W02</v>
      </c>
      <c r="CM11" s="349" t="str">
        <f t="shared" si="23"/>
        <v>W03</v>
      </c>
      <c r="CN11" s="349" t="str">
        <f t="shared" si="23"/>
        <v>W04</v>
      </c>
      <c r="CO11" s="349" t="str">
        <f t="shared" si="23"/>
        <v>W05</v>
      </c>
      <c r="CP11" s="349" t="str">
        <f t="shared" si="23"/>
        <v>W06</v>
      </c>
      <c r="CQ11" s="349" t="str">
        <f t="shared" si="23"/>
        <v>W07</v>
      </c>
      <c r="CR11" s="349" t="str">
        <f t="shared" si="23"/>
        <v>W08</v>
      </c>
      <c r="CS11" s="349" t="str">
        <f t="shared" si="23"/>
        <v>W09</v>
      </c>
      <c r="CT11" s="349" t="str">
        <f t="shared" ref="CT11:DD11" si="24">IF(OR(AND($CI11&lt;&gt;$CI9,$CJ9=CT$8),AND($CI11&lt;&gt;$CI10,$CJ10=CT$8)),"",CT$8)</f>
        <v>W10</v>
      </c>
      <c r="CU11" s="349" t="str">
        <f t="shared" si="24"/>
        <v>W11</v>
      </c>
      <c r="CV11" s="349" t="str">
        <f t="shared" si="24"/>
        <v>W12</v>
      </c>
      <c r="CW11" s="349" t="str">
        <f t="shared" si="24"/>
        <v>W13</v>
      </c>
      <c r="CX11" s="349" t="str">
        <f t="shared" si="24"/>
        <v>W14</v>
      </c>
      <c r="CY11" s="349" t="str">
        <f t="shared" si="24"/>
        <v>W15</v>
      </c>
      <c r="CZ11" s="349" t="str">
        <f t="shared" si="24"/>
        <v>W16</v>
      </c>
      <c r="DA11" s="349" t="str">
        <f t="shared" si="24"/>
        <v>W17</v>
      </c>
      <c r="DB11" s="349" t="str">
        <f t="shared" si="24"/>
        <v>W18</v>
      </c>
      <c r="DC11" s="349" t="str">
        <f t="shared" si="24"/>
        <v>W19</v>
      </c>
      <c r="DD11" s="349" t="str">
        <f t="shared" si="24"/>
        <v>W20</v>
      </c>
      <c r="DF11" s="349">
        <f>'②壁等-RC造'!D11</f>
        <v>0</v>
      </c>
      <c r="DG11" s="349">
        <f>'②壁等-RC造'!H11</f>
        <v>0</v>
      </c>
      <c r="DH11" s="349" t="str">
        <f>IF(OR(
AND($DF11&lt;&gt;$DF9,$DG9=DH$8),AND($DF11&lt;&gt;$DF10,$DG10=DH$8)),
"",DH$8)</f>
        <v>RC01</v>
      </c>
      <c r="DI11" s="349" t="str">
        <f t="shared" ref="DI11:DQ11" si="25">IF(OR(
AND($DF11&lt;&gt;$DF9,$DG9=DI$8),AND($DF11&lt;&gt;$DF10,$DG10=DI$8)),
"",DI$8)</f>
        <v>RC02</v>
      </c>
      <c r="DJ11" s="349" t="str">
        <f t="shared" si="25"/>
        <v>RC03</v>
      </c>
      <c r="DK11" s="349" t="str">
        <f t="shared" si="25"/>
        <v>RC04</v>
      </c>
      <c r="DL11" s="349" t="str">
        <f t="shared" si="25"/>
        <v>RC05</v>
      </c>
      <c r="DM11" s="349" t="str">
        <f t="shared" si="25"/>
        <v>RC06</v>
      </c>
      <c r="DN11" s="349" t="str">
        <f t="shared" si="25"/>
        <v>RC07</v>
      </c>
      <c r="DO11" s="349" t="str">
        <f t="shared" si="25"/>
        <v>RC08</v>
      </c>
      <c r="DP11" s="349" t="str">
        <f t="shared" si="25"/>
        <v>RC09</v>
      </c>
      <c r="DQ11" s="349" t="str">
        <f t="shared" si="25"/>
        <v>RC10</v>
      </c>
      <c r="DR11" s="349" t="str">
        <f t="shared" ref="DR11:EA11" si="26">IF(OR(
AND($DF11&lt;&gt;$DF9,$DG9=DR$8),AND($DF11&lt;&gt;$DF10,$DG10=DR$8)),
"",DR$8)</f>
        <v>RC11</v>
      </c>
      <c r="DS11" s="349" t="str">
        <f t="shared" si="26"/>
        <v>RC12</v>
      </c>
      <c r="DT11" s="349" t="str">
        <f t="shared" si="26"/>
        <v>RC13</v>
      </c>
      <c r="DU11" s="349" t="str">
        <f t="shared" si="26"/>
        <v>RC14</v>
      </c>
      <c r="DV11" s="349" t="str">
        <f t="shared" si="26"/>
        <v>RC15</v>
      </c>
      <c r="DW11" s="349" t="str">
        <f t="shared" si="26"/>
        <v>RC16</v>
      </c>
      <c r="DX11" s="349" t="str">
        <f t="shared" si="26"/>
        <v>RC17</v>
      </c>
      <c r="DY11" s="349" t="str">
        <f t="shared" si="26"/>
        <v>RC18</v>
      </c>
      <c r="DZ11" s="349" t="str">
        <f t="shared" si="26"/>
        <v>RC19</v>
      </c>
      <c r="EA11" s="349" t="str">
        <f t="shared" si="26"/>
        <v>RC20</v>
      </c>
      <c r="EC11" s="349">
        <f>'③壁等-鉄骨造'!D11</f>
        <v>0</v>
      </c>
      <c r="ED11" s="349">
        <f>'③壁等-鉄骨造'!H11</f>
        <v>0</v>
      </c>
      <c r="EE11" s="349" t="str">
        <f>IF(OR(
AND($EC11&lt;&gt;$EC9,$ED9=EE$8),AND($EC11&lt;&gt;$EC10,$ED10=EE$8)),
"",EE$8)</f>
        <v>S01</v>
      </c>
      <c r="EF11" s="349" t="str">
        <f t="shared" ref="EF11:EN11" si="27">IF(OR(
AND($EC11&lt;&gt;$EC9,$ED9=EF$8),AND($EC11&lt;&gt;$EC10,$ED10=EF$8)),
"",EF$8)</f>
        <v>S02</v>
      </c>
      <c r="EG11" s="349" t="str">
        <f t="shared" si="27"/>
        <v>S03</v>
      </c>
      <c r="EH11" s="349" t="str">
        <f t="shared" si="27"/>
        <v>S04</v>
      </c>
      <c r="EI11" s="349" t="str">
        <f t="shared" si="27"/>
        <v>S05</v>
      </c>
      <c r="EJ11" s="349" t="str">
        <f t="shared" si="27"/>
        <v>S06</v>
      </c>
      <c r="EK11" s="349" t="str">
        <f t="shared" si="27"/>
        <v>S07</v>
      </c>
      <c r="EL11" s="349" t="str">
        <f t="shared" si="27"/>
        <v>S08</v>
      </c>
      <c r="EM11" s="349" t="str">
        <f t="shared" si="27"/>
        <v>S09</v>
      </c>
      <c r="EN11" s="349" t="str">
        <f t="shared" si="27"/>
        <v>S10</v>
      </c>
      <c r="EO11" s="349" t="str">
        <f t="shared" ref="EO11:EX11" si="28">IF(OR(
AND($EC11&lt;&gt;$EC9,$ED9=EO$8),AND($EC11&lt;&gt;$EC10,$ED10=EO$8)),
"",EO$8)</f>
        <v>S11</v>
      </c>
      <c r="EP11" s="349" t="str">
        <f t="shared" si="28"/>
        <v>S12</v>
      </c>
      <c r="EQ11" s="349" t="str">
        <f t="shared" si="28"/>
        <v>S13</v>
      </c>
      <c r="ER11" s="349" t="str">
        <f t="shared" si="28"/>
        <v>S14</v>
      </c>
      <c r="ES11" s="349" t="str">
        <f t="shared" si="28"/>
        <v>S15</v>
      </c>
      <c r="ET11" s="349" t="str">
        <f t="shared" si="28"/>
        <v>S16</v>
      </c>
      <c r="EU11" s="349" t="str">
        <f t="shared" si="28"/>
        <v>S17</v>
      </c>
      <c r="EV11" s="349" t="str">
        <f t="shared" si="28"/>
        <v>S18</v>
      </c>
      <c r="EW11" s="349" t="str">
        <f t="shared" si="28"/>
        <v>S19</v>
      </c>
      <c r="EX11" s="349" t="str">
        <f t="shared" si="28"/>
        <v>S20</v>
      </c>
    </row>
    <row r="12" spans="1:154" x14ac:dyDescent="0.15">
      <c r="B12" s="349" t="s">
        <v>19</v>
      </c>
      <c r="I12" s="349" t="str">
        <f>K5&amp;G4&amp;H6</f>
        <v>天井充填断熱工法</v>
      </c>
      <c r="J12" s="349">
        <v>0</v>
      </c>
      <c r="O12" s="349" t="s">
        <v>190</v>
      </c>
      <c r="P12" s="349" t="s">
        <v>201</v>
      </c>
      <c r="Q12" s="349" t="str">
        <f>O8&amp;P9</f>
        <v>軸組構法（外壁）柱・間柱間＋付加断熱（縦下地）</v>
      </c>
      <c r="R12" s="349">
        <v>0.79</v>
      </c>
      <c r="S12" s="349">
        <v>0.04</v>
      </c>
      <c r="T12" s="349">
        <v>0.04</v>
      </c>
      <c r="U12" s="349">
        <v>0.13</v>
      </c>
      <c r="AA12" s="349" t="s">
        <v>604</v>
      </c>
      <c r="AC12" s="349" t="s">
        <v>537</v>
      </c>
      <c r="AD12" s="349" t="s">
        <v>455</v>
      </c>
      <c r="AE12" s="349" t="s">
        <v>519</v>
      </c>
      <c r="AG12" s="351" t="s">
        <v>418</v>
      </c>
      <c r="AI12" s="349" t="s">
        <v>399</v>
      </c>
      <c r="AK12" s="349" t="s">
        <v>248</v>
      </c>
      <c r="AL12" s="349" t="str">
        <f t="shared" si="1"/>
        <v xml:space="preserve">                Case " 9.二層複層 遮熱複層ガラス熱線反射ガラス2種":</v>
      </c>
      <c r="AT12" s="349" t="s">
        <v>280</v>
      </c>
      <c r="AU12" s="349">
        <v>0.5</v>
      </c>
      <c r="AY12" s="349">
        <f>'③壁等-鉄骨造'!L12</f>
        <v>0</v>
      </c>
      <c r="AZ12" s="349" t="str">
        <f t="shared" si="19"/>
        <v/>
      </c>
      <c r="BA12" s="349" t="str">
        <f t="shared" si="5"/>
        <v/>
      </c>
      <c r="BB12" s="349" t="str">
        <f t="shared" si="6"/>
        <v/>
      </c>
      <c r="BC12" s="349" t="str">
        <f t="shared" si="20"/>
        <v/>
      </c>
      <c r="BD12" s="349">
        <f>'③壁等-鉄骨造'!O12</f>
        <v>0</v>
      </c>
      <c r="BE12" s="349" t="str">
        <f t="shared" si="7"/>
        <v/>
      </c>
      <c r="BF12" s="349" t="str">
        <f t="shared" si="8"/>
        <v/>
      </c>
      <c r="BG12" s="349" t="str">
        <f t="shared" si="9"/>
        <v/>
      </c>
      <c r="BH12" s="349" t="str">
        <f t="shared" si="21"/>
        <v/>
      </c>
      <c r="BI12" s="349">
        <f>'③壁等-鉄骨造'!R12</f>
        <v>0</v>
      </c>
      <c r="BJ12" s="349" t="str">
        <f t="shared" si="10"/>
        <v/>
      </c>
      <c r="BK12" s="349" t="str">
        <f t="shared" si="11"/>
        <v/>
      </c>
      <c r="BL12" s="349" t="str">
        <f t="shared" si="12"/>
        <v/>
      </c>
      <c r="BM12" s="349" t="str">
        <f t="shared" si="22"/>
        <v/>
      </c>
      <c r="BN12" s="349">
        <f>⑤窓!G12</f>
        <v>0</v>
      </c>
      <c r="BO12" s="349" t="str">
        <f xml:space="preserve">
IF($BN12=$AF$4,$AG$4,
IF($BN12=$AF$5,$AG$15,
IF($BN12=$AF$6,$AG$8,
IF($BN12=$AF$7,$AG$8,
IF($BN12=$AF$8,$AG$19,
IF($BN12=$AF$9,$AG$22,
""))))))</f>
        <v/>
      </c>
      <c r="BP12" s="349" t="str">
        <f xml:space="preserve">
IF($BN12=$AF$4,$AG$5,
IF($BN12=$AF$5,$AG$8,
IF($BN12=$AF$6,$AG$24,
IF($BN12=$AF$7,$AG$24,
IF($BN12=$AF$8,$AG$20,
IF($BN12=$AF$9,"",
""))))))</f>
        <v/>
      </c>
      <c r="BQ12" s="349" t="str">
        <f xml:space="preserve">
IF($BN12=$AF$4,$AG$6,
IF($BN12=$AF$5,$AG$23,
IF($BN12=$AF$6,$AG$16,
IF($BN12=$AF$7,$AG$11,
IF($BN12=$AF$8,$AG$21,
IF($BN12=$AF$9,"",
""))))))</f>
        <v/>
      </c>
      <c r="BR12" s="349" t="str">
        <f xml:space="preserve">
IF($BN12=$AF$4,$AG$7,
IF($BN12=$AF$5,$AG$11,
IF($BN12=$AF$6,$AG$12,
IF($BN12=$AF$7,$AG$12,
IF($BN12=$AF$8,$AG$22,
IF($BN12=$AF$9,"",
""))))))</f>
        <v/>
      </c>
      <c r="BS12" s="349" t="str">
        <f xml:space="preserve">
IF($BN12=$AF$4,$AG$8,
IF($BN12=$AF$5,$AG$12,
IF($BN12=$AF$6,$AG$10,
IF($BN12=$AF$7,$AG$10,
IF($BN12=$AF$8,"",
IF($BN12=$AF$9,"",
""))))))</f>
        <v/>
      </c>
      <c r="BT12" s="349" t="str">
        <f xml:space="preserve">
IF($BN12=$AF$4,$AG$9,
IF($BN12=$AF$5,$AG$10,
IF($BN12=$AF$6,$AG$13,
IF($BN12=$AF$7,$AG$26,
IF($BN12=$AF$8,"",
IF($BN12=$AF$9,"",
""))))))</f>
        <v/>
      </c>
      <c r="BU12" s="349" t="str">
        <f xml:space="preserve">
IF($BN12=$AF$4,$AG$10,
IF($BN12=$AF$5,$AG$13,
IF($BN12=$AF$6,"",
IF($BN12=$AF$7,$AG$17,
IF($BN12=$AF$8,"",
IF($BN12=$AF$9,"",
""))))))</f>
        <v/>
      </c>
      <c r="BV12" s="349" t="str">
        <f xml:space="preserve">
IF($BN12=$AF$4,$AG$11,
IF($BN12=$AF$5,"",
IF($BN12=$AF$6,"",
IF($BN12=$AF$7,$AG$18,
IF($BN12=$AF$8,"",
IF($BN12=$AF$9,"",
""))))))</f>
        <v/>
      </c>
      <c r="BW12" s="349" t="str">
        <f xml:space="preserve">
IF($BN12=$AF$4,$AG$12,
IF($BN12=$AF$5,"",
IF($BN12=$AF$6,"",
IF($BN12=$AF$7,$AG$14,
IF($BN12=$AF$8,"",
IF($BN12=$AF$9,"",
""))))))</f>
        <v/>
      </c>
      <c r="BX12" s="349" t="str">
        <f xml:space="preserve">
IF($BN12=$AF$4,$AG$13,
IF($BN12=$AF$5,"",
IF($BN12=$AF$6,"",
IF($BN12=$AF$7,"",
IF($BN12=$AF$8,"",
IF($BN12=$AF$9,"",
""))))))</f>
        <v/>
      </c>
      <c r="BY12" s="349" t="str">
        <f xml:space="preserve">
IF($BN12=$AF$4,$AG$14,
IF($BN12=$AF$5,"",
IF($BN12=$AF$6,"",
IF($BN12=$AF$7,"",
IF($BN12=$AF$8,"",
IF($BN12=$AF$9,"",
""))))))</f>
        <v/>
      </c>
      <c r="CC12" s="349" t="str">
        <f>⑥ドア!G12</f>
        <v>5.(ドア)木製
　扉：木製
　枠：金属製</v>
      </c>
      <c r="CD12" s="349" t="str">
        <f xml:space="preserve">
IF($CC12=$BZ$4,$CB$4,
IF($CC12=$BZ$5,$CB$8,
IF($CC12=$BZ$6,$CB$4,
IF($CC12=$BZ$7,$CB$9,
IF($CC12=$BZ$8,$CB$10,
IF($CC12=$BZ$9,$CB$10,
IF($CC12=$BZ$10,$CB$10,
IF($CC12=$BZ$11,$CB$9,
""))))))))</f>
        <v>複層(A4以上)又は「ガラスなし」</v>
      </c>
      <c r="CE12" s="349" t="str">
        <f xml:space="preserve">
IF($CC12=$BZ$4,$CB$5,
IF($CC12=$BZ$5,"",
IF($CC12=$BZ$6,$CB$6,
IF($CC12=$BZ$7,"",
IF($CC12=$BZ$8,"",
IF($CC12=$BZ$9,"",
IF($CC12=$BZ$10,"",
IF($CC12=$BZ$11,"",
""))))))))</f>
        <v/>
      </c>
      <c r="CF12" s="349" t="str">
        <f xml:space="preserve">
IF($CC12=$BZ$4,$CB$6,
IF($CC12=$BZ$5,"",
IF($CC12=$BZ$6,$CB$7,
IF($CC12=$BZ$7,"",
IF($CC12=$BZ$8,"",
IF($CC12=$BZ$9,"",
IF($CC12=$BZ$10,"",
IF($CC12=$BZ$11,"",
""))))))))</f>
        <v/>
      </c>
      <c r="CG12" s="349" t="str">
        <f xml:space="preserve">
IF($CC12=$BZ$4,$CB$7,
IF($CC12=$BZ$5,"",
IF($CC12=$BZ$6,"",
IF($CC12=$BZ$7,"",
IF($CC12=$BZ$8,"",
IF($CC12=$BZ$9,"",
IF($CC12=$BZ$10,"",
IF($CC12=$BZ$11,"",
""))))))))</f>
        <v/>
      </c>
      <c r="CI12" s="349" t="str">
        <f>'①壁等-木造'!D12</f>
        <v>外壁</v>
      </c>
      <c r="CJ12" s="349" t="str">
        <f>'①壁等-木造'!G12</f>
        <v>W01</v>
      </c>
      <c r="CK12" s="349" t="str">
        <f>IF(OR(AND($CI12&lt;&gt;$CI9,$CJ9=CK$8),AND($CI12&lt;&gt;$CI10,$CJ10=CK$8),AND($CI12&lt;&gt;$CI11,$CJ11=CK$8)),"",CK$8)</f>
        <v>W01</v>
      </c>
      <c r="CL12" s="349" t="str">
        <f t="shared" ref="CL12:CS12" si="29">IF(OR(AND($CI12&lt;&gt;$CI9,$CJ9=CL$8),AND($CI12&lt;&gt;$CI10,$CJ10=CL$8),AND($CI12&lt;&gt;$CI11,$CJ11=CL$8)),"",CL$8)</f>
        <v>W02</v>
      </c>
      <c r="CM12" s="349" t="str">
        <f t="shared" si="29"/>
        <v>W03</v>
      </c>
      <c r="CN12" s="349" t="str">
        <f t="shared" si="29"/>
        <v>W04</v>
      </c>
      <c r="CO12" s="349" t="str">
        <f t="shared" si="29"/>
        <v>W05</v>
      </c>
      <c r="CP12" s="349" t="str">
        <f t="shared" si="29"/>
        <v>W06</v>
      </c>
      <c r="CQ12" s="349" t="str">
        <f t="shared" si="29"/>
        <v>W07</v>
      </c>
      <c r="CR12" s="349" t="str">
        <f t="shared" si="29"/>
        <v>W08</v>
      </c>
      <c r="CS12" s="349" t="str">
        <f t="shared" si="29"/>
        <v>W09</v>
      </c>
      <c r="CT12" s="349" t="str">
        <f t="shared" ref="CT12:DD12" si="30">IF(OR(AND($CI12&lt;&gt;$CI9,$CJ9=CT$8),AND($CI12&lt;&gt;$CI10,$CJ10=CT$8),AND($CI12&lt;&gt;$CI11,$CJ11=CT$8)),"",CT$8)</f>
        <v>W10</v>
      </c>
      <c r="CU12" s="349" t="str">
        <f t="shared" si="30"/>
        <v>W11</v>
      </c>
      <c r="CV12" s="349" t="str">
        <f t="shared" si="30"/>
        <v>W12</v>
      </c>
      <c r="CW12" s="349" t="str">
        <f t="shared" si="30"/>
        <v>W13</v>
      </c>
      <c r="CX12" s="349" t="str">
        <f t="shared" si="30"/>
        <v>W14</v>
      </c>
      <c r="CY12" s="349" t="str">
        <f t="shared" si="30"/>
        <v>W15</v>
      </c>
      <c r="CZ12" s="349" t="str">
        <f t="shared" si="30"/>
        <v>W16</v>
      </c>
      <c r="DA12" s="349" t="str">
        <f t="shared" si="30"/>
        <v>W17</v>
      </c>
      <c r="DB12" s="349" t="str">
        <f t="shared" si="30"/>
        <v>W18</v>
      </c>
      <c r="DC12" s="349" t="str">
        <f t="shared" si="30"/>
        <v>W19</v>
      </c>
      <c r="DD12" s="349" t="str">
        <f t="shared" si="30"/>
        <v>W20</v>
      </c>
      <c r="DF12" s="349">
        <f>'②壁等-RC造'!D12</f>
        <v>0</v>
      </c>
      <c r="DG12" s="349">
        <f>'②壁等-RC造'!H12</f>
        <v>0</v>
      </c>
      <c r="DH12" s="349" t="str">
        <f>IF(OR(
AND($DF12&lt;&gt;$DF9,$DG9=DH$8),AND($DF12&lt;&gt;$DF10,$DG10=DH$8),AND($DF12&lt;&gt;$DF11,$DG11=DH$8)),
"",DH$8)</f>
        <v>RC01</v>
      </c>
      <c r="DI12" s="349" t="str">
        <f t="shared" ref="DI12:DQ12" si="31">IF(OR(
AND($DF12&lt;&gt;$DF9,$DG9=DI$8),AND($DF12&lt;&gt;$DF10,$DG10=DI$8),AND($DF12&lt;&gt;$DF11,$DG11=DI$8)),
"",DI$8)</f>
        <v>RC02</v>
      </c>
      <c r="DJ12" s="349" t="str">
        <f t="shared" si="31"/>
        <v>RC03</v>
      </c>
      <c r="DK12" s="349" t="str">
        <f t="shared" si="31"/>
        <v>RC04</v>
      </c>
      <c r="DL12" s="349" t="str">
        <f t="shared" si="31"/>
        <v>RC05</v>
      </c>
      <c r="DM12" s="349" t="str">
        <f t="shared" si="31"/>
        <v>RC06</v>
      </c>
      <c r="DN12" s="349" t="str">
        <f t="shared" si="31"/>
        <v>RC07</v>
      </c>
      <c r="DO12" s="349" t="str">
        <f t="shared" si="31"/>
        <v>RC08</v>
      </c>
      <c r="DP12" s="349" t="str">
        <f t="shared" si="31"/>
        <v>RC09</v>
      </c>
      <c r="DQ12" s="349" t="str">
        <f t="shared" si="31"/>
        <v>RC10</v>
      </c>
      <c r="DR12" s="349" t="str">
        <f t="shared" ref="DR12:EA12" si="32">IF(OR(
AND($DF12&lt;&gt;$DF9,$DG9=DR$8),AND($DF12&lt;&gt;$DF10,$DG10=DR$8),AND($DF12&lt;&gt;$DF11,$DG11=DR$8)),
"",DR$8)</f>
        <v>RC11</v>
      </c>
      <c r="DS12" s="349" t="str">
        <f t="shared" si="32"/>
        <v>RC12</v>
      </c>
      <c r="DT12" s="349" t="str">
        <f t="shared" si="32"/>
        <v>RC13</v>
      </c>
      <c r="DU12" s="349" t="str">
        <f t="shared" si="32"/>
        <v>RC14</v>
      </c>
      <c r="DV12" s="349" t="str">
        <f t="shared" si="32"/>
        <v>RC15</v>
      </c>
      <c r="DW12" s="349" t="str">
        <f t="shared" si="32"/>
        <v>RC16</v>
      </c>
      <c r="DX12" s="349" t="str">
        <f t="shared" si="32"/>
        <v>RC17</v>
      </c>
      <c r="DY12" s="349" t="str">
        <f t="shared" si="32"/>
        <v>RC18</v>
      </c>
      <c r="DZ12" s="349" t="str">
        <f t="shared" si="32"/>
        <v>RC19</v>
      </c>
      <c r="EA12" s="349" t="str">
        <f t="shared" si="32"/>
        <v>RC20</v>
      </c>
      <c r="EC12" s="349">
        <f>'③壁等-鉄骨造'!D12</f>
        <v>0</v>
      </c>
      <c r="ED12" s="349">
        <f>'③壁等-鉄骨造'!H12</f>
        <v>0</v>
      </c>
      <c r="EE12" s="349" t="str">
        <f>IF(OR(
AND($EC12&lt;&gt;$EC9,$ED9=EE$8),AND($EC12&lt;&gt;$EC10,$ED10=EE$8),AND($EC12&lt;&gt;$EC11,$ED11=EE$8)),
"",EE$8)</f>
        <v>S01</v>
      </c>
      <c r="EF12" s="349" t="str">
        <f t="shared" ref="EF12:EN12" si="33">IF(OR(
AND($EC12&lt;&gt;$EC9,$ED9=EF$8),AND($EC12&lt;&gt;$EC10,$ED10=EF$8),AND($EC12&lt;&gt;$EC11,$ED11=EF$8)),
"",EF$8)</f>
        <v>S02</v>
      </c>
      <c r="EG12" s="349" t="str">
        <f t="shared" si="33"/>
        <v>S03</v>
      </c>
      <c r="EH12" s="349" t="str">
        <f t="shared" si="33"/>
        <v>S04</v>
      </c>
      <c r="EI12" s="349" t="str">
        <f t="shared" si="33"/>
        <v>S05</v>
      </c>
      <c r="EJ12" s="349" t="str">
        <f t="shared" si="33"/>
        <v>S06</v>
      </c>
      <c r="EK12" s="349" t="str">
        <f t="shared" si="33"/>
        <v>S07</v>
      </c>
      <c r="EL12" s="349" t="str">
        <f t="shared" si="33"/>
        <v>S08</v>
      </c>
      <c r="EM12" s="349" t="str">
        <f t="shared" si="33"/>
        <v>S09</v>
      </c>
      <c r="EN12" s="349" t="str">
        <f t="shared" si="33"/>
        <v>S10</v>
      </c>
      <c r="EO12" s="349" t="str">
        <f t="shared" ref="EO12:EX12" si="34">IF(OR(
AND($EC12&lt;&gt;$EC9,$ED9=EO$8),AND($EC12&lt;&gt;$EC10,$ED10=EO$8),AND($EC12&lt;&gt;$EC11,$ED11=EO$8)),
"",EO$8)</f>
        <v>S11</v>
      </c>
      <c r="EP12" s="349" t="str">
        <f t="shared" si="34"/>
        <v>S12</v>
      </c>
      <c r="EQ12" s="349" t="str">
        <f t="shared" si="34"/>
        <v>S13</v>
      </c>
      <c r="ER12" s="349" t="str">
        <f t="shared" si="34"/>
        <v>S14</v>
      </c>
      <c r="ES12" s="349" t="str">
        <f t="shared" si="34"/>
        <v>S15</v>
      </c>
      <c r="ET12" s="349" t="str">
        <f t="shared" si="34"/>
        <v>S16</v>
      </c>
      <c r="EU12" s="349" t="str">
        <f t="shared" si="34"/>
        <v>S17</v>
      </c>
      <c r="EV12" s="349" t="str">
        <f t="shared" si="34"/>
        <v>S18</v>
      </c>
      <c r="EW12" s="349" t="str">
        <f t="shared" si="34"/>
        <v>S19</v>
      </c>
      <c r="EX12" s="349" t="str">
        <f t="shared" si="34"/>
        <v>S20</v>
      </c>
    </row>
    <row r="13" spans="1:154" x14ac:dyDescent="0.15">
      <c r="B13" s="349" t="s">
        <v>63</v>
      </c>
      <c r="I13" s="349" t="str">
        <f>K5&amp;G8&amp;H6</f>
        <v>天井桁間断熱工法</v>
      </c>
      <c r="J13" s="349">
        <v>0.05</v>
      </c>
      <c r="O13" s="349" t="s">
        <v>191</v>
      </c>
      <c r="P13" s="349" t="s">
        <v>202</v>
      </c>
      <c r="Q13" s="349" t="str">
        <f>O9&amp;P13</f>
        <v>軸組構法（天井）桁・梁間</v>
      </c>
      <c r="R13" s="349">
        <v>0.87</v>
      </c>
      <c r="S13" s="349">
        <v>0.13</v>
      </c>
      <c r="AA13" s="349" t="s">
        <v>605</v>
      </c>
      <c r="AC13" s="349" t="s">
        <v>538</v>
      </c>
      <c r="AD13" s="349" t="s">
        <v>456</v>
      </c>
      <c r="AE13" s="349" t="s">
        <v>521</v>
      </c>
      <c r="AG13" s="351" t="s">
        <v>419</v>
      </c>
      <c r="AI13" s="349" t="s">
        <v>399</v>
      </c>
      <c r="AK13" s="349" t="s">
        <v>249</v>
      </c>
      <c r="AL13" s="349" t="str">
        <f t="shared" si="1"/>
        <v xml:space="preserve">                Case "10.二層複層 遮熱複層ガラス熱線反射ガラス3種":</v>
      </c>
      <c r="AT13" s="349" t="s">
        <v>281</v>
      </c>
      <c r="AU13" s="349">
        <v>0.19</v>
      </c>
      <c r="AY13" s="349">
        <f>'③壁等-鉄骨造'!L13</f>
        <v>0</v>
      </c>
      <c r="AZ13" s="349" t="str">
        <f t="shared" si="19"/>
        <v/>
      </c>
      <c r="BA13" s="349" t="str">
        <f t="shared" si="5"/>
        <v/>
      </c>
      <c r="BB13" s="349" t="str">
        <f t="shared" si="6"/>
        <v/>
      </c>
      <c r="BC13" s="349" t="str">
        <f t="shared" si="20"/>
        <v/>
      </c>
      <c r="BD13" s="349">
        <f>'③壁等-鉄骨造'!O13</f>
        <v>0</v>
      </c>
      <c r="BE13" s="349" t="str">
        <f t="shared" si="7"/>
        <v/>
      </c>
      <c r="BF13" s="349" t="str">
        <f t="shared" si="8"/>
        <v/>
      </c>
      <c r="BG13" s="349" t="str">
        <f t="shared" si="9"/>
        <v/>
      </c>
      <c r="BH13" s="349" t="str">
        <f t="shared" si="21"/>
        <v/>
      </c>
      <c r="BI13" s="349">
        <f>'③壁等-鉄骨造'!R13</f>
        <v>0</v>
      </c>
      <c r="BJ13" s="349" t="str">
        <f t="shared" si="10"/>
        <v/>
      </c>
      <c r="BK13" s="349" t="str">
        <f t="shared" si="11"/>
        <v/>
      </c>
      <c r="BL13" s="349" t="str">
        <f t="shared" si="12"/>
        <v/>
      </c>
      <c r="BM13" s="349" t="str">
        <f t="shared" si="22"/>
        <v/>
      </c>
      <c r="CI13" s="349" t="str">
        <f>'①壁等-木造'!D13</f>
        <v>天井</v>
      </c>
      <c r="CJ13" s="349" t="str">
        <f>'①壁等-木造'!G13</f>
        <v>W02</v>
      </c>
      <c r="CK13" s="349" t="str">
        <f>IF(OR(AND($CI13&lt;&gt;$CI9,$CJ9=CK$8),AND($CI13&lt;&gt;$CI10,$CJ10=CK$8),AND($CI13&lt;&gt;$CI11,$CJ11=CK$8),AND($CI13&lt;&gt;$CI12,$CJ12=CK$8)),"",CK$8)</f>
        <v/>
      </c>
      <c r="CL13" s="349" t="str">
        <f t="shared" ref="CL13:CS13" si="35">IF(OR(AND($CI13&lt;&gt;$CI9,$CJ9=CL$8),AND($CI13&lt;&gt;$CI10,$CJ10=CL$8),AND($CI13&lt;&gt;$CI11,$CJ11=CL$8),AND($CI13&lt;&gt;$CI12,$CJ12=CL$8)),"",CL$8)</f>
        <v>W02</v>
      </c>
      <c r="CM13" s="349" t="str">
        <f t="shared" si="35"/>
        <v>W03</v>
      </c>
      <c r="CN13" s="349" t="str">
        <f t="shared" si="35"/>
        <v>W04</v>
      </c>
      <c r="CO13" s="349" t="str">
        <f t="shared" si="35"/>
        <v>W05</v>
      </c>
      <c r="CP13" s="349" t="str">
        <f t="shared" si="35"/>
        <v>W06</v>
      </c>
      <c r="CQ13" s="349" t="str">
        <f t="shared" si="35"/>
        <v>W07</v>
      </c>
      <c r="CR13" s="349" t="str">
        <f t="shared" si="35"/>
        <v>W08</v>
      </c>
      <c r="CS13" s="349" t="str">
        <f t="shared" si="35"/>
        <v>W09</v>
      </c>
      <c r="CT13" s="349" t="str">
        <f t="shared" ref="CT13:DD13" si="36">IF(OR(AND($CI13&lt;&gt;$CI9,$CJ9=CT$8),AND($CI13&lt;&gt;$CI10,$CJ10=CT$8),AND($CI13&lt;&gt;$CI11,$CJ11=CT$8),AND($CI13&lt;&gt;$CI12,$CJ12=CT$8)),"",CT$8)</f>
        <v>W10</v>
      </c>
      <c r="CU13" s="349" t="str">
        <f t="shared" si="36"/>
        <v>W11</v>
      </c>
      <c r="CV13" s="349" t="str">
        <f t="shared" si="36"/>
        <v>W12</v>
      </c>
      <c r="CW13" s="349" t="str">
        <f t="shared" si="36"/>
        <v>W13</v>
      </c>
      <c r="CX13" s="349" t="str">
        <f t="shared" si="36"/>
        <v>W14</v>
      </c>
      <c r="CY13" s="349" t="str">
        <f t="shared" si="36"/>
        <v>W15</v>
      </c>
      <c r="CZ13" s="349" t="str">
        <f t="shared" si="36"/>
        <v>W16</v>
      </c>
      <c r="DA13" s="349" t="str">
        <f t="shared" si="36"/>
        <v>W17</v>
      </c>
      <c r="DB13" s="349" t="str">
        <f t="shared" si="36"/>
        <v>W18</v>
      </c>
      <c r="DC13" s="349" t="str">
        <f t="shared" si="36"/>
        <v>W19</v>
      </c>
      <c r="DD13" s="349" t="str">
        <f t="shared" si="36"/>
        <v>W20</v>
      </c>
      <c r="DF13" s="349">
        <f>'②壁等-RC造'!D13</f>
        <v>0</v>
      </c>
      <c r="DG13" s="349">
        <f>'②壁等-RC造'!H13</f>
        <v>0</v>
      </c>
      <c r="DH13" s="349" t="str">
        <f>IF(OR(
AND($DF13&lt;&gt;$DF9,$DG9=DH$8),
AND($DF13&lt;&gt;$DF10,$DG10=DH$8),AND($DF13&lt;&gt;$DF11,$DG11=DH$8),AND($DF13&lt;&gt;$DF12,$DG12=DH$8)),
"",DH$8)</f>
        <v>RC01</v>
      </c>
      <c r="DI13" s="349" t="str">
        <f t="shared" ref="DI13:DQ13" si="37">IF(OR(
AND($DF13&lt;&gt;$DF9,$DG9=DI$8),
AND($DF13&lt;&gt;$DF10,$DG10=DI$8),AND($DF13&lt;&gt;$DF11,$DG11=DI$8),AND($DF13&lt;&gt;$DF12,$DG12=DI$8)),
"",DI$8)</f>
        <v>RC02</v>
      </c>
      <c r="DJ13" s="349" t="str">
        <f t="shared" si="37"/>
        <v>RC03</v>
      </c>
      <c r="DK13" s="349" t="str">
        <f t="shared" si="37"/>
        <v>RC04</v>
      </c>
      <c r="DL13" s="349" t="str">
        <f t="shared" si="37"/>
        <v>RC05</v>
      </c>
      <c r="DM13" s="349" t="str">
        <f t="shared" si="37"/>
        <v>RC06</v>
      </c>
      <c r="DN13" s="349" t="str">
        <f t="shared" si="37"/>
        <v>RC07</v>
      </c>
      <c r="DO13" s="349" t="str">
        <f t="shared" si="37"/>
        <v>RC08</v>
      </c>
      <c r="DP13" s="349" t="str">
        <f t="shared" si="37"/>
        <v>RC09</v>
      </c>
      <c r="DQ13" s="349" t="str">
        <f t="shared" si="37"/>
        <v>RC10</v>
      </c>
      <c r="DR13" s="349" t="str">
        <f t="shared" ref="DR13:EA13" si="38">IF(OR(
AND($DF13&lt;&gt;$DF9,$DG9=DR$8),
AND($DF13&lt;&gt;$DF10,$DG10=DR$8),AND($DF13&lt;&gt;$DF11,$DG11=DR$8),AND($DF13&lt;&gt;$DF12,$DG12=DR$8)),
"",DR$8)</f>
        <v>RC11</v>
      </c>
      <c r="DS13" s="349" t="str">
        <f t="shared" si="38"/>
        <v>RC12</v>
      </c>
      <c r="DT13" s="349" t="str">
        <f t="shared" si="38"/>
        <v>RC13</v>
      </c>
      <c r="DU13" s="349" t="str">
        <f t="shared" si="38"/>
        <v>RC14</v>
      </c>
      <c r="DV13" s="349" t="str">
        <f t="shared" si="38"/>
        <v>RC15</v>
      </c>
      <c r="DW13" s="349" t="str">
        <f t="shared" si="38"/>
        <v>RC16</v>
      </c>
      <c r="DX13" s="349" t="str">
        <f t="shared" si="38"/>
        <v>RC17</v>
      </c>
      <c r="DY13" s="349" t="str">
        <f t="shared" si="38"/>
        <v>RC18</v>
      </c>
      <c r="DZ13" s="349" t="str">
        <f t="shared" si="38"/>
        <v>RC19</v>
      </c>
      <c r="EA13" s="349" t="str">
        <f t="shared" si="38"/>
        <v>RC20</v>
      </c>
      <c r="EC13" s="349">
        <f>'③壁等-鉄骨造'!D13</f>
        <v>0</v>
      </c>
      <c r="ED13" s="349">
        <f>'③壁等-鉄骨造'!H13</f>
        <v>0</v>
      </c>
      <c r="EE13" s="349" t="str">
        <f>IF(OR(
AND($EC13&lt;&gt;$EC9,$ED9=EE$8),
AND($EC13&lt;&gt;$EC10,$ED10=EE$8),AND($EC13&lt;&gt;$EC11,$ED11=EE$8),AND($EC13&lt;&gt;$EC12,$ED12=EE$8)),
"",EE$8)</f>
        <v>S01</v>
      </c>
      <c r="EF13" s="349" t="str">
        <f t="shared" ref="EF13:EN13" si="39">IF(OR(
AND($EC13&lt;&gt;$EC9,$ED9=EF$8),
AND($EC13&lt;&gt;$EC10,$ED10=EF$8),AND($EC13&lt;&gt;$EC11,$ED11=EF$8),AND($EC13&lt;&gt;$EC12,$ED12=EF$8)),
"",EF$8)</f>
        <v>S02</v>
      </c>
      <c r="EG13" s="349" t="str">
        <f t="shared" si="39"/>
        <v>S03</v>
      </c>
      <c r="EH13" s="349" t="str">
        <f t="shared" si="39"/>
        <v>S04</v>
      </c>
      <c r="EI13" s="349" t="str">
        <f t="shared" si="39"/>
        <v>S05</v>
      </c>
      <c r="EJ13" s="349" t="str">
        <f t="shared" si="39"/>
        <v>S06</v>
      </c>
      <c r="EK13" s="349" t="str">
        <f t="shared" si="39"/>
        <v>S07</v>
      </c>
      <c r="EL13" s="349" t="str">
        <f t="shared" si="39"/>
        <v>S08</v>
      </c>
      <c r="EM13" s="349" t="str">
        <f t="shared" si="39"/>
        <v>S09</v>
      </c>
      <c r="EN13" s="349" t="str">
        <f t="shared" si="39"/>
        <v>S10</v>
      </c>
      <c r="EO13" s="349" t="str">
        <f t="shared" ref="EO13:EX13" si="40">IF(OR(
AND($EC13&lt;&gt;$EC9,$ED9=EO$8),
AND($EC13&lt;&gt;$EC10,$ED10=EO$8),AND($EC13&lt;&gt;$EC11,$ED11=EO$8),AND($EC13&lt;&gt;$EC12,$ED12=EO$8)),
"",EO$8)</f>
        <v>S11</v>
      </c>
      <c r="EP13" s="349" t="str">
        <f t="shared" si="40"/>
        <v>S12</v>
      </c>
      <c r="EQ13" s="349" t="str">
        <f t="shared" si="40"/>
        <v>S13</v>
      </c>
      <c r="ER13" s="349" t="str">
        <f t="shared" si="40"/>
        <v>S14</v>
      </c>
      <c r="ES13" s="349" t="str">
        <f t="shared" si="40"/>
        <v>S15</v>
      </c>
      <c r="ET13" s="349" t="str">
        <f t="shared" si="40"/>
        <v>S16</v>
      </c>
      <c r="EU13" s="349" t="str">
        <f t="shared" si="40"/>
        <v>S17</v>
      </c>
      <c r="EV13" s="349" t="str">
        <f t="shared" si="40"/>
        <v>S18</v>
      </c>
      <c r="EW13" s="349" t="str">
        <f t="shared" si="40"/>
        <v>S19</v>
      </c>
      <c r="EX13" s="349" t="str">
        <f t="shared" si="40"/>
        <v>S20</v>
      </c>
    </row>
    <row r="14" spans="1:154" x14ac:dyDescent="0.15">
      <c r="I14" s="349" t="str">
        <f>K4&amp;G4&amp;H6</f>
        <v>屋根充填断熱工法</v>
      </c>
      <c r="J14" s="349">
        <v>0.11</v>
      </c>
      <c r="P14" s="349" t="s">
        <v>203</v>
      </c>
      <c r="Q14" s="349" t="str">
        <f>O10&amp;P14</f>
        <v>軸組構法（屋根）たるき間</v>
      </c>
      <c r="R14" s="349">
        <v>0.86</v>
      </c>
      <c r="S14" s="349">
        <v>0.14000000000000001</v>
      </c>
      <c r="AC14" s="349" t="s">
        <v>646</v>
      </c>
      <c r="AD14" s="349" t="s">
        <v>647</v>
      </c>
      <c r="AE14" s="349" t="s">
        <v>626</v>
      </c>
      <c r="AG14" s="351" t="s">
        <v>420</v>
      </c>
      <c r="AK14" s="349" t="s">
        <v>250</v>
      </c>
      <c r="AL14" s="349" t="str">
        <f t="shared" si="1"/>
        <v xml:space="preserve">                Case "11.二層複層 遮熱複層ガラス熱線吸収板ガラス2種":</v>
      </c>
      <c r="AT14" s="349" t="s">
        <v>282</v>
      </c>
      <c r="AU14" s="349">
        <v>1.1000000000000001</v>
      </c>
      <c r="AY14" s="349">
        <f>'③壁等-鉄骨造'!L14</f>
        <v>0</v>
      </c>
      <c r="AZ14" s="349" t="str">
        <f t="shared" si="19"/>
        <v/>
      </c>
      <c r="BA14" s="349" t="str">
        <f t="shared" si="5"/>
        <v/>
      </c>
      <c r="BB14" s="349" t="str">
        <f t="shared" si="6"/>
        <v/>
      </c>
      <c r="BC14" s="349" t="str">
        <f t="shared" si="20"/>
        <v/>
      </c>
      <c r="BD14" s="349">
        <f>'③壁等-鉄骨造'!O14</f>
        <v>0</v>
      </c>
      <c r="BE14" s="349" t="str">
        <f t="shared" si="7"/>
        <v/>
      </c>
      <c r="BF14" s="349" t="str">
        <f t="shared" si="8"/>
        <v/>
      </c>
      <c r="BG14" s="349" t="str">
        <f t="shared" si="9"/>
        <v/>
      </c>
      <c r="BH14" s="349" t="str">
        <f t="shared" si="21"/>
        <v/>
      </c>
      <c r="BI14" s="349">
        <f>'③壁等-鉄骨造'!R14</f>
        <v>0</v>
      </c>
      <c r="BJ14" s="349" t="str">
        <f t="shared" si="10"/>
        <v/>
      </c>
      <c r="BK14" s="349" t="str">
        <f t="shared" si="11"/>
        <v/>
      </c>
      <c r="BL14" s="349" t="str">
        <f t="shared" si="12"/>
        <v/>
      </c>
      <c r="BM14" s="349" t="str">
        <f t="shared" si="22"/>
        <v/>
      </c>
      <c r="BN14" s="349">
        <f>⑤窓!G14</f>
        <v>0</v>
      </c>
      <c r="BO14" s="349" t="str">
        <f xml:space="preserve">
IF($BN14=$AF$4,$AG$4,
IF($BN14=$AF$5,$AG$15,
IF($BN14=$AF$6,$AG$8,
IF($BN14=$AF$7,$AG$8,
IF($BN14=$AF$8,$AG$19,
IF($BN14=$AF$9,$AG$22,
""))))))</f>
        <v/>
      </c>
      <c r="BP14" s="349" t="str">
        <f xml:space="preserve">
IF($BN14=$AF$4,$AG$5,
IF($BN14=$AF$5,$AG$8,
IF($BN14=$AF$6,$AG$24,
IF($BN14=$AF$7,$AG$24,
IF($BN14=$AF$8,$AG$20,
IF($BN14=$AF$9,"",
""))))))</f>
        <v/>
      </c>
      <c r="BQ14" s="349" t="str">
        <f xml:space="preserve">
IF($BN14=$AF$4,$AG$6,
IF($BN14=$AF$5,$AG$23,
IF($BN14=$AF$6,$AG$16,
IF($BN14=$AF$7,$AG$11,
IF($BN14=$AF$8,$AG$21,
IF($BN14=$AF$9,"",
""))))))</f>
        <v/>
      </c>
      <c r="BR14" s="349" t="str">
        <f xml:space="preserve">
IF($BN14=$AF$4,$AG$7,
IF($BN14=$AF$5,$AG$11,
IF($BN14=$AF$6,$AG$12,
IF($BN14=$AF$7,$AG$12,
IF($BN14=$AF$8,$AG$22,
IF($BN14=$AF$9,"",
""))))))</f>
        <v/>
      </c>
      <c r="BS14" s="349" t="str">
        <f xml:space="preserve">
IF($BN14=$AF$4,$AG$8,
IF($BN14=$AF$5,$AG$12,
IF($BN14=$AF$6,$AG$10,
IF($BN14=$AF$7,$AG$10,
IF($BN14=$AF$8,"",
IF($BN14=$AF$9,"",
""))))))</f>
        <v/>
      </c>
      <c r="BT14" s="349" t="str">
        <f xml:space="preserve">
IF($BN14=$AF$4,$AG$9,
IF($BN14=$AF$5,$AG$10,
IF($BN14=$AF$6,$AG$13,
IF($BN14=$AF$7,$AG$26,
IF($BN14=$AF$8,"",
IF($BN14=$AF$9,"",
""))))))</f>
        <v/>
      </c>
      <c r="BU14" s="349" t="str">
        <f xml:space="preserve">
IF($BN14=$AF$4,$AG$10,
IF($BN14=$AF$5,$AG$13,
IF($BN14=$AF$6,"",
IF($BN14=$AF$7,$AG$17,
IF($BN14=$AF$8,"",
IF($BN14=$AF$9,"",
""))))))</f>
        <v/>
      </c>
      <c r="BV14" s="349" t="str">
        <f xml:space="preserve">
IF($BN14=$AF$4,$AG$11,
IF($BN14=$AF$5,"",
IF($BN14=$AF$6,"",
IF($BN14=$AF$7,$AG$18,
IF($BN14=$AF$8,"",
IF($BN14=$AF$9,"",
""))))))</f>
        <v/>
      </c>
      <c r="BW14" s="349" t="str">
        <f xml:space="preserve">
IF($BN14=$AF$4,$AG$12,
IF($BN14=$AF$5,"",
IF($BN14=$AF$6,"",
IF($BN14=$AF$7,$AG$14,
IF($BN14=$AF$8,"",
IF($BN14=$AF$9,"",
""))))))</f>
        <v/>
      </c>
      <c r="BX14" s="349" t="str">
        <f xml:space="preserve">
IF($BN14=$AF$4,$AG$13,
IF($BN14=$AF$5,"",
IF($BN14=$AF$6,"",
IF($BN14=$AF$7,"",
IF($BN14=$AF$8,"",
IF($BN14=$AF$9,"",
""))))))</f>
        <v/>
      </c>
      <c r="BY14" s="349" t="str">
        <f xml:space="preserve">
IF($BN14=$AF$4,$AG$14,
IF($BN14=$AF$5,"",
IF($BN14=$AF$6,"",
IF($BN14=$AF$7,"",
IF($BN14=$AF$8,"",
IF($BN14=$AF$9,"",
""))))))</f>
        <v/>
      </c>
      <c r="CC14" s="349">
        <f>⑥ドア!G14</f>
        <v>0</v>
      </c>
      <c r="CD14" s="349" t="str">
        <f xml:space="preserve">
IF($CC14=$BZ$4,$CB$4,
IF($CC14=$BZ$5,$CB$8,
IF($CC14=$BZ$6,$CB$4,
IF($CC14=$BZ$7,$CB$9,
IF($CC14=$BZ$8,$CB$10,
IF($CC14=$BZ$9,$CB$10,
IF($CC14=$BZ$10,$CB$10,
IF($CC14=$BZ$11,$CB$9,
""))))))))</f>
        <v/>
      </c>
      <c r="CE14" s="349" t="str">
        <f xml:space="preserve">
IF($CC14=$BZ$4,$CB$5,
IF($CC14=$BZ$5,"",
IF($CC14=$BZ$6,$CB$6,
IF($CC14=$BZ$7,"",
IF($CC14=$BZ$8,"",
IF($CC14=$BZ$9,"",
IF($CC14=$BZ$10,"",
IF($CC14=$BZ$11,"",
""))))))))</f>
        <v/>
      </c>
      <c r="CF14" s="349" t="str">
        <f xml:space="preserve">
IF($CC14=$BZ$4,$CB$6,
IF($CC14=$BZ$5,"",
IF($CC14=$BZ$6,$CB$7,
IF($CC14=$BZ$7,"",
IF($CC14=$BZ$8,"",
IF($CC14=$BZ$9,"",
IF($CC14=$BZ$10,"",
IF($CC14=$BZ$11,"",
""))))))))</f>
        <v/>
      </c>
      <c r="CG14" s="349" t="str">
        <f xml:space="preserve">
IF($CC14=$BZ$4,$CB$7,
IF($CC14=$BZ$5,"",
IF($CC14=$BZ$6,"",
IF($CC14=$BZ$7,"",
IF($CC14=$BZ$8,"",
IF($CC14=$BZ$9,"",
IF($CC14=$BZ$10,"",
IF($CC14=$BZ$11,"",
""))))))))</f>
        <v/>
      </c>
      <c r="CI14" s="349" t="str">
        <f>'①壁等-木造'!D14</f>
        <v>床</v>
      </c>
      <c r="CJ14" s="349" t="str">
        <f>'①壁等-木造'!G14</f>
        <v>W03</v>
      </c>
      <c r="CK14" s="349" t="str">
        <f>IF(OR(
AND($CI14&lt;&gt;$CI9,$CJ9=CK$8),AND($CI14&lt;&gt;$CI10,$CJ10=CK$8),
AND($CI14&lt;&gt;$CI11,$CJ11=CK$8),AND($CI14&lt;&gt;$CI12,$CJ12=CK$8),AND($CI14&lt;&gt;$CI13,$CJ13=CK$8)),
"",CK$8)</f>
        <v/>
      </c>
      <c r="CL14" s="349" t="str">
        <f t="shared" ref="CL14:CS14" si="41">IF(OR(
AND($CI14&lt;&gt;$CI9,$CJ9=CL$8),AND($CI14&lt;&gt;$CI10,$CJ10=CL$8),
AND($CI14&lt;&gt;$CI11,$CJ11=CL$8),AND($CI14&lt;&gt;$CI12,$CJ12=CL$8),AND($CI14&lt;&gt;$CI13,$CJ13=CL$8)),
"",CL$8)</f>
        <v/>
      </c>
      <c r="CM14" s="349" t="str">
        <f t="shared" si="41"/>
        <v>W03</v>
      </c>
      <c r="CN14" s="349" t="str">
        <f t="shared" si="41"/>
        <v>W04</v>
      </c>
      <c r="CO14" s="349" t="str">
        <f t="shared" si="41"/>
        <v>W05</v>
      </c>
      <c r="CP14" s="349" t="str">
        <f t="shared" si="41"/>
        <v>W06</v>
      </c>
      <c r="CQ14" s="349" t="str">
        <f t="shared" si="41"/>
        <v>W07</v>
      </c>
      <c r="CR14" s="349" t="str">
        <f t="shared" si="41"/>
        <v>W08</v>
      </c>
      <c r="CS14" s="349" t="str">
        <f t="shared" si="41"/>
        <v>W09</v>
      </c>
      <c r="CT14" s="349" t="str">
        <f t="shared" ref="CT14:DD14" si="42">IF(OR(
AND($CI14&lt;&gt;$CI9,$CJ9=CT$8),AND($CI14&lt;&gt;$CI10,$CJ10=CT$8),
AND($CI14&lt;&gt;$CI11,$CJ11=CT$8),AND($CI14&lt;&gt;$CI12,$CJ12=CT$8),AND($CI14&lt;&gt;$CI13,$CJ13=CT$8)),
"",CT$8)</f>
        <v>W10</v>
      </c>
      <c r="CU14" s="349" t="str">
        <f t="shared" si="42"/>
        <v>W11</v>
      </c>
      <c r="CV14" s="349" t="str">
        <f t="shared" si="42"/>
        <v>W12</v>
      </c>
      <c r="CW14" s="349" t="str">
        <f t="shared" si="42"/>
        <v>W13</v>
      </c>
      <c r="CX14" s="349" t="str">
        <f t="shared" si="42"/>
        <v>W14</v>
      </c>
      <c r="CY14" s="349" t="str">
        <f t="shared" si="42"/>
        <v>W15</v>
      </c>
      <c r="CZ14" s="349" t="str">
        <f t="shared" si="42"/>
        <v>W16</v>
      </c>
      <c r="DA14" s="349" t="str">
        <f t="shared" si="42"/>
        <v>W17</v>
      </c>
      <c r="DB14" s="349" t="str">
        <f t="shared" si="42"/>
        <v>W18</v>
      </c>
      <c r="DC14" s="349" t="str">
        <f t="shared" si="42"/>
        <v>W19</v>
      </c>
      <c r="DD14" s="349" t="str">
        <f t="shared" si="42"/>
        <v>W20</v>
      </c>
      <c r="DF14" s="349">
        <f>'②壁等-RC造'!D14</f>
        <v>0</v>
      </c>
      <c r="DG14" s="349">
        <f>'②壁等-RC造'!H14</f>
        <v>0</v>
      </c>
      <c r="DH14" s="349" t="str">
        <f>IF(OR(
AND($DF14&lt;&gt;$DF9,$DG9=DH$8),AND($DF14&lt;&gt;$DF10,$DG10=DH$8),
AND($DF14&lt;&gt;$DF11,$DG11=DH$8),AND($DF14&lt;&gt;$DF12,$DG12=DH$8),AND($DF14&lt;&gt;$DF13,$DG13=DH$8)),
"",DH$8)</f>
        <v>RC01</v>
      </c>
      <c r="DI14" s="349" t="str">
        <f t="shared" ref="DI14:DQ14" si="43">IF(OR(
AND($DF14&lt;&gt;$DF9,$DG9=DI$8),AND($DF14&lt;&gt;$DF10,$DG10=DI$8),
AND($DF14&lt;&gt;$DF11,$DG11=DI$8),AND($DF14&lt;&gt;$DF12,$DG12=DI$8),AND($DF14&lt;&gt;$DF13,$DG13=DI$8)),
"",DI$8)</f>
        <v>RC02</v>
      </c>
      <c r="DJ14" s="349" t="str">
        <f t="shared" si="43"/>
        <v>RC03</v>
      </c>
      <c r="DK14" s="349" t="str">
        <f t="shared" si="43"/>
        <v>RC04</v>
      </c>
      <c r="DL14" s="349" t="str">
        <f t="shared" si="43"/>
        <v>RC05</v>
      </c>
      <c r="DM14" s="349" t="str">
        <f t="shared" si="43"/>
        <v>RC06</v>
      </c>
      <c r="DN14" s="349" t="str">
        <f t="shared" si="43"/>
        <v>RC07</v>
      </c>
      <c r="DO14" s="349" t="str">
        <f t="shared" si="43"/>
        <v>RC08</v>
      </c>
      <c r="DP14" s="349" t="str">
        <f t="shared" si="43"/>
        <v>RC09</v>
      </c>
      <c r="DQ14" s="349" t="str">
        <f t="shared" si="43"/>
        <v>RC10</v>
      </c>
      <c r="DR14" s="349" t="str">
        <f t="shared" ref="DR14:EA14" si="44">IF(OR(
AND($DF14&lt;&gt;$DF9,$DG9=DR$8),AND($DF14&lt;&gt;$DF10,$DG10=DR$8),
AND($DF14&lt;&gt;$DF11,$DG11=DR$8),AND($DF14&lt;&gt;$DF12,$DG12=DR$8),AND($DF14&lt;&gt;$DF13,$DG13=DR$8)),
"",DR$8)</f>
        <v>RC11</v>
      </c>
      <c r="DS14" s="349" t="str">
        <f t="shared" si="44"/>
        <v>RC12</v>
      </c>
      <c r="DT14" s="349" t="str">
        <f t="shared" si="44"/>
        <v>RC13</v>
      </c>
      <c r="DU14" s="349" t="str">
        <f t="shared" si="44"/>
        <v>RC14</v>
      </c>
      <c r="DV14" s="349" t="str">
        <f t="shared" si="44"/>
        <v>RC15</v>
      </c>
      <c r="DW14" s="349" t="str">
        <f t="shared" si="44"/>
        <v>RC16</v>
      </c>
      <c r="DX14" s="349" t="str">
        <f t="shared" si="44"/>
        <v>RC17</v>
      </c>
      <c r="DY14" s="349" t="str">
        <f t="shared" si="44"/>
        <v>RC18</v>
      </c>
      <c r="DZ14" s="349" t="str">
        <f t="shared" si="44"/>
        <v>RC19</v>
      </c>
      <c r="EA14" s="349" t="str">
        <f t="shared" si="44"/>
        <v>RC20</v>
      </c>
      <c r="EC14" s="349">
        <f>'③壁等-鉄骨造'!D14</f>
        <v>0</v>
      </c>
      <c r="ED14" s="349">
        <f>'③壁等-鉄骨造'!H14</f>
        <v>0</v>
      </c>
      <c r="EE14" s="349" t="str">
        <f>IF(OR(
AND($EC14&lt;&gt;$EC9,$ED9=EE$8),AND($EC14&lt;&gt;$EC10,$ED10=EE$8),
AND($EC14&lt;&gt;$EC11,$ED11=EE$8),AND($EC14&lt;&gt;$EC12,$ED12=EE$8),AND($EC14&lt;&gt;$EC13,$ED13=EE$8)),
"",EE$8)</f>
        <v>S01</v>
      </c>
      <c r="EF14" s="349" t="str">
        <f t="shared" ref="EF14:EN14" si="45">IF(OR(
AND($EC14&lt;&gt;$EC9,$ED9=EF$8),AND($EC14&lt;&gt;$EC10,$ED10=EF$8),
AND($EC14&lt;&gt;$EC11,$ED11=EF$8),AND($EC14&lt;&gt;$EC12,$ED12=EF$8),AND($EC14&lt;&gt;$EC13,$ED13=EF$8)),
"",EF$8)</f>
        <v>S02</v>
      </c>
      <c r="EG14" s="349" t="str">
        <f t="shared" si="45"/>
        <v>S03</v>
      </c>
      <c r="EH14" s="349" t="str">
        <f t="shared" si="45"/>
        <v>S04</v>
      </c>
      <c r="EI14" s="349" t="str">
        <f t="shared" si="45"/>
        <v>S05</v>
      </c>
      <c r="EJ14" s="349" t="str">
        <f t="shared" si="45"/>
        <v>S06</v>
      </c>
      <c r="EK14" s="349" t="str">
        <f t="shared" si="45"/>
        <v>S07</v>
      </c>
      <c r="EL14" s="349" t="str">
        <f t="shared" si="45"/>
        <v>S08</v>
      </c>
      <c r="EM14" s="349" t="str">
        <f t="shared" si="45"/>
        <v>S09</v>
      </c>
      <c r="EN14" s="349" t="str">
        <f t="shared" si="45"/>
        <v>S10</v>
      </c>
      <c r="EO14" s="349" t="str">
        <f t="shared" ref="EO14:EX14" si="46">IF(OR(
AND($EC14&lt;&gt;$EC9,$ED9=EO$8),AND($EC14&lt;&gt;$EC10,$ED10=EO$8),
AND($EC14&lt;&gt;$EC11,$ED11=EO$8),AND($EC14&lt;&gt;$EC12,$ED12=EO$8),AND($EC14&lt;&gt;$EC13,$ED13=EO$8)),
"",EO$8)</f>
        <v>S11</v>
      </c>
      <c r="EP14" s="349" t="str">
        <f t="shared" si="46"/>
        <v>S12</v>
      </c>
      <c r="EQ14" s="349" t="str">
        <f t="shared" si="46"/>
        <v>S13</v>
      </c>
      <c r="ER14" s="349" t="str">
        <f t="shared" si="46"/>
        <v>S14</v>
      </c>
      <c r="ES14" s="349" t="str">
        <f t="shared" si="46"/>
        <v>S15</v>
      </c>
      <c r="ET14" s="349" t="str">
        <f t="shared" si="46"/>
        <v>S16</v>
      </c>
      <c r="EU14" s="349" t="str">
        <f t="shared" si="46"/>
        <v>S17</v>
      </c>
      <c r="EV14" s="349" t="str">
        <f t="shared" si="46"/>
        <v>S18</v>
      </c>
      <c r="EW14" s="349" t="str">
        <f t="shared" si="46"/>
        <v>S19</v>
      </c>
      <c r="EX14" s="349" t="str">
        <f t="shared" si="46"/>
        <v>S20</v>
      </c>
    </row>
    <row r="15" spans="1:154" x14ac:dyDescent="0.15">
      <c r="I15" s="349" t="str">
        <f>K4&amp;G9&amp;H6</f>
        <v>屋根充填断熱工法＋外張断熱工法</v>
      </c>
      <c r="J15" s="349">
        <v>0.11</v>
      </c>
      <c r="P15" s="349" t="s">
        <v>204</v>
      </c>
      <c r="Q15" s="349" t="str">
        <f>O10&amp;P15</f>
        <v>軸組構法（屋根）たるき間＋付加断熱（横下地）</v>
      </c>
      <c r="R15" s="349">
        <v>0.79</v>
      </c>
      <c r="S15" s="349">
        <v>0.08</v>
      </c>
      <c r="T15" s="349">
        <v>0.12</v>
      </c>
      <c r="U15" s="349">
        <v>0.01</v>
      </c>
      <c r="AC15" s="349" t="s">
        <v>648</v>
      </c>
      <c r="AD15" s="349" t="s">
        <v>649</v>
      </c>
      <c r="AE15" s="349" t="s">
        <v>628</v>
      </c>
      <c r="AG15" s="351" t="s">
        <v>421</v>
      </c>
      <c r="AK15" s="349" t="s">
        <v>251</v>
      </c>
      <c r="AL15" s="349" t="str">
        <f t="shared" si="1"/>
        <v xml:space="preserve">                Case "12.二層複層 複層ガラス、単板ガラス2枚":</v>
      </c>
      <c r="AT15" s="349" t="s">
        <v>283</v>
      </c>
      <c r="AU15" s="349">
        <v>0.53</v>
      </c>
      <c r="AY15" s="349">
        <f>'③壁等-鉄骨造'!L15</f>
        <v>0</v>
      </c>
      <c r="AZ15" s="349" t="str">
        <f t="shared" si="19"/>
        <v/>
      </c>
      <c r="BA15" s="349" t="str">
        <f t="shared" si="5"/>
        <v/>
      </c>
      <c r="BB15" s="349" t="str">
        <f t="shared" si="6"/>
        <v/>
      </c>
      <c r="BC15" s="349" t="str">
        <f t="shared" si="20"/>
        <v/>
      </c>
      <c r="BD15" s="349">
        <f>'③壁等-鉄骨造'!O15</f>
        <v>0</v>
      </c>
      <c r="BE15" s="349" t="str">
        <f t="shared" si="7"/>
        <v/>
      </c>
      <c r="BF15" s="349" t="str">
        <f t="shared" si="8"/>
        <v/>
      </c>
      <c r="BG15" s="349" t="str">
        <f t="shared" si="9"/>
        <v/>
      </c>
      <c r="BH15" s="349" t="str">
        <f t="shared" si="21"/>
        <v/>
      </c>
      <c r="BI15" s="349">
        <f>'③壁等-鉄骨造'!R15</f>
        <v>0</v>
      </c>
      <c r="BJ15" s="349" t="str">
        <f t="shared" si="10"/>
        <v/>
      </c>
      <c r="BK15" s="349" t="str">
        <f t="shared" si="11"/>
        <v/>
      </c>
      <c r="BL15" s="349" t="str">
        <f t="shared" si="12"/>
        <v/>
      </c>
      <c r="BM15" s="349" t="str">
        <f t="shared" si="22"/>
        <v/>
      </c>
      <c r="CI15" s="349">
        <f>'①壁等-木造'!D15</f>
        <v>0</v>
      </c>
      <c r="CJ15" s="349">
        <f>'①壁等-木造'!G15</f>
        <v>0</v>
      </c>
      <c r="CK15" s="349" t="str">
        <f>IF(OR(
AND($CI15&lt;&gt;$CI9,$CJ9=CK$8),AND($CI15&lt;&gt;$CI10,$CJ10=CK$8),AND($CI15&lt;&gt;$CI11,$CJ11=CK$8),
AND($CI15&lt;&gt;$CI12,$CJ12=CK$8),AND($CI15&lt;&gt;$CI13,$CJ13=CK$8),AND($CI15&lt;&gt;$CI14,$CJ14=CK$8)),
"",CK$8)</f>
        <v/>
      </c>
      <c r="CL15" s="349" t="str">
        <f t="shared" ref="CL15:CS15" si="47">IF(OR(
AND($CI15&lt;&gt;$CI9,$CJ9=CL$8),AND($CI15&lt;&gt;$CI10,$CJ10=CL$8),AND($CI15&lt;&gt;$CI11,$CJ11=CL$8),
AND($CI15&lt;&gt;$CI12,$CJ12=CL$8),AND($CI15&lt;&gt;$CI13,$CJ13=CL$8),AND($CI15&lt;&gt;$CI14,$CJ14=CL$8)),
"",CL$8)</f>
        <v/>
      </c>
      <c r="CM15" s="349" t="str">
        <f t="shared" si="47"/>
        <v/>
      </c>
      <c r="CN15" s="349" t="str">
        <f t="shared" si="47"/>
        <v>W04</v>
      </c>
      <c r="CO15" s="349" t="str">
        <f t="shared" si="47"/>
        <v>W05</v>
      </c>
      <c r="CP15" s="349" t="str">
        <f t="shared" si="47"/>
        <v>W06</v>
      </c>
      <c r="CQ15" s="349" t="str">
        <f t="shared" si="47"/>
        <v>W07</v>
      </c>
      <c r="CR15" s="349" t="str">
        <f t="shared" si="47"/>
        <v>W08</v>
      </c>
      <c r="CS15" s="349" t="str">
        <f t="shared" si="47"/>
        <v>W09</v>
      </c>
      <c r="CT15" s="349" t="str">
        <f t="shared" ref="CT15:DD15" si="48">IF(OR(
AND($CI15&lt;&gt;$CI9,$CJ9=CT$8),AND($CI15&lt;&gt;$CI10,$CJ10=CT$8),AND($CI15&lt;&gt;$CI11,$CJ11=CT$8),
AND($CI15&lt;&gt;$CI12,$CJ12=CT$8),AND($CI15&lt;&gt;$CI13,$CJ13=CT$8),AND($CI15&lt;&gt;$CI14,$CJ14=CT$8)),
"",CT$8)</f>
        <v>W10</v>
      </c>
      <c r="CU15" s="349" t="str">
        <f t="shared" si="48"/>
        <v>W11</v>
      </c>
      <c r="CV15" s="349" t="str">
        <f t="shared" si="48"/>
        <v>W12</v>
      </c>
      <c r="CW15" s="349" t="str">
        <f t="shared" si="48"/>
        <v>W13</v>
      </c>
      <c r="CX15" s="349" t="str">
        <f t="shared" si="48"/>
        <v>W14</v>
      </c>
      <c r="CY15" s="349" t="str">
        <f t="shared" si="48"/>
        <v>W15</v>
      </c>
      <c r="CZ15" s="349" t="str">
        <f t="shared" si="48"/>
        <v>W16</v>
      </c>
      <c r="DA15" s="349" t="str">
        <f t="shared" si="48"/>
        <v>W17</v>
      </c>
      <c r="DB15" s="349" t="str">
        <f t="shared" si="48"/>
        <v>W18</v>
      </c>
      <c r="DC15" s="349" t="str">
        <f t="shared" si="48"/>
        <v>W19</v>
      </c>
      <c r="DD15" s="349" t="str">
        <f t="shared" si="48"/>
        <v>W20</v>
      </c>
      <c r="DF15" s="349">
        <f>'②壁等-RC造'!D15</f>
        <v>0</v>
      </c>
      <c r="DG15" s="349">
        <f>'②壁等-RC造'!H15</f>
        <v>0</v>
      </c>
      <c r="DH15" s="349" t="str">
        <f>IF(OR(
AND($DF15&lt;&gt;$DF9,$DG9=DH$8),AND($DF15&lt;&gt;$DF10,$DG10=DH$8),AND($DF15&lt;&gt;$DF11,$DG11=DH$8),
AND($DF15&lt;&gt;$DF12,$DG12=DH$8),AND($DF15&lt;&gt;$DF13,$DG13=DH$8),AND($DF15&lt;&gt;$DF14,$DG14=DH$8)),
"",DH$8)</f>
        <v>RC01</v>
      </c>
      <c r="DI15" s="349" t="str">
        <f t="shared" ref="DI15:DQ15" si="49">IF(OR(
AND($DF15&lt;&gt;$DF9,$DG9=DI$8),AND($DF15&lt;&gt;$DF10,$DG10=DI$8),AND($DF15&lt;&gt;$DF11,$DG11=DI$8),
AND($DF15&lt;&gt;$DF12,$DG12=DI$8),AND($DF15&lt;&gt;$DF13,$DG13=DI$8),AND($DF15&lt;&gt;$DF14,$DG14=DI$8)),
"",DI$8)</f>
        <v>RC02</v>
      </c>
      <c r="DJ15" s="349" t="str">
        <f t="shared" si="49"/>
        <v>RC03</v>
      </c>
      <c r="DK15" s="349" t="str">
        <f t="shared" si="49"/>
        <v>RC04</v>
      </c>
      <c r="DL15" s="349" t="str">
        <f t="shared" si="49"/>
        <v>RC05</v>
      </c>
      <c r="DM15" s="349" t="str">
        <f t="shared" si="49"/>
        <v>RC06</v>
      </c>
      <c r="DN15" s="349" t="str">
        <f t="shared" si="49"/>
        <v>RC07</v>
      </c>
      <c r="DO15" s="349" t="str">
        <f t="shared" si="49"/>
        <v>RC08</v>
      </c>
      <c r="DP15" s="349" t="str">
        <f t="shared" si="49"/>
        <v>RC09</v>
      </c>
      <c r="DQ15" s="349" t="str">
        <f t="shared" si="49"/>
        <v>RC10</v>
      </c>
      <c r="DR15" s="349" t="str">
        <f t="shared" ref="DR15:EA15" si="50">IF(OR(
AND($DF15&lt;&gt;$DF9,$DG9=DR$8),AND($DF15&lt;&gt;$DF10,$DG10=DR$8),AND($DF15&lt;&gt;$DF11,$DG11=DR$8),
AND($DF15&lt;&gt;$DF12,$DG12=DR$8),AND($DF15&lt;&gt;$DF13,$DG13=DR$8),AND($DF15&lt;&gt;$DF14,$DG14=DR$8)),
"",DR$8)</f>
        <v>RC11</v>
      </c>
      <c r="DS15" s="349" t="str">
        <f t="shared" si="50"/>
        <v>RC12</v>
      </c>
      <c r="DT15" s="349" t="str">
        <f t="shared" si="50"/>
        <v>RC13</v>
      </c>
      <c r="DU15" s="349" t="str">
        <f t="shared" si="50"/>
        <v>RC14</v>
      </c>
      <c r="DV15" s="349" t="str">
        <f t="shared" si="50"/>
        <v>RC15</v>
      </c>
      <c r="DW15" s="349" t="str">
        <f t="shared" si="50"/>
        <v>RC16</v>
      </c>
      <c r="DX15" s="349" t="str">
        <f t="shared" si="50"/>
        <v>RC17</v>
      </c>
      <c r="DY15" s="349" t="str">
        <f t="shared" si="50"/>
        <v>RC18</v>
      </c>
      <c r="DZ15" s="349" t="str">
        <f t="shared" si="50"/>
        <v>RC19</v>
      </c>
      <c r="EA15" s="349" t="str">
        <f t="shared" si="50"/>
        <v>RC20</v>
      </c>
      <c r="EC15" s="349">
        <f>'③壁等-鉄骨造'!D15</f>
        <v>0</v>
      </c>
      <c r="ED15" s="349">
        <f>'③壁等-鉄骨造'!H15</f>
        <v>0</v>
      </c>
      <c r="EE15" s="349" t="str">
        <f>IF(OR(
AND($EC15&lt;&gt;$EC9,$ED9=EE$8),AND($EC15&lt;&gt;$EC10,$ED10=EE$8),AND($EC15&lt;&gt;$EC11,$ED11=EE$8),
AND($EC15&lt;&gt;$EC12,$ED12=EE$8),AND($EC15&lt;&gt;$EC13,$ED13=EE$8),AND($EC15&lt;&gt;$EC14,$ED14=EE$8)),
"",EE$8)</f>
        <v>S01</v>
      </c>
      <c r="EF15" s="349" t="str">
        <f t="shared" ref="EF15:EN15" si="51">IF(OR(
AND($EC15&lt;&gt;$EC9,$ED9=EF$8),AND($EC15&lt;&gt;$EC10,$ED10=EF$8),AND($EC15&lt;&gt;$EC11,$ED11=EF$8),
AND($EC15&lt;&gt;$EC12,$ED12=EF$8),AND($EC15&lt;&gt;$EC13,$ED13=EF$8),AND($EC15&lt;&gt;$EC14,$ED14=EF$8)),
"",EF$8)</f>
        <v>S02</v>
      </c>
      <c r="EG15" s="349" t="str">
        <f t="shared" si="51"/>
        <v>S03</v>
      </c>
      <c r="EH15" s="349" t="str">
        <f t="shared" si="51"/>
        <v>S04</v>
      </c>
      <c r="EI15" s="349" t="str">
        <f t="shared" si="51"/>
        <v>S05</v>
      </c>
      <c r="EJ15" s="349" t="str">
        <f t="shared" si="51"/>
        <v>S06</v>
      </c>
      <c r="EK15" s="349" t="str">
        <f t="shared" si="51"/>
        <v>S07</v>
      </c>
      <c r="EL15" s="349" t="str">
        <f t="shared" si="51"/>
        <v>S08</v>
      </c>
      <c r="EM15" s="349" t="str">
        <f t="shared" si="51"/>
        <v>S09</v>
      </c>
      <c r="EN15" s="349" t="str">
        <f t="shared" si="51"/>
        <v>S10</v>
      </c>
      <c r="EO15" s="349" t="str">
        <f t="shared" ref="EO15:EX15" si="52">IF(OR(
AND($EC15&lt;&gt;$EC9,$ED9=EO$8),AND($EC15&lt;&gt;$EC10,$ED10=EO$8),AND($EC15&lt;&gt;$EC11,$ED11=EO$8),
AND($EC15&lt;&gt;$EC12,$ED12=EO$8),AND($EC15&lt;&gt;$EC13,$ED13=EO$8),AND($EC15&lt;&gt;$EC14,$ED14=EO$8)),
"",EO$8)</f>
        <v>S11</v>
      </c>
      <c r="EP15" s="349" t="str">
        <f t="shared" si="52"/>
        <v>S12</v>
      </c>
      <c r="EQ15" s="349" t="str">
        <f t="shared" si="52"/>
        <v>S13</v>
      </c>
      <c r="ER15" s="349" t="str">
        <f t="shared" si="52"/>
        <v>S14</v>
      </c>
      <c r="ES15" s="349" t="str">
        <f t="shared" si="52"/>
        <v>S15</v>
      </c>
      <c r="ET15" s="349" t="str">
        <f t="shared" si="52"/>
        <v>S16</v>
      </c>
      <c r="EU15" s="349" t="str">
        <f t="shared" si="52"/>
        <v>S17</v>
      </c>
      <c r="EV15" s="349" t="str">
        <f t="shared" si="52"/>
        <v>S18</v>
      </c>
      <c r="EW15" s="349" t="str">
        <f t="shared" si="52"/>
        <v>S19</v>
      </c>
      <c r="EX15" s="349" t="str">
        <f t="shared" si="52"/>
        <v>S20</v>
      </c>
    </row>
    <row r="16" spans="1:154" x14ac:dyDescent="0.15">
      <c r="I16" s="349" t="str">
        <f>K4&amp;G10&amp;H6</f>
        <v>屋根外張断熱工法</v>
      </c>
      <c r="J16" s="349">
        <v>0.02</v>
      </c>
      <c r="Q16" s="349" t="str">
        <f>O11&amp;P4</f>
        <v>枠組構法（床）根太間</v>
      </c>
      <c r="R16" s="349">
        <v>0.87</v>
      </c>
      <c r="S16" s="349">
        <v>0.13</v>
      </c>
      <c r="AC16" s="349" t="s">
        <v>650</v>
      </c>
      <c r="AD16" s="349" t="s">
        <v>651</v>
      </c>
      <c r="AE16" s="349" t="s">
        <v>630</v>
      </c>
      <c r="AG16" s="351" t="s">
        <v>422</v>
      </c>
      <c r="AK16" s="349" t="s">
        <v>252</v>
      </c>
      <c r="AL16" s="349" t="str">
        <f t="shared" si="1"/>
        <v xml:space="preserve">                Case "13.単層 単板ガラス":</v>
      </c>
      <c r="AT16" s="349" t="s">
        <v>284</v>
      </c>
      <c r="AU16" s="349">
        <v>1.5</v>
      </c>
      <c r="AY16" s="349">
        <f>'③壁等-鉄骨造'!L16</f>
        <v>0</v>
      </c>
      <c r="AZ16" s="349" t="str">
        <f t="shared" si="19"/>
        <v/>
      </c>
      <c r="BA16" s="349" t="str">
        <f t="shared" si="5"/>
        <v/>
      </c>
      <c r="BB16" s="349" t="str">
        <f t="shared" si="6"/>
        <v/>
      </c>
      <c r="BC16" s="349" t="str">
        <f t="shared" si="20"/>
        <v/>
      </c>
      <c r="BD16" s="349">
        <f>'③壁等-鉄骨造'!O16</f>
        <v>0</v>
      </c>
      <c r="BE16" s="349" t="str">
        <f t="shared" si="7"/>
        <v/>
      </c>
      <c r="BF16" s="349" t="str">
        <f t="shared" si="8"/>
        <v/>
      </c>
      <c r="BG16" s="349" t="str">
        <f t="shared" si="9"/>
        <v/>
      </c>
      <c r="BH16" s="349" t="str">
        <f t="shared" si="21"/>
        <v/>
      </c>
      <c r="BI16" s="349">
        <f>'③壁等-鉄骨造'!R16</f>
        <v>0</v>
      </c>
      <c r="BJ16" s="349" t="str">
        <f t="shared" si="10"/>
        <v/>
      </c>
      <c r="BK16" s="349" t="str">
        <f t="shared" si="11"/>
        <v/>
      </c>
      <c r="BL16" s="349" t="str">
        <f t="shared" si="12"/>
        <v/>
      </c>
      <c r="BM16" s="349" t="str">
        <f t="shared" si="22"/>
        <v/>
      </c>
      <c r="BN16" s="349">
        <f>⑤窓!G16</f>
        <v>0</v>
      </c>
      <c r="BO16" s="349" t="str">
        <f xml:space="preserve">
IF($BN16=$AF$4,$AG$4,
IF($BN16=$AF$5,$AG$15,
IF($BN16=$AF$6,$AG$8,
IF($BN16=$AF$7,$AG$8,
IF($BN16=$AF$8,$AG$19,
IF($BN16=$AF$9,$AG$22,
""))))))</f>
        <v/>
      </c>
      <c r="BP16" s="349" t="str">
        <f xml:space="preserve">
IF($BN16=$AF$4,$AG$5,
IF($BN16=$AF$5,$AG$8,
IF($BN16=$AF$6,$AG$24,
IF($BN16=$AF$7,$AG$24,
IF($BN16=$AF$8,$AG$20,
IF($BN16=$AF$9,"",
""))))))</f>
        <v/>
      </c>
      <c r="BQ16" s="349" t="str">
        <f xml:space="preserve">
IF($BN16=$AF$4,$AG$6,
IF($BN16=$AF$5,$AG$23,
IF($BN16=$AF$6,$AG$16,
IF($BN16=$AF$7,$AG$11,
IF($BN16=$AF$8,$AG$21,
IF($BN16=$AF$9,"",
""))))))</f>
        <v/>
      </c>
      <c r="BR16" s="349" t="str">
        <f xml:space="preserve">
IF($BN16=$AF$4,$AG$7,
IF($BN16=$AF$5,$AG$11,
IF($BN16=$AF$6,$AG$12,
IF($BN16=$AF$7,$AG$12,
IF($BN16=$AF$8,$AG$22,
IF($BN16=$AF$9,"",
""))))))</f>
        <v/>
      </c>
      <c r="BS16" s="349" t="str">
        <f xml:space="preserve">
IF($BN16=$AF$4,$AG$8,
IF($BN16=$AF$5,$AG$12,
IF($BN16=$AF$6,$AG$10,
IF($BN16=$AF$7,$AG$10,
IF($BN16=$AF$8,"",
IF($BN16=$AF$9,"",
""))))))</f>
        <v/>
      </c>
      <c r="BT16" s="349" t="str">
        <f xml:space="preserve">
IF($BN16=$AF$4,$AG$9,
IF($BN16=$AF$5,$AG$10,
IF($BN16=$AF$6,$AG$13,
IF($BN16=$AF$7,$AG$26,
IF($BN16=$AF$8,"",
IF($BN16=$AF$9,"",
""))))))</f>
        <v/>
      </c>
      <c r="BU16" s="349" t="str">
        <f xml:space="preserve">
IF($BN16=$AF$4,$AG$10,
IF($BN16=$AF$5,$AG$13,
IF($BN16=$AF$6,"",
IF($BN16=$AF$7,$AG$17,
IF($BN16=$AF$8,"",
IF($BN16=$AF$9,"",
""))))))</f>
        <v/>
      </c>
      <c r="BV16" s="349" t="str">
        <f xml:space="preserve">
IF($BN16=$AF$4,$AG$11,
IF($BN16=$AF$5,"",
IF($BN16=$AF$6,"",
IF($BN16=$AF$7,$AG$18,
IF($BN16=$AF$8,"",
IF($BN16=$AF$9,"",
""))))))</f>
        <v/>
      </c>
      <c r="BW16" s="349" t="str">
        <f xml:space="preserve">
IF($BN16=$AF$4,$AG$12,
IF($BN16=$AF$5,"",
IF($BN16=$AF$6,"",
IF($BN16=$AF$7,$AG$14,
IF($BN16=$AF$8,"",
IF($BN16=$AF$9,"",
""))))))</f>
        <v/>
      </c>
      <c r="BX16" s="349" t="str">
        <f xml:space="preserve">
IF($BN16=$AF$4,$AG$13,
IF($BN16=$AF$5,"",
IF($BN16=$AF$6,"",
IF($BN16=$AF$7,"",
IF($BN16=$AF$8,"",
IF($BN16=$AF$9,"",
""))))))</f>
        <v/>
      </c>
      <c r="BY16" s="349" t="str">
        <f xml:space="preserve">
IF($BN16=$AF$4,$AG$14,
IF($BN16=$AF$5,"",
IF($BN16=$AF$6,"",
IF($BN16=$AF$7,"",
IF($BN16=$AF$8,"",
IF($BN16=$AF$9,"",
""))))))</f>
        <v/>
      </c>
      <c r="CC16" s="349">
        <f>⑥ドア!G16</f>
        <v>0</v>
      </c>
      <c r="CD16" s="349" t="str">
        <f xml:space="preserve">
IF($CC16=$BZ$4,$CB$4,
IF($CC16=$BZ$5,$CB$8,
IF($CC16=$BZ$6,$CB$4,
IF($CC16=$BZ$7,$CB$9,
IF($CC16=$BZ$8,$CB$10,
IF($CC16=$BZ$9,$CB$10,
IF($CC16=$BZ$10,$CB$10,
IF($CC16=$BZ$11,$CB$9,
""))))))))</f>
        <v/>
      </c>
      <c r="CE16" s="349" t="str">
        <f xml:space="preserve">
IF($CC16=$BZ$4,$CB$5,
IF($CC16=$BZ$5,"",
IF($CC16=$BZ$6,$CB$6,
IF($CC16=$BZ$7,"",
IF($CC16=$BZ$8,"",
IF($CC16=$BZ$9,"",
IF($CC16=$BZ$10,"",
IF($CC16=$BZ$11,"",
""))))))))</f>
        <v/>
      </c>
      <c r="CF16" s="349" t="str">
        <f xml:space="preserve">
IF($CC16=$BZ$4,$CB$6,
IF($CC16=$BZ$5,"",
IF($CC16=$BZ$6,$CB$7,
IF($CC16=$BZ$7,"",
IF($CC16=$BZ$8,"",
IF($CC16=$BZ$9,"",
IF($CC16=$BZ$10,"",
IF($CC16=$BZ$11,"",
""))))))))</f>
        <v/>
      </c>
      <c r="CG16" s="349" t="str">
        <f xml:space="preserve">
IF($CC16=$BZ$4,$CB$7,
IF($CC16=$BZ$5,"",
IF($CC16=$BZ$6,"",
IF($CC16=$BZ$7,"",
IF($CC16=$BZ$8,"",
IF($CC16=$BZ$9,"",
IF($CC16=$BZ$10,"",
IF($CC16=$BZ$11,"",
""))))))))</f>
        <v/>
      </c>
      <c r="CI16" s="349">
        <f>'①壁等-木造'!D16</f>
        <v>0</v>
      </c>
      <c r="CJ16" s="349">
        <f>'①壁等-木造'!G16</f>
        <v>0</v>
      </c>
      <c r="CK16" s="349" t="str">
        <f>IF(OR(
AND($CI16&lt;&gt;$CI9,$CJ9=CK$8),AND($CI16&lt;&gt;$CI10,$CJ10=CK$8),AND($CI16&lt;&gt;$CI11,$CJ11=CK$8),AND($CI16&lt;&gt;$CI12,$CJ12=CK$8),
AND($CI16&lt;&gt;$CI13,$CJ13=CK$8),AND($CI16&lt;&gt;$CI14,$CJ14=CK$8),AND($CI16&lt;&gt;$CI15,$CJ15=CK$8)),
"",CK$8)</f>
        <v/>
      </c>
      <c r="CL16" s="349" t="str">
        <f t="shared" ref="CL16:CS16" si="53">IF(OR(
AND($CI16&lt;&gt;$CI9,$CJ9=CL$8),AND($CI16&lt;&gt;$CI10,$CJ10=CL$8),AND($CI16&lt;&gt;$CI11,$CJ11=CL$8),AND($CI16&lt;&gt;$CI12,$CJ12=CL$8),
AND($CI16&lt;&gt;$CI13,$CJ13=CL$8),AND($CI16&lt;&gt;$CI14,$CJ14=CL$8),AND($CI16&lt;&gt;$CI15,$CJ15=CL$8)),
"",CL$8)</f>
        <v/>
      </c>
      <c r="CM16" s="349" t="str">
        <f t="shared" si="53"/>
        <v/>
      </c>
      <c r="CN16" s="349" t="str">
        <f t="shared" si="53"/>
        <v>W04</v>
      </c>
      <c r="CO16" s="349" t="str">
        <f t="shared" si="53"/>
        <v>W05</v>
      </c>
      <c r="CP16" s="349" t="str">
        <f t="shared" si="53"/>
        <v>W06</v>
      </c>
      <c r="CQ16" s="349" t="str">
        <f t="shared" si="53"/>
        <v>W07</v>
      </c>
      <c r="CR16" s="349" t="str">
        <f t="shared" si="53"/>
        <v>W08</v>
      </c>
      <c r="CS16" s="349" t="str">
        <f t="shared" si="53"/>
        <v>W09</v>
      </c>
      <c r="CT16" s="349" t="str">
        <f t="shared" ref="CT16:DD16" si="54">IF(OR(
AND($CI16&lt;&gt;$CI9,$CJ9=CT$8),AND($CI16&lt;&gt;$CI10,$CJ10=CT$8),AND($CI16&lt;&gt;$CI11,$CJ11=CT$8),AND($CI16&lt;&gt;$CI12,$CJ12=CT$8),
AND($CI16&lt;&gt;$CI13,$CJ13=CT$8),AND($CI16&lt;&gt;$CI14,$CJ14=CT$8),AND($CI16&lt;&gt;$CI15,$CJ15=CT$8)),
"",CT$8)</f>
        <v>W10</v>
      </c>
      <c r="CU16" s="349" t="str">
        <f t="shared" si="54"/>
        <v>W11</v>
      </c>
      <c r="CV16" s="349" t="str">
        <f t="shared" si="54"/>
        <v>W12</v>
      </c>
      <c r="CW16" s="349" t="str">
        <f t="shared" si="54"/>
        <v>W13</v>
      </c>
      <c r="CX16" s="349" t="str">
        <f t="shared" si="54"/>
        <v>W14</v>
      </c>
      <c r="CY16" s="349" t="str">
        <f t="shared" si="54"/>
        <v>W15</v>
      </c>
      <c r="CZ16" s="349" t="str">
        <f t="shared" si="54"/>
        <v>W16</v>
      </c>
      <c r="DA16" s="349" t="str">
        <f t="shared" si="54"/>
        <v>W17</v>
      </c>
      <c r="DB16" s="349" t="str">
        <f t="shared" si="54"/>
        <v>W18</v>
      </c>
      <c r="DC16" s="349" t="str">
        <f t="shared" si="54"/>
        <v>W19</v>
      </c>
      <c r="DD16" s="349" t="str">
        <f t="shared" si="54"/>
        <v>W20</v>
      </c>
      <c r="DF16" s="349">
        <f>'②壁等-RC造'!D16</f>
        <v>0</v>
      </c>
      <c r="DG16" s="349">
        <f>'②壁等-RC造'!H16</f>
        <v>0</v>
      </c>
      <c r="DH16" s="349" t="str">
        <f>IF(OR(
AND($DF16&lt;&gt;$DF9,$DG9=DH$8),AND($DF16&lt;&gt;$DF10,$DG10=DH$8),AND($DF16&lt;&gt;$DF11,$DG11=DH$8),AND($DF16&lt;&gt;$DF12,$DG12=DH$8),
AND($DF16&lt;&gt;$DF13,$DG13=DH$8),AND($DF16&lt;&gt;$DF14,$DG14=DH$8),AND($DF16&lt;&gt;$DF15,$DG15=DH$8)),
"",DH$8)</f>
        <v>RC01</v>
      </c>
      <c r="DI16" s="349" t="str">
        <f t="shared" ref="DI16:DQ16" si="55">IF(OR(
AND($DF16&lt;&gt;$DF9,$DG9=DI$8),AND($DF16&lt;&gt;$DF10,$DG10=DI$8),AND($DF16&lt;&gt;$DF11,$DG11=DI$8),AND($DF16&lt;&gt;$DF12,$DG12=DI$8),
AND($DF16&lt;&gt;$DF13,$DG13=DI$8),AND($DF16&lt;&gt;$DF14,$DG14=DI$8),AND($DF16&lt;&gt;$DF15,$DG15=DI$8)),
"",DI$8)</f>
        <v>RC02</v>
      </c>
      <c r="DJ16" s="349" t="str">
        <f t="shared" si="55"/>
        <v>RC03</v>
      </c>
      <c r="DK16" s="349" t="str">
        <f t="shared" si="55"/>
        <v>RC04</v>
      </c>
      <c r="DL16" s="349" t="str">
        <f t="shared" si="55"/>
        <v>RC05</v>
      </c>
      <c r="DM16" s="349" t="str">
        <f t="shared" si="55"/>
        <v>RC06</v>
      </c>
      <c r="DN16" s="349" t="str">
        <f t="shared" si="55"/>
        <v>RC07</v>
      </c>
      <c r="DO16" s="349" t="str">
        <f t="shared" si="55"/>
        <v>RC08</v>
      </c>
      <c r="DP16" s="349" t="str">
        <f t="shared" si="55"/>
        <v>RC09</v>
      </c>
      <c r="DQ16" s="349" t="str">
        <f t="shared" si="55"/>
        <v>RC10</v>
      </c>
      <c r="DR16" s="349" t="str">
        <f t="shared" ref="DR16:EA16" si="56">IF(OR(
AND($DF16&lt;&gt;$DF9,$DG9=DR$8),AND($DF16&lt;&gt;$DF10,$DG10=DR$8),AND($DF16&lt;&gt;$DF11,$DG11=DR$8),AND($DF16&lt;&gt;$DF12,$DG12=DR$8),
AND($DF16&lt;&gt;$DF13,$DG13=DR$8),AND($DF16&lt;&gt;$DF14,$DG14=DR$8),AND($DF16&lt;&gt;$DF15,$DG15=DR$8)),
"",DR$8)</f>
        <v>RC11</v>
      </c>
      <c r="DS16" s="349" t="str">
        <f t="shared" si="56"/>
        <v>RC12</v>
      </c>
      <c r="DT16" s="349" t="str">
        <f t="shared" si="56"/>
        <v>RC13</v>
      </c>
      <c r="DU16" s="349" t="str">
        <f t="shared" si="56"/>
        <v>RC14</v>
      </c>
      <c r="DV16" s="349" t="str">
        <f t="shared" si="56"/>
        <v>RC15</v>
      </c>
      <c r="DW16" s="349" t="str">
        <f t="shared" si="56"/>
        <v>RC16</v>
      </c>
      <c r="DX16" s="349" t="str">
        <f t="shared" si="56"/>
        <v>RC17</v>
      </c>
      <c r="DY16" s="349" t="str">
        <f t="shared" si="56"/>
        <v>RC18</v>
      </c>
      <c r="DZ16" s="349" t="str">
        <f t="shared" si="56"/>
        <v>RC19</v>
      </c>
      <c r="EA16" s="349" t="str">
        <f t="shared" si="56"/>
        <v>RC20</v>
      </c>
      <c r="EC16" s="349">
        <f>'③壁等-鉄骨造'!D16</f>
        <v>0</v>
      </c>
      <c r="ED16" s="349">
        <f>'③壁等-鉄骨造'!H16</f>
        <v>0</v>
      </c>
      <c r="EE16" s="349" t="str">
        <f>IF(OR(
AND($EC16&lt;&gt;$EC9,$ED9=EE$8),AND($EC16&lt;&gt;$EC10,$ED10=EE$8),AND($EC16&lt;&gt;$EC11,$ED11=EE$8),AND($EC16&lt;&gt;$EC12,$ED12=EE$8),
AND($EC16&lt;&gt;$EC13,$ED13=EE$8),AND($EC16&lt;&gt;$EC14,$ED14=EE$8),AND($EC16&lt;&gt;$EC15,$ED15=EE$8)),
"",EE$8)</f>
        <v>S01</v>
      </c>
      <c r="EF16" s="349" t="str">
        <f t="shared" ref="EF16:EN16" si="57">IF(OR(
AND($EC16&lt;&gt;$EC9,$ED9=EF$8),AND($EC16&lt;&gt;$EC10,$ED10=EF$8),AND($EC16&lt;&gt;$EC11,$ED11=EF$8),AND($EC16&lt;&gt;$EC12,$ED12=EF$8),
AND($EC16&lt;&gt;$EC13,$ED13=EF$8),AND($EC16&lt;&gt;$EC14,$ED14=EF$8),AND($EC16&lt;&gt;$EC15,$ED15=EF$8)),
"",EF$8)</f>
        <v>S02</v>
      </c>
      <c r="EG16" s="349" t="str">
        <f t="shared" si="57"/>
        <v>S03</v>
      </c>
      <c r="EH16" s="349" t="str">
        <f t="shared" si="57"/>
        <v>S04</v>
      </c>
      <c r="EI16" s="349" t="str">
        <f t="shared" si="57"/>
        <v>S05</v>
      </c>
      <c r="EJ16" s="349" t="str">
        <f t="shared" si="57"/>
        <v>S06</v>
      </c>
      <c r="EK16" s="349" t="str">
        <f t="shared" si="57"/>
        <v>S07</v>
      </c>
      <c r="EL16" s="349" t="str">
        <f t="shared" si="57"/>
        <v>S08</v>
      </c>
      <c r="EM16" s="349" t="str">
        <f t="shared" si="57"/>
        <v>S09</v>
      </c>
      <c r="EN16" s="349" t="str">
        <f t="shared" si="57"/>
        <v>S10</v>
      </c>
      <c r="EO16" s="349" t="str">
        <f t="shared" ref="EO16:EX16" si="58">IF(OR(
AND($EC16&lt;&gt;$EC9,$ED9=EO$8),AND($EC16&lt;&gt;$EC10,$ED10=EO$8),AND($EC16&lt;&gt;$EC11,$ED11=EO$8),AND($EC16&lt;&gt;$EC12,$ED12=EO$8),
AND($EC16&lt;&gt;$EC13,$ED13=EO$8),AND($EC16&lt;&gt;$EC14,$ED14=EO$8),AND($EC16&lt;&gt;$EC15,$ED15=EO$8)),
"",EO$8)</f>
        <v>S11</v>
      </c>
      <c r="EP16" s="349" t="str">
        <f t="shared" si="58"/>
        <v>S12</v>
      </c>
      <c r="EQ16" s="349" t="str">
        <f t="shared" si="58"/>
        <v>S13</v>
      </c>
      <c r="ER16" s="349" t="str">
        <f t="shared" si="58"/>
        <v>S14</v>
      </c>
      <c r="ES16" s="349" t="str">
        <f t="shared" si="58"/>
        <v>S15</v>
      </c>
      <c r="ET16" s="349" t="str">
        <f t="shared" si="58"/>
        <v>S16</v>
      </c>
      <c r="EU16" s="349" t="str">
        <f t="shared" si="58"/>
        <v>S17</v>
      </c>
      <c r="EV16" s="349" t="str">
        <f t="shared" si="58"/>
        <v>S18</v>
      </c>
      <c r="EW16" s="349" t="str">
        <f t="shared" si="58"/>
        <v>S19</v>
      </c>
      <c r="EX16" s="349" t="str">
        <f t="shared" si="58"/>
        <v>S20</v>
      </c>
    </row>
    <row r="17" spans="17:154" x14ac:dyDescent="0.15">
      <c r="Q17" s="349" t="str">
        <f>O12&amp;P10</f>
        <v>枠組構法（外壁）たて枠間</v>
      </c>
      <c r="R17" s="349">
        <v>0.77</v>
      </c>
      <c r="S17" s="349">
        <v>0.23</v>
      </c>
      <c r="AC17" s="349" t="s">
        <v>652</v>
      </c>
      <c r="AD17" s="349" t="s">
        <v>653</v>
      </c>
      <c r="AE17" s="349" t="s">
        <v>632</v>
      </c>
      <c r="AG17" s="351" t="s">
        <v>423</v>
      </c>
      <c r="AK17" s="349" t="s">
        <v>253</v>
      </c>
      <c r="AL17" s="349" t="str">
        <f t="shared" si="1"/>
        <v xml:space="preserve">                Case "14.単層 熱線反射ガラス1種":</v>
      </c>
      <c r="AT17" s="349" t="s">
        <v>285</v>
      </c>
      <c r="AU17" s="349">
        <v>0.4</v>
      </c>
      <c r="AY17" s="349">
        <f>'③壁等-鉄骨造'!L17</f>
        <v>0</v>
      </c>
      <c r="AZ17" s="349" t="str">
        <f t="shared" si="19"/>
        <v/>
      </c>
      <c r="BA17" s="349" t="str">
        <f t="shared" si="5"/>
        <v/>
      </c>
      <c r="BB17" s="349" t="str">
        <f t="shared" si="6"/>
        <v/>
      </c>
      <c r="BC17" s="349" t="str">
        <f t="shared" si="20"/>
        <v/>
      </c>
      <c r="BD17" s="349">
        <f>'③壁等-鉄骨造'!O17</f>
        <v>0</v>
      </c>
      <c r="BE17" s="349" t="str">
        <f t="shared" si="7"/>
        <v/>
      </c>
      <c r="BF17" s="349" t="str">
        <f t="shared" si="8"/>
        <v/>
      </c>
      <c r="BG17" s="349" t="str">
        <f t="shared" si="9"/>
        <v/>
      </c>
      <c r="BH17" s="349" t="str">
        <f t="shared" si="21"/>
        <v/>
      </c>
      <c r="BI17" s="349">
        <f>'③壁等-鉄骨造'!R17</f>
        <v>0</v>
      </c>
      <c r="BJ17" s="349" t="str">
        <f t="shared" si="10"/>
        <v/>
      </c>
      <c r="BK17" s="349" t="str">
        <f t="shared" si="11"/>
        <v/>
      </c>
      <c r="BL17" s="349" t="str">
        <f t="shared" si="12"/>
        <v/>
      </c>
      <c r="BM17" s="349" t="str">
        <f t="shared" si="22"/>
        <v/>
      </c>
      <c r="CI17" s="349">
        <f>'①壁等-木造'!D17</f>
        <v>0</v>
      </c>
      <c r="CJ17" s="349">
        <f>'①壁等-木造'!G17</f>
        <v>0</v>
      </c>
      <c r="CK17" s="349" t="str">
        <f>IF(OR(
AND($CI17&lt;&gt;$CI9,$CJ9=CK$8),
AND($CI17&lt;&gt;$CI10,$CJ10=CK$8),AND($CI17&lt;&gt;$CI11,$CJ11=CK$8),AND($CI17&lt;&gt;$CI12,$CJ12=CK$8),AND($CI17&lt;&gt;$CI13,$CJ13=CK$8),
AND($CI17&lt;&gt;$CI14,$CJ14=CK$8),AND($CI17&lt;&gt;$CI15,$CJ15=CK$8),AND($CI17&lt;&gt;$CI16,$CJ16=CK$8)),
"",CK$8)</f>
        <v/>
      </c>
      <c r="CL17" s="349" t="str">
        <f t="shared" ref="CL17:CS17" si="59">IF(OR(
AND($CI17&lt;&gt;$CI9,$CJ9=CL$8),
AND($CI17&lt;&gt;$CI10,$CJ10=CL$8),AND($CI17&lt;&gt;$CI11,$CJ11=CL$8),AND($CI17&lt;&gt;$CI12,$CJ12=CL$8),AND($CI17&lt;&gt;$CI13,$CJ13=CL$8),
AND($CI17&lt;&gt;$CI14,$CJ14=CL$8),AND($CI17&lt;&gt;$CI15,$CJ15=CL$8),AND($CI17&lt;&gt;$CI16,$CJ16=CL$8)),
"",CL$8)</f>
        <v/>
      </c>
      <c r="CM17" s="349" t="str">
        <f t="shared" si="59"/>
        <v/>
      </c>
      <c r="CN17" s="349" t="str">
        <f t="shared" si="59"/>
        <v>W04</v>
      </c>
      <c r="CO17" s="349" t="str">
        <f t="shared" si="59"/>
        <v>W05</v>
      </c>
      <c r="CP17" s="349" t="str">
        <f t="shared" si="59"/>
        <v>W06</v>
      </c>
      <c r="CQ17" s="349" t="str">
        <f t="shared" si="59"/>
        <v>W07</v>
      </c>
      <c r="CR17" s="349" t="str">
        <f t="shared" si="59"/>
        <v>W08</v>
      </c>
      <c r="CS17" s="349" t="str">
        <f t="shared" si="59"/>
        <v>W09</v>
      </c>
      <c r="CT17" s="349" t="str">
        <f t="shared" ref="CT17:DD17" si="60">IF(OR(
AND($CI17&lt;&gt;$CI9,$CJ9=CT$8),
AND($CI17&lt;&gt;$CI10,$CJ10=CT$8),AND($CI17&lt;&gt;$CI11,$CJ11=CT$8),AND($CI17&lt;&gt;$CI12,$CJ12=CT$8),AND($CI17&lt;&gt;$CI13,$CJ13=CT$8),
AND($CI17&lt;&gt;$CI14,$CJ14=CT$8),AND($CI17&lt;&gt;$CI15,$CJ15=CT$8),AND($CI17&lt;&gt;$CI16,$CJ16=CT$8)),
"",CT$8)</f>
        <v>W10</v>
      </c>
      <c r="CU17" s="349" t="str">
        <f t="shared" si="60"/>
        <v>W11</v>
      </c>
      <c r="CV17" s="349" t="str">
        <f t="shared" si="60"/>
        <v>W12</v>
      </c>
      <c r="CW17" s="349" t="str">
        <f t="shared" si="60"/>
        <v>W13</v>
      </c>
      <c r="CX17" s="349" t="str">
        <f t="shared" si="60"/>
        <v>W14</v>
      </c>
      <c r="CY17" s="349" t="str">
        <f t="shared" si="60"/>
        <v>W15</v>
      </c>
      <c r="CZ17" s="349" t="str">
        <f t="shared" si="60"/>
        <v>W16</v>
      </c>
      <c r="DA17" s="349" t="str">
        <f t="shared" si="60"/>
        <v>W17</v>
      </c>
      <c r="DB17" s="349" t="str">
        <f t="shared" si="60"/>
        <v>W18</v>
      </c>
      <c r="DC17" s="349" t="str">
        <f t="shared" si="60"/>
        <v>W19</v>
      </c>
      <c r="DD17" s="349" t="str">
        <f t="shared" si="60"/>
        <v>W20</v>
      </c>
      <c r="DF17" s="349">
        <f>'②壁等-RC造'!D17</f>
        <v>0</v>
      </c>
      <c r="DG17" s="349">
        <f>'②壁等-RC造'!H17</f>
        <v>0</v>
      </c>
      <c r="DH17" s="349" t="str">
        <f>IF(OR(
AND($DF17&lt;&gt;$DF9,$DG9=DH$8),
AND($DF17&lt;&gt;$DF10,$DG10=DH$8),AND($DF17&lt;&gt;$DF11,$DG11=DH$8),AND($DF17&lt;&gt;$DF12,$DG12=DH$8),AND($DF17&lt;&gt;$DF13,$DG13=DH$8),
AND($DF17&lt;&gt;$DF14,$DG14=DH$8),AND($DF17&lt;&gt;$DF15,$DG15=DH$8),AND($DF17&lt;&gt;$DF16,$DG16=DH$8)),
"",DH$8)</f>
        <v>RC01</v>
      </c>
      <c r="DI17" s="349" t="str">
        <f t="shared" ref="DI17:DQ17" si="61">IF(OR(
AND($DF17&lt;&gt;$DF9,$DG9=DI$8),
AND($DF17&lt;&gt;$DF10,$DG10=DI$8),AND($DF17&lt;&gt;$DF11,$DG11=DI$8),AND($DF17&lt;&gt;$DF12,$DG12=DI$8),AND($DF17&lt;&gt;$DF13,$DG13=DI$8),
AND($DF17&lt;&gt;$DF14,$DG14=DI$8),AND($DF17&lt;&gt;$DF15,$DG15=DI$8),AND($DF17&lt;&gt;$DF16,$DG16=DI$8)),
"",DI$8)</f>
        <v>RC02</v>
      </c>
      <c r="DJ17" s="349" t="str">
        <f t="shared" si="61"/>
        <v>RC03</v>
      </c>
      <c r="DK17" s="349" t="str">
        <f t="shared" si="61"/>
        <v>RC04</v>
      </c>
      <c r="DL17" s="349" t="str">
        <f t="shared" si="61"/>
        <v>RC05</v>
      </c>
      <c r="DM17" s="349" t="str">
        <f t="shared" si="61"/>
        <v>RC06</v>
      </c>
      <c r="DN17" s="349" t="str">
        <f t="shared" si="61"/>
        <v>RC07</v>
      </c>
      <c r="DO17" s="349" t="str">
        <f t="shared" si="61"/>
        <v>RC08</v>
      </c>
      <c r="DP17" s="349" t="str">
        <f t="shared" si="61"/>
        <v>RC09</v>
      </c>
      <c r="DQ17" s="349" t="str">
        <f t="shared" si="61"/>
        <v>RC10</v>
      </c>
      <c r="DR17" s="349" t="str">
        <f t="shared" ref="DR17:EA17" si="62">IF(OR(
AND($DF17&lt;&gt;$DF9,$DG9=DR$8),
AND($DF17&lt;&gt;$DF10,$DG10=DR$8),AND($DF17&lt;&gt;$DF11,$DG11=DR$8),AND($DF17&lt;&gt;$DF12,$DG12=DR$8),AND($DF17&lt;&gt;$DF13,$DG13=DR$8),
AND($DF17&lt;&gt;$DF14,$DG14=DR$8),AND($DF17&lt;&gt;$DF15,$DG15=DR$8),AND($DF17&lt;&gt;$DF16,$DG16=DR$8)),
"",DR$8)</f>
        <v>RC11</v>
      </c>
      <c r="DS17" s="349" t="str">
        <f t="shared" si="62"/>
        <v>RC12</v>
      </c>
      <c r="DT17" s="349" t="str">
        <f t="shared" si="62"/>
        <v>RC13</v>
      </c>
      <c r="DU17" s="349" t="str">
        <f t="shared" si="62"/>
        <v>RC14</v>
      </c>
      <c r="DV17" s="349" t="str">
        <f t="shared" si="62"/>
        <v>RC15</v>
      </c>
      <c r="DW17" s="349" t="str">
        <f t="shared" si="62"/>
        <v>RC16</v>
      </c>
      <c r="DX17" s="349" t="str">
        <f t="shared" si="62"/>
        <v>RC17</v>
      </c>
      <c r="DY17" s="349" t="str">
        <f t="shared" si="62"/>
        <v>RC18</v>
      </c>
      <c r="DZ17" s="349" t="str">
        <f t="shared" si="62"/>
        <v>RC19</v>
      </c>
      <c r="EA17" s="349" t="str">
        <f t="shared" si="62"/>
        <v>RC20</v>
      </c>
      <c r="EC17" s="349">
        <f>'③壁等-鉄骨造'!D17</f>
        <v>0</v>
      </c>
      <c r="ED17" s="349">
        <f>'③壁等-鉄骨造'!H17</f>
        <v>0</v>
      </c>
      <c r="EE17" s="349" t="str">
        <f>IF(OR(
AND($EC17&lt;&gt;$EC9,$ED9=EE$8),
AND($EC17&lt;&gt;$EC10,$ED10=EE$8),AND($EC17&lt;&gt;$EC11,$ED11=EE$8),AND($EC17&lt;&gt;$EC12,$ED12=EE$8),AND($EC17&lt;&gt;$EC13,$ED13=EE$8),
AND($EC17&lt;&gt;$EC14,$ED14=EE$8),AND($EC17&lt;&gt;$EC15,$ED15=EE$8),AND($EC17&lt;&gt;$EC16,$ED16=EE$8)),
"",EE$8)</f>
        <v>S01</v>
      </c>
      <c r="EF17" s="349" t="str">
        <f t="shared" ref="EF17:EN17" si="63">IF(OR(
AND($EC17&lt;&gt;$EC9,$ED9=EF$8),
AND($EC17&lt;&gt;$EC10,$ED10=EF$8),AND($EC17&lt;&gt;$EC11,$ED11=EF$8),AND($EC17&lt;&gt;$EC12,$ED12=EF$8),AND($EC17&lt;&gt;$EC13,$ED13=EF$8),
AND($EC17&lt;&gt;$EC14,$ED14=EF$8),AND($EC17&lt;&gt;$EC15,$ED15=EF$8),AND($EC17&lt;&gt;$EC16,$ED16=EF$8)),
"",EF$8)</f>
        <v>S02</v>
      </c>
      <c r="EG17" s="349" t="str">
        <f t="shared" si="63"/>
        <v>S03</v>
      </c>
      <c r="EH17" s="349" t="str">
        <f t="shared" si="63"/>
        <v>S04</v>
      </c>
      <c r="EI17" s="349" t="str">
        <f t="shared" si="63"/>
        <v>S05</v>
      </c>
      <c r="EJ17" s="349" t="str">
        <f t="shared" si="63"/>
        <v>S06</v>
      </c>
      <c r="EK17" s="349" t="str">
        <f t="shared" si="63"/>
        <v>S07</v>
      </c>
      <c r="EL17" s="349" t="str">
        <f t="shared" si="63"/>
        <v>S08</v>
      </c>
      <c r="EM17" s="349" t="str">
        <f t="shared" si="63"/>
        <v>S09</v>
      </c>
      <c r="EN17" s="349" t="str">
        <f t="shared" si="63"/>
        <v>S10</v>
      </c>
      <c r="EO17" s="349" t="str">
        <f t="shared" ref="EO17:EX17" si="64">IF(OR(
AND($EC17&lt;&gt;$EC9,$ED9=EO$8),
AND($EC17&lt;&gt;$EC10,$ED10=EO$8),AND($EC17&lt;&gt;$EC11,$ED11=EO$8),AND($EC17&lt;&gt;$EC12,$ED12=EO$8),AND($EC17&lt;&gt;$EC13,$ED13=EO$8),
AND($EC17&lt;&gt;$EC14,$ED14=EO$8),AND($EC17&lt;&gt;$EC15,$ED15=EO$8),AND($EC17&lt;&gt;$EC16,$ED16=EO$8)),
"",EO$8)</f>
        <v>S11</v>
      </c>
      <c r="EP17" s="349" t="str">
        <f t="shared" si="64"/>
        <v>S12</v>
      </c>
      <c r="EQ17" s="349" t="str">
        <f t="shared" si="64"/>
        <v>S13</v>
      </c>
      <c r="ER17" s="349" t="str">
        <f t="shared" si="64"/>
        <v>S14</v>
      </c>
      <c r="ES17" s="349" t="str">
        <f t="shared" si="64"/>
        <v>S15</v>
      </c>
      <c r="ET17" s="349" t="str">
        <f t="shared" si="64"/>
        <v>S16</v>
      </c>
      <c r="EU17" s="349" t="str">
        <f t="shared" si="64"/>
        <v>S17</v>
      </c>
      <c r="EV17" s="349" t="str">
        <f t="shared" si="64"/>
        <v>S18</v>
      </c>
      <c r="EW17" s="349" t="str">
        <f t="shared" si="64"/>
        <v>S19</v>
      </c>
      <c r="EX17" s="349" t="str">
        <f t="shared" si="64"/>
        <v>S20</v>
      </c>
    </row>
    <row r="18" spans="17:154" x14ac:dyDescent="0.15">
      <c r="Q18" s="349" t="str">
        <f>O12&amp;P11</f>
        <v>枠組構法（外壁）たて枠間＋付加断熱（横下地）</v>
      </c>
      <c r="R18" s="349">
        <v>0.69</v>
      </c>
      <c r="S18" s="349">
        <v>0.08</v>
      </c>
      <c r="T18" s="349">
        <v>0.14000000000000001</v>
      </c>
      <c r="U18" s="349">
        <v>0.02</v>
      </c>
      <c r="V18" s="349">
        <v>0.06</v>
      </c>
      <c r="W18" s="349">
        <v>0.01</v>
      </c>
      <c r="AC18" s="349" t="s">
        <v>654</v>
      </c>
      <c r="AD18" s="349" t="s">
        <v>655</v>
      </c>
      <c r="AE18" s="349" t="s">
        <v>634</v>
      </c>
      <c r="AG18" s="351" t="s">
        <v>424</v>
      </c>
      <c r="AK18" s="349" t="s">
        <v>254</v>
      </c>
      <c r="AL18" s="349" t="str">
        <f t="shared" si="1"/>
        <v xml:space="preserve">                Case "15.単層 熱線反射ガラス2種":</v>
      </c>
      <c r="AT18" s="349" t="s">
        <v>286</v>
      </c>
      <c r="AU18" s="349">
        <v>0.6</v>
      </c>
      <c r="AY18" s="349">
        <f>'③壁等-鉄骨造'!L18</f>
        <v>0</v>
      </c>
      <c r="AZ18" s="349" t="str">
        <f t="shared" si="19"/>
        <v/>
      </c>
      <c r="BA18" s="349" t="str">
        <f t="shared" si="5"/>
        <v/>
      </c>
      <c r="BB18" s="349" t="str">
        <f t="shared" si="6"/>
        <v/>
      </c>
      <c r="BC18" s="349" t="str">
        <f t="shared" si="20"/>
        <v/>
      </c>
      <c r="BD18" s="349">
        <f>'③壁等-鉄骨造'!O18</f>
        <v>0</v>
      </c>
      <c r="BE18" s="349" t="str">
        <f t="shared" si="7"/>
        <v/>
      </c>
      <c r="BF18" s="349" t="str">
        <f t="shared" si="8"/>
        <v/>
      </c>
      <c r="BG18" s="349" t="str">
        <f t="shared" si="9"/>
        <v/>
      </c>
      <c r="BH18" s="349" t="str">
        <f t="shared" si="21"/>
        <v/>
      </c>
      <c r="BI18" s="349">
        <f>'③壁等-鉄骨造'!R18</f>
        <v>0</v>
      </c>
      <c r="BJ18" s="349" t="str">
        <f t="shared" si="10"/>
        <v/>
      </c>
      <c r="BK18" s="349" t="str">
        <f t="shared" si="11"/>
        <v/>
      </c>
      <c r="BL18" s="349" t="str">
        <f t="shared" si="12"/>
        <v/>
      </c>
      <c r="BM18" s="349" t="str">
        <f t="shared" si="22"/>
        <v/>
      </c>
      <c r="BN18" s="349">
        <f>⑤窓!G18</f>
        <v>0</v>
      </c>
      <c r="BO18" s="349" t="str">
        <f xml:space="preserve">
IF($BN18=$AF$4,$AG$4,
IF($BN18=$AF$5,$AG$15,
IF($BN18=$AF$6,$AG$8,
IF($BN18=$AF$7,$AG$8,
IF($BN18=$AF$8,$AG$19,
IF($BN18=$AF$9,$AG$22,
""))))))</f>
        <v/>
      </c>
      <c r="BP18" s="349" t="str">
        <f xml:space="preserve">
IF($BN18=$AF$4,$AG$5,
IF($BN18=$AF$5,$AG$8,
IF($BN18=$AF$6,$AG$24,
IF($BN18=$AF$7,$AG$24,
IF($BN18=$AF$8,$AG$20,
IF($BN18=$AF$9,"",
""))))))</f>
        <v/>
      </c>
      <c r="BQ18" s="349" t="str">
        <f xml:space="preserve">
IF($BN18=$AF$4,$AG$6,
IF($BN18=$AF$5,$AG$23,
IF($BN18=$AF$6,$AG$16,
IF($BN18=$AF$7,$AG$11,
IF($BN18=$AF$8,$AG$21,
IF($BN18=$AF$9,"",
""))))))</f>
        <v/>
      </c>
      <c r="BR18" s="349" t="str">
        <f xml:space="preserve">
IF($BN18=$AF$4,$AG$7,
IF($BN18=$AF$5,$AG$11,
IF($BN18=$AF$6,$AG$12,
IF($BN18=$AF$7,$AG$12,
IF($BN18=$AF$8,$AG$22,
IF($BN18=$AF$9,"",
""))))))</f>
        <v/>
      </c>
      <c r="BS18" s="349" t="str">
        <f xml:space="preserve">
IF($BN18=$AF$4,$AG$8,
IF($BN18=$AF$5,$AG$12,
IF($BN18=$AF$6,$AG$10,
IF($BN18=$AF$7,$AG$10,
IF($BN18=$AF$8,"",
IF($BN18=$AF$9,"",
""))))))</f>
        <v/>
      </c>
      <c r="BT18" s="349" t="str">
        <f xml:space="preserve">
IF($BN18=$AF$4,$AG$9,
IF($BN18=$AF$5,$AG$10,
IF($BN18=$AF$6,$AG$13,
IF($BN18=$AF$7,$AG$26,
IF($BN18=$AF$8,"",
IF($BN18=$AF$9,"",
""))))))</f>
        <v/>
      </c>
      <c r="BU18" s="349" t="str">
        <f xml:space="preserve">
IF($BN18=$AF$4,$AG$10,
IF($BN18=$AF$5,$AG$13,
IF($BN18=$AF$6,"",
IF($BN18=$AF$7,$AG$17,
IF($BN18=$AF$8,"",
IF($BN18=$AF$9,"",
""))))))</f>
        <v/>
      </c>
      <c r="BV18" s="349" t="str">
        <f xml:space="preserve">
IF($BN18=$AF$4,$AG$11,
IF($BN18=$AF$5,"",
IF($BN18=$AF$6,"",
IF($BN18=$AF$7,$AG$18,
IF($BN18=$AF$8,"",
IF($BN18=$AF$9,"",
""))))))</f>
        <v/>
      </c>
      <c r="BW18" s="349" t="str">
        <f xml:space="preserve">
IF($BN18=$AF$4,$AG$12,
IF($BN18=$AF$5,"",
IF($BN18=$AF$6,"",
IF($BN18=$AF$7,$AG$14,
IF($BN18=$AF$8,"",
IF($BN18=$AF$9,"",
""))))))</f>
        <v/>
      </c>
      <c r="BX18" s="349" t="str">
        <f xml:space="preserve">
IF($BN18=$AF$4,$AG$13,
IF($BN18=$AF$5,"",
IF($BN18=$AF$6,"",
IF($BN18=$AF$7,"",
IF($BN18=$AF$8,"",
IF($BN18=$AF$9,"",
""))))))</f>
        <v/>
      </c>
      <c r="BY18" s="349" t="str">
        <f xml:space="preserve">
IF($BN18=$AF$4,$AG$14,
IF($BN18=$AF$5,"",
IF($BN18=$AF$6,"",
IF($BN18=$AF$7,"",
IF($BN18=$AF$8,"",
IF($BN18=$AF$9,"",
""))))))</f>
        <v/>
      </c>
      <c r="CC18" s="349">
        <f>⑥ドア!G18</f>
        <v>0</v>
      </c>
      <c r="CD18" s="349" t="str">
        <f xml:space="preserve">
IF($CC18=$BZ$4,$CB$4,
IF($CC18=$BZ$5,$CB$8,
IF($CC18=$BZ$6,$CB$4,
IF($CC18=$BZ$7,$CB$9,
IF($CC18=$BZ$8,$CB$10,
IF($CC18=$BZ$9,$CB$10,
IF($CC18=$BZ$10,$CB$10,
IF($CC18=$BZ$11,$CB$9,
""))))))))</f>
        <v/>
      </c>
      <c r="CE18" s="349" t="str">
        <f xml:space="preserve">
IF($CC18=$BZ$4,$CB$5,
IF($CC18=$BZ$5,"",
IF($CC18=$BZ$6,$CB$6,
IF($CC18=$BZ$7,"",
IF($CC18=$BZ$8,"",
IF($CC18=$BZ$9,"",
IF($CC18=$BZ$10,"",
IF($CC18=$BZ$11,"",
""))))))))</f>
        <v/>
      </c>
      <c r="CF18" s="349" t="str">
        <f xml:space="preserve">
IF($CC18=$BZ$4,$CB$6,
IF($CC18=$BZ$5,"",
IF($CC18=$BZ$6,$CB$7,
IF($CC18=$BZ$7,"",
IF($CC18=$BZ$8,"",
IF($CC18=$BZ$9,"",
IF($CC18=$BZ$10,"",
IF($CC18=$BZ$11,"",
""))))))))</f>
        <v/>
      </c>
      <c r="CG18" s="349" t="str">
        <f xml:space="preserve">
IF($CC18=$BZ$4,$CB$7,
IF($CC18=$BZ$5,"",
IF($CC18=$BZ$6,"",
IF($CC18=$BZ$7,"",
IF($CC18=$BZ$8,"",
IF($CC18=$BZ$9,"",
IF($CC18=$BZ$10,"",
IF($CC18=$BZ$11,"",
""))))))))</f>
        <v/>
      </c>
      <c r="CI18" s="349">
        <f>'①壁等-木造'!D18</f>
        <v>0</v>
      </c>
      <c r="CJ18" s="349">
        <f>'①壁等-木造'!G18</f>
        <v>0</v>
      </c>
      <c r="CK18" s="349" t="str">
        <f>IF(OR(
AND($CI18&lt;&gt;$CI9,$CJ9=CK$8),AND($CI18&lt;&gt;$CI10,$CJ10=CK$8),
AND($CI18&lt;&gt;$CI11,$CJ11=CK$8),AND($CI18&lt;&gt;$CI12,$CJ12=CK$8),AND($CI18&lt;&gt;$CI13,$CJ13=CK$8),AND($CI18&lt;&gt;$CI14,$CJ14=CK$8),
AND($CI18&lt;&gt;$CI15,$CJ15=CK$8),AND($CI18&lt;&gt;$CI16,$CJ16=CK$8),AND($CI18&lt;&gt;$CI17,$CJ17=CK$8)),
"",CK$8)</f>
        <v/>
      </c>
      <c r="CL18" s="349" t="str">
        <f t="shared" ref="CL18:CS18" si="65">IF(OR(
AND($CI18&lt;&gt;$CI9,$CJ9=CL$8),AND($CI18&lt;&gt;$CI10,$CJ10=CL$8),
AND($CI18&lt;&gt;$CI11,$CJ11=CL$8),AND($CI18&lt;&gt;$CI12,$CJ12=CL$8),AND($CI18&lt;&gt;$CI13,$CJ13=CL$8),AND($CI18&lt;&gt;$CI14,$CJ14=CL$8),
AND($CI18&lt;&gt;$CI15,$CJ15=CL$8),AND($CI18&lt;&gt;$CI16,$CJ16=CL$8),AND($CI18&lt;&gt;$CI17,$CJ17=CL$8)),
"",CL$8)</f>
        <v/>
      </c>
      <c r="CM18" s="349" t="str">
        <f t="shared" si="65"/>
        <v/>
      </c>
      <c r="CN18" s="349" t="str">
        <f t="shared" si="65"/>
        <v>W04</v>
      </c>
      <c r="CO18" s="349" t="str">
        <f t="shared" si="65"/>
        <v>W05</v>
      </c>
      <c r="CP18" s="349" t="str">
        <f t="shared" si="65"/>
        <v>W06</v>
      </c>
      <c r="CQ18" s="349" t="str">
        <f t="shared" si="65"/>
        <v>W07</v>
      </c>
      <c r="CR18" s="349" t="str">
        <f t="shared" si="65"/>
        <v>W08</v>
      </c>
      <c r="CS18" s="349" t="str">
        <f t="shared" si="65"/>
        <v>W09</v>
      </c>
      <c r="CT18" s="349" t="str">
        <f t="shared" ref="CT18:DD18" si="66">IF(OR(
AND($CI18&lt;&gt;$CI9,$CJ9=CT$8),AND($CI18&lt;&gt;$CI10,$CJ10=CT$8),
AND($CI18&lt;&gt;$CI11,$CJ11=CT$8),AND($CI18&lt;&gt;$CI12,$CJ12=CT$8),AND($CI18&lt;&gt;$CI13,$CJ13=CT$8),AND($CI18&lt;&gt;$CI14,$CJ14=CT$8),
AND($CI18&lt;&gt;$CI15,$CJ15=CT$8),AND($CI18&lt;&gt;$CI16,$CJ16=CT$8),AND($CI18&lt;&gt;$CI17,$CJ17=CT$8)),
"",CT$8)</f>
        <v>W10</v>
      </c>
      <c r="CU18" s="349" t="str">
        <f t="shared" si="66"/>
        <v>W11</v>
      </c>
      <c r="CV18" s="349" t="str">
        <f t="shared" si="66"/>
        <v>W12</v>
      </c>
      <c r="CW18" s="349" t="str">
        <f t="shared" si="66"/>
        <v>W13</v>
      </c>
      <c r="CX18" s="349" t="str">
        <f t="shared" si="66"/>
        <v>W14</v>
      </c>
      <c r="CY18" s="349" t="str">
        <f t="shared" si="66"/>
        <v>W15</v>
      </c>
      <c r="CZ18" s="349" t="str">
        <f t="shared" si="66"/>
        <v>W16</v>
      </c>
      <c r="DA18" s="349" t="str">
        <f t="shared" si="66"/>
        <v>W17</v>
      </c>
      <c r="DB18" s="349" t="str">
        <f t="shared" si="66"/>
        <v>W18</v>
      </c>
      <c r="DC18" s="349" t="str">
        <f t="shared" si="66"/>
        <v>W19</v>
      </c>
      <c r="DD18" s="349" t="str">
        <f t="shared" si="66"/>
        <v>W20</v>
      </c>
      <c r="DF18" s="349">
        <f>'②壁等-RC造'!D18</f>
        <v>0</v>
      </c>
      <c r="DG18" s="349">
        <f>'②壁等-RC造'!H18</f>
        <v>0</v>
      </c>
      <c r="DH18" s="349" t="str">
        <f>IF(OR(
AND($DF18&lt;&gt;$DF9,$DG9=DH$8),AND($DF18&lt;&gt;$DF10,$DG10=DH$8),
AND($DF18&lt;&gt;$DF11,$DG11=DH$8),AND($DF18&lt;&gt;$DF12,$DG12=DH$8),AND($DF18&lt;&gt;$DF13,$DG13=DH$8),AND($DF18&lt;&gt;$DF14,$DG14=DH$8),
AND($DF18&lt;&gt;$DF15,$DG15=DH$8),AND($DF18&lt;&gt;$DF16,$DG16=DH$8),AND($DF18&lt;&gt;$DF17,$DG17=DH$8)),
"",DH$8)</f>
        <v>RC01</v>
      </c>
      <c r="DI18" s="349" t="str">
        <f t="shared" ref="DI18:DQ18" si="67">IF(OR(
AND($DF18&lt;&gt;$DF9,$DG9=DI$8),AND($DF18&lt;&gt;$DF10,$DG10=DI$8),
AND($DF18&lt;&gt;$DF11,$DG11=DI$8),AND($DF18&lt;&gt;$DF12,$DG12=DI$8),AND($DF18&lt;&gt;$DF13,$DG13=DI$8),AND($DF18&lt;&gt;$DF14,$DG14=DI$8),
AND($DF18&lt;&gt;$DF15,$DG15=DI$8),AND($DF18&lt;&gt;$DF16,$DG16=DI$8),AND($DF18&lt;&gt;$DF17,$DG17=DI$8)),
"",DI$8)</f>
        <v>RC02</v>
      </c>
      <c r="DJ18" s="349" t="str">
        <f t="shared" si="67"/>
        <v>RC03</v>
      </c>
      <c r="DK18" s="349" t="str">
        <f t="shared" si="67"/>
        <v>RC04</v>
      </c>
      <c r="DL18" s="349" t="str">
        <f t="shared" si="67"/>
        <v>RC05</v>
      </c>
      <c r="DM18" s="349" t="str">
        <f t="shared" si="67"/>
        <v>RC06</v>
      </c>
      <c r="DN18" s="349" t="str">
        <f t="shared" si="67"/>
        <v>RC07</v>
      </c>
      <c r="DO18" s="349" t="str">
        <f t="shared" si="67"/>
        <v>RC08</v>
      </c>
      <c r="DP18" s="349" t="str">
        <f t="shared" si="67"/>
        <v>RC09</v>
      </c>
      <c r="DQ18" s="349" t="str">
        <f t="shared" si="67"/>
        <v>RC10</v>
      </c>
      <c r="DR18" s="349" t="str">
        <f t="shared" ref="DR18:EA18" si="68">IF(OR(
AND($DF18&lt;&gt;$DF9,$DG9=DR$8),AND($DF18&lt;&gt;$DF10,$DG10=DR$8),
AND($DF18&lt;&gt;$DF11,$DG11=DR$8),AND($DF18&lt;&gt;$DF12,$DG12=DR$8),AND($DF18&lt;&gt;$DF13,$DG13=DR$8),AND($DF18&lt;&gt;$DF14,$DG14=DR$8),
AND($DF18&lt;&gt;$DF15,$DG15=DR$8),AND($DF18&lt;&gt;$DF16,$DG16=DR$8),AND($DF18&lt;&gt;$DF17,$DG17=DR$8)),
"",DR$8)</f>
        <v>RC11</v>
      </c>
      <c r="DS18" s="349" t="str">
        <f t="shared" si="68"/>
        <v>RC12</v>
      </c>
      <c r="DT18" s="349" t="str">
        <f t="shared" si="68"/>
        <v>RC13</v>
      </c>
      <c r="DU18" s="349" t="str">
        <f t="shared" si="68"/>
        <v>RC14</v>
      </c>
      <c r="DV18" s="349" t="str">
        <f t="shared" si="68"/>
        <v>RC15</v>
      </c>
      <c r="DW18" s="349" t="str">
        <f t="shared" si="68"/>
        <v>RC16</v>
      </c>
      <c r="DX18" s="349" t="str">
        <f t="shared" si="68"/>
        <v>RC17</v>
      </c>
      <c r="DY18" s="349" t="str">
        <f t="shared" si="68"/>
        <v>RC18</v>
      </c>
      <c r="DZ18" s="349" t="str">
        <f t="shared" si="68"/>
        <v>RC19</v>
      </c>
      <c r="EA18" s="349" t="str">
        <f t="shared" si="68"/>
        <v>RC20</v>
      </c>
      <c r="EC18" s="349">
        <f>'③壁等-鉄骨造'!D18</f>
        <v>0</v>
      </c>
      <c r="ED18" s="349">
        <f>'③壁等-鉄骨造'!H18</f>
        <v>0</v>
      </c>
      <c r="EE18" s="349" t="str">
        <f>IF(OR(
AND($EC18&lt;&gt;$EC9,$ED9=EE$8),AND($EC18&lt;&gt;$EC10,$ED10=EE$8),
AND($EC18&lt;&gt;$EC11,$ED11=EE$8),AND($EC18&lt;&gt;$EC12,$ED12=EE$8),AND($EC18&lt;&gt;$EC13,$ED13=EE$8),AND($EC18&lt;&gt;$EC14,$ED14=EE$8),
AND($EC18&lt;&gt;$EC15,$ED15=EE$8),AND($EC18&lt;&gt;$EC16,$ED16=EE$8),AND($EC18&lt;&gt;$EC17,$ED17=EE$8)),
"",EE$8)</f>
        <v>S01</v>
      </c>
      <c r="EF18" s="349" t="str">
        <f t="shared" ref="EF18:EN18" si="69">IF(OR(
AND($EC18&lt;&gt;$EC9,$ED9=EF$8),AND($EC18&lt;&gt;$EC10,$ED10=EF$8),
AND($EC18&lt;&gt;$EC11,$ED11=EF$8),AND($EC18&lt;&gt;$EC12,$ED12=EF$8),AND($EC18&lt;&gt;$EC13,$ED13=EF$8),AND($EC18&lt;&gt;$EC14,$ED14=EF$8),
AND($EC18&lt;&gt;$EC15,$ED15=EF$8),AND($EC18&lt;&gt;$EC16,$ED16=EF$8),AND($EC18&lt;&gt;$EC17,$ED17=EF$8)),
"",EF$8)</f>
        <v>S02</v>
      </c>
      <c r="EG18" s="349" t="str">
        <f t="shared" si="69"/>
        <v>S03</v>
      </c>
      <c r="EH18" s="349" t="str">
        <f t="shared" si="69"/>
        <v>S04</v>
      </c>
      <c r="EI18" s="349" t="str">
        <f t="shared" si="69"/>
        <v>S05</v>
      </c>
      <c r="EJ18" s="349" t="str">
        <f t="shared" si="69"/>
        <v>S06</v>
      </c>
      <c r="EK18" s="349" t="str">
        <f t="shared" si="69"/>
        <v>S07</v>
      </c>
      <c r="EL18" s="349" t="str">
        <f t="shared" si="69"/>
        <v>S08</v>
      </c>
      <c r="EM18" s="349" t="str">
        <f t="shared" si="69"/>
        <v>S09</v>
      </c>
      <c r="EN18" s="349" t="str">
        <f t="shared" si="69"/>
        <v>S10</v>
      </c>
      <c r="EO18" s="349" t="str">
        <f t="shared" ref="EO18:EX18" si="70">IF(OR(
AND($EC18&lt;&gt;$EC9,$ED9=EO$8),AND($EC18&lt;&gt;$EC10,$ED10=EO$8),
AND($EC18&lt;&gt;$EC11,$ED11=EO$8),AND($EC18&lt;&gt;$EC12,$ED12=EO$8),AND($EC18&lt;&gt;$EC13,$ED13=EO$8),AND($EC18&lt;&gt;$EC14,$ED14=EO$8),
AND($EC18&lt;&gt;$EC15,$ED15=EO$8),AND($EC18&lt;&gt;$EC16,$ED16=EO$8),AND($EC18&lt;&gt;$EC17,$ED17=EO$8)),
"",EO$8)</f>
        <v>S11</v>
      </c>
      <c r="EP18" s="349" t="str">
        <f t="shared" si="70"/>
        <v>S12</v>
      </c>
      <c r="EQ18" s="349" t="str">
        <f t="shared" si="70"/>
        <v>S13</v>
      </c>
      <c r="ER18" s="349" t="str">
        <f t="shared" si="70"/>
        <v>S14</v>
      </c>
      <c r="ES18" s="349" t="str">
        <f t="shared" si="70"/>
        <v>S15</v>
      </c>
      <c r="ET18" s="349" t="str">
        <f t="shared" si="70"/>
        <v>S16</v>
      </c>
      <c r="EU18" s="349" t="str">
        <f t="shared" si="70"/>
        <v>S17</v>
      </c>
      <c r="EV18" s="349" t="str">
        <f t="shared" si="70"/>
        <v>S18</v>
      </c>
      <c r="EW18" s="349" t="str">
        <f t="shared" si="70"/>
        <v>S19</v>
      </c>
      <c r="EX18" s="349" t="str">
        <f t="shared" si="70"/>
        <v>S20</v>
      </c>
    </row>
    <row r="19" spans="17:154" x14ac:dyDescent="0.15">
      <c r="Q19" s="349" t="str">
        <f>O12&amp;P12</f>
        <v>枠組構法（外壁）たて枠間＋付加断熱（縦下地）</v>
      </c>
      <c r="R19" s="349">
        <v>0.76</v>
      </c>
      <c r="S19" s="349">
        <v>0.01</v>
      </c>
      <c r="T19" s="349">
        <v>0</v>
      </c>
      <c r="U19" s="349">
        <v>0.02</v>
      </c>
      <c r="V19" s="349">
        <v>0.2</v>
      </c>
      <c r="W19" s="349">
        <v>0.01</v>
      </c>
      <c r="AC19" s="349" t="s">
        <v>656</v>
      </c>
      <c r="AD19" s="349" t="s">
        <v>657</v>
      </c>
      <c r="AE19" s="349" t="s">
        <v>636</v>
      </c>
      <c r="AG19" s="351" t="s">
        <v>425</v>
      </c>
      <c r="AK19" s="349" t="s">
        <v>255</v>
      </c>
      <c r="AL19" s="349" t="str">
        <f t="shared" si="1"/>
        <v xml:space="preserve">                Case "16.単層 熱線反射ガラス3種":</v>
      </c>
      <c r="AT19" s="349" t="s">
        <v>287</v>
      </c>
      <c r="AU19" s="349">
        <v>0.22</v>
      </c>
      <c r="AY19" s="349">
        <f>'③壁等-鉄骨造'!L19</f>
        <v>0</v>
      </c>
      <c r="AZ19" s="349" t="str">
        <f t="shared" si="19"/>
        <v/>
      </c>
      <c r="BA19" s="349" t="str">
        <f t="shared" si="5"/>
        <v/>
      </c>
      <c r="BB19" s="349" t="str">
        <f t="shared" si="6"/>
        <v/>
      </c>
      <c r="BC19" s="349" t="str">
        <f t="shared" si="20"/>
        <v/>
      </c>
      <c r="BD19" s="349">
        <f>'③壁等-鉄骨造'!O19</f>
        <v>0</v>
      </c>
      <c r="BE19" s="349" t="str">
        <f t="shared" si="7"/>
        <v/>
      </c>
      <c r="BF19" s="349" t="str">
        <f t="shared" si="8"/>
        <v/>
      </c>
      <c r="BG19" s="349" t="str">
        <f t="shared" si="9"/>
        <v/>
      </c>
      <c r="BH19" s="349" t="str">
        <f t="shared" si="21"/>
        <v/>
      </c>
      <c r="BI19" s="349">
        <f>'③壁等-鉄骨造'!R19</f>
        <v>0</v>
      </c>
      <c r="BJ19" s="349" t="str">
        <f t="shared" si="10"/>
        <v/>
      </c>
      <c r="BK19" s="349" t="str">
        <f t="shared" si="11"/>
        <v/>
      </c>
      <c r="BL19" s="349" t="str">
        <f t="shared" si="12"/>
        <v/>
      </c>
      <c r="BM19" s="349" t="str">
        <f t="shared" si="22"/>
        <v/>
      </c>
      <c r="CI19" s="349">
        <f>'①壁等-木造'!D19</f>
        <v>0</v>
      </c>
      <c r="CJ19" s="349">
        <f>'①壁等-木造'!G19</f>
        <v>0</v>
      </c>
      <c r="CK19" s="349" t="str">
        <f>IF(OR(
AND($CI19&lt;&gt;$CI9,$CJ9=CK$8),AND($CI19&lt;&gt;$CI10,$CJ10=CK$8),AND($CI19&lt;&gt;$CI11,$CJ11=CK$8),
AND($CI19&lt;&gt;$CI12,$CJ12=CK$8),AND($CI19&lt;&gt;$CI13,$CJ13=CK$8),AND($CI19&lt;&gt;$CI14,$CJ14=CK$8),AND($CI19&lt;&gt;$CI15,$CJ15=CK$8),
AND($CI19&lt;&gt;$CI16,$CJ16=CK$8),AND($CI19&lt;&gt;$CI17,$CJ17=CK$8),AND($CI19&lt;&gt;$CI18,$CJ18=CK$8)),
"",CK$8)</f>
        <v/>
      </c>
      <c r="CL19" s="349" t="str">
        <f t="shared" ref="CL19:CS19" si="71">IF(OR(
AND($CI19&lt;&gt;$CI9,$CJ9=CL$8),AND($CI19&lt;&gt;$CI10,$CJ10=CL$8),AND($CI19&lt;&gt;$CI11,$CJ11=CL$8),
AND($CI19&lt;&gt;$CI12,$CJ12=CL$8),AND($CI19&lt;&gt;$CI13,$CJ13=CL$8),AND($CI19&lt;&gt;$CI14,$CJ14=CL$8),AND($CI19&lt;&gt;$CI15,$CJ15=CL$8),
AND($CI19&lt;&gt;$CI16,$CJ16=CL$8),AND($CI19&lt;&gt;$CI17,$CJ17=CL$8),AND($CI19&lt;&gt;$CI18,$CJ18=CL$8)),
"",CL$8)</f>
        <v/>
      </c>
      <c r="CM19" s="349" t="str">
        <f t="shared" si="71"/>
        <v/>
      </c>
      <c r="CN19" s="349" t="str">
        <f t="shared" si="71"/>
        <v>W04</v>
      </c>
      <c r="CO19" s="349" t="str">
        <f t="shared" si="71"/>
        <v>W05</v>
      </c>
      <c r="CP19" s="349" t="str">
        <f t="shared" si="71"/>
        <v>W06</v>
      </c>
      <c r="CQ19" s="349" t="str">
        <f t="shared" si="71"/>
        <v>W07</v>
      </c>
      <c r="CR19" s="349" t="str">
        <f t="shared" si="71"/>
        <v>W08</v>
      </c>
      <c r="CS19" s="349" t="str">
        <f t="shared" si="71"/>
        <v>W09</v>
      </c>
      <c r="CT19" s="349" t="str">
        <f t="shared" ref="CT19:DD19" si="72">IF(OR(
AND($CI19&lt;&gt;$CI9,$CJ9=CT$8),AND($CI19&lt;&gt;$CI10,$CJ10=CT$8),AND($CI19&lt;&gt;$CI11,$CJ11=CT$8),
AND($CI19&lt;&gt;$CI12,$CJ12=CT$8),AND($CI19&lt;&gt;$CI13,$CJ13=CT$8),AND($CI19&lt;&gt;$CI14,$CJ14=CT$8),AND($CI19&lt;&gt;$CI15,$CJ15=CT$8),
AND($CI19&lt;&gt;$CI16,$CJ16=CT$8),AND($CI19&lt;&gt;$CI17,$CJ17=CT$8),AND($CI19&lt;&gt;$CI18,$CJ18=CT$8)),
"",CT$8)</f>
        <v>W10</v>
      </c>
      <c r="CU19" s="349" t="str">
        <f t="shared" si="72"/>
        <v>W11</v>
      </c>
      <c r="CV19" s="349" t="str">
        <f t="shared" si="72"/>
        <v>W12</v>
      </c>
      <c r="CW19" s="349" t="str">
        <f t="shared" si="72"/>
        <v>W13</v>
      </c>
      <c r="CX19" s="349" t="str">
        <f t="shared" si="72"/>
        <v>W14</v>
      </c>
      <c r="CY19" s="349" t="str">
        <f t="shared" si="72"/>
        <v>W15</v>
      </c>
      <c r="CZ19" s="349" t="str">
        <f t="shared" si="72"/>
        <v>W16</v>
      </c>
      <c r="DA19" s="349" t="str">
        <f t="shared" si="72"/>
        <v>W17</v>
      </c>
      <c r="DB19" s="349" t="str">
        <f t="shared" si="72"/>
        <v>W18</v>
      </c>
      <c r="DC19" s="349" t="str">
        <f t="shared" si="72"/>
        <v>W19</v>
      </c>
      <c r="DD19" s="349" t="str">
        <f t="shared" si="72"/>
        <v>W20</v>
      </c>
      <c r="DF19" s="349">
        <f>'②壁等-RC造'!D19</f>
        <v>0</v>
      </c>
      <c r="DG19" s="349">
        <f>'②壁等-RC造'!H19</f>
        <v>0</v>
      </c>
      <c r="DH19" s="349" t="str">
        <f>IF(OR(
AND($DF19&lt;&gt;$DF9,$DG9=DH$8),AND($DF19&lt;&gt;$DF10,$DG10=DH$8),AND($DF19&lt;&gt;$DF11,$DG11=DH$8),
AND($DF19&lt;&gt;$DF12,$DG12=DH$8),AND($DF19&lt;&gt;$DF13,$DG13=DH$8),AND($DF19&lt;&gt;$DF14,$DG14=DH$8),AND($DF19&lt;&gt;$DF15,$DG15=DH$8),
AND($DF19&lt;&gt;$DF16,$DG16=DH$8),AND($DF19&lt;&gt;$DF17,$DG17=DH$8),AND($DF19&lt;&gt;$DF18,$DG18=DH$8)),
"",DH$8)</f>
        <v>RC01</v>
      </c>
      <c r="DI19" s="349" t="str">
        <f t="shared" ref="DI19:DQ19" si="73">IF(OR(
AND($DF19&lt;&gt;$DF9,$DG9=DI$8),AND($DF19&lt;&gt;$DF10,$DG10=DI$8),AND($DF19&lt;&gt;$DF11,$DG11=DI$8),
AND($DF19&lt;&gt;$DF12,$DG12=DI$8),AND($DF19&lt;&gt;$DF13,$DG13=DI$8),AND($DF19&lt;&gt;$DF14,$DG14=DI$8),AND($DF19&lt;&gt;$DF15,$DG15=DI$8),
AND($DF19&lt;&gt;$DF16,$DG16=DI$8),AND($DF19&lt;&gt;$DF17,$DG17=DI$8),AND($DF19&lt;&gt;$DF18,$DG18=DI$8)),
"",DI$8)</f>
        <v>RC02</v>
      </c>
      <c r="DJ19" s="349" t="str">
        <f t="shared" si="73"/>
        <v>RC03</v>
      </c>
      <c r="DK19" s="349" t="str">
        <f t="shared" si="73"/>
        <v>RC04</v>
      </c>
      <c r="DL19" s="349" t="str">
        <f t="shared" si="73"/>
        <v>RC05</v>
      </c>
      <c r="DM19" s="349" t="str">
        <f t="shared" si="73"/>
        <v>RC06</v>
      </c>
      <c r="DN19" s="349" t="str">
        <f t="shared" si="73"/>
        <v>RC07</v>
      </c>
      <c r="DO19" s="349" t="str">
        <f t="shared" si="73"/>
        <v>RC08</v>
      </c>
      <c r="DP19" s="349" t="str">
        <f t="shared" si="73"/>
        <v>RC09</v>
      </c>
      <c r="DQ19" s="349" t="str">
        <f t="shared" si="73"/>
        <v>RC10</v>
      </c>
      <c r="DR19" s="349" t="str">
        <f t="shared" ref="DR19:EA19" si="74">IF(OR(
AND($DF19&lt;&gt;$DF9,$DG9=DR$8),AND($DF19&lt;&gt;$DF10,$DG10=DR$8),AND($DF19&lt;&gt;$DF11,$DG11=DR$8),
AND($DF19&lt;&gt;$DF12,$DG12=DR$8),AND($DF19&lt;&gt;$DF13,$DG13=DR$8),AND($DF19&lt;&gt;$DF14,$DG14=DR$8),AND($DF19&lt;&gt;$DF15,$DG15=DR$8),
AND($DF19&lt;&gt;$DF16,$DG16=DR$8),AND($DF19&lt;&gt;$DF17,$DG17=DR$8),AND($DF19&lt;&gt;$DF18,$DG18=DR$8)),
"",DR$8)</f>
        <v>RC11</v>
      </c>
      <c r="DS19" s="349" t="str">
        <f t="shared" si="74"/>
        <v>RC12</v>
      </c>
      <c r="DT19" s="349" t="str">
        <f t="shared" si="74"/>
        <v>RC13</v>
      </c>
      <c r="DU19" s="349" t="str">
        <f t="shared" si="74"/>
        <v>RC14</v>
      </c>
      <c r="DV19" s="349" t="str">
        <f t="shared" si="74"/>
        <v>RC15</v>
      </c>
      <c r="DW19" s="349" t="str">
        <f t="shared" si="74"/>
        <v>RC16</v>
      </c>
      <c r="DX19" s="349" t="str">
        <f t="shared" si="74"/>
        <v>RC17</v>
      </c>
      <c r="DY19" s="349" t="str">
        <f t="shared" si="74"/>
        <v>RC18</v>
      </c>
      <c r="DZ19" s="349" t="str">
        <f t="shared" si="74"/>
        <v>RC19</v>
      </c>
      <c r="EA19" s="349" t="str">
        <f t="shared" si="74"/>
        <v>RC20</v>
      </c>
      <c r="EC19" s="349">
        <f>'③壁等-鉄骨造'!D19</f>
        <v>0</v>
      </c>
      <c r="ED19" s="349">
        <f>'③壁等-鉄骨造'!H19</f>
        <v>0</v>
      </c>
      <c r="EE19" s="349" t="str">
        <f>IF(OR(
AND($EC19&lt;&gt;$EC9,$ED9=EE$8),AND($EC19&lt;&gt;$EC10,$ED10=EE$8),AND($EC19&lt;&gt;$EC11,$ED11=EE$8),
AND($EC19&lt;&gt;$EC12,$ED12=EE$8),AND($EC19&lt;&gt;$EC13,$ED13=EE$8),AND($EC19&lt;&gt;$EC14,$ED14=EE$8),AND($EC19&lt;&gt;$EC15,$ED15=EE$8),
AND($EC19&lt;&gt;$EC16,$ED16=EE$8),AND($EC19&lt;&gt;$EC17,$ED17=EE$8),AND($EC19&lt;&gt;$EC18,$ED18=EE$8)),
"",EE$8)</f>
        <v>S01</v>
      </c>
      <c r="EF19" s="349" t="str">
        <f t="shared" ref="EF19:EN19" si="75">IF(OR(
AND($EC19&lt;&gt;$EC9,$ED9=EF$8),AND($EC19&lt;&gt;$EC10,$ED10=EF$8),AND($EC19&lt;&gt;$EC11,$ED11=EF$8),
AND($EC19&lt;&gt;$EC12,$ED12=EF$8),AND($EC19&lt;&gt;$EC13,$ED13=EF$8),AND($EC19&lt;&gt;$EC14,$ED14=EF$8),AND($EC19&lt;&gt;$EC15,$ED15=EF$8),
AND($EC19&lt;&gt;$EC16,$ED16=EF$8),AND($EC19&lt;&gt;$EC17,$ED17=EF$8),AND($EC19&lt;&gt;$EC18,$ED18=EF$8)),
"",EF$8)</f>
        <v>S02</v>
      </c>
      <c r="EG19" s="349" t="str">
        <f t="shared" si="75"/>
        <v>S03</v>
      </c>
      <c r="EH19" s="349" t="str">
        <f t="shared" si="75"/>
        <v>S04</v>
      </c>
      <c r="EI19" s="349" t="str">
        <f t="shared" si="75"/>
        <v>S05</v>
      </c>
      <c r="EJ19" s="349" t="str">
        <f t="shared" si="75"/>
        <v>S06</v>
      </c>
      <c r="EK19" s="349" t="str">
        <f t="shared" si="75"/>
        <v>S07</v>
      </c>
      <c r="EL19" s="349" t="str">
        <f t="shared" si="75"/>
        <v>S08</v>
      </c>
      <c r="EM19" s="349" t="str">
        <f t="shared" si="75"/>
        <v>S09</v>
      </c>
      <c r="EN19" s="349" t="str">
        <f t="shared" si="75"/>
        <v>S10</v>
      </c>
      <c r="EO19" s="349" t="str">
        <f t="shared" ref="EO19:EX19" si="76">IF(OR(
AND($EC19&lt;&gt;$EC9,$ED9=EO$8),AND($EC19&lt;&gt;$EC10,$ED10=EO$8),AND($EC19&lt;&gt;$EC11,$ED11=EO$8),
AND($EC19&lt;&gt;$EC12,$ED12=EO$8),AND($EC19&lt;&gt;$EC13,$ED13=EO$8),AND($EC19&lt;&gt;$EC14,$ED14=EO$8),AND($EC19&lt;&gt;$EC15,$ED15=EO$8),
AND($EC19&lt;&gt;$EC16,$ED16=EO$8),AND($EC19&lt;&gt;$EC17,$ED17=EO$8),AND($EC19&lt;&gt;$EC18,$ED18=EO$8)),
"",EO$8)</f>
        <v>S11</v>
      </c>
      <c r="EP19" s="349" t="str">
        <f t="shared" si="76"/>
        <v>S12</v>
      </c>
      <c r="EQ19" s="349" t="str">
        <f t="shared" si="76"/>
        <v>S13</v>
      </c>
      <c r="ER19" s="349" t="str">
        <f t="shared" si="76"/>
        <v>S14</v>
      </c>
      <c r="ES19" s="349" t="str">
        <f t="shared" si="76"/>
        <v>S15</v>
      </c>
      <c r="ET19" s="349" t="str">
        <f t="shared" si="76"/>
        <v>S16</v>
      </c>
      <c r="EU19" s="349" t="str">
        <f t="shared" si="76"/>
        <v>S17</v>
      </c>
      <c r="EV19" s="349" t="str">
        <f t="shared" si="76"/>
        <v>S18</v>
      </c>
      <c r="EW19" s="349" t="str">
        <f t="shared" si="76"/>
        <v>S19</v>
      </c>
      <c r="EX19" s="349" t="str">
        <f t="shared" si="76"/>
        <v>S20</v>
      </c>
    </row>
    <row r="20" spans="17:154" x14ac:dyDescent="0.15">
      <c r="Q20" s="349" t="str">
        <f>O13&amp;P14</f>
        <v>枠組構法（屋根）たるき間</v>
      </c>
      <c r="R20" s="349">
        <v>0.86</v>
      </c>
      <c r="S20" s="349">
        <v>0.14000000000000001</v>
      </c>
      <c r="AC20" s="349" t="s">
        <v>658</v>
      </c>
      <c r="AD20" s="349" t="s">
        <v>659</v>
      </c>
      <c r="AE20" s="349" t="s">
        <v>638</v>
      </c>
      <c r="AG20" s="351" t="s">
        <v>426</v>
      </c>
      <c r="AK20" s="349" t="s">
        <v>256</v>
      </c>
      <c r="AL20" s="349" t="str">
        <f t="shared" si="1"/>
        <v xml:space="preserve">                Case "17.単層 熱線吸収板ガラス2種":</v>
      </c>
      <c r="AT20" s="349" t="s">
        <v>288</v>
      </c>
      <c r="AU20" s="349">
        <v>0.36</v>
      </c>
      <c r="AY20" s="349">
        <f>'③壁等-鉄骨造'!L20</f>
        <v>0</v>
      </c>
      <c r="AZ20" s="349" t="str">
        <f t="shared" si="19"/>
        <v/>
      </c>
      <c r="BA20" s="349" t="str">
        <f t="shared" si="5"/>
        <v/>
      </c>
      <c r="BB20" s="349" t="str">
        <f t="shared" si="6"/>
        <v/>
      </c>
      <c r="BC20" s="349" t="str">
        <f t="shared" si="20"/>
        <v/>
      </c>
      <c r="BD20" s="349">
        <f>'③壁等-鉄骨造'!O20</f>
        <v>0</v>
      </c>
      <c r="BE20" s="349" t="str">
        <f t="shared" si="7"/>
        <v/>
      </c>
      <c r="BF20" s="349" t="str">
        <f t="shared" si="8"/>
        <v/>
      </c>
      <c r="BG20" s="349" t="str">
        <f t="shared" si="9"/>
        <v/>
      </c>
      <c r="BH20" s="349" t="str">
        <f t="shared" si="21"/>
        <v/>
      </c>
      <c r="BI20" s="349">
        <f>'③壁等-鉄骨造'!R20</f>
        <v>0</v>
      </c>
      <c r="BJ20" s="349" t="str">
        <f t="shared" si="10"/>
        <v/>
      </c>
      <c r="BK20" s="349" t="str">
        <f t="shared" si="11"/>
        <v/>
      </c>
      <c r="BL20" s="349" t="str">
        <f t="shared" si="12"/>
        <v/>
      </c>
      <c r="BM20" s="349" t="str">
        <f t="shared" si="22"/>
        <v/>
      </c>
      <c r="BN20" s="349">
        <f>⑤窓!G20</f>
        <v>0</v>
      </c>
      <c r="BO20" s="349" t="str">
        <f xml:space="preserve">
IF($BN20=$AF$4,$AG$4,
IF($BN20=$AF$5,$AG$15,
IF($BN20=$AF$6,$AG$8,
IF($BN20=$AF$7,$AG$8,
IF($BN20=$AF$8,$AG$19,
IF($BN20=$AF$9,$AG$22,
""))))))</f>
        <v/>
      </c>
      <c r="BP20" s="349" t="str">
        <f xml:space="preserve">
IF($BN20=$AF$4,$AG$5,
IF($BN20=$AF$5,$AG$8,
IF($BN20=$AF$6,$AG$24,
IF($BN20=$AF$7,$AG$24,
IF($BN20=$AF$8,$AG$20,
IF($BN20=$AF$9,"",
""))))))</f>
        <v/>
      </c>
      <c r="BQ20" s="349" t="str">
        <f xml:space="preserve">
IF($BN20=$AF$4,$AG$6,
IF($BN20=$AF$5,$AG$23,
IF($BN20=$AF$6,$AG$16,
IF($BN20=$AF$7,$AG$11,
IF($BN20=$AF$8,$AG$21,
IF($BN20=$AF$9,"",
""))))))</f>
        <v/>
      </c>
      <c r="BR20" s="349" t="str">
        <f xml:space="preserve">
IF($BN20=$AF$4,$AG$7,
IF($BN20=$AF$5,$AG$11,
IF($BN20=$AF$6,$AG$12,
IF($BN20=$AF$7,$AG$12,
IF($BN20=$AF$8,$AG$22,
IF($BN20=$AF$9,"",
""))))))</f>
        <v/>
      </c>
      <c r="BS20" s="349" t="str">
        <f xml:space="preserve">
IF($BN20=$AF$4,$AG$8,
IF($BN20=$AF$5,$AG$12,
IF($BN20=$AF$6,$AG$10,
IF($BN20=$AF$7,$AG$10,
IF($BN20=$AF$8,"",
IF($BN20=$AF$9,"",
""))))))</f>
        <v/>
      </c>
      <c r="BT20" s="349" t="str">
        <f xml:space="preserve">
IF($BN20=$AF$4,$AG$9,
IF($BN20=$AF$5,$AG$10,
IF($BN20=$AF$6,$AG$13,
IF($BN20=$AF$7,$AG$26,
IF($BN20=$AF$8,"",
IF($BN20=$AF$9,"",
""))))))</f>
        <v/>
      </c>
      <c r="BU20" s="349" t="str">
        <f xml:space="preserve">
IF($BN20=$AF$4,$AG$10,
IF($BN20=$AF$5,$AG$13,
IF($BN20=$AF$6,"",
IF($BN20=$AF$7,$AG$17,
IF($BN20=$AF$8,"",
IF($BN20=$AF$9,"",
""))))))</f>
        <v/>
      </c>
      <c r="BV20" s="349" t="str">
        <f xml:space="preserve">
IF($BN20=$AF$4,$AG$11,
IF($BN20=$AF$5,"",
IF($BN20=$AF$6,"",
IF($BN20=$AF$7,$AG$18,
IF($BN20=$AF$8,"",
IF($BN20=$AF$9,"",
""))))))</f>
        <v/>
      </c>
      <c r="BW20" s="349" t="str">
        <f xml:space="preserve">
IF($BN20=$AF$4,$AG$12,
IF($BN20=$AF$5,"",
IF($BN20=$AF$6,"",
IF($BN20=$AF$7,$AG$14,
IF($BN20=$AF$8,"",
IF($BN20=$AF$9,"",
""))))))</f>
        <v/>
      </c>
      <c r="BX20" s="349" t="str">
        <f xml:space="preserve">
IF($BN20=$AF$4,$AG$13,
IF($BN20=$AF$5,"",
IF($BN20=$AF$6,"",
IF($BN20=$AF$7,"",
IF($BN20=$AF$8,"",
IF($BN20=$AF$9,"",
""))))))</f>
        <v/>
      </c>
      <c r="BY20" s="349" t="str">
        <f xml:space="preserve">
IF($BN20=$AF$4,$AG$14,
IF($BN20=$AF$5,"",
IF($BN20=$AF$6,"",
IF($BN20=$AF$7,"",
IF($BN20=$AF$8,"",
IF($BN20=$AF$9,"",
""))))))</f>
        <v/>
      </c>
      <c r="CC20" s="349">
        <f>⑥ドア!G20</f>
        <v>0</v>
      </c>
      <c r="CD20" s="349" t="str">
        <f xml:space="preserve">
IF($CC20=$BZ$4,$CB$4,
IF($CC20=$BZ$5,$CB$8,
IF($CC20=$BZ$6,$CB$4,
IF($CC20=$BZ$7,$CB$9,
IF($CC20=$BZ$8,$CB$10,
IF($CC20=$BZ$9,$CB$10,
IF($CC20=$BZ$10,$CB$10,
IF($CC20=$BZ$11,$CB$9,
""))))))))</f>
        <v/>
      </c>
      <c r="CE20" s="349" t="str">
        <f xml:space="preserve">
IF($CC20=$BZ$4,$CB$5,
IF($CC20=$BZ$5,"",
IF($CC20=$BZ$6,$CB$6,
IF($CC20=$BZ$7,"",
IF($CC20=$BZ$8,"",
IF($CC20=$BZ$9,"",
IF($CC20=$BZ$10,"",
IF($CC20=$BZ$11,"",
""))))))))</f>
        <v/>
      </c>
      <c r="CF20" s="349" t="str">
        <f xml:space="preserve">
IF($CC20=$BZ$4,$CB$6,
IF($CC20=$BZ$5,"",
IF($CC20=$BZ$6,$CB$7,
IF($CC20=$BZ$7,"",
IF($CC20=$BZ$8,"",
IF($CC20=$BZ$9,"",
IF($CC20=$BZ$10,"",
IF($CC20=$BZ$11,"",
""))))))))</f>
        <v/>
      </c>
      <c r="CG20" s="349" t="str">
        <f xml:space="preserve">
IF($CC20=$BZ$4,$CB$7,
IF($CC20=$BZ$5,"",
IF($CC20=$BZ$6,"",
IF($CC20=$BZ$7,"",
IF($CC20=$BZ$8,"",
IF($CC20=$BZ$9,"",
IF($CC20=$BZ$10,"",
IF($CC20=$BZ$11,"",
""))))))))</f>
        <v/>
      </c>
      <c r="CI20" s="349">
        <f>'①壁等-木造'!D20</f>
        <v>0</v>
      </c>
      <c r="CJ20" s="349">
        <f>'①壁等-木造'!G20</f>
        <v>0</v>
      </c>
      <c r="CK20" s="349" t="str">
        <f>IF(OR(
AND($CI20&lt;&gt;$CI9,$CJ9=CK$8),AND($CI20&lt;&gt;$CI10,$CJ10=CK$8),AND($CI20&lt;&gt;$CI11,$CJ11=CK$8),AND($CI20&lt;&gt;$CI12,$CJ12=CK$8),
AND($CI20&lt;&gt;$CI13,$CJ13=CK$8),AND($CI20&lt;&gt;$CI14,$CJ14=CK$8),AND($CI20&lt;&gt;$CI15,$CJ15=CK$8),AND($CI20&lt;&gt;$CI16,$CJ16=CK$8),
AND($CI20&lt;&gt;$CI17,$CJ17=CK$8),AND($CI20&lt;&gt;$CI18,$CJ18=CK$8),AND($CI20&lt;&gt;$CI19,$CJ19=CK$8)),
"",CK$8)</f>
        <v/>
      </c>
      <c r="CL20" s="349" t="str">
        <f t="shared" ref="CL20:CS20" si="77">IF(OR(
AND($CI20&lt;&gt;$CI9,$CJ9=CL$8),AND($CI20&lt;&gt;$CI10,$CJ10=CL$8),AND($CI20&lt;&gt;$CI11,$CJ11=CL$8),AND($CI20&lt;&gt;$CI12,$CJ12=CL$8),
AND($CI20&lt;&gt;$CI13,$CJ13=CL$8),AND($CI20&lt;&gt;$CI14,$CJ14=CL$8),AND($CI20&lt;&gt;$CI15,$CJ15=CL$8),AND($CI20&lt;&gt;$CI16,$CJ16=CL$8),
AND($CI20&lt;&gt;$CI17,$CJ17=CL$8),AND($CI20&lt;&gt;$CI18,$CJ18=CL$8),AND($CI20&lt;&gt;$CI19,$CJ19=CL$8)),
"",CL$8)</f>
        <v/>
      </c>
      <c r="CM20" s="349" t="str">
        <f t="shared" si="77"/>
        <v/>
      </c>
      <c r="CN20" s="349" t="str">
        <f t="shared" si="77"/>
        <v>W04</v>
      </c>
      <c r="CO20" s="349" t="str">
        <f t="shared" si="77"/>
        <v>W05</v>
      </c>
      <c r="CP20" s="349" t="str">
        <f t="shared" si="77"/>
        <v>W06</v>
      </c>
      <c r="CQ20" s="349" t="str">
        <f t="shared" si="77"/>
        <v>W07</v>
      </c>
      <c r="CR20" s="349" t="str">
        <f t="shared" si="77"/>
        <v>W08</v>
      </c>
      <c r="CS20" s="349" t="str">
        <f t="shared" si="77"/>
        <v>W09</v>
      </c>
      <c r="CT20" s="349" t="str">
        <f t="shared" ref="CT20:DD20" si="78">IF(OR(
AND($CI20&lt;&gt;$CI9,$CJ9=CT$8),AND($CI20&lt;&gt;$CI10,$CJ10=CT$8),AND($CI20&lt;&gt;$CI11,$CJ11=CT$8),AND($CI20&lt;&gt;$CI12,$CJ12=CT$8),
AND($CI20&lt;&gt;$CI13,$CJ13=CT$8),AND($CI20&lt;&gt;$CI14,$CJ14=CT$8),AND($CI20&lt;&gt;$CI15,$CJ15=CT$8),AND($CI20&lt;&gt;$CI16,$CJ16=CT$8),
AND($CI20&lt;&gt;$CI17,$CJ17=CT$8),AND($CI20&lt;&gt;$CI18,$CJ18=CT$8),AND($CI20&lt;&gt;$CI19,$CJ19=CT$8)),
"",CT$8)</f>
        <v>W10</v>
      </c>
      <c r="CU20" s="349" t="str">
        <f t="shared" si="78"/>
        <v>W11</v>
      </c>
      <c r="CV20" s="349" t="str">
        <f t="shared" si="78"/>
        <v>W12</v>
      </c>
      <c r="CW20" s="349" t="str">
        <f t="shared" si="78"/>
        <v>W13</v>
      </c>
      <c r="CX20" s="349" t="str">
        <f t="shared" si="78"/>
        <v>W14</v>
      </c>
      <c r="CY20" s="349" t="str">
        <f t="shared" si="78"/>
        <v>W15</v>
      </c>
      <c r="CZ20" s="349" t="str">
        <f t="shared" si="78"/>
        <v>W16</v>
      </c>
      <c r="DA20" s="349" t="str">
        <f t="shared" si="78"/>
        <v>W17</v>
      </c>
      <c r="DB20" s="349" t="str">
        <f t="shared" si="78"/>
        <v>W18</v>
      </c>
      <c r="DC20" s="349" t="str">
        <f t="shared" si="78"/>
        <v>W19</v>
      </c>
      <c r="DD20" s="349" t="str">
        <f t="shared" si="78"/>
        <v>W20</v>
      </c>
      <c r="DF20" s="349">
        <f>'②壁等-RC造'!D20</f>
        <v>0</v>
      </c>
      <c r="DG20" s="349">
        <f>'②壁等-RC造'!H20</f>
        <v>0</v>
      </c>
      <c r="DH20" s="349" t="str">
        <f>IF(OR(
AND($DF20&lt;&gt;$DF9,$DG9=DH$8),AND($DF20&lt;&gt;$DF10,$DG10=DH$8),AND($DF20&lt;&gt;$DF11,$DG11=DH$8),AND($DF20&lt;&gt;$DF12,$DG12=DH$8),
AND($DF20&lt;&gt;$DF13,$DG13=DH$8),AND($DF20&lt;&gt;$DF14,$DG14=DH$8),AND($DF20&lt;&gt;$DF15,$DG15=DH$8),AND($DF20&lt;&gt;$DF16,$DG16=DH$8),
AND($DF20&lt;&gt;$DF17,$DG17=DH$8),AND($DF20&lt;&gt;$DF18,$DG18=DH$8),AND($DF20&lt;&gt;$DF19,$DG19=DH$8)),
"",DH$8)</f>
        <v>RC01</v>
      </c>
      <c r="DI20" s="349" t="str">
        <f t="shared" ref="DI20:DQ20" si="79">IF(OR(
AND($DF20&lt;&gt;$DF9,$DG9=DI$8),AND($DF20&lt;&gt;$DF10,$DG10=DI$8),AND($DF20&lt;&gt;$DF11,$DG11=DI$8),AND($DF20&lt;&gt;$DF12,$DG12=DI$8),
AND($DF20&lt;&gt;$DF13,$DG13=DI$8),AND($DF20&lt;&gt;$DF14,$DG14=DI$8),AND($DF20&lt;&gt;$DF15,$DG15=DI$8),AND($DF20&lt;&gt;$DF16,$DG16=DI$8),
AND($DF20&lt;&gt;$DF17,$DG17=DI$8),AND($DF20&lt;&gt;$DF18,$DG18=DI$8),AND($DF20&lt;&gt;$DF19,$DG19=DI$8)),
"",DI$8)</f>
        <v>RC02</v>
      </c>
      <c r="DJ20" s="349" t="str">
        <f t="shared" si="79"/>
        <v>RC03</v>
      </c>
      <c r="DK20" s="349" t="str">
        <f t="shared" si="79"/>
        <v>RC04</v>
      </c>
      <c r="DL20" s="349" t="str">
        <f t="shared" si="79"/>
        <v>RC05</v>
      </c>
      <c r="DM20" s="349" t="str">
        <f t="shared" si="79"/>
        <v>RC06</v>
      </c>
      <c r="DN20" s="349" t="str">
        <f t="shared" si="79"/>
        <v>RC07</v>
      </c>
      <c r="DO20" s="349" t="str">
        <f t="shared" si="79"/>
        <v>RC08</v>
      </c>
      <c r="DP20" s="349" t="str">
        <f t="shared" si="79"/>
        <v>RC09</v>
      </c>
      <c r="DQ20" s="349" t="str">
        <f t="shared" si="79"/>
        <v>RC10</v>
      </c>
      <c r="DR20" s="349" t="str">
        <f t="shared" ref="DR20:EA20" si="80">IF(OR(
AND($DF20&lt;&gt;$DF9,$DG9=DR$8),AND($DF20&lt;&gt;$DF10,$DG10=DR$8),AND($DF20&lt;&gt;$DF11,$DG11=DR$8),AND($DF20&lt;&gt;$DF12,$DG12=DR$8),
AND($DF20&lt;&gt;$DF13,$DG13=DR$8),AND($DF20&lt;&gt;$DF14,$DG14=DR$8),AND($DF20&lt;&gt;$DF15,$DG15=DR$8),AND($DF20&lt;&gt;$DF16,$DG16=DR$8),
AND($DF20&lt;&gt;$DF17,$DG17=DR$8),AND($DF20&lt;&gt;$DF18,$DG18=DR$8),AND($DF20&lt;&gt;$DF19,$DG19=DR$8)),
"",DR$8)</f>
        <v>RC11</v>
      </c>
      <c r="DS20" s="349" t="str">
        <f t="shared" si="80"/>
        <v>RC12</v>
      </c>
      <c r="DT20" s="349" t="str">
        <f t="shared" si="80"/>
        <v>RC13</v>
      </c>
      <c r="DU20" s="349" t="str">
        <f t="shared" si="80"/>
        <v>RC14</v>
      </c>
      <c r="DV20" s="349" t="str">
        <f t="shared" si="80"/>
        <v>RC15</v>
      </c>
      <c r="DW20" s="349" t="str">
        <f t="shared" si="80"/>
        <v>RC16</v>
      </c>
      <c r="DX20" s="349" t="str">
        <f t="shared" si="80"/>
        <v>RC17</v>
      </c>
      <c r="DY20" s="349" t="str">
        <f t="shared" si="80"/>
        <v>RC18</v>
      </c>
      <c r="DZ20" s="349" t="str">
        <f t="shared" si="80"/>
        <v>RC19</v>
      </c>
      <c r="EA20" s="349" t="str">
        <f t="shared" si="80"/>
        <v>RC20</v>
      </c>
      <c r="EC20" s="349">
        <f>'③壁等-鉄骨造'!D20</f>
        <v>0</v>
      </c>
      <c r="ED20" s="349">
        <f>'③壁等-鉄骨造'!H20</f>
        <v>0</v>
      </c>
      <c r="EE20" s="349" t="str">
        <f>IF(OR(
AND($EC20&lt;&gt;$EC9,$ED9=EE$8),AND($EC20&lt;&gt;$EC10,$ED10=EE$8),AND($EC20&lt;&gt;$EC11,$ED11=EE$8),AND($EC20&lt;&gt;$EC12,$ED12=EE$8),
AND($EC20&lt;&gt;$EC13,$ED13=EE$8),AND($EC20&lt;&gt;$EC14,$ED14=EE$8),AND($EC20&lt;&gt;$EC15,$ED15=EE$8),AND($EC20&lt;&gt;$EC16,$ED16=EE$8),
AND($EC20&lt;&gt;$EC17,$ED17=EE$8),AND($EC20&lt;&gt;$EC18,$ED18=EE$8),AND($EC20&lt;&gt;$EC19,$ED19=EE$8)),
"",EE$8)</f>
        <v>S01</v>
      </c>
      <c r="EF20" s="349" t="str">
        <f t="shared" ref="EF20:EN20" si="81">IF(OR(
AND($EC20&lt;&gt;$EC9,$ED9=EF$8),AND($EC20&lt;&gt;$EC10,$ED10=EF$8),AND($EC20&lt;&gt;$EC11,$ED11=EF$8),AND($EC20&lt;&gt;$EC12,$ED12=EF$8),
AND($EC20&lt;&gt;$EC13,$ED13=EF$8),AND($EC20&lt;&gt;$EC14,$ED14=EF$8),AND($EC20&lt;&gt;$EC15,$ED15=EF$8),AND($EC20&lt;&gt;$EC16,$ED16=EF$8),
AND($EC20&lt;&gt;$EC17,$ED17=EF$8),AND($EC20&lt;&gt;$EC18,$ED18=EF$8),AND($EC20&lt;&gt;$EC19,$ED19=EF$8)),
"",EF$8)</f>
        <v>S02</v>
      </c>
      <c r="EG20" s="349" t="str">
        <f t="shared" si="81"/>
        <v>S03</v>
      </c>
      <c r="EH20" s="349" t="str">
        <f t="shared" si="81"/>
        <v>S04</v>
      </c>
      <c r="EI20" s="349" t="str">
        <f t="shared" si="81"/>
        <v>S05</v>
      </c>
      <c r="EJ20" s="349" t="str">
        <f t="shared" si="81"/>
        <v>S06</v>
      </c>
      <c r="EK20" s="349" t="str">
        <f t="shared" si="81"/>
        <v>S07</v>
      </c>
      <c r="EL20" s="349" t="str">
        <f t="shared" si="81"/>
        <v>S08</v>
      </c>
      <c r="EM20" s="349" t="str">
        <f t="shared" si="81"/>
        <v>S09</v>
      </c>
      <c r="EN20" s="349" t="str">
        <f t="shared" si="81"/>
        <v>S10</v>
      </c>
      <c r="EO20" s="349" t="str">
        <f t="shared" ref="EO20:EX20" si="82">IF(OR(
AND($EC20&lt;&gt;$EC9,$ED9=EO$8),AND($EC20&lt;&gt;$EC10,$ED10=EO$8),AND($EC20&lt;&gt;$EC11,$ED11=EO$8),AND($EC20&lt;&gt;$EC12,$ED12=EO$8),
AND($EC20&lt;&gt;$EC13,$ED13=EO$8),AND($EC20&lt;&gt;$EC14,$ED14=EO$8),AND($EC20&lt;&gt;$EC15,$ED15=EO$8),AND($EC20&lt;&gt;$EC16,$ED16=EO$8),
AND($EC20&lt;&gt;$EC17,$ED17=EO$8),AND($EC20&lt;&gt;$EC18,$ED18=EO$8),AND($EC20&lt;&gt;$EC19,$ED19=EO$8)),
"",EO$8)</f>
        <v>S11</v>
      </c>
      <c r="EP20" s="349" t="str">
        <f t="shared" si="82"/>
        <v>S12</v>
      </c>
      <c r="EQ20" s="349" t="str">
        <f t="shared" si="82"/>
        <v>S13</v>
      </c>
      <c r="ER20" s="349" t="str">
        <f t="shared" si="82"/>
        <v>S14</v>
      </c>
      <c r="ES20" s="349" t="str">
        <f t="shared" si="82"/>
        <v>S15</v>
      </c>
      <c r="ET20" s="349" t="str">
        <f t="shared" si="82"/>
        <v>S16</v>
      </c>
      <c r="EU20" s="349" t="str">
        <f t="shared" si="82"/>
        <v>S17</v>
      </c>
      <c r="EV20" s="349" t="str">
        <f t="shared" si="82"/>
        <v>S18</v>
      </c>
      <c r="EW20" s="349" t="str">
        <f t="shared" si="82"/>
        <v>S19</v>
      </c>
      <c r="EX20" s="349" t="str">
        <f t="shared" si="82"/>
        <v>S20</v>
      </c>
    </row>
    <row r="21" spans="17:154" x14ac:dyDescent="0.15">
      <c r="Q21" s="349" t="str">
        <f>O13&amp;P15</f>
        <v>枠組構法（屋根）たるき間＋付加断熱（横下地）</v>
      </c>
      <c r="R21" s="349">
        <v>0.79</v>
      </c>
      <c r="S21" s="349">
        <v>0.08</v>
      </c>
      <c r="T21" s="349">
        <v>0.12</v>
      </c>
      <c r="U21" s="349">
        <v>0.01</v>
      </c>
      <c r="AC21" s="349" t="s">
        <v>660</v>
      </c>
      <c r="AD21" s="349" t="s">
        <v>661</v>
      </c>
      <c r="AE21" s="349" t="s">
        <v>640</v>
      </c>
      <c r="AG21" s="351" t="s">
        <v>427</v>
      </c>
      <c r="AK21" s="349" t="s">
        <v>257</v>
      </c>
      <c r="AL21" s="349" t="str">
        <f t="shared" si="1"/>
        <v xml:space="preserve">                Case "18.二重窓 単板ガラス＋単板ガラス":</v>
      </c>
      <c r="AT21" s="349" t="s">
        <v>289</v>
      </c>
      <c r="AU21" s="349">
        <v>0.74</v>
      </c>
      <c r="AY21" s="349">
        <f>'③壁等-鉄骨造'!L21</f>
        <v>0</v>
      </c>
      <c r="AZ21" s="349" t="str">
        <f t="shared" si="19"/>
        <v/>
      </c>
      <c r="BA21" s="349" t="str">
        <f t="shared" si="5"/>
        <v/>
      </c>
      <c r="BB21" s="349" t="str">
        <f t="shared" si="6"/>
        <v/>
      </c>
      <c r="BC21" s="349" t="str">
        <f t="shared" si="20"/>
        <v/>
      </c>
      <c r="BD21" s="349">
        <f>'③壁等-鉄骨造'!O21</f>
        <v>0</v>
      </c>
      <c r="BE21" s="349" t="str">
        <f t="shared" si="7"/>
        <v/>
      </c>
      <c r="BF21" s="349" t="str">
        <f t="shared" si="8"/>
        <v/>
      </c>
      <c r="BG21" s="349" t="str">
        <f t="shared" si="9"/>
        <v/>
      </c>
      <c r="BH21" s="349" t="str">
        <f t="shared" si="21"/>
        <v/>
      </c>
      <c r="BI21" s="349">
        <f>'③壁等-鉄骨造'!R21</f>
        <v>0</v>
      </c>
      <c r="BJ21" s="349" t="str">
        <f t="shared" si="10"/>
        <v/>
      </c>
      <c r="BK21" s="349" t="str">
        <f t="shared" si="11"/>
        <v/>
      </c>
      <c r="BL21" s="349" t="str">
        <f t="shared" si="12"/>
        <v/>
      </c>
      <c r="BM21" s="349" t="str">
        <f t="shared" si="22"/>
        <v/>
      </c>
      <c r="CI21" s="349">
        <f>'①壁等-木造'!D21</f>
        <v>0</v>
      </c>
      <c r="CJ21" s="349">
        <f>'①壁等-木造'!G21</f>
        <v>0</v>
      </c>
      <c r="CK21" s="349" t="str">
        <f>IF(OR(
AND($CI21&lt;&gt;$CI9,$CJ9=CK$8),
AND($CI21&lt;&gt;$CI10,$CJ10=CK$8),AND($CI21&lt;&gt;$CI11,$CJ11=CK$8),AND($CI21&lt;&gt;$CI12,$CJ12=CK$8),AND($CI21&lt;&gt;$CI13,$CJ13=CK$8),
AND($CI21&lt;&gt;$CI14,$CJ14=CK$8),AND($CI21&lt;&gt;$CI15,$CJ15=CK$8),AND($CI21&lt;&gt;$CI16,$CJ16=CK$8),AND($CI21&lt;&gt;$CI17,$CJ17=CK$8),
AND($CI21&lt;&gt;$CI18,$CJ18=CK$8),AND($CI21&lt;&gt;$CI19,$CJ19=CK$8),AND($CI21&lt;&gt;$CI20,$CJ20=CK$8)),
"",CK$8)</f>
        <v/>
      </c>
      <c r="CL21" s="349" t="str">
        <f t="shared" ref="CL21:CS21" si="83">IF(OR(
AND($CI21&lt;&gt;$CI9,$CJ9=CL$8),
AND($CI21&lt;&gt;$CI10,$CJ10=CL$8),AND($CI21&lt;&gt;$CI11,$CJ11=CL$8),AND($CI21&lt;&gt;$CI12,$CJ12=CL$8),AND($CI21&lt;&gt;$CI13,$CJ13=CL$8),
AND($CI21&lt;&gt;$CI14,$CJ14=CL$8),AND($CI21&lt;&gt;$CI15,$CJ15=CL$8),AND($CI21&lt;&gt;$CI16,$CJ16=CL$8),AND($CI21&lt;&gt;$CI17,$CJ17=CL$8),
AND($CI21&lt;&gt;$CI18,$CJ18=CL$8),AND($CI21&lt;&gt;$CI19,$CJ19=CL$8),AND($CI21&lt;&gt;$CI20,$CJ20=CL$8)),
"",CL$8)</f>
        <v/>
      </c>
      <c r="CM21" s="349" t="str">
        <f t="shared" si="83"/>
        <v/>
      </c>
      <c r="CN21" s="349" t="str">
        <f t="shared" si="83"/>
        <v>W04</v>
      </c>
      <c r="CO21" s="349" t="str">
        <f t="shared" si="83"/>
        <v>W05</v>
      </c>
      <c r="CP21" s="349" t="str">
        <f t="shared" si="83"/>
        <v>W06</v>
      </c>
      <c r="CQ21" s="349" t="str">
        <f t="shared" si="83"/>
        <v>W07</v>
      </c>
      <c r="CR21" s="349" t="str">
        <f t="shared" si="83"/>
        <v>W08</v>
      </c>
      <c r="CS21" s="349" t="str">
        <f t="shared" si="83"/>
        <v>W09</v>
      </c>
      <c r="CT21" s="349" t="str">
        <f t="shared" ref="CT21:DD21" si="84">IF(OR(
AND($CI21&lt;&gt;$CI9,$CJ9=CT$8),
AND($CI21&lt;&gt;$CI10,$CJ10=CT$8),AND($CI21&lt;&gt;$CI11,$CJ11=CT$8),AND($CI21&lt;&gt;$CI12,$CJ12=CT$8),AND($CI21&lt;&gt;$CI13,$CJ13=CT$8),
AND($CI21&lt;&gt;$CI14,$CJ14=CT$8),AND($CI21&lt;&gt;$CI15,$CJ15=CT$8),AND($CI21&lt;&gt;$CI16,$CJ16=CT$8),AND($CI21&lt;&gt;$CI17,$CJ17=CT$8),
AND($CI21&lt;&gt;$CI18,$CJ18=CT$8),AND($CI21&lt;&gt;$CI19,$CJ19=CT$8),AND($CI21&lt;&gt;$CI20,$CJ20=CT$8)),
"",CT$8)</f>
        <v>W10</v>
      </c>
      <c r="CU21" s="349" t="str">
        <f t="shared" si="84"/>
        <v>W11</v>
      </c>
      <c r="CV21" s="349" t="str">
        <f t="shared" si="84"/>
        <v>W12</v>
      </c>
      <c r="CW21" s="349" t="str">
        <f t="shared" si="84"/>
        <v>W13</v>
      </c>
      <c r="CX21" s="349" t="str">
        <f t="shared" si="84"/>
        <v>W14</v>
      </c>
      <c r="CY21" s="349" t="str">
        <f t="shared" si="84"/>
        <v>W15</v>
      </c>
      <c r="CZ21" s="349" t="str">
        <f t="shared" si="84"/>
        <v>W16</v>
      </c>
      <c r="DA21" s="349" t="str">
        <f t="shared" si="84"/>
        <v>W17</v>
      </c>
      <c r="DB21" s="349" t="str">
        <f t="shared" si="84"/>
        <v>W18</v>
      </c>
      <c r="DC21" s="349" t="str">
        <f t="shared" si="84"/>
        <v>W19</v>
      </c>
      <c r="DD21" s="349" t="str">
        <f t="shared" si="84"/>
        <v>W20</v>
      </c>
      <c r="DF21" s="349">
        <f>'②壁等-RC造'!D21</f>
        <v>0</v>
      </c>
      <c r="DG21" s="349">
        <f>'②壁等-RC造'!H21</f>
        <v>0</v>
      </c>
      <c r="DH21" s="349" t="str">
        <f>IF(OR(
AND($DF21&lt;&gt;$DF9,$DG9=DH$8),
AND($DF21&lt;&gt;$DF10,$DG10=DH$8),AND($DF21&lt;&gt;$DF11,$DG11=DH$8),AND($DF21&lt;&gt;$DF12,$DG12=DH$8),AND($DF21&lt;&gt;$DF13,$DG13=DH$8),
AND($DF21&lt;&gt;$DF14,$DG14=DH$8),AND($DF21&lt;&gt;$DF15,$DG15=DH$8),AND($DF21&lt;&gt;$DF16,$DG16=DH$8),AND($DF21&lt;&gt;$DF17,$DG17=DH$8),
AND($DF21&lt;&gt;$DF18,$DG18=DH$8),AND($DF21&lt;&gt;$DF19,$DG19=DH$8),AND($DF21&lt;&gt;$DF20,$DG20=DH$8)),
"",DH$8)</f>
        <v>RC01</v>
      </c>
      <c r="DI21" s="349" t="str">
        <f t="shared" ref="DI21:DQ21" si="85">IF(OR(
AND($DF21&lt;&gt;$DF9,$DG9=DI$8),
AND($DF21&lt;&gt;$DF10,$DG10=DI$8),AND($DF21&lt;&gt;$DF11,$DG11=DI$8),AND($DF21&lt;&gt;$DF12,$DG12=DI$8),AND($DF21&lt;&gt;$DF13,$DG13=DI$8),
AND($DF21&lt;&gt;$DF14,$DG14=DI$8),AND($DF21&lt;&gt;$DF15,$DG15=DI$8),AND($DF21&lt;&gt;$DF16,$DG16=DI$8),AND($DF21&lt;&gt;$DF17,$DG17=DI$8),
AND($DF21&lt;&gt;$DF18,$DG18=DI$8),AND($DF21&lt;&gt;$DF19,$DG19=DI$8),AND($DF21&lt;&gt;$DF20,$DG20=DI$8)),
"",DI$8)</f>
        <v>RC02</v>
      </c>
      <c r="DJ21" s="349" t="str">
        <f t="shared" si="85"/>
        <v>RC03</v>
      </c>
      <c r="DK21" s="349" t="str">
        <f t="shared" si="85"/>
        <v>RC04</v>
      </c>
      <c r="DL21" s="349" t="str">
        <f t="shared" si="85"/>
        <v>RC05</v>
      </c>
      <c r="DM21" s="349" t="str">
        <f t="shared" si="85"/>
        <v>RC06</v>
      </c>
      <c r="DN21" s="349" t="str">
        <f t="shared" si="85"/>
        <v>RC07</v>
      </c>
      <c r="DO21" s="349" t="str">
        <f t="shared" si="85"/>
        <v>RC08</v>
      </c>
      <c r="DP21" s="349" t="str">
        <f t="shared" si="85"/>
        <v>RC09</v>
      </c>
      <c r="DQ21" s="349" t="str">
        <f t="shared" si="85"/>
        <v>RC10</v>
      </c>
      <c r="DR21" s="349" t="str">
        <f t="shared" ref="DR21:EA21" si="86">IF(OR(
AND($DF21&lt;&gt;$DF9,$DG9=DR$8),
AND($DF21&lt;&gt;$DF10,$DG10=DR$8),AND($DF21&lt;&gt;$DF11,$DG11=DR$8),AND($DF21&lt;&gt;$DF12,$DG12=DR$8),AND($DF21&lt;&gt;$DF13,$DG13=DR$8),
AND($DF21&lt;&gt;$DF14,$DG14=DR$8),AND($DF21&lt;&gt;$DF15,$DG15=DR$8),AND($DF21&lt;&gt;$DF16,$DG16=DR$8),AND($DF21&lt;&gt;$DF17,$DG17=DR$8),
AND($DF21&lt;&gt;$DF18,$DG18=DR$8),AND($DF21&lt;&gt;$DF19,$DG19=DR$8),AND($DF21&lt;&gt;$DF20,$DG20=DR$8)),
"",DR$8)</f>
        <v>RC11</v>
      </c>
      <c r="DS21" s="349" t="str">
        <f t="shared" si="86"/>
        <v>RC12</v>
      </c>
      <c r="DT21" s="349" t="str">
        <f t="shared" si="86"/>
        <v>RC13</v>
      </c>
      <c r="DU21" s="349" t="str">
        <f t="shared" si="86"/>
        <v>RC14</v>
      </c>
      <c r="DV21" s="349" t="str">
        <f t="shared" si="86"/>
        <v>RC15</v>
      </c>
      <c r="DW21" s="349" t="str">
        <f t="shared" si="86"/>
        <v>RC16</v>
      </c>
      <c r="DX21" s="349" t="str">
        <f t="shared" si="86"/>
        <v>RC17</v>
      </c>
      <c r="DY21" s="349" t="str">
        <f t="shared" si="86"/>
        <v>RC18</v>
      </c>
      <c r="DZ21" s="349" t="str">
        <f t="shared" si="86"/>
        <v>RC19</v>
      </c>
      <c r="EA21" s="349" t="str">
        <f t="shared" si="86"/>
        <v>RC20</v>
      </c>
      <c r="EC21" s="349">
        <f>'③壁等-鉄骨造'!D21</f>
        <v>0</v>
      </c>
      <c r="ED21" s="349">
        <f>'③壁等-鉄骨造'!H21</f>
        <v>0</v>
      </c>
      <c r="EE21" s="349" t="str">
        <f>IF(OR(
AND($EC21&lt;&gt;$EC9,$ED9=EE$8),
AND($EC21&lt;&gt;$EC10,$ED10=EE$8),AND($EC21&lt;&gt;$EC11,$ED11=EE$8),AND($EC21&lt;&gt;$EC12,$ED12=EE$8),AND($EC21&lt;&gt;$EC13,$ED13=EE$8),
AND($EC21&lt;&gt;$EC14,$ED14=EE$8),AND($EC21&lt;&gt;$EC15,$ED15=EE$8),AND($EC21&lt;&gt;$EC16,$ED16=EE$8),AND($EC21&lt;&gt;$EC17,$ED17=EE$8),
AND($EC21&lt;&gt;$EC18,$ED18=EE$8),AND($EC21&lt;&gt;$EC19,$ED19=EE$8),AND($EC21&lt;&gt;$EC20,$ED20=EE$8)),
"",EE$8)</f>
        <v>S01</v>
      </c>
      <c r="EF21" s="349" t="str">
        <f t="shared" ref="EF21:EN21" si="87">IF(OR(
AND($EC21&lt;&gt;$EC9,$ED9=EF$8),
AND($EC21&lt;&gt;$EC10,$ED10=EF$8),AND($EC21&lt;&gt;$EC11,$ED11=EF$8),AND($EC21&lt;&gt;$EC12,$ED12=EF$8),AND($EC21&lt;&gt;$EC13,$ED13=EF$8),
AND($EC21&lt;&gt;$EC14,$ED14=EF$8),AND($EC21&lt;&gt;$EC15,$ED15=EF$8),AND($EC21&lt;&gt;$EC16,$ED16=EF$8),AND($EC21&lt;&gt;$EC17,$ED17=EF$8),
AND($EC21&lt;&gt;$EC18,$ED18=EF$8),AND($EC21&lt;&gt;$EC19,$ED19=EF$8),AND($EC21&lt;&gt;$EC20,$ED20=EF$8)),
"",EF$8)</f>
        <v>S02</v>
      </c>
      <c r="EG21" s="349" t="str">
        <f t="shared" si="87"/>
        <v>S03</v>
      </c>
      <c r="EH21" s="349" t="str">
        <f t="shared" si="87"/>
        <v>S04</v>
      </c>
      <c r="EI21" s="349" t="str">
        <f t="shared" si="87"/>
        <v>S05</v>
      </c>
      <c r="EJ21" s="349" t="str">
        <f t="shared" si="87"/>
        <v>S06</v>
      </c>
      <c r="EK21" s="349" t="str">
        <f t="shared" si="87"/>
        <v>S07</v>
      </c>
      <c r="EL21" s="349" t="str">
        <f t="shared" si="87"/>
        <v>S08</v>
      </c>
      <c r="EM21" s="349" t="str">
        <f t="shared" si="87"/>
        <v>S09</v>
      </c>
      <c r="EN21" s="349" t="str">
        <f t="shared" si="87"/>
        <v>S10</v>
      </c>
      <c r="EO21" s="349" t="str">
        <f t="shared" ref="EO21:EX21" si="88">IF(OR(
AND($EC21&lt;&gt;$EC9,$ED9=EO$8),
AND($EC21&lt;&gt;$EC10,$ED10=EO$8),AND($EC21&lt;&gt;$EC11,$ED11=EO$8),AND($EC21&lt;&gt;$EC12,$ED12=EO$8),AND($EC21&lt;&gt;$EC13,$ED13=EO$8),
AND($EC21&lt;&gt;$EC14,$ED14=EO$8),AND($EC21&lt;&gt;$EC15,$ED15=EO$8),AND($EC21&lt;&gt;$EC16,$ED16=EO$8),AND($EC21&lt;&gt;$EC17,$ED17=EO$8),
AND($EC21&lt;&gt;$EC18,$ED18=EO$8),AND($EC21&lt;&gt;$EC19,$ED19=EO$8),AND($EC21&lt;&gt;$EC20,$ED20=EO$8)),
"",EO$8)</f>
        <v>S11</v>
      </c>
      <c r="EP21" s="349" t="str">
        <f t="shared" si="88"/>
        <v>S12</v>
      </c>
      <c r="EQ21" s="349" t="str">
        <f t="shared" si="88"/>
        <v>S13</v>
      </c>
      <c r="ER21" s="349" t="str">
        <f t="shared" si="88"/>
        <v>S14</v>
      </c>
      <c r="ES21" s="349" t="str">
        <f t="shared" si="88"/>
        <v>S15</v>
      </c>
      <c r="ET21" s="349" t="str">
        <f t="shared" si="88"/>
        <v>S16</v>
      </c>
      <c r="EU21" s="349" t="str">
        <f t="shared" si="88"/>
        <v>S17</v>
      </c>
      <c r="EV21" s="349" t="str">
        <f t="shared" si="88"/>
        <v>S18</v>
      </c>
      <c r="EW21" s="349" t="str">
        <f t="shared" si="88"/>
        <v>S19</v>
      </c>
      <c r="EX21" s="349" t="str">
        <f t="shared" si="88"/>
        <v>S20</v>
      </c>
    </row>
    <row r="22" spans="17:154" x14ac:dyDescent="0.15">
      <c r="AC22" s="349" t="s">
        <v>662</v>
      </c>
      <c r="AD22" s="349" t="s">
        <v>663</v>
      </c>
      <c r="AE22" s="349" t="s">
        <v>642</v>
      </c>
      <c r="AG22" s="351" t="s">
        <v>428</v>
      </c>
      <c r="AK22" s="349" t="s">
        <v>258</v>
      </c>
      <c r="AL22" s="349" t="str">
        <f t="shared" si="1"/>
        <v xml:space="preserve">                Case "19.二重窓 単板ガラス＋複層ガラス":</v>
      </c>
      <c r="AT22" s="349" t="s">
        <v>290</v>
      </c>
      <c r="AU22" s="349">
        <v>0.69</v>
      </c>
      <c r="AY22" s="349">
        <f>'③壁等-鉄骨造'!L22</f>
        <v>0</v>
      </c>
      <c r="AZ22" s="349" t="str">
        <f t="shared" si="19"/>
        <v/>
      </c>
      <c r="BA22" s="349" t="str">
        <f t="shared" si="5"/>
        <v/>
      </c>
      <c r="BB22" s="349" t="str">
        <f t="shared" si="6"/>
        <v/>
      </c>
      <c r="BC22" s="349" t="str">
        <f t="shared" si="20"/>
        <v/>
      </c>
      <c r="BD22" s="349">
        <f>'③壁等-鉄骨造'!O22</f>
        <v>0</v>
      </c>
      <c r="BE22" s="349" t="str">
        <f t="shared" si="7"/>
        <v/>
      </c>
      <c r="BF22" s="349" t="str">
        <f t="shared" si="8"/>
        <v/>
      </c>
      <c r="BG22" s="349" t="str">
        <f t="shared" si="9"/>
        <v/>
      </c>
      <c r="BH22" s="349" t="str">
        <f t="shared" si="21"/>
        <v/>
      </c>
      <c r="BI22" s="349">
        <f>'③壁等-鉄骨造'!R22</f>
        <v>0</v>
      </c>
      <c r="BJ22" s="349" t="str">
        <f t="shared" si="10"/>
        <v/>
      </c>
      <c r="BK22" s="349" t="str">
        <f t="shared" si="11"/>
        <v/>
      </c>
      <c r="BL22" s="349" t="str">
        <f t="shared" si="12"/>
        <v/>
      </c>
      <c r="BM22" s="349" t="str">
        <f t="shared" si="22"/>
        <v/>
      </c>
      <c r="BN22" s="349">
        <f>⑤窓!G22</f>
        <v>0</v>
      </c>
      <c r="BO22" s="349" t="str">
        <f xml:space="preserve">
IF($BN22=$AF$4,$AG$4,
IF($BN22=$AF$5,$AG$15,
IF($BN22=$AF$6,$AG$8,
IF($BN22=$AF$7,$AG$8,
IF($BN22=$AF$8,$AG$19,
IF($BN22=$AF$9,$AG$22,
""))))))</f>
        <v/>
      </c>
      <c r="BP22" s="349" t="str">
        <f xml:space="preserve">
IF($BN22=$AF$4,$AG$5,
IF($BN22=$AF$5,$AG$8,
IF($BN22=$AF$6,$AG$24,
IF($BN22=$AF$7,$AG$24,
IF($BN22=$AF$8,$AG$20,
IF($BN22=$AF$9,"",
""))))))</f>
        <v/>
      </c>
      <c r="BQ22" s="349" t="str">
        <f xml:space="preserve">
IF($BN22=$AF$4,$AG$6,
IF($BN22=$AF$5,$AG$23,
IF($BN22=$AF$6,$AG$16,
IF($BN22=$AF$7,$AG$11,
IF($BN22=$AF$8,$AG$21,
IF($BN22=$AF$9,"",
""))))))</f>
        <v/>
      </c>
      <c r="BR22" s="349" t="str">
        <f xml:space="preserve">
IF($BN22=$AF$4,$AG$7,
IF($BN22=$AF$5,$AG$11,
IF($BN22=$AF$6,$AG$12,
IF($BN22=$AF$7,$AG$12,
IF($BN22=$AF$8,$AG$22,
IF($BN22=$AF$9,"",
""))))))</f>
        <v/>
      </c>
      <c r="BS22" s="349" t="str">
        <f xml:space="preserve">
IF($BN22=$AF$4,$AG$8,
IF($BN22=$AF$5,$AG$12,
IF($BN22=$AF$6,$AG$10,
IF($BN22=$AF$7,$AG$10,
IF($BN22=$AF$8,"",
IF($BN22=$AF$9,"",
""))))))</f>
        <v/>
      </c>
      <c r="BT22" s="349" t="str">
        <f xml:space="preserve">
IF($BN22=$AF$4,$AG$9,
IF($BN22=$AF$5,$AG$10,
IF($BN22=$AF$6,$AG$13,
IF($BN22=$AF$7,$AG$26,
IF($BN22=$AF$8,"",
IF($BN22=$AF$9,"",
""))))))</f>
        <v/>
      </c>
      <c r="BU22" s="349" t="str">
        <f xml:space="preserve">
IF($BN22=$AF$4,$AG$10,
IF($BN22=$AF$5,$AG$13,
IF($BN22=$AF$6,"",
IF($BN22=$AF$7,$AG$17,
IF($BN22=$AF$8,"",
IF($BN22=$AF$9,"",
""))))))</f>
        <v/>
      </c>
      <c r="BV22" s="349" t="str">
        <f xml:space="preserve">
IF($BN22=$AF$4,$AG$11,
IF($BN22=$AF$5,"",
IF($BN22=$AF$6,"",
IF($BN22=$AF$7,$AG$18,
IF($BN22=$AF$8,"",
IF($BN22=$AF$9,"",
""))))))</f>
        <v/>
      </c>
      <c r="BW22" s="349" t="str">
        <f xml:space="preserve">
IF($BN22=$AF$4,$AG$12,
IF($BN22=$AF$5,"",
IF($BN22=$AF$6,"",
IF($BN22=$AF$7,$AG$14,
IF($BN22=$AF$8,"",
IF($BN22=$AF$9,"",
""))))))</f>
        <v/>
      </c>
      <c r="BX22" s="349" t="str">
        <f xml:space="preserve">
IF($BN22=$AF$4,$AG$13,
IF($BN22=$AF$5,"",
IF($BN22=$AF$6,"",
IF($BN22=$AF$7,"",
IF($BN22=$AF$8,"",
IF($BN22=$AF$9,"",
""))))))</f>
        <v/>
      </c>
      <c r="BY22" s="349" t="str">
        <f xml:space="preserve">
IF($BN22=$AF$4,$AG$14,
IF($BN22=$AF$5,"",
IF($BN22=$AF$6,"",
IF($BN22=$AF$7,"",
IF($BN22=$AF$8,"",
IF($BN22=$AF$9,"",
""))))))</f>
        <v/>
      </c>
      <c r="CC22" s="349">
        <f>⑥ドア!G22</f>
        <v>0</v>
      </c>
      <c r="CD22" s="349" t="str">
        <f xml:space="preserve">
IF($CC22=$BZ$4,$CB$4,
IF($CC22=$BZ$5,$CB$8,
IF($CC22=$BZ$6,$CB$4,
IF($CC22=$BZ$7,$CB$9,
IF($CC22=$BZ$8,$CB$10,
IF($CC22=$BZ$9,$CB$10,
IF($CC22=$BZ$10,$CB$10,
IF($CC22=$BZ$11,$CB$9,
""))))))))</f>
        <v/>
      </c>
      <c r="CE22" s="349" t="str">
        <f xml:space="preserve">
IF($CC22=$BZ$4,$CB$5,
IF($CC22=$BZ$5,"",
IF($CC22=$BZ$6,$CB$6,
IF($CC22=$BZ$7,"",
IF($CC22=$BZ$8,"",
IF($CC22=$BZ$9,"",
IF($CC22=$BZ$10,"",
IF($CC22=$BZ$11,"",
""))))))))</f>
        <v/>
      </c>
      <c r="CF22" s="349" t="str">
        <f xml:space="preserve">
IF($CC22=$BZ$4,$CB$6,
IF($CC22=$BZ$5,"",
IF($CC22=$BZ$6,$CB$7,
IF($CC22=$BZ$7,"",
IF($CC22=$BZ$8,"",
IF($CC22=$BZ$9,"",
IF($CC22=$BZ$10,"",
IF($CC22=$BZ$11,"",
""))))))))</f>
        <v/>
      </c>
      <c r="CG22" s="349" t="str">
        <f xml:space="preserve">
IF($CC22=$BZ$4,$CB$7,
IF($CC22=$BZ$5,"",
IF($CC22=$BZ$6,"",
IF($CC22=$BZ$7,"",
IF($CC22=$BZ$8,"",
IF($CC22=$BZ$9,"",
IF($CC22=$BZ$10,"",
IF($CC22=$BZ$11,"",
""))))))))</f>
        <v/>
      </c>
      <c r="CI22" s="349">
        <f>'①壁等-木造'!D22</f>
        <v>0</v>
      </c>
      <c r="CJ22" s="349">
        <f>'①壁等-木造'!G22</f>
        <v>0</v>
      </c>
      <c r="CK22" s="349" t="str">
        <f>IF(OR(
AND($CI22&lt;&gt;$CI9,$CJ9=CK$8),AND($CI22&lt;&gt;$CI10,$CJ10=CK$8),
AND($CI22&lt;&gt;$CI11,$CJ11=CK$8),AND($CI22&lt;&gt;$CI12,$CJ12=CK$8),AND($CI22&lt;&gt;$CI13,$CJ13=CK$8),AND($CI22&lt;&gt;$CI14,$CJ14=CK$8),
AND($CI22&lt;&gt;$CI15,$CJ15=CK$8),AND($CI22&lt;&gt;$CI16,$CJ16=CK$8),AND($CI22&lt;&gt;$CI17,$CJ17=CK$8),AND($CI22&lt;&gt;$CI18,$CJ18=CK$8),
AND($CI22&lt;&gt;$CI19,$CJ19=CK$8),AND($CI22&lt;&gt;$CI20,$CJ20=CK$8),AND($CI22&lt;&gt;$CI21,$CJ21=CK$8)),
"",CK$8)</f>
        <v/>
      </c>
      <c r="CL22" s="349" t="str">
        <f t="shared" ref="CL22:CS22" si="89">IF(OR(
AND($CI22&lt;&gt;$CI9,$CJ9=CL$8),AND($CI22&lt;&gt;$CI10,$CJ10=CL$8),
AND($CI22&lt;&gt;$CI11,$CJ11=CL$8),AND($CI22&lt;&gt;$CI12,$CJ12=CL$8),AND($CI22&lt;&gt;$CI13,$CJ13=CL$8),AND($CI22&lt;&gt;$CI14,$CJ14=CL$8),
AND($CI22&lt;&gt;$CI15,$CJ15=CL$8),AND($CI22&lt;&gt;$CI16,$CJ16=CL$8),AND($CI22&lt;&gt;$CI17,$CJ17=CL$8),AND($CI22&lt;&gt;$CI18,$CJ18=CL$8),
AND($CI22&lt;&gt;$CI19,$CJ19=CL$8),AND($CI22&lt;&gt;$CI20,$CJ20=CL$8),AND($CI22&lt;&gt;$CI21,$CJ21=CL$8)),
"",CL$8)</f>
        <v/>
      </c>
      <c r="CM22" s="349" t="str">
        <f t="shared" si="89"/>
        <v/>
      </c>
      <c r="CN22" s="349" t="str">
        <f t="shared" si="89"/>
        <v>W04</v>
      </c>
      <c r="CO22" s="349" t="str">
        <f t="shared" si="89"/>
        <v>W05</v>
      </c>
      <c r="CP22" s="349" t="str">
        <f t="shared" si="89"/>
        <v>W06</v>
      </c>
      <c r="CQ22" s="349" t="str">
        <f t="shared" si="89"/>
        <v>W07</v>
      </c>
      <c r="CR22" s="349" t="str">
        <f t="shared" si="89"/>
        <v>W08</v>
      </c>
      <c r="CS22" s="349" t="str">
        <f t="shared" si="89"/>
        <v>W09</v>
      </c>
      <c r="CT22" s="349" t="str">
        <f t="shared" ref="CT22:DD22" si="90">IF(OR(
AND($CI22&lt;&gt;$CI9,$CJ9=CT$8),AND($CI22&lt;&gt;$CI10,$CJ10=CT$8),
AND($CI22&lt;&gt;$CI11,$CJ11=CT$8),AND($CI22&lt;&gt;$CI12,$CJ12=CT$8),AND($CI22&lt;&gt;$CI13,$CJ13=CT$8),AND($CI22&lt;&gt;$CI14,$CJ14=CT$8),
AND($CI22&lt;&gt;$CI15,$CJ15=CT$8),AND($CI22&lt;&gt;$CI16,$CJ16=CT$8),AND($CI22&lt;&gt;$CI17,$CJ17=CT$8),AND($CI22&lt;&gt;$CI18,$CJ18=CT$8),
AND($CI22&lt;&gt;$CI19,$CJ19=CT$8),AND($CI22&lt;&gt;$CI20,$CJ20=CT$8),AND($CI22&lt;&gt;$CI21,$CJ21=CT$8)),
"",CT$8)</f>
        <v>W10</v>
      </c>
      <c r="CU22" s="349" t="str">
        <f t="shared" si="90"/>
        <v>W11</v>
      </c>
      <c r="CV22" s="349" t="str">
        <f t="shared" si="90"/>
        <v>W12</v>
      </c>
      <c r="CW22" s="349" t="str">
        <f t="shared" si="90"/>
        <v>W13</v>
      </c>
      <c r="CX22" s="349" t="str">
        <f t="shared" si="90"/>
        <v>W14</v>
      </c>
      <c r="CY22" s="349" t="str">
        <f t="shared" si="90"/>
        <v>W15</v>
      </c>
      <c r="CZ22" s="349" t="str">
        <f t="shared" si="90"/>
        <v>W16</v>
      </c>
      <c r="DA22" s="349" t="str">
        <f t="shared" si="90"/>
        <v>W17</v>
      </c>
      <c r="DB22" s="349" t="str">
        <f t="shared" si="90"/>
        <v>W18</v>
      </c>
      <c r="DC22" s="349" t="str">
        <f t="shared" si="90"/>
        <v>W19</v>
      </c>
      <c r="DD22" s="349" t="str">
        <f t="shared" si="90"/>
        <v>W20</v>
      </c>
      <c r="DF22" s="349">
        <f>'②壁等-RC造'!D22</f>
        <v>0</v>
      </c>
      <c r="DG22" s="349">
        <f>'②壁等-RC造'!H22</f>
        <v>0</v>
      </c>
      <c r="DH22" s="349" t="str">
        <f>IF(OR(
AND($DF22&lt;&gt;$DF9,$DG9=DH$8),AND($DF22&lt;&gt;$DF10,$DG10=DH$8),
AND($DF22&lt;&gt;$DF11,$DG11=DH$8),AND($DF22&lt;&gt;$DF12,$DG12=DH$8),AND($DF22&lt;&gt;$DF13,$DG13=DH$8),AND($DF22&lt;&gt;$DF14,$DG14=DH$8),
AND($DF22&lt;&gt;$DF15,$DG15=DH$8),AND($DF22&lt;&gt;$DF16,$DG16=DH$8),AND($DF22&lt;&gt;$DF17,$DG17=DH$8),AND($DF22&lt;&gt;$DF18,$DG18=DH$8),
AND($DF22&lt;&gt;$DF19,$DG19=DH$8),AND($DF22&lt;&gt;$DF20,$DG20=DH$8),AND($DF22&lt;&gt;$DF21,$DG21=DH$8)),
"",DH$8)</f>
        <v>RC01</v>
      </c>
      <c r="DI22" s="349" t="str">
        <f t="shared" ref="DI22:DQ22" si="91">IF(OR(
AND($DF22&lt;&gt;$DF9,$DG9=DI$8),AND($DF22&lt;&gt;$DF10,$DG10=DI$8),
AND($DF22&lt;&gt;$DF11,$DG11=DI$8),AND($DF22&lt;&gt;$DF12,$DG12=DI$8),AND($DF22&lt;&gt;$DF13,$DG13=DI$8),AND($DF22&lt;&gt;$DF14,$DG14=DI$8),
AND($DF22&lt;&gt;$DF15,$DG15=DI$8),AND($DF22&lt;&gt;$DF16,$DG16=DI$8),AND($DF22&lt;&gt;$DF17,$DG17=DI$8),AND($DF22&lt;&gt;$DF18,$DG18=DI$8),
AND($DF22&lt;&gt;$DF19,$DG19=DI$8),AND($DF22&lt;&gt;$DF20,$DG20=DI$8),AND($DF22&lt;&gt;$DF21,$DG21=DI$8)),
"",DI$8)</f>
        <v>RC02</v>
      </c>
      <c r="DJ22" s="349" t="str">
        <f t="shared" si="91"/>
        <v>RC03</v>
      </c>
      <c r="DK22" s="349" t="str">
        <f t="shared" si="91"/>
        <v>RC04</v>
      </c>
      <c r="DL22" s="349" t="str">
        <f t="shared" si="91"/>
        <v>RC05</v>
      </c>
      <c r="DM22" s="349" t="str">
        <f t="shared" si="91"/>
        <v>RC06</v>
      </c>
      <c r="DN22" s="349" t="str">
        <f t="shared" si="91"/>
        <v>RC07</v>
      </c>
      <c r="DO22" s="349" t="str">
        <f t="shared" si="91"/>
        <v>RC08</v>
      </c>
      <c r="DP22" s="349" t="str">
        <f t="shared" si="91"/>
        <v>RC09</v>
      </c>
      <c r="DQ22" s="349" t="str">
        <f t="shared" si="91"/>
        <v>RC10</v>
      </c>
      <c r="DR22" s="349" t="str">
        <f t="shared" ref="DR22:EA22" si="92">IF(OR(
AND($DF22&lt;&gt;$DF9,$DG9=DR$8),AND($DF22&lt;&gt;$DF10,$DG10=DR$8),
AND($DF22&lt;&gt;$DF11,$DG11=DR$8),AND($DF22&lt;&gt;$DF12,$DG12=DR$8),AND($DF22&lt;&gt;$DF13,$DG13=DR$8),AND($DF22&lt;&gt;$DF14,$DG14=DR$8),
AND($DF22&lt;&gt;$DF15,$DG15=DR$8),AND($DF22&lt;&gt;$DF16,$DG16=DR$8),AND($DF22&lt;&gt;$DF17,$DG17=DR$8),AND($DF22&lt;&gt;$DF18,$DG18=DR$8),
AND($DF22&lt;&gt;$DF19,$DG19=DR$8),AND($DF22&lt;&gt;$DF20,$DG20=DR$8),AND($DF22&lt;&gt;$DF21,$DG21=DR$8)),
"",DR$8)</f>
        <v>RC11</v>
      </c>
      <c r="DS22" s="349" t="str">
        <f t="shared" si="92"/>
        <v>RC12</v>
      </c>
      <c r="DT22" s="349" t="str">
        <f t="shared" si="92"/>
        <v>RC13</v>
      </c>
      <c r="DU22" s="349" t="str">
        <f t="shared" si="92"/>
        <v>RC14</v>
      </c>
      <c r="DV22" s="349" t="str">
        <f t="shared" si="92"/>
        <v>RC15</v>
      </c>
      <c r="DW22" s="349" t="str">
        <f t="shared" si="92"/>
        <v>RC16</v>
      </c>
      <c r="DX22" s="349" t="str">
        <f t="shared" si="92"/>
        <v>RC17</v>
      </c>
      <c r="DY22" s="349" t="str">
        <f t="shared" si="92"/>
        <v>RC18</v>
      </c>
      <c r="DZ22" s="349" t="str">
        <f t="shared" si="92"/>
        <v>RC19</v>
      </c>
      <c r="EA22" s="349" t="str">
        <f t="shared" si="92"/>
        <v>RC20</v>
      </c>
      <c r="EC22" s="349">
        <f>'③壁等-鉄骨造'!D22</f>
        <v>0</v>
      </c>
      <c r="ED22" s="349">
        <f>'③壁等-鉄骨造'!H22</f>
        <v>0</v>
      </c>
      <c r="EE22" s="349" t="str">
        <f>IF(OR(
AND($EC22&lt;&gt;$EC9,$ED9=EE$8),AND($EC22&lt;&gt;$EC10,$ED10=EE$8),
AND($EC22&lt;&gt;$EC11,$ED11=EE$8),AND($EC22&lt;&gt;$EC12,$ED12=EE$8),AND($EC22&lt;&gt;$EC13,$ED13=EE$8),AND($EC22&lt;&gt;$EC14,$ED14=EE$8),
AND($EC22&lt;&gt;$EC15,$ED15=EE$8),AND($EC22&lt;&gt;$EC16,$ED16=EE$8),AND($EC22&lt;&gt;$EC17,$ED17=EE$8),AND($EC22&lt;&gt;$EC18,$ED18=EE$8),
AND($EC22&lt;&gt;$EC19,$ED19=EE$8),AND($EC22&lt;&gt;$EC20,$ED20=EE$8),AND($EC22&lt;&gt;$EC21,$ED21=EE$8)),
"",EE$8)</f>
        <v>S01</v>
      </c>
      <c r="EF22" s="349" t="str">
        <f t="shared" ref="EF22:EN22" si="93">IF(OR(
AND($EC22&lt;&gt;$EC9,$ED9=EF$8),AND($EC22&lt;&gt;$EC10,$ED10=EF$8),
AND($EC22&lt;&gt;$EC11,$ED11=EF$8),AND($EC22&lt;&gt;$EC12,$ED12=EF$8),AND($EC22&lt;&gt;$EC13,$ED13=EF$8),AND($EC22&lt;&gt;$EC14,$ED14=EF$8),
AND($EC22&lt;&gt;$EC15,$ED15=EF$8),AND($EC22&lt;&gt;$EC16,$ED16=EF$8),AND($EC22&lt;&gt;$EC17,$ED17=EF$8),AND($EC22&lt;&gt;$EC18,$ED18=EF$8),
AND($EC22&lt;&gt;$EC19,$ED19=EF$8),AND($EC22&lt;&gt;$EC20,$ED20=EF$8),AND($EC22&lt;&gt;$EC21,$ED21=EF$8)),
"",EF$8)</f>
        <v>S02</v>
      </c>
      <c r="EG22" s="349" t="str">
        <f t="shared" si="93"/>
        <v>S03</v>
      </c>
      <c r="EH22" s="349" t="str">
        <f t="shared" si="93"/>
        <v>S04</v>
      </c>
      <c r="EI22" s="349" t="str">
        <f t="shared" si="93"/>
        <v>S05</v>
      </c>
      <c r="EJ22" s="349" t="str">
        <f t="shared" si="93"/>
        <v>S06</v>
      </c>
      <c r="EK22" s="349" t="str">
        <f t="shared" si="93"/>
        <v>S07</v>
      </c>
      <c r="EL22" s="349" t="str">
        <f t="shared" si="93"/>
        <v>S08</v>
      </c>
      <c r="EM22" s="349" t="str">
        <f t="shared" si="93"/>
        <v>S09</v>
      </c>
      <c r="EN22" s="349" t="str">
        <f t="shared" si="93"/>
        <v>S10</v>
      </c>
      <c r="EO22" s="349" t="str">
        <f t="shared" ref="EO22:EX22" si="94">IF(OR(
AND($EC22&lt;&gt;$EC9,$ED9=EO$8),AND($EC22&lt;&gt;$EC10,$ED10=EO$8),
AND($EC22&lt;&gt;$EC11,$ED11=EO$8),AND($EC22&lt;&gt;$EC12,$ED12=EO$8),AND($EC22&lt;&gt;$EC13,$ED13=EO$8),AND($EC22&lt;&gt;$EC14,$ED14=EO$8),
AND($EC22&lt;&gt;$EC15,$ED15=EO$8),AND($EC22&lt;&gt;$EC16,$ED16=EO$8),AND($EC22&lt;&gt;$EC17,$ED17=EO$8),AND($EC22&lt;&gt;$EC18,$ED18=EO$8),
AND($EC22&lt;&gt;$EC19,$ED19=EO$8),AND($EC22&lt;&gt;$EC20,$ED20=EO$8),AND($EC22&lt;&gt;$EC21,$ED21=EO$8)),
"",EO$8)</f>
        <v>S11</v>
      </c>
      <c r="EP22" s="349" t="str">
        <f t="shared" si="94"/>
        <v>S12</v>
      </c>
      <c r="EQ22" s="349" t="str">
        <f t="shared" si="94"/>
        <v>S13</v>
      </c>
      <c r="ER22" s="349" t="str">
        <f t="shared" si="94"/>
        <v>S14</v>
      </c>
      <c r="ES22" s="349" t="str">
        <f t="shared" si="94"/>
        <v>S15</v>
      </c>
      <c r="ET22" s="349" t="str">
        <f t="shared" si="94"/>
        <v>S16</v>
      </c>
      <c r="EU22" s="349" t="str">
        <f t="shared" si="94"/>
        <v>S17</v>
      </c>
      <c r="EV22" s="349" t="str">
        <f t="shared" si="94"/>
        <v>S18</v>
      </c>
      <c r="EW22" s="349" t="str">
        <f t="shared" si="94"/>
        <v>S19</v>
      </c>
      <c r="EX22" s="349" t="str">
        <f t="shared" si="94"/>
        <v>S20</v>
      </c>
    </row>
    <row r="23" spans="17:154" x14ac:dyDescent="0.15">
      <c r="AC23" s="349" t="s">
        <v>664</v>
      </c>
      <c r="AD23" s="349" t="s">
        <v>665</v>
      </c>
      <c r="AE23" s="349" t="s">
        <v>644</v>
      </c>
      <c r="AG23" s="351" t="s">
        <v>429</v>
      </c>
      <c r="AK23" s="349" t="s">
        <v>259</v>
      </c>
      <c r="AL23" s="349" t="str">
        <f t="shared" si="1"/>
        <v xml:space="preserve">                Case "20.二重窓 単板ガラス＋Low-E複層ガラス日射取得型":</v>
      </c>
      <c r="AT23" s="349" t="s">
        <v>291</v>
      </c>
      <c r="AU23" s="349">
        <v>1</v>
      </c>
      <c r="AY23" s="349">
        <f>'③壁等-鉄骨造'!L23</f>
        <v>0</v>
      </c>
      <c r="AZ23" s="349" t="str">
        <f t="shared" si="19"/>
        <v/>
      </c>
      <c r="BA23" s="349" t="str">
        <f t="shared" si="5"/>
        <v/>
      </c>
      <c r="BB23" s="349" t="str">
        <f t="shared" si="6"/>
        <v/>
      </c>
      <c r="BC23" s="349" t="str">
        <f t="shared" si="20"/>
        <v/>
      </c>
      <c r="BD23" s="349">
        <f>'③壁等-鉄骨造'!O23</f>
        <v>0</v>
      </c>
      <c r="BE23" s="349" t="str">
        <f t="shared" si="7"/>
        <v/>
      </c>
      <c r="BF23" s="349" t="str">
        <f t="shared" si="8"/>
        <v/>
      </c>
      <c r="BG23" s="349" t="str">
        <f t="shared" si="9"/>
        <v/>
      </c>
      <c r="BH23" s="349" t="str">
        <f t="shared" si="21"/>
        <v/>
      </c>
      <c r="BI23" s="349">
        <f>'③壁等-鉄骨造'!R23</f>
        <v>0</v>
      </c>
      <c r="BJ23" s="349" t="str">
        <f t="shared" si="10"/>
        <v/>
      </c>
      <c r="BK23" s="349" t="str">
        <f t="shared" si="11"/>
        <v/>
      </c>
      <c r="BL23" s="349" t="str">
        <f t="shared" si="12"/>
        <v/>
      </c>
      <c r="BM23" s="349" t="str">
        <f t="shared" si="22"/>
        <v/>
      </c>
      <c r="CI23" s="349">
        <f>'①壁等-木造'!D23</f>
        <v>0</v>
      </c>
      <c r="CJ23" s="349">
        <f>'①壁等-木造'!G23</f>
        <v>0</v>
      </c>
      <c r="CK23" s="349" t="str">
        <f>IF(OR(
AND($CI23&lt;&gt;$CI9,$CJ9=CK$8),AND($CI23&lt;&gt;$CI10,$CJ10=CK$8),AND($CI23&lt;&gt;$CI11,$CJ11=CK$8),
AND($CI23&lt;&gt;$CI12,$CJ12=CK$8),AND($CI23&lt;&gt;$CI13,$CJ13=CK$8),AND($CI23&lt;&gt;$CI14,$CJ14=CK$8),AND($CI23&lt;&gt;$CI15,$CJ15=CK$8),
AND($CI23&lt;&gt;$CI16,$CJ16=CK$8),AND($CI23&lt;&gt;$CI17,$CJ17=CK$8),AND($CI23&lt;&gt;$CI18,$CJ18=CK$8),AND($CI23&lt;&gt;$CI19,$CJ19=CK$8),
AND($CI23&lt;&gt;$CI20,$CJ20=CK$8),AND($CI23&lt;&gt;$CI21,$CJ21=CK$8),AND($CI23&lt;&gt;$CI22,$CJ22=CK$8)),
"",CK$8)</f>
        <v/>
      </c>
      <c r="CL23" s="349" t="str">
        <f t="shared" ref="CL23:CS23" si="95">IF(OR(
AND($CI23&lt;&gt;$CI9,$CJ9=CL$8),AND($CI23&lt;&gt;$CI10,$CJ10=CL$8),AND($CI23&lt;&gt;$CI11,$CJ11=CL$8),
AND($CI23&lt;&gt;$CI12,$CJ12=CL$8),AND($CI23&lt;&gt;$CI13,$CJ13=CL$8),AND($CI23&lt;&gt;$CI14,$CJ14=CL$8),AND($CI23&lt;&gt;$CI15,$CJ15=CL$8),
AND($CI23&lt;&gt;$CI16,$CJ16=CL$8),AND($CI23&lt;&gt;$CI17,$CJ17=CL$8),AND($CI23&lt;&gt;$CI18,$CJ18=CL$8),AND($CI23&lt;&gt;$CI19,$CJ19=CL$8),
AND($CI23&lt;&gt;$CI20,$CJ20=CL$8),AND($CI23&lt;&gt;$CI21,$CJ21=CL$8),AND($CI23&lt;&gt;$CI22,$CJ22=CL$8)),
"",CL$8)</f>
        <v/>
      </c>
      <c r="CM23" s="349" t="str">
        <f t="shared" si="95"/>
        <v/>
      </c>
      <c r="CN23" s="349" t="str">
        <f t="shared" si="95"/>
        <v>W04</v>
      </c>
      <c r="CO23" s="349" t="str">
        <f t="shared" si="95"/>
        <v>W05</v>
      </c>
      <c r="CP23" s="349" t="str">
        <f t="shared" si="95"/>
        <v>W06</v>
      </c>
      <c r="CQ23" s="349" t="str">
        <f t="shared" si="95"/>
        <v>W07</v>
      </c>
      <c r="CR23" s="349" t="str">
        <f t="shared" si="95"/>
        <v>W08</v>
      </c>
      <c r="CS23" s="349" t="str">
        <f t="shared" si="95"/>
        <v>W09</v>
      </c>
      <c r="CT23" s="349" t="str">
        <f t="shared" ref="CT23:DD23" si="96">IF(OR(
AND($CI23&lt;&gt;$CI9,$CJ9=CT$8),AND($CI23&lt;&gt;$CI10,$CJ10=CT$8),AND($CI23&lt;&gt;$CI11,$CJ11=CT$8),
AND($CI23&lt;&gt;$CI12,$CJ12=CT$8),AND($CI23&lt;&gt;$CI13,$CJ13=CT$8),AND($CI23&lt;&gt;$CI14,$CJ14=CT$8),AND($CI23&lt;&gt;$CI15,$CJ15=CT$8),
AND($CI23&lt;&gt;$CI16,$CJ16=CT$8),AND($CI23&lt;&gt;$CI17,$CJ17=CT$8),AND($CI23&lt;&gt;$CI18,$CJ18=CT$8),AND($CI23&lt;&gt;$CI19,$CJ19=CT$8),
AND($CI23&lt;&gt;$CI20,$CJ20=CT$8),AND($CI23&lt;&gt;$CI21,$CJ21=CT$8),AND($CI23&lt;&gt;$CI22,$CJ22=CT$8)),
"",CT$8)</f>
        <v>W10</v>
      </c>
      <c r="CU23" s="349" t="str">
        <f t="shared" si="96"/>
        <v>W11</v>
      </c>
      <c r="CV23" s="349" t="str">
        <f t="shared" si="96"/>
        <v>W12</v>
      </c>
      <c r="CW23" s="349" t="str">
        <f t="shared" si="96"/>
        <v>W13</v>
      </c>
      <c r="CX23" s="349" t="str">
        <f t="shared" si="96"/>
        <v>W14</v>
      </c>
      <c r="CY23" s="349" t="str">
        <f t="shared" si="96"/>
        <v>W15</v>
      </c>
      <c r="CZ23" s="349" t="str">
        <f t="shared" si="96"/>
        <v>W16</v>
      </c>
      <c r="DA23" s="349" t="str">
        <f t="shared" si="96"/>
        <v>W17</v>
      </c>
      <c r="DB23" s="349" t="str">
        <f t="shared" si="96"/>
        <v>W18</v>
      </c>
      <c r="DC23" s="349" t="str">
        <f t="shared" si="96"/>
        <v>W19</v>
      </c>
      <c r="DD23" s="349" t="str">
        <f t="shared" si="96"/>
        <v>W20</v>
      </c>
      <c r="DF23" s="349">
        <f>'②壁等-RC造'!D23</f>
        <v>0</v>
      </c>
      <c r="DG23" s="349">
        <f>'②壁等-RC造'!H23</f>
        <v>0</v>
      </c>
      <c r="DH23" s="349" t="str">
        <f>IF(OR(
AND($DF23&lt;&gt;$DF9,$DG9=DH$8),AND($DF23&lt;&gt;$DF10,$DG10=DH$8),AND($DF23&lt;&gt;$DF11,$DG11=DH$8),
AND($DF23&lt;&gt;$DF12,$DG12=DH$8),AND($DF23&lt;&gt;$DF13,$DG13=DH$8),AND($DF23&lt;&gt;$DF14,$DG14=DH$8),AND($DF23&lt;&gt;$DF15,$DG15=DH$8),
AND($DF23&lt;&gt;$DF16,$DG16=DH$8),AND($DF23&lt;&gt;$DF17,$DG17=DH$8),AND($DF23&lt;&gt;$DF18,$DG18=DH$8),AND($DF23&lt;&gt;$DF19,$DG19=DH$8),
AND($DF23&lt;&gt;$DF20,$DG20=DH$8),AND($DF23&lt;&gt;$DF21,$DG21=DH$8),AND($DF23&lt;&gt;$DF22,$DG22=DH$8)),
"",DH$8)</f>
        <v>RC01</v>
      </c>
      <c r="DI23" s="349" t="str">
        <f t="shared" ref="DI23:DQ23" si="97">IF(OR(
AND($DF23&lt;&gt;$DF9,$DG9=DI$8),AND($DF23&lt;&gt;$DF10,$DG10=DI$8),AND($DF23&lt;&gt;$DF11,$DG11=DI$8),
AND($DF23&lt;&gt;$DF12,$DG12=DI$8),AND($DF23&lt;&gt;$DF13,$DG13=DI$8),AND($DF23&lt;&gt;$DF14,$DG14=DI$8),AND($DF23&lt;&gt;$DF15,$DG15=DI$8),
AND($DF23&lt;&gt;$DF16,$DG16=DI$8),AND($DF23&lt;&gt;$DF17,$DG17=DI$8),AND($DF23&lt;&gt;$DF18,$DG18=DI$8),AND($DF23&lt;&gt;$DF19,$DG19=DI$8),
AND($DF23&lt;&gt;$DF20,$DG20=DI$8),AND($DF23&lt;&gt;$DF21,$DG21=DI$8),AND($DF23&lt;&gt;$DF22,$DG22=DI$8)),
"",DI$8)</f>
        <v>RC02</v>
      </c>
      <c r="DJ23" s="349" t="str">
        <f t="shared" si="97"/>
        <v>RC03</v>
      </c>
      <c r="DK23" s="349" t="str">
        <f t="shared" si="97"/>
        <v>RC04</v>
      </c>
      <c r="DL23" s="349" t="str">
        <f t="shared" si="97"/>
        <v>RC05</v>
      </c>
      <c r="DM23" s="349" t="str">
        <f t="shared" si="97"/>
        <v>RC06</v>
      </c>
      <c r="DN23" s="349" t="str">
        <f t="shared" si="97"/>
        <v>RC07</v>
      </c>
      <c r="DO23" s="349" t="str">
        <f t="shared" si="97"/>
        <v>RC08</v>
      </c>
      <c r="DP23" s="349" t="str">
        <f t="shared" si="97"/>
        <v>RC09</v>
      </c>
      <c r="DQ23" s="349" t="str">
        <f t="shared" si="97"/>
        <v>RC10</v>
      </c>
      <c r="DR23" s="349" t="str">
        <f t="shared" ref="DR23:EA23" si="98">IF(OR(
AND($DF23&lt;&gt;$DF9,$DG9=DR$8),AND($DF23&lt;&gt;$DF10,$DG10=DR$8),AND($DF23&lt;&gt;$DF11,$DG11=DR$8),
AND($DF23&lt;&gt;$DF12,$DG12=DR$8),AND($DF23&lt;&gt;$DF13,$DG13=DR$8),AND($DF23&lt;&gt;$DF14,$DG14=DR$8),AND($DF23&lt;&gt;$DF15,$DG15=DR$8),
AND($DF23&lt;&gt;$DF16,$DG16=DR$8),AND($DF23&lt;&gt;$DF17,$DG17=DR$8),AND($DF23&lt;&gt;$DF18,$DG18=DR$8),AND($DF23&lt;&gt;$DF19,$DG19=DR$8),
AND($DF23&lt;&gt;$DF20,$DG20=DR$8),AND($DF23&lt;&gt;$DF21,$DG21=DR$8),AND($DF23&lt;&gt;$DF22,$DG22=DR$8)),
"",DR$8)</f>
        <v>RC11</v>
      </c>
      <c r="DS23" s="349" t="str">
        <f t="shared" si="98"/>
        <v>RC12</v>
      </c>
      <c r="DT23" s="349" t="str">
        <f t="shared" si="98"/>
        <v>RC13</v>
      </c>
      <c r="DU23" s="349" t="str">
        <f t="shared" si="98"/>
        <v>RC14</v>
      </c>
      <c r="DV23" s="349" t="str">
        <f t="shared" si="98"/>
        <v>RC15</v>
      </c>
      <c r="DW23" s="349" t="str">
        <f t="shared" si="98"/>
        <v>RC16</v>
      </c>
      <c r="DX23" s="349" t="str">
        <f t="shared" si="98"/>
        <v>RC17</v>
      </c>
      <c r="DY23" s="349" t="str">
        <f t="shared" si="98"/>
        <v>RC18</v>
      </c>
      <c r="DZ23" s="349" t="str">
        <f t="shared" si="98"/>
        <v>RC19</v>
      </c>
      <c r="EA23" s="349" t="str">
        <f t="shared" si="98"/>
        <v>RC20</v>
      </c>
      <c r="EC23" s="349">
        <f>'③壁等-鉄骨造'!D23</f>
        <v>0</v>
      </c>
      <c r="ED23" s="349">
        <f>'③壁等-鉄骨造'!H23</f>
        <v>0</v>
      </c>
      <c r="EE23" s="349" t="str">
        <f>IF(OR(
AND($EC23&lt;&gt;$EC9,$ED9=EE$8),AND($EC23&lt;&gt;$EC10,$ED10=EE$8),AND($EC23&lt;&gt;$EC11,$ED11=EE$8),
AND($EC23&lt;&gt;$EC12,$ED12=EE$8),AND($EC23&lt;&gt;$EC13,$ED13=EE$8),AND($EC23&lt;&gt;$EC14,$ED14=EE$8),AND($EC23&lt;&gt;$EC15,$ED15=EE$8),
AND($EC23&lt;&gt;$EC16,$ED16=EE$8),AND($EC23&lt;&gt;$EC17,$ED17=EE$8),AND($EC23&lt;&gt;$EC18,$ED18=EE$8),AND($EC23&lt;&gt;$EC19,$ED19=EE$8),
AND($EC23&lt;&gt;$EC20,$ED20=EE$8),AND($EC23&lt;&gt;$EC21,$ED21=EE$8),AND($EC23&lt;&gt;$EC22,$ED22=EE$8)),
"",EE$8)</f>
        <v>S01</v>
      </c>
      <c r="EF23" s="349" t="str">
        <f t="shared" ref="EF23:EN23" si="99">IF(OR(
AND($EC23&lt;&gt;$EC9,$ED9=EF$8),AND($EC23&lt;&gt;$EC10,$ED10=EF$8),AND($EC23&lt;&gt;$EC11,$ED11=EF$8),
AND($EC23&lt;&gt;$EC12,$ED12=EF$8),AND($EC23&lt;&gt;$EC13,$ED13=EF$8),AND($EC23&lt;&gt;$EC14,$ED14=EF$8),AND($EC23&lt;&gt;$EC15,$ED15=EF$8),
AND($EC23&lt;&gt;$EC16,$ED16=EF$8),AND($EC23&lt;&gt;$EC17,$ED17=EF$8),AND($EC23&lt;&gt;$EC18,$ED18=EF$8),AND($EC23&lt;&gt;$EC19,$ED19=EF$8),
AND($EC23&lt;&gt;$EC20,$ED20=EF$8),AND($EC23&lt;&gt;$EC21,$ED21=EF$8),AND($EC23&lt;&gt;$EC22,$ED22=EF$8)),
"",EF$8)</f>
        <v>S02</v>
      </c>
      <c r="EG23" s="349" t="str">
        <f t="shared" si="99"/>
        <v>S03</v>
      </c>
      <c r="EH23" s="349" t="str">
        <f t="shared" si="99"/>
        <v>S04</v>
      </c>
      <c r="EI23" s="349" t="str">
        <f t="shared" si="99"/>
        <v>S05</v>
      </c>
      <c r="EJ23" s="349" t="str">
        <f t="shared" si="99"/>
        <v>S06</v>
      </c>
      <c r="EK23" s="349" t="str">
        <f t="shared" si="99"/>
        <v>S07</v>
      </c>
      <c r="EL23" s="349" t="str">
        <f t="shared" si="99"/>
        <v>S08</v>
      </c>
      <c r="EM23" s="349" t="str">
        <f t="shared" si="99"/>
        <v>S09</v>
      </c>
      <c r="EN23" s="349" t="str">
        <f t="shared" si="99"/>
        <v>S10</v>
      </c>
      <c r="EO23" s="349" t="str">
        <f t="shared" ref="EO23:EX23" si="100">IF(OR(
AND($EC23&lt;&gt;$EC9,$ED9=EO$8),AND($EC23&lt;&gt;$EC10,$ED10=EO$8),AND($EC23&lt;&gt;$EC11,$ED11=EO$8),
AND($EC23&lt;&gt;$EC12,$ED12=EO$8),AND($EC23&lt;&gt;$EC13,$ED13=EO$8),AND($EC23&lt;&gt;$EC14,$ED14=EO$8),AND($EC23&lt;&gt;$EC15,$ED15=EO$8),
AND($EC23&lt;&gt;$EC16,$ED16=EO$8),AND($EC23&lt;&gt;$EC17,$ED17=EO$8),AND($EC23&lt;&gt;$EC18,$ED18=EO$8),AND($EC23&lt;&gt;$EC19,$ED19=EO$8),
AND($EC23&lt;&gt;$EC20,$ED20=EO$8),AND($EC23&lt;&gt;$EC21,$ED21=EO$8),AND($EC23&lt;&gt;$EC22,$ED22=EO$8)),
"",EO$8)</f>
        <v>S11</v>
      </c>
      <c r="EP23" s="349" t="str">
        <f t="shared" si="100"/>
        <v>S12</v>
      </c>
      <c r="EQ23" s="349" t="str">
        <f t="shared" si="100"/>
        <v>S13</v>
      </c>
      <c r="ER23" s="349" t="str">
        <f t="shared" si="100"/>
        <v>S14</v>
      </c>
      <c r="ES23" s="349" t="str">
        <f t="shared" si="100"/>
        <v>S15</v>
      </c>
      <c r="ET23" s="349" t="str">
        <f t="shared" si="100"/>
        <v>S16</v>
      </c>
      <c r="EU23" s="349" t="str">
        <f t="shared" si="100"/>
        <v>S17</v>
      </c>
      <c r="EV23" s="349" t="str">
        <f t="shared" si="100"/>
        <v>S18</v>
      </c>
      <c r="EW23" s="349" t="str">
        <f t="shared" si="100"/>
        <v>S19</v>
      </c>
      <c r="EX23" s="349" t="str">
        <f t="shared" si="100"/>
        <v>S20</v>
      </c>
    </row>
    <row r="24" spans="17:154" x14ac:dyDescent="0.15">
      <c r="AG24" s="351" t="s">
        <v>430</v>
      </c>
      <c r="AK24" s="349" t="s">
        <v>260</v>
      </c>
      <c r="AL24" s="349" t="str">
        <f t="shared" si="1"/>
        <v xml:space="preserve">                Case "21.二重窓 単板ガラス＋Low-E複層ガラス日射遮蔽型":</v>
      </c>
      <c r="AT24" s="349" t="s">
        <v>292</v>
      </c>
      <c r="AU24" s="349">
        <v>1.3</v>
      </c>
      <c r="AY24" s="349">
        <f>'③壁等-鉄骨造'!L24</f>
        <v>0</v>
      </c>
      <c r="AZ24" s="349" t="str">
        <f t="shared" si="19"/>
        <v/>
      </c>
      <c r="BA24" s="349" t="str">
        <f t="shared" si="5"/>
        <v/>
      </c>
      <c r="BB24" s="349" t="str">
        <f t="shared" si="6"/>
        <v/>
      </c>
      <c r="BC24" s="349" t="str">
        <f t="shared" si="20"/>
        <v/>
      </c>
      <c r="BD24" s="349">
        <f>'③壁等-鉄骨造'!O24</f>
        <v>0</v>
      </c>
      <c r="BE24" s="349" t="str">
        <f t="shared" si="7"/>
        <v/>
      </c>
      <c r="BF24" s="349" t="str">
        <f t="shared" si="8"/>
        <v/>
      </c>
      <c r="BG24" s="349" t="str">
        <f t="shared" si="9"/>
        <v/>
      </c>
      <c r="BH24" s="349" t="str">
        <f t="shared" si="21"/>
        <v/>
      </c>
      <c r="BI24" s="349">
        <f>'③壁等-鉄骨造'!R24</f>
        <v>0</v>
      </c>
      <c r="BJ24" s="349" t="str">
        <f t="shared" si="10"/>
        <v/>
      </c>
      <c r="BK24" s="349" t="str">
        <f t="shared" si="11"/>
        <v/>
      </c>
      <c r="BL24" s="349" t="str">
        <f t="shared" si="12"/>
        <v/>
      </c>
      <c r="BM24" s="349" t="str">
        <f t="shared" si="22"/>
        <v/>
      </c>
      <c r="BN24" s="349">
        <f>⑤窓!G24</f>
        <v>0</v>
      </c>
      <c r="BO24" s="349" t="str">
        <f xml:space="preserve">
IF($BN24=$AF$4,$AG$4,
IF($BN24=$AF$5,$AG$15,
IF($BN24=$AF$6,$AG$8,
IF($BN24=$AF$7,$AG$8,
IF($BN24=$AF$8,$AG$19,
IF($BN24=$AF$9,$AG$22,
""))))))</f>
        <v/>
      </c>
      <c r="BP24" s="349" t="str">
        <f xml:space="preserve">
IF($BN24=$AF$4,$AG$5,
IF($BN24=$AF$5,$AG$8,
IF($BN24=$AF$6,$AG$24,
IF($BN24=$AF$7,$AG$24,
IF($BN24=$AF$8,$AG$20,
IF($BN24=$AF$9,"",
""))))))</f>
        <v/>
      </c>
      <c r="BQ24" s="349" t="str">
        <f xml:space="preserve">
IF($BN24=$AF$4,$AG$6,
IF($BN24=$AF$5,$AG$23,
IF($BN24=$AF$6,$AG$16,
IF($BN24=$AF$7,$AG$11,
IF($BN24=$AF$8,$AG$21,
IF($BN24=$AF$9,"",
""))))))</f>
        <v/>
      </c>
      <c r="BR24" s="349" t="str">
        <f xml:space="preserve">
IF($BN24=$AF$4,$AG$7,
IF($BN24=$AF$5,$AG$11,
IF($BN24=$AF$6,$AG$12,
IF($BN24=$AF$7,$AG$12,
IF($BN24=$AF$8,$AG$22,
IF($BN24=$AF$9,"",
""))))))</f>
        <v/>
      </c>
      <c r="BS24" s="349" t="str">
        <f xml:space="preserve">
IF($BN24=$AF$4,$AG$8,
IF($BN24=$AF$5,$AG$12,
IF($BN24=$AF$6,$AG$10,
IF($BN24=$AF$7,$AG$10,
IF($BN24=$AF$8,"",
IF($BN24=$AF$9,"",
""))))))</f>
        <v/>
      </c>
      <c r="BT24" s="349" t="str">
        <f xml:space="preserve">
IF($BN24=$AF$4,$AG$9,
IF($BN24=$AF$5,$AG$10,
IF($BN24=$AF$6,$AG$13,
IF($BN24=$AF$7,$AG$26,
IF($BN24=$AF$8,"",
IF($BN24=$AF$9,"",
""))))))</f>
        <v/>
      </c>
      <c r="BU24" s="349" t="str">
        <f xml:space="preserve">
IF($BN24=$AF$4,$AG$10,
IF($BN24=$AF$5,$AG$13,
IF($BN24=$AF$6,"",
IF($BN24=$AF$7,$AG$17,
IF($BN24=$AF$8,"",
IF($BN24=$AF$9,"",
""))))))</f>
        <v/>
      </c>
      <c r="BV24" s="349" t="str">
        <f xml:space="preserve">
IF($BN24=$AF$4,$AG$11,
IF($BN24=$AF$5,"",
IF($BN24=$AF$6,"",
IF($BN24=$AF$7,$AG$18,
IF($BN24=$AF$8,"",
IF($BN24=$AF$9,"",
""))))))</f>
        <v/>
      </c>
      <c r="BW24" s="349" t="str">
        <f xml:space="preserve">
IF($BN24=$AF$4,$AG$12,
IF($BN24=$AF$5,"",
IF($BN24=$AF$6,"",
IF($BN24=$AF$7,$AG$14,
IF($BN24=$AF$8,"",
IF($BN24=$AF$9,"",
""))))))</f>
        <v/>
      </c>
      <c r="BX24" s="349" t="str">
        <f xml:space="preserve">
IF($BN24=$AF$4,$AG$13,
IF($BN24=$AF$5,"",
IF($BN24=$AF$6,"",
IF($BN24=$AF$7,"",
IF($BN24=$AF$8,"",
IF($BN24=$AF$9,"",
""))))))</f>
        <v/>
      </c>
      <c r="BY24" s="349" t="str">
        <f xml:space="preserve">
IF($BN24=$AF$4,$AG$14,
IF($BN24=$AF$5,"",
IF($BN24=$AF$6,"",
IF($BN24=$AF$7,"",
IF($BN24=$AF$8,"",
IF($BN24=$AF$9,"",
""))))))</f>
        <v/>
      </c>
      <c r="CC24" s="349">
        <f>⑥ドア!G24</f>
        <v>0</v>
      </c>
      <c r="CD24" s="349" t="str">
        <f xml:space="preserve">
IF($CC24=$BZ$4,$CB$4,
IF($CC24=$BZ$5,$CB$8,
IF($CC24=$BZ$6,$CB$4,
IF($CC24=$BZ$7,$CB$9,
IF($CC24=$BZ$8,$CB$10,
IF($CC24=$BZ$9,$CB$10,
IF($CC24=$BZ$10,$CB$10,
IF($CC24=$BZ$11,$CB$9,
""))))))))</f>
        <v/>
      </c>
      <c r="CE24" s="349" t="str">
        <f xml:space="preserve">
IF($CC24=$BZ$4,$CB$5,
IF($CC24=$BZ$5,"",
IF($CC24=$BZ$6,$CB$6,
IF($CC24=$BZ$7,"",
IF($CC24=$BZ$8,"",
IF($CC24=$BZ$9,"",
IF($CC24=$BZ$10,"",
IF($CC24=$BZ$11,"",
""))))))))</f>
        <v/>
      </c>
      <c r="CF24" s="349" t="str">
        <f xml:space="preserve">
IF($CC24=$BZ$4,$CB$6,
IF($CC24=$BZ$5,"",
IF($CC24=$BZ$6,$CB$7,
IF($CC24=$BZ$7,"",
IF($CC24=$BZ$8,"",
IF($CC24=$BZ$9,"",
IF($CC24=$BZ$10,"",
IF($CC24=$BZ$11,"",
""))))))))</f>
        <v/>
      </c>
      <c r="CG24" s="349" t="str">
        <f xml:space="preserve">
IF($CC24=$BZ$4,$CB$7,
IF($CC24=$BZ$5,"",
IF($CC24=$BZ$6,"",
IF($CC24=$BZ$7,"",
IF($CC24=$BZ$8,"",
IF($CC24=$BZ$9,"",
IF($CC24=$BZ$10,"",
IF($CC24=$BZ$11,"",
""))))))))</f>
        <v/>
      </c>
      <c r="CI24" s="349">
        <f>'①壁等-木造'!D24</f>
        <v>0</v>
      </c>
      <c r="CJ24" s="349">
        <f>'①壁等-木造'!G24</f>
        <v>0</v>
      </c>
      <c r="CK24" s="349" t="str">
        <f>IF(OR(
AND($CI24&lt;&gt;$CI9,$CJ9=CK$8),AND($CI24&lt;&gt;$CI10,$CJ10=CK$8),AND($CI24&lt;&gt;$CI11,$CJ11=CK$8),AND($CI24&lt;&gt;$CI12,$CJ12=CK$8),
AND($CI24&lt;&gt;$CI13,$CJ13=CK$8),AND($CI24&lt;&gt;$CI14,$CJ14=CK$8),AND($CI24&lt;&gt;$CI15,$CJ15=CK$8),AND($CI24&lt;&gt;$CI16,$CJ16=CK$8),
AND($CI24&lt;&gt;$CI17,$CJ17=CK$8),AND($CI24&lt;&gt;$CI18,$CJ18=CK$8),AND($CI24&lt;&gt;$CI19,$CJ19=CK$8),AND($CI24&lt;&gt;$CI20,$CJ20=CK$8),
AND($CI24&lt;&gt;$CI21,$CJ21=CK$8),AND($CI24&lt;&gt;$CI22,$CJ22=CK$8),AND($CI24&lt;&gt;$CI23,$CJ23=CK$8)),
"",CK$8)</f>
        <v/>
      </c>
      <c r="CL24" s="349" t="str">
        <f t="shared" ref="CL24:CS24" si="101">IF(OR(
AND($CI24&lt;&gt;$CI9,$CJ9=CL$8),AND($CI24&lt;&gt;$CI10,$CJ10=CL$8),AND($CI24&lt;&gt;$CI11,$CJ11=CL$8),AND($CI24&lt;&gt;$CI12,$CJ12=CL$8),
AND($CI24&lt;&gt;$CI13,$CJ13=CL$8),AND($CI24&lt;&gt;$CI14,$CJ14=CL$8),AND($CI24&lt;&gt;$CI15,$CJ15=CL$8),AND($CI24&lt;&gt;$CI16,$CJ16=CL$8),
AND($CI24&lt;&gt;$CI17,$CJ17=CL$8),AND($CI24&lt;&gt;$CI18,$CJ18=CL$8),AND($CI24&lt;&gt;$CI19,$CJ19=CL$8),AND($CI24&lt;&gt;$CI20,$CJ20=CL$8),
AND($CI24&lt;&gt;$CI21,$CJ21=CL$8),AND($CI24&lt;&gt;$CI22,$CJ22=CL$8),AND($CI24&lt;&gt;$CI23,$CJ23=CL$8)),
"",CL$8)</f>
        <v/>
      </c>
      <c r="CM24" s="349" t="str">
        <f t="shared" si="101"/>
        <v/>
      </c>
      <c r="CN24" s="349" t="str">
        <f t="shared" si="101"/>
        <v>W04</v>
      </c>
      <c r="CO24" s="349" t="str">
        <f t="shared" si="101"/>
        <v>W05</v>
      </c>
      <c r="CP24" s="349" t="str">
        <f t="shared" si="101"/>
        <v>W06</v>
      </c>
      <c r="CQ24" s="349" t="str">
        <f t="shared" si="101"/>
        <v>W07</v>
      </c>
      <c r="CR24" s="349" t="str">
        <f t="shared" si="101"/>
        <v>W08</v>
      </c>
      <c r="CS24" s="349" t="str">
        <f t="shared" si="101"/>
        <v>W09</v>
      </c>
      <c r="CT24" s="349" t="str">
        <f t="shared" ref="CT24:DD24" si="102">IF(OR(
AND($CI24&lt;&gt;$CI9,$CJ9=CT$8),AND($CI24&lt;&gt;$CI10,$CJ10=CT$8),AND($CI24&lt;&gt;$CI11,$CJ11=CT$8),AND($CI24&lt;&gt;$CI12,$CJ12=CT$8),
AND($CI24&lt;&gt;$CI13,$CJ13=CT$8),AND($CI24&lt;&gt;$CI14,$CJ14=CT$8),AND($CI24&lt;&gt;$CI15,$CJ15=CT$8),AND($CI24&lt;&gt;$CI16,$CJ16=CT$8),
AND($CI24&lt;&gt;$CI17,$CJ17=CT$8),AND($CI24&lt;&gt;$CI18,$CJ18=CT$8),AND($CI24&lt;&gt;$CI19,$CJ19=CT$8),AND($CI24&lt;&gt;$CI20,$CJ20=CT$8),
AND($CI24&lt;&gt;$CI21,$CJ21=CT$8),AND($CI24&lt;&gt;$CI22,$CJ22=CT$8),AND($CI24&lt;&gt;$CI23,$CJ23=CT$8)),
"",CT$8)</f>
        <v>W10</v>
      </c>
      <c r="CU24" s="349" t="str">
        <f t="shared" si="102"/>
        <v>W11</v>
      </c>
      <c r="CV24" s="349" t="str">
        <f t="shared" si="102"/>
        <v>W12</v>
      </c>
      <c r="CW24" s="349" t="str">
        <f t="shared" si="102"/>
        <v>W13</v>
      </c>
      <c r="CX24" s="349" t="str">
        <f t="shared" si="102"/>
        <v>W14</v>
      </c>
      <c r="CY24" s="349" t="str">
        <f t="shared" si="102"/>
        <v>W15</v>
      </c>
      <c r="CZ24" s="349" t="str">
        <f t="shared" si="102"/>
        <v>W16</v>
      </c>
      <c r="DA24" s="349" t="str">
        <f t="shared" si="102"/>
        <v>W17</v>
      </c>
      <c r="DB24" s="349" t="str">
        <f t="shared" si="102"/>
        <v>W18</v>
      </c>
      <c r="DC24" s="349" t="str">
        <f t="shared" si="102"/>
        <v>W19</v>
      </c>
      <c r="DD24" s="349" t="str">
        <f t="shared" si="102"/>
        <v>W20</v>
      </c>
      <c r="DF24" s="349">
        <f>'②壁等-RC造'!D24</f>
        <v>0</v>
      </c>
      <c r="DG24" s="349">
        <f>'②壁等-RC造'!H24</f>
        <v>0</v>
      </c>
      <c r="DH24" s="349" t="str">
        <f>IF(OR(
AND($DF24&lt;&gt;$DF9,$DG9=DH$8),AND($DF24&lt;&gt;$DF10,$DG10=DH$8),AND($DF24&lt;&gt;$DF11,$DG11=DH$8),AND($DF24&lt;&gt;$DF12,$DG12=DH$8),
AND($DF24&lt;&gt;$DF13,$DG13=DH$8),AND($DF24&lt;&gt;$DF14,$DG14=DH$8),AND($DF24&lt;&gt;$DF15,$DG15=DH$8),AND($DF24&lt;&gt;$DF16,$DG16=DH$8),
AND($DF24&lt;&gt;$DF17,$DG17=DH$8),AND($DF24&lt;&gt;$DF18,$DG18=DH$8),AND($DF24&lt;&gt;$DF19,$DG19=DH$8),AND($DF24&lt;&gt;$DF20,$DG20=DH$8),
AND($DF24&lt;&gt;$DF21,$DG21=DH$8),AND($DF24&lt;&gt;$DF22,$DG22=DH$8),AND($DF24&lt;&gt;$DF23,$DG23=DH$8)),
"",DH$8)</f>
        <v>RC01</v>
      </c>
      <c r="DI24" s="349" t="str">
        <f t="shared" ref="DI24:DQ24" si="103">IF(OR(
AND($DF24&lt;&gt;$DF9,$DG9=DI$8),AND($DF24&lt;&gt;$DF10,$DG10=DI$8),AND($DF24&lt;&gt;$DF11,$DG11=DI$8),AND($DF24&lt;&gt;$DF12,$DG12=DI$8),
AND($DF24&lt;&gt;$DF13,$DG13=DI$8),AND($DF24&lt;&gt;$DF14,$DG14=DI$8),AND($DF24&lt;&gt;$DF15,$DG15=DI$8),AND($DF24&lt;&gt;$DF16,$DG16=DI$8),
AND($DF24&lt;&gt;$DF17,$DG17=DI$8),AND($DF24&lt;&gt;$DF18,$DG18=DI$8),AND($DF24&lt;&gt;$DF19,$DG19=DI$8),AND($DF24&lt;&gt;$DF20,$DG20=DI$8),
AND($DF24&lt;&gt;$DF21,$DG21=DI$8),AND($DF24&lt;&gt;$DF22,$DG22=DI$8),AND($DF24&lt;&gt;$DF23,$DG23=DI$8)),
"",DI$8)</f>
        <v>RC02</v>
      </c>
      <c r="DJ24" s="349" t="str">
        <f t="shared" si="103"/>
        <v>RC03</v>
      </c>
      <c r="DK24" s="349" t="str">
        <f t="shared" si="103"/>
        <v>RC04</v>
      </c>
      <c r="DL24" s="349" t="str">
        <f t="shared" si="103"/>
        <v>RC05</v>
      </c>
      <c r="DM24" s="349" t="str">
        <f t="shared" si="103"/>
        <v>RC06</v>
      </c>
      <c r="DN24" s="349" t="str">
        <f t="shared" si="103"/>
        <v>RC07</v>
      </c>
      <c r="DO24" s="349" t="str">
        <f t="shared" si="103"/>
        <v>RC08</v>
      </c>
      <c r="DP24" s="349" t="str">
        <f t="shared" si="103"/>
        <v>RC09</v>
      </c>
      <c r="DQ24" s="349" t="str">
        <f t="shared" si="103"/>
        <v>RC10</v>
      </c>
      <c r="DR24" s="349" t="str">
        <f t="shared" ref="DR24:EA24" si="104">IF(OR(
AND($DF24&lt;&gt;$DF9,$DG9=DR$8),AND($DF24&lt;&gt;$DF10,$DG10=DR$8),AND($DF24&lt;&gt;$DF11,$DG11=DR$8),AND($DF24&lt;&gt;$DF12,$DG12=DR$8),
AND($DF24&lt;&gt;$DF13,$DG13=DR$8),AND($DF24&lt;&gt;$DF14,$DG14=DR$8),AND($DF24&lt;&gt;$DF15,$DG15=DR$8),AND($DF24&lt;&gt;$DF16,$DG16=DR$8),
AND($DF24&lt;&gt;$DF17,$DG17=DR$8),AND($DF24&lt;&gt;$DF18,$DG18=DR$8),AND($DF24&lt;&gt;$DF19,$DG19=DR$8),AND($DF24&lt;&gt;$DF20,$DG20=DR$8),
AND($DF24&lt;&gt;$DF21,$DG21=DR$8),AND($DF24&lt;&gt;$DF22,$DG22=DR$8),AND($DF24&lt;&gt;$DF23,$DG23=DR$8)),
"",DR$8)</f>
        <v>RC11</v>
      </c>
      <c r="DS24" s="349" t="str">
        <f t="shared" si="104"/>
        <v>RC12</v>
      </c>
      <c r="DT24" s="349" t="str">
        <f t="shared" si="104"/>
        <v>RC13</v>
      </c>
      <c r="DU24" s="349" t="str">
        <f t="shared" si="104"/>
        <v>RC14</v>
      </c>
      <c r="DV24" s="349" t="str">
        <f t="shared" si="104"/>
        <v>RC15</v>
      </c>
      <c r="DW24" s="349" t="str">
        <f t="shared" si="104"/>
        <v>RC16</v>
      </c>
      <c r="DX24" s="349" t="str">
        <f t="shared" si="104"/>
        <v>RC17</v>
      </c>
      <c r="DY24" s="349" t="str">
        <f t="shared" si="104"/>
        <v>RC18</v>
      </c>
      <c r="DZ24" s="349" t="str">
        <f t="shared" si="104"/>
        <v>RC19</v>
      </c>
      <c r="EA24" s="349" t="str">
        <f t="shared" si="104"/>
        <v>RC20</v>
      </c>
      <c r="EC24" s="349">
        <f>'③壁等-鉄骨造'!D24</f>
        <v>0</v>
      </c>
      <c r="ED24" s="349">
        <f>'③壁等-鉄骨造'!H24</f>
        <v>0</v>
      </c>
      <c r="EE24" s="349" t="str">
        <f>IF(OR(
AND($EC24&lt;&gt;$EC9,$ED9=EE$8),AND($EC24&lt;&gt;$EC10,$ED10=EE$8),AND($EC24&lt;&gt;$EC11,$ED11=EE$8),AND($EC24&lt;&gt;$EC12,$ED12=EE$8),
AND($EC24&lt;&gt;$EC13,$ED13=EE$8),AND($EC24&lt;&gt;$EC14,$ED14=EE$8),AND($EC24&lt;&gt;$EC15,$ED15=EE$8),AND($EC24&lt;&gt;$EC16,$ED16=EE$8),
AND($EC24&lt;&gt;$EC17,$ED17=EE$8),AND($EC24&lt;&gt;$EC18,$ED18=EE$8),AND($EC24&lt;&gt;$EC19,$ED19=EE$8),AND($EC24&lt;&gt;$EC20,$ED20=EE$8),
AND($EC24&lt;&gt;$EC21,$ED21=EE$8),AND($EC24&lt;&gt;$EC22,$ED22=EE$8),AND($EC24&lt;&gt;$EC23,$ED23=EE$8)),
"",EE$8)</f>
        <v>S01</v>
      </c>
      <c r="EF24" s="349" t="str">
        <f t="shared" ref="EF24:EN24" si="105">IF(OR(
AND($EC24&lt;&gt;$EC9,$ED9=EF$8),AND($EC24&lt;&gt;$EC10,$ED10=EF$8),AND($EC24&lt;&gt;$EC11,$ED11=EF$8),AND($EC24&lt;&gt;$EC12,$ED12=EF$8),
AND($EC24&lt;&gt;$EC13,$ED13=EF$8),AND($EC24&lt;&gt;$EC14,$ED14=EF$8),AND($EC24&lt;&gt;$EC15,$ED15=EF$8),AND($EC24&lt;&gt;$EC16,$ED16=EF$8),
AND($EC24&lt;&gt;$EC17,$ED17=EF$8),AND($EC24&lt;&gt;$EC18,$ED18=EF$8),AND($EC24&lt;&gt;$EC19,$ED19=EF$8),AND($EC24&lt;&gt;$EC20,$ED20=EF$8),
AND($EC24&lt;&gt;$EC21,$ED21=EF$8),AND($EC24&lt;&gt;$EC22,$ED22=EF$8),AND($EC24&lt;&gt;$EC23,$ED23=EF$8)),
"",EF$8)</f>
        <v>S02</v>
      </c>
      <c r="EG24" s="349" t="str">
        <f t="shared" si="105"/>
        <v>S03</v>
      </c>
      <c r="EH24" s="349" t="str">
        <f t="shared" si="105"/>
        <v>S04</v>
      </c>
      <c r="EI24" s="349" t="str">
        <f t="shared" si="105"/>
        <v>S05</v>
      </c>
      <c r="EJ24" s="349" t="str">
        <f t="shared" si="105"/>
        <v>S06</v>
      </c>
      <c r="EK24" s="349" t="str">
        <f t="shared" si="105"/>
        <v>S07</v>
      </c>
      <c r="EL24" s="349" t="str">
        <f t="shared" si="105"/>
        <v>S08</v>
      </c>
      <c r="EM24" s="349" t="str">
        <f t="shared" si="105"/>
        <v>S09</v>
      </c>
      <c r="EN24" s="349" t="str">
        <f t="shared" si="105"/>
        <v>S10</v>
      </c>
      <c r="EO24" s="349" t="str">
        <f t="shared" ref="EO24:EX24" si="106">IF(OR(
AND($EC24&lt;&gt;$EC9,$ED9=EO$8),AND($EC24&lt;&gt;$EC10,$ED10=EO$8),AND($EC24&lt;&gt;$EC11,$ED11=EO$8),AND($EC24&lt;&gt;$EC12,$ED12=EO$8),
AND($EC24&lt;&gt;$EC13,$ED13=EO$8),AND($EC24&lt;&gt;$EC14,$ED14=EO$8),AND($EC24&lt;&gt;$EC15,$ED15=EO$8),AND($EC24&lt;&gt;$EC16,$ED16=EO$8),
AND($EC24&lt;&gt;$EC17,$ED17=EO$8),AND($EC24&lt;&gt;$EC18,$ED18=EO$8),AND($EC24&lt;&gt;$EC19,$ED19=EO$8),AND($EC24&lt;&gt;$EC20,$ED20=EO$8),
AND($EC24&lt;&gt;$EC21,$ED21=EO$8),AND($EC24&lt;&gt;$EC22,$ED22=EO$8),AND($EC24&lt;&gt;$EC23,$ED23=EO$8)),
"",EO$8)</f>
        <v>S11</v>
      </c>
      <c r="EP24" s="349" t="str">
        <f t="shared" si="106"/>
        <v>S12</v>
      </c>
      <c r="EQ24" s="349" t="str">
        <f t="shared" si="106"/>
        <v>S13</v>
      </c>
      <c r="ER24" s="349" t="str">
        <f t="shared" si="106"/>
        <v>S14</v>
      </c>
      <c r="ES24" s="349" t="str">
        <f t="shared" si="106"/>
        <v>S15</v>
      </c>
      <c r="ET24" s="349" t="str">
        <f t="shared" si="106"/>
        <v>S16</v>
      </c>
      <c r="EU24" s="349" t="str">
        <f t="shared" si="106"/>
        <v>S17</v>
      </c>
      <c r="EV24" s="349" t="str">
        <f t="shared" si="106"/>
        <v>S18</v>
      </c>
      <c r="EW24" s="349" t="str">
        <f t="shared" si="106"/>
        <v>S19</v>
      </c>
      <c r="EX24" s="349" t="str">
        <f t="shared" si="106"/>
        <v>S20</v>
      </c>
    </row>
    <row r="25" spans="17:154" x14ac:dyDescent="0.15">
      <c r="AG25" s="351" t="s">
        <v>431</v>
      </c>
      <c r="AT25" s="349" t="s">
        <v>293</v>
      </c>
      <c r="AU25" s="349">
        <v>0.64</v>
      </c>
      <c r="AY25" s="349">
        <f>'③壁等-鉄骨造'!L25</f>
        <v>0</v>
      </c>
      <c r="AZ25" s="349" t="str">
        <f t="shared" si="19"/>
        <v/>
      </c>
      <c r="BA25" s="349" t="str">
        <f t="shared" si="5"/>
        <v/>
      </c>
      <c r="BB25" s="349" t="str">
        <f t="shared" si="6"/>
        <v/>
      </c>
      <c r="BC25" s="349" t="str">
        <f t="shared" si="20"/>
        <v/>
      </c>
      <c r="BD25" s="349">
        <f>'③壁等-鉄骨造'!O25</f>
        <v>0</v>
      </c>
      <c r="BE25" s="349" t="str">
        <f t="shared" si="7"/>
        <v/>
      </c>
      <c r="BF25" s="349" t="str">
        <f t="shared" si="8"/>
        <v/>
      </c>
      <c r="BG25" s="349" t="str">
        <f t="shared" si="9"/>
        <v/>
      </c>
      <c r="BH25" s="349" t="str">
        <f t="shared" si="21"/>
        <v/>
      </c>
      <c r="BI25" s="349">
        <f>'③壁等-鉄骨造'!R25</f>
        <v>0</v>
      </c>
      <c r="BJ25" s="349" t="str">
        <f t="shared" si="10"/>
        <v/>
      </c>
      <c r="BK25" s="349" t="str">
        <f t="shared" si="11"/>
        <v/>
      </c>
      <c r="BL25" s="349" t="str">
        <f t="shared" si="12"/>
        <v/>
      </c>
      <c r="BM25" s="349" t="str">
        <f t="shared" si="22"/>
        <v/>
      </c>
      <c r="CI25" s="349">
        <f>'①壁等-木造'!D25</f>
        <v>0</v>
      </c>
      <c r="CJ25" s="349">
        <f>'①壁等-木造'!G25</f>
        <v>0</v>
      </c>
      <c r="CK25" s="349" t="str">
        <f>IF(OR(
AND($CI25&lt;&gt;$CI9,$CJ9=CK$8),
AND($CI25&lt;&gt;$CI10,$CJ10=CK$8),AND($CI25&lt;&gt;$CI11,$CJ11=CK$8),AND($CI25&lt;&gt;$CI12,$CJ12=CK$8),AND($CI25&lt;&gt;$CI13,$CJ13=CK$8),
AND($CI25&lt;&gt;$CI14,$CJ14=CK$8),AND($CI25&lt;&gt;$CI15,$CJ15=CK$8),AND($CI25&lt;&gt;$CI16,$CJ16=CK$8),AND($CI25&lt;&gt;$CI17,$CJ17=CK$8),
AND($CI25&lt;&gt;$CI18,$CJ18=CK$8),AND($CI25&lt;&gt;$CI19,$CJ19=CK$8),AND($CI25&lt;&gt;$CI20,$CJ20=CK$8),AND($CI25&lt;&gt;$CI21,$CJ21=CK$8),
AND($CI25&lt;&gt;$CI22,$CJ22=CK$8),AND($CI25&lt;&gt;$CI23,$CJ23=CK$8),AND($CI25&lt;&gt;$CI24,$CJ24=CK$8)),
"",CK$8)</f>
        <v/>
      </c>
      <c r="CL25" s="349" t="str">
        <f t="shared" ref="CL25:CS25" si="107">IF(OR(
AND($CI25&lt;&gt;$CI9,$CJ9=CL$8),
AND($CI25&lt;&gt;$CI10,$CJ10=CL$8),AND($CI25&lt;&gt;$CI11,$CJ11=CL$8),AND($CI25&lt;&gt;$CI12,$CJ12=CL$8),AND($CI25&lt;&gt;$CI13,$CJ13=CL$8),
AND($CI25&lt;&gt;$CI14,$CJ14=CL$8),AND($CI25&lt;&gt;$CI15,$CJ15=CL$8),AND($CI25&lt;&gt;$CI16,$CJ16=CL$8),AND($CI25&lt;&gt;$CI17,$CJ17=CL$8),
AND($CI25&lt;&gt;$CI18,$CJ18=CL$8),AND($CI25&lt;&gt;$CI19,$CJ19=CL$8),AND($CI25&lt;&gt;$CI20,$CJ20=CL$8),AND($CI25&lt;&gt;$CI21,$CJ21=CL$8),
AND($CI25&lt;&gt;$CI22,$CJ22=CL$8),AND($CI25&lt;&gt;$CI23,$CJ23=CL$8),AND($CI25&lt;&gt;$CI24,$CJ24=CL$8)),
"",CL$8)</f>
        <v/>
      </c>
      <c r="CM25" s="349" t="str">
        <f t="shared" si="107"/>
        <v/>
      </c>
      <c r="CN25" s="349" t="str">
        <f t="shared" si="107"/>
        <v>W04</v>
      </c>
      <c r="CO25" s="349" t="str">
        <f t="shared" si="107"/>
        <v>W05</v>
      </c>
      <c r="CP25" s="349" t="str">
        <f t="shared" si="107"/>
        <v>W06</v>
      </c>
      <c r="CQ25" s="349" t="str">
        <f t="shared" si="107"/>
        <v>W07</v>
      </c>
      <c r="CR25" s="349" t="str">
        <f t="shared" si="107"/>
        <v>W08</v>
      </c>
      <c r="CS25" s="349" t="str">
        <f t="shared" si="107"/>
        <v>W09</v>
      </c>
      <c r="CT25" s="349" t="str">
        <f t="shared" ref="CT25:DD25" si="108">IF(OR(
AND($CI25&lt;&gt;$CI9,$CJ9=CT$8),
AND($CI25&lt;&gt;$CI10,$CJ10=CT$8),AND($CI25&lt;&gt;$CI11,$CJ11=CT$8),AND($CI25&lt;&gt;$CI12,$CJ12=CT$8),AND($CI25&lt;&gt;$CI13,$CJ13=CT$8),
AND($CI25&lt;&gt;$CI14,$CJ14=CT$8),AND($CI25&lt;&gt;$CI15,$CJ15=CT$8),AND($CI25&lt;&gt;$CI16,$CJ16=CT$8),AND($CI25&lt;&gt;$CI17,$CJ17=CT$8),
AND($CI25&lt;&gt;$CI18,$CJ18=CT$8),AND($CI25&lt;&gt;$CI19,$CJ19=CT$8),AND($CI25&lt;&gt;$CI20,$CJ20=CT$8),AND($CI25&lt;&gt;$CI21,$CJ21=CT$8),
AND($CI25&lt;&gt;$CI22,$CJ22=CT$8),AND($CI25&lt;&gt;$CI23,$CJ23=CT$8),AND($CI25&lt;&gt;$CI24,$CJ24=CT$8)),
"",CT$8)</f>
        <v>W10</v>
      </c>
      <c r="CU25" s="349" t="str">
        <f t="shared" si="108"/>
        <v>W11</v>
      </c>
      <c r="CV25" s="349" t="str">
        <f t="shared" si="108"/>
        <v>W12</v>
      </c>
      <c r="CW25" s="349" t="str">
        <f t="shared" si="108"/>
        <v>W13</v>
      </c>
      <c r="CX25" s="349" t="str">
        <f t="shared" si="108"/>
        <v>W14</v>
      </c>
      <c r="CY25" s="349" t="str">
        <f t="shared" si="108"/>
        <v>W15</v>
      </c>
      <c r="CZ25" s="349" t="str">
        <f t="shared" si="108"/>
        <v>W16</v>
      </c>
      <c r="DA25" s="349" t="str">
        <f t="shared" si="108"/>
        <v>W17</v>
      </c>
      <c r="DB25" s="349" t="str">
        <f t="shared" si="108"/>
        <v>W18</v>
      </c>
      <c r="DC25" s="349" t="str">
        <f t="shared" si="108"/>
        <v>W19</v>
      </c>
      <c r="DD25" s="349" t="str">
        <f t="shared" si="108"/>
        <v>W20</v>
      </c>
      <c r="DF25" s="349">
        <f>'②壁等-RC造'!D25</f>
        <v>0</v>
      </c>
      <c r="DG25" s="349">
        <f>'②壁等-RC造'!H25</f>
        <v>0</v>
      </c>
      <c r="DH25" s="349" t="str">
        <f>IF(OR(
AND($DF25&lt;&gt;$DF9,$DG9=DH$8),
AND($DF25&lt;&gt;$DF10,$DG10=DH$8),AND($DF25&lt;&gt;$DF11,$DG11=DH$8),AND($DF25&lt;&gt;$DF12,$DG12=DH$8),AND($DF25&lt;&gt;$DF13,$DG13=DH$8),
AND($DF25&lt;&gt;$DF14,$DG14=DH$8),AND($DF25&lt;&gt;$DF15,$DG15=DH$8),AND($DF25&lt;&gt;$DF16,$DG16=DH$8),AND($DF25&lt;&gt;$DF17,$DG17=DH$8),
AND($DF25&lt;&gt;$DF18,$DG18=DH$8),AND($DF25&lt;&gt;$DF19,$DG19=DH$8),AND($DF25&lt;&gt;$DF20,$DG20=DH$8),AND($DF25&lt;&gt;$DF21,$DG21=DH$8),
AND($DF25&lt;&gt;$DF22,$DG22=DH$8),AND($DF25&lt;&gt;$DF23,$DG23=DH$8),AND($DF25&lt;&gt;$DF24,$DG24=DH$8)),
"",DH$8)</f>
        <v>RC01</v>
      </c>
      <c r="DI25" s="349" t="str">
        <f t="shared" ref="DI25:DQ25" si="109">IF(OR(
AND($DF25&lt;&gt;$DF9,$DG9=DI$8),
AND($DF25&lt;&gt;$DF10,$DG10=DI$8),AND($DF25&lt;&gt;$DF11,$DG11=DI$8),AND($DF25&lt;&gt;$DF12,$DG12=DI$8),AND($DF25&lt;&gt;$DF13,$DG13=DI$8),
AND($DF25&lt;&gt;$DF14,$DG14=DI$8),AND($DF25&lt;&gt;$DF15,$DG15=DI$8),AND($DF25&lt;&gt;$DF16,$DG16=DI$8),AND($DF25&lt;&gt;$DF17,$DG17=DI$8),
AND($DF25&lt;&gt;$DF18,$DG18=DI$8),AND($DF25&lt;&gt;$DF19,$DG19=DI$8),AND($DF25&lt;&gt;$DF20,$DG20=DI$8),AND($DF25&lt;&gt;$DF21,$DG21=DI$8),
AND($DF25&lt;&gt;$DF22,$DG22=DI$8),AND($DF25&lt;&gt;$DF23,$DG23=DI$8),AND($DF25&lt;&gt;$DF24,$DG24=DI$8)),
"",DI$8)</f>
        <v>RC02</v>
      </c>
      <c r="DJ25" s="349" t="str">
        <f t="shared" si="109"/>
        <v>RC03</v>
      </c>
      <c r="DK25" s="349" t="str">
        <f t="shared" si="109"/>
        <v>RC04</v>
      </c>
      <c r="DL25" s="349" t="str">
        <f t="shared" si="109"/>
        <v>RC05</v>
      </c>
      <c r="DM25" s="349" t="str">
        <f t="shared" si="109"/>
        <v>RC06</v>
      </c>
      <c r="DN25" s="349" t="str">
        <f t="shared" si="109"/>
        <v>RC07</v>
      </c>
      <c r="DO25" s="349" t="str">
        <f t="shared" si="109"/>
        <v>RC08</v>
      </c>
      <c r="DP25" s="349" t="str">
        <f t="shared" si="109"/>
        <v>RC09</v>
      </c>
      <c r="DQ25" s="349" t="str">
        <f t="shared" si="109"/>
        <v>RC10</v>
      </c>
      <c r="DR25" s="349" t="str">
        <f t="shared" ref="DR25:EA25" si="110">IF(OR(
AND($DF25&lt;&gt;$DF9,$DG9=DR$8),
AND($DF25&lt;&gt;$DF10,$DG10=DR$8),AND($DF25&lt;&gt;$DF11,$DG11=DR$8),AND($DF25&lt;&gt;$DF12,$DG12=DR$8),AND($DF25&lt;&gt;$DF13,$DG13=DR$8),
AND($DF25&lt;&gt;$DF14,$DG14=DR$8),AND($DF25&lt;&gt;$DF15,$DG15=DR$8),AND($DF25&lt;&gt;$DF16,$DG16=DR$8),AND($DF25&lt;&gt;$DF17,$DG17=DR$8),
AND($DF25&lt;&gt;$DF18,$DG18=DR$8),AND($DF25&lt;&gt;$DF19,$DG19=DR$8),AND($DF25&lt;&gt;$DF20,$DG20=DR$8),AND($DF25&lt;&gt;$DF21,$DG21=DR$8),
AND($DF25&lt;&gt;$DF22,$DG22=DR$8),AND($DF25&lt;&gt;$DF23,$DG23=DR$8),AND($DF25&lt;&gt;$DF24,$DG24=DR$8)),
"",DR$8)</f>
        <v>RC11</v>
      </c>
      <c r="DS25" s="349" t="str">
        <f t="shared" si="110"/>
        <v>RC12</v>
      </c>
      <c r="DT25" s="349" t="str">
        <f t="shared" si="110"/>
        <v>RC13</v>
      </c>
      <c r="DU25" s="349" t="str">
        <f t="shared" si="110"/>
        <v>RC14</v>
      </c>
      <c r="DV25" s="349" t="str">
        <f t="shared" si="110"/>
        <v>RC15</v>
      </c>
      <c r="DW25" s="349" t="str">
        <f t="shared" si="110"/>
        <v>RC16</v>
      </c>
      <c r="DX25" s="349" t="str">
        <f t="shared" si="110"/>
        <v>RC17</v>
      </c>
      <c r="DY25" s="349" t="str">
        <f t="shared" si="110"/>
        <v>RC18</v>
      </c>
      <c r="DZ25" s="349" t="str">
        <f t="shared" si="110"/>
        <v>RC19</v>
      </c>
      <c r="EA25" s="349" t="str">
        <f t="shared" si="110"/>
        <v>RC20</v>
      </c>
      <c r="EC25" s="349">
        <f>'③壁等-鉄骨造'!D25</f>
        <v>0</v>
      </c>
      <c r="ED25" s="349">
        <f>'③壁等-鉄骨造'!H25</f>
        <v>0</v>
      </c>
      <c r="EE25" s="349" t="str">
        <f>IF(OR(
AND($EC25&lt;&gt;$EC9,$ED9=EE$8),
AND($EC25&lt;&gt;$EC10,$ED10=EE$8),AND($EC25&lt;&gt;$EC11,$ED11=EE$8),AND($EC25&lt;&gt;$EC12,$ED12=EE$8),AND($EC25&lt;&gt;$EC13,$ED13=EE$8),
AND($EC25&lt;&gt;$EC14,$ED14=EE$8),AND($EC25&lt;&gt;$EC15,$ED15=EE$8),AND($EC25&lt;&gt;$EC16,$ED16=EE$8),AND($EC25&lt;&gt;$EC17,$ED17=EE$8),
AND($EC25&lt;&gt;$EC18,$ED18=EE$8),AND($EC25&lt;&gt;$EC19,$ED19=EE$8),AND($EC25&lt;&gt;$EC20,$ED20=EE$8),AND($EC25&lt;&gt;$EC21,$ED21=EE$8),
AND($EC25&lt;&gt;$EC22,$ED22=EE$8),AND($EC25&lt;&gt;$EC23,$ED23=EE$8),AND($EC25&lt;&gt;$EC24,$ED24=EE$8)),
"",EE$8)</f>
        <v>S01</v>
      </c>
      <c r="EF25" s="349" t="str">
        <f t="shared" ref="EF25:EN25" si="111">IF(OR(
AND($EC25&lt;&gt;$EC9,$ED9=EF$8),
AND($EC25&lt;&gt;$EC10,$ED10=EF$8),AND($EC25&lt;&gt;$EC11,$ED11=EF$8),AND($EC25&lt;&gt;$EC12,$ED12=EF$8),AND($EC25&lt;&gt;$EC13,$ED13=EF$8),
AND($EC25&lt;&gt;$EC14,$ED14=EF$8),AND($EC25&lt;&gt;$EC15,$ED15=EF$8),AND($EC25&lt;&gt;$EC16,$ED16=EF$8),AND($EC25&lt;&gt;$EC17,$ED17=EF$8),
AND($EC25&lt;&gt;$EC18,$ED18=EF$8),AND($EC25&lt;&gt;$EC19,$ED19=EF$8),AND($EC25&lt;&gt;$EC20,$ED20=EF$8),AND($EC25&lt;&gt;$EC21,$ED21=EF$8),
AND($EC25&lt;&gt;$EC22,$ED22=EF$8),AND($EC25&lt;&gt;$EC23,$ED23=EF$8),AND($EC25&lt;&gt;$EC24,$ED24=EF$8)),
"",EF$8)</f>
        <v>S02</v>
      </c>
      <c r="EG25" s="349" t="str">
        <f t="shared" si="111"/>
        <v>S03</v>
      </c>
      <c r="EH25" s="349" t="str">
        <f t="shared" si="111"/>
        <v>S04</v>
      </c>
      <c r="EI25" s="349" t="str">
        <f t="shared" si="111"/>
        <v>S05</v>
      </c>
      <c r="EJ25" s="349" t="str">
        <f t="shared" si="111"/>
        <v>S06</v>
      </c>
      <c r="EK25" s="349" t="str">
        <f t="shared" si="111"/>
        <v>S07</v>
      </c>
      <c r="EL25" s="349" t="str">
        <f t="shared" si="111"/>
        <v>S08</v>
      </c>
      <c r="EM25" s="349" t="str">
        <f t="shared" si="111"/>
        <v>S09</v>
      </c>
      <c r="EN25" s="349" t="str">
        <f t="shared" si="111"/>
        <v>S10</v>
      </c>
      <c r="EO25" s="349" t="str">
        <f t="shared" ref="EO25:EX25" si="112">IF(OR(
AND($EC25&lt;&gt;$EC9,$ED9=EO$8),
AND($EC25&lt;&gt;$EC10,$ED10=EO$8),AND($EC25&lt;&gt;$EC11,$ED11=EO$8),AND($EC25&lt;&gt;$EC12,$ED12=EO$8),AND($EC25&lt;&gt;$EC13,$ED13=EO$8),
AND($EC25&lt;&gt;$EC14,$ED14=EO$8),AND($EC25&lt;&gt;$EC15,$ED15=EO$8),AND($EC25&lt;&gt;$EC16,$ED16=EO$8),AND($EC25&lt;&gt;$EC17,$ED17=EO$8),
AND($EC25&lt;&gt;$EC18,$ED18=EO$8),AND($EC25&lt;&gt;$EC19,$ED19=EO$8),AND($EC25&lt;&gt;$EC20,$ED20=EO$8),AND($EC25&lt;&gt;$EC21,$ED21=EO$8),
AND($EC25&lt;&gt;$EC22,$ED22=EO$8),AND($EC25&lt;&gt;$EC23,$ED23=EO$8),AND($EC25&lt;&gt;$EC24,$ED24=EO$8)),
"",EO$8)</f>
        <v>S11</v>
      </c>
      <c r="EP25" s="349" t="str">
        <f t="shared" si="112"/>
        <v>S12</v>
      </c>
      <c r="EQ25" s="349" t="str">
        <f t="shared" si="112"/>
        <v>S13</v>
      </c>
      <c r="ER25" s="349" t="str">
        <f t="shared" si="112"/>
        <v>S14</v>
      </c>
      <c r="ES25" s="349" t="str">
        <f t="shared" si="112"/>
        <v>S15</v>
      </c>
      <c r="ET25" s="349" t="str">
        <f t="shared" si="112"/>
        <v>S16</v>
      </c>
      <c r="EU25" s="349" t="str">
        <f t="shared" si="112"/>
        <v>S17</v>
      </c>
      <c r="EV25" s="349" t="str">
        <f t="shared" si="112"/>
        <v>S18</v>
      </c>
      <c r="EW25" s="349" t="str">
        <f t="shared" si="112"/>
        <v>S19</v>
      </c>
      <c r="EX25" s="349" t="str">
        <f t="shared" si="112"/>
        <v>S20</v>
      </c>
    </row>
    <row r="26" spans="17:154" x14ac:dyDescent="0.15">
      <c r="AG26" s="351" t="s">
        <v>614</v>
      </c>
      <c r="AT26" s="349" t="s">
        <v>294</v>
      </c>
      <c r="AU26" s="349">
        <v>1</v>
      </c>
      <c r="AY26" s="349">
        <f>'③壁等-鉄骨造'!L26</f>
        <v>0</v>
      </c>
      <c r="AZ26" s="349" t="str">
        <f t="shared" si="19"/>
        <v/>
      </c>
      <c r="BA26" s="349" t="str">
        <f t="shared" si="5"/>
        <v/>
      </c>
      <c r="BB26" s="349" t="str">
        <f t="shared" si="6"/>
        <v/>
      </c>
      <c r="BC26" s="349" t="str">
        <f t="shared" si="20"/>
        <v/>
      </c>
      <c r="BD26" s="349">
        <f>'③壁等-鉄骨造'!O26</f>
        <v>0</v>
      </c>
      <c r="BE26" s="349" t="str">
        <f t="shared" si="7"/>
        <v/>
      </c>
      <c r="BF26" s="349" t="str">
        <f t="shared" si="8"/>
        <v/>
      </c>
      <c r="BG26" s="349" t="str">
        <f t="shared" si="9"/>
        <v/>
      </c>
      <c r="BH26" s="349" t="str">
        <f t="shared" si="21"/>
        <v/>
      </c>
      <c r="BI26" s="349">
        <f>'③壁等-鉄骨造'!R26</f>
        <v>0</v>
      </c>
      <c r="BJ26" s="349" t="str">
        <f t="shared" si="10"/>
        <v/>
      </c>
      <c r="BK26" s="349" t="str">
        <f t="shared" si="11"/>
        <v/>
      </c>
      <c r="BL26" s="349" t="str">
        <f t="shared" si="12"/>
        <v/>
      </c>
      <c r="BM26" s="349" t="str">
        <f t="shared" si="22"/>
        <v/>
      </c>
      <c r="BN26" s="349">
        <f>⑤窓!G26</f>
        <v>0</v>
      </c>
      <c r="BO26" s="349" t="str">
        <f xml:space="preserve">
IF($BN26=$AF$4,$AG$4,
IF($BN26=$AF$5,$AG$15,
IF($BN26=$AF$6,$AG$8,
IF($BN26=$AF$7,$AG$8,
IF($BN26=$AF$8,$AG$19,
IF($BN26=$AF$9,$AG$22,
""))))))</f>
        <v/>
      </c>
      <c r="BP26" s="349" t="str">
        <f xml:space="preserve">
IF($BN26=$AF$4,$AG$5,
IF($BN26=$AF$5,$AG$8,
IF($BN26=$AF$6,$AG$24,
IF($BN26=$AF$7,$AG$24,
IF($BN26=$AF$8,$AG$20,
IF($BN26=$AF$9,"",
""))))))</f>
        <v/>
      </c>
      <c r="BQ26" s="349" t="str">
        <f xml:space="preserve">
IF($BN26=$AF$4,$AG$6,
IF($BN26=$AF$5,$AG$23,
IF($BN26=$AF$6,$AG$16,
IF($BN26=$AF$7,$AG$11,
IF($BN26=$AF$8,$AG$21,
IF($BN26=$AF$9,"",
""))))))</f>
        <v/>
      </c>
      <c r="BR26" s="349" t="str">
        <f xml:space="preserve">
IF($BN26=$AF$4,$AG$7,
IF($BN26=$AF$5,$AG$11,
IF($BN26=$AF$6,$AG$12,
IF($BN26=$AF$7,$AG$12,
IF($BN26=$AF$8,$AG$22,
IF($BN26=$AF$9,"",
""))))))</f>
        <v/>
      </c>
      <c r="BS26" s="349" t="str">
        <f xml:space="preserve">
IF($BN26=$AF$4,$AG$8,
IF($BN26=$AF$5,$AG$12,
IF($BN26=$AF$6,$AG$10,
IF($BN26=$AF$7,$AG$10,
IF($BN26=$AF$8,"",
IF($BN26=$AF$9,"",
""))))))</f>
        <v/>
      </c>
      <c r="BT26" s="349" t="str">
        <f xml:space="preserve">
IF($BN26=$AF$4,$AG$9,
IF($BN26=$AF$5,$AG$10,
IF($BN26=$AF$6,$AG$13,
IF($BN26=$AF$7,$AG$26,
IF($BN26=$AF$8,"",
IF($BN26=$AF$9,"",
""))))))</f>
        <v/>
      </c>
      <c r="BU26" s="349" t="str">
        <f xml:space="preserve">
IF($BN26=$AF$4,$AG$10,
IF($BN26=$AF$5,$AG$13,
IF($BN26=$AF$6,"",
IF($BN26=$AF$7,$AG$17,
IF($BN26=$AF$8,"",
IF($BN26=$AF$9,"",
""))))))</f>
        <v/>
      </c>
      <c r="BV26" s="349" t="str">
        <f xml:space="preserve">
IF($BN26=$AF$4,$AG$11,
IF($BN26=$AF$5,"",
IF($BN26=$AF$6,"",
IF($BN26=$AF$7,$AG$18,
IF($BN26=$AF$8,"",
IF($BN26=$AF$9,"",
""))))))</f>
        <v/>
      </c>
      <c r="BW26" s="349" t="str">
        <f xml:space="preserve">
IF($BN26=$AF$4,$AG$12,
IF($BN26=$AF$5,"",
IF($BN26=$AF$6,"",
IF($BN26=$AF$7,$AG$14,
IF($BN26=$AF$8,"",
IF($BN26=$AF$9,"",
""))))))</f>
        <v/>
      </c>
      <c r="BX26" s="349" t="str">
        <f xml:space="preserve">
IF($BN26=$AF$4,$AG$13,
IF($BN26=$AF$5,"",
IF($BN26=$AF$6,"",
IF($BN26=$AF$7,"",
IF($BN26=$AF$8,"",
IF($BN26=$AF$9,"",
""))))))</f>
        <v/>
      </c>
      <c r="BY26" s="349" t="str">
        <f xml:space="preserve">
IF($BN26=$AF$4,$AG$14,
IF($BN26=$AF$5,"",
IF($BN26=$AF$6,"",
IF($BN26=$AF$7,"",
IF($BN26=$AF$8,"",
IF($BN26=$AF$9,"",
""))))))</f>
        <v/>
      </c>
      <c r="CI26" s="349">
        <f>'①壁等-木造'!D26</f>
        <v>0</v>
      </c>
      <c r="CJ26" s="349">
        <f>'①壁等-木造'!G26</f>
        <v>0</v>
      </c>
      <c r="CK26" s="349" t="str">
        <f>IF(OR(
AND($CI26&lt;&gt;$CI9,$CJ9=CK$8),AND($CI26&lt;&gt;$CI10,$CJ10=CK$8),
AND($CI26&lt;&gt;$CI11,$CJ11=CK$8),AND($CI26&lt;&gt;$CI12,$CJ12=CK$8),AND($CI26&lt;&gt;$CI13,$CJ13=CK$8),AND($CI26&lt;&gt;$CI14,$CJ14=CK$8),
AND($CI26&lt;&gt;$CI15,$CJ15=CK$8),AND($CI26&lt;&gt;$CI16,$CJ16=CK$8),AND($CI26&lt;&gt;$CI17,$CJ17=CK$8),AND($CI26&lt;&gt;$CI18,$CJ18=CK$8),
AND($CI26&lt;&gt;$CI19,$CJ19=CK$8),AND($CI26&lt;&gt;$CI20,$CJ20=CK$8),AND($CI26&lt;&gt;$CI21,$CJ21=CK$8),AND($CI26&lt;&gt;$CI22,$CJ22=CK$8),
AND($CI26&lt;&gt;$CI23,$CJ23=CK$8),AND($CI26&lt;&gt;$CI24,$CJ24=CK$8),AND($CI26&lt;&gt;$CI25,$CJ25=CK$8)),
"",CK$8)</f>
        <v/>
      </c>
      <c r="CL26" s="349" t="str">
        <f t="shared" ref="CL26:CS26" si="113">IF(OR(
AND($CI26&lt;&gt;$CI9,$CJ9=CL$8),AND($CI26&lt;&gt;$CI10,$CJ10=CL$8),
AND($CI26&lt;&gt;$CI11,$CJ11=CL$8),AND($CI26&lt;&gt;$CI12,$CJ12=CL$8),AND($CI26&lt;&gt;$CI13,$CJ13=CL$8),AND($CI26&lt;&gt;$CI14,$CJ14=CL$8),
AND($CI26&lt;&gt;$CI15,$CJ15=CL$8),AND($CI26&lt;&gt;$CI16,$CJ16=CL$8),AND($CI26&lt;&gt;$CI17,$CJ17=CL$8),AND($CI26&lt;&gt;$CI18,$CJ18=CL$8),
AND($CI26&lt;&gt;$CI19,$CJ19=CL$8),AND($CI26&lt;&gt;$CI20,$CJ20=CL$8),AND($CI26&lt;&gt;$CI21,$CJ21=CL$8),AND($CI26&lt;&gt;$CI22,$CJ22=CL$8),
AND($CI26&lt;&gt;$CI23,$CJ23=CL$8),AND($CI26&lt;&gt;$CI24,$CJ24=CL$8),AND($CI26&lt;&gt;$CI25,$CJ25=CL$8)),
"",CL$8)</f>
        <v/>
      </c>
      <c r="CM26" s="349" t="str">
        <f t="shared" si="113"/>
        <v/>
      </c>
      <c r="CN26" s="349" t="str">
        <f t="shared" si="113"/>
        <v>W04</v>
      </c>
      <c r="CO26" s="349" t="str">
        <f t="shared" si="113"/>
        <v>W05</v>
      </c>
      <c r="CP26" s="349" t="str">
        <f t="shared" si="113"/>
        <v>W06</v>
      </c>
      <c r="CQ26" s="349" t="str">
        <f t="shared" si="113"/>
        <v>W07</v>
      </c>
      <c r="CR26" s="349" t="str">
        <f t="shared" si="113"/>
        <v>W08</v>
      </c>
      <c r="CS26" s="349" t="str">
        <f t="shared" si="113"/>
        <v>W09</v>
      </c>
      <c r="CT26" s="349" t="str">
        <f t="shared" ref="CT26:DD26" si="114">IF(OR(
AND($CI26&lt;&gt;$CI9,$CJ9=CT$8),AND($CI26&lt;&gt;$CI10,$CJ10=CT$8),
AND($CI26&lt;&gt;$CI11,$CJ11=CT$8),AND($CI26&lt;&gt;$CI12,$CJ12=CT$8),AND($CI26&lt;&gt;$CI13,$CJ13=CT$8),AND($CI26&lt;&gt;$CI14,$CJ14=CT$8),
AND($CI26&lt;&gt;$CI15,$CJ15=CT$8),AND($CI26&lt;&gt;$CI16,$CJ16=CT$8),AND($CI26&lt;&gt;$CI17,$CJ17=CT$8),AND($CI26&lt;&gt;$CI18,$CJ18=CT$8),
AND($CI26&lt;&gt;$CI19,$CJ19=CT$8),AND($CI26&lt;&gt;$CI20,$CJ20=CT$8),AND($CI26&lt;&gt;$CI21,$CJ21=CT$8),AND($CI26&lt;&gt;$CI22,$CJ22=CT$8),
AND($CI26&lt;&gt;$CI23,$CJ23=CT$8),AND($CI26&lt;&gt;$CI24,$CJ24=CT$8),AND($CI26&lt;&gt;$CI25,$CJ25=CT$8)),
"",CT$8)</f>
        <v>W10</v>
      </c>
      <c r="CU26" s="349" t="str">
        <f t="shared" si="114"/>
        <v>W11</v>
      </c>
      <c r="CV26" s="349" t="str">
        <f t="shared" si="114"/>
        <v>W12</v>
      </c>
      <c r="CW26" s="349" t="str">
        <f t="shared" si="114"/>
        <v>W13</v>
      </c>
      <c r="CX26" s="349" t="str">
        <f t="shared" si="114"/>
        <v>W14</v>
      </c>
      <c r="CY26" s="349" t="str">
        <f t="shared" si="114"/>
        <v>W15</v>
      </c>
      <c r="CZ26" s="349" t="str">
        <f t="shared" si="114"/>
        <v>W16</v>
      </c>
      <c r="DA26" s="349" t="str">
        <f t="shared" si="114"/>
        <v>W17</v>
      </c>
      <c r="DB26" s="349" t="str">
        <f t="shared" si="114"/>
        <v>W18</v>
      </c>
      <c r="DC26" s="349" t="str">
        <f t="shared" si="114"/>
        <v>W19</v>
      </c>
      <c r="DD26" s="349" t="str">
        <f t="shared" si="114"/>
        <v>W20</v>
      </c>
      <c r="DF26" s="349">
        <f>'②壁等-RC造'!D26</f>
        <v>0</v>
      </c>
      <c r="DG26" s="349">
        <f>'②壁等-RC造'!H26</f>
        <v>0</v>
      </c>
      <c r="DH26" s="349" t="str">
        <f>IF(OR(
AND($DF26&lt;&gt;$DF9,$DG9=DH$8),AND($DF26&lt;&gt;$DF10,$DG10=DH$8),
AND($DF26&lt;&gt;$DF11,$DG11=DH$8),AND($DF26&lt;&gt;$DF12,$DG12=DH$8),AND($DF26&lt;&gt;$DF13,$DG13=DH$8),AND($DF26&lt;&gt;$DF14,$DG14=DH$8),
AND($DF26&lt;&gt;$DF15,$DG15=DH$8),AND($DF26&lt;&gt;$DF16,$DG16=DH$8),AND($DF26&lt;&gt;$DF17,$DG17=DH$8),AND($DF26&lt;&gt;$DF18,$DG18=DH$8),
AND($DF26&lt;&gt;$DF19,$DG19=DH$8),AND($DF26&lt;&gt;$DF20,$DG20=DH$8),AND($DF26&lt;&gt;$DF21,$DG21=DH$8),AND($DF26&lt;&gt;$DF22,$DG22=DH$8),
AND($DF26&lt;&gt;$DF23,$DG23=DH$8),AND($DF26&lt;&gt;$DF24,$DG24=DH$8),AND($DF26&lt;&gt;$DF25,$DG25=DH$8)),
"",DH$8)</f>
        <v>RC01</v>
      </c>
      <c r="DI26" s="349" t="str">
        <f t="shared" ref="DI26:DQ26" si="115">IF(OR(
AND($DF26&lt;&gt;$DF9,$DG9=DI$8),AND($DF26&lt;&gt;$DF10,$DG10=DI$8),
AND($DF26&lt;&gt;$DF11,$DG11=DI$8),AND($DF26&lt;&gt;$DF12,$DG12=DI$8),AND($DF26&lt;&gt;$DF13,$DG13=DI$8),AND($DF26&lt;&gt;$DF14,$DG14=DI$8),
AND($DF26&lt;&gt;$DF15,$DG15=DI$8),AND($DF26&lt;&gt;$DF16,$DG16=DI$8),AND($DF26&lt;&gt;$DF17,$DG17=DI$8),AND($DF26&lt;&gt;$DF18,$DG18=DI$8),
AND($DF26&lt;&gt;$DF19,$DG19=DI$8),AND($DF26&lt;&gt;$DF20,$DG20=DI$8),AND($DF26&lt;&gt;$DF21,$DG21=DI$8),AND($DF26&lt;&gt;$DF22,$DG22=DI$8),
AND($DF26&lt;&gt;$DF23,$DG23=DI$8),AND($DF26&lt;&gt;$DF24,$DG24=DI$8),AND($DF26&lt;&gt;$DF25,$DG25=DI$8)),
"",DI$8)</f>
        <v>RC02</v>
      </c>
      <c r="DJ26" s="349" t="str">
        <f t="shared" si="115"/>
        <v>RC03</v>
      </c>
      <c r="DK26" s="349" t="str">
        <f t="shared" si="115"/>
        <v>RC04</v>
      </c>
      <c r="DL26" s="349" t="str">
        <f t="shared" si="115"/>
        <v>RC05</v>
      </c>
      <c r="DM26" s="349" t="str">
        <f t="shared" si="115"/>
        <v>RC06</v>
      </c>
      <c r="DN26" s="349" t="str">
        <f t="shared" si="115"/>
        <v>RC07</v>
      </c>
      <c r="DO26" s="349" t="str">
        <f t="shared" si="115"/>
        <v>RC08</v>
      </c>
      <c r="DP26" s="349" t="str">
        <f t="shared" si="115"/>
        <v>RC09</v>
      </c>
      <c r="DQ26" s="349" t="str">
        <f t="shared" si="115"/>
        <v>RC10</v>
      </c>
      <c r="DR26" s="349" t="str">
        <f t="shared" ref="DR26:EA26" si="116">IF(OR(
AND($DF26&lt;&gt;$DF9,$DG9=DR$8),AND($DF26&lt;&gt;$DF10,$DG10=DR$8),
AND($DF26&lt;&gt;$DF11,$DG11=DR$8),AND($DF26&lt;&gt;$DF12,$DG12=DR$8),AND($DF26&lt;&gt;$DF13,$DG13=DR$8),AND($DF26&lt;&gt;$DF14,$DG14=DR$8),
AND($DF26&lt;&gt;$DF15,$DG15=DR$8),AND($DF26&lt;&gt;$DF16,$DG16=DR$8),AND($DF26&lt;&gt;$DF17,$DG17=DR$8),AND($DF26&lt;&gt;$DF18,$DG18=DR$8),
AND($DF26&lt;&gt;$DF19,$DG19=DR$8),AND($DF26&lt;&gt;$DF20,$DG20=DR$8),AND($DF26&lt;&gt;$DF21,$DG21=DR$8),AND($DF26&lt;&gt;$DF22,$DG22=DR$8),
AND($DF26&lt;&gt;$DF23,$DG23=DR$8),AND($DF26&lt;&gt;$DF24,$DG24=DR$8),AND($DF26&lt;&gt;$DF25,$DG25=DR$8)),
"",DR$8)</f>
        <v>RC11</v>
      </c>
      <c r="DS26" s="349" t="str">
        <f t="shared" si="116"/>
        <v>RC12</v>
      </c>
      <c r="DT26" s="349" t="str">
        <f t="shared" si="116"/>
        <v>RC13</v>
      </c>
      <c r="DU26" s="349" t="str">
        <f t="shared" si="116"/>
        <v>RC14</v>
      </c>
      <c r="DV26" s="349" t="str">
        <f t="shared" si="116"/>
        <v>RC15</v>
      </c>
      <c r="DW26" s="349" t="str">
        <f t="shared" si="116"/>
        <v>RC16</v>
      </c>
      <c r="DX26" s="349" t="str">
        <f t="shared" si="116"/>
        <v>RC17</v>
      </c>
      <c r="DY26" s="349" t="str">
        <f t="shared" si="116"/>
        <v>RC18</v>
      </c>
      <c r="DZ26" s="349" t="str">
        <f t="shared" si="116"/>
        <v>RC19</v>
      </c>
      <c r="EA26" s="349" t="str">
        <f t="shared" si="116"/>
        <v>RC20</v>
      </c>
      <c r="EC26" s="349">
        <f>'③壁等-鉄骨造'!D26</f>
        <v>0</v>
      </c>
      <c r="ED26" s="349">
        <f>'③壁等-鉄骨造'!H26</f>
        <v>0</v>
      </c>
      <c r="EE26" s="349" t="str">
        <f>IF(OR(
AND($EC26&lt;&gt;$EC9,$ED9=EE$8),AND($EC26&lt;&gt;$EC10,$ED10=EE$8),
AND($EC26&lt;&gt;$EC11,$ED11=EE$8),AND($EC26&lt;&gt;$EC12,$ED12=EE$8),AND($EC26&lt;&gt;$EC13,$ED13=EE$8),AND($EC26&lt;&gt;$EC14,$ED14=EE$8),
AND($EC26&lt;&gt;$EC15,$ED15=EE$8),AND($EC26&lt;&gt;$EC16,$ED16=EE$8),AND($EC26&lt;&gt;$EC17,$ED17=EE$8),AND($EC26&lt;&gt;$EC18,$ED18=EE$8),
AND($EC26&lt;&gt;$EC19,$ED19=EE$8),AND($EC26&lt;&gt;$EC20,$ED20=EE$8),AND($EC26&lt;&gt;$EC21,$ED21=EE$8),AND($EC26&lt;&gt;$EC22,$ED22=EE$8),
AND($EC26&lt;&gt;$EC23,$ED23=EE$8),AND($EC26&lt;&gt;$EC24,$ED24=EE$8),AND($EC26&lt;&gt;$EC25,$ED25=EE$8)),
"",EE$8)</f>
        <v>S01</v>
      </c>
      <c r="EF26" s="349" t="str">
        <f t="shared" ref="EF26:EN26" si="117">IF(OR(
AND($EC26&lt;&gt;$EC9,$ED9=EF$8),AND($EC26&lt;&gt;$EC10,$ED10=EF$8),
AND($EC26&lt;&gt;$EC11,$ED11=EF$8),AND($EC26&lt;&gt;$EC12,$ED12=EF$8),AND($EC26&lt;&gt;$EC13,$ED13=EF$8),AND($EC26&lt;&gt;$EC14,$ED14=EF$8),
AND($EC26&lt;&gt;$EC15,$ED15=EF$8),AND($EC26&lt;&gt;$EC16,$ED16=EF$8),AND($EC26&lt;&gt;$EC17,$ED17=EF$8),AND($EC26&lt;&gt;$EC18,$ED18=EF$8),
AND($EC26&lt;&gt;$EC19,$ED19=EF$8),AND($EC26&lt;&gt;$EC20,$ED20=EF$8),AND($EC26&lt;&gt;$EC21,$ED21=EF$8),AND($EC26&lt;&gt;$EC22,$ED22=EF$8),
AND($EC26&lt;&gt;$EC23,$ED23=EF$8),AND($EC26&lt;&gt;$EC24,$ED24=EF$8),AND($EC26&lt;&gt;$EC25,$ED25=EF$8)),
"",EF$8)</f>
        <v>S02</v>
      </c>
      <c r="EG26" s="349" t="str">
        <f t="shared" si="117"/>
        <v>S03</v>
      </c>
      <c r="EH26" s="349" t="str">
        <f t="shared" si="117"/>
        <v>S04</v>
      </c>
      <c r="EI26" s="349" t="str">
        <f t="shared" si="117"/>
        <v>S05</v>
      </c>
      <c r="EJ26" s="349" t="str">
        <f t="shared" si="117"/>
        <v>S06</v>
      </c>
      <c r="EK26" s="349" t="str">
        <f t="shared" si="117"/>
        <v>S07</v>
      </c>
      <c r="EL26" s="349" t="str">
        <f t="shared" si="117"/>
        <v>S08</v>
      </c>
      <c r="EM26" s="349" t="str">
        <f t="shared" si="117"/>
        <v>S09</v>
      </c>
      <c r="EN26" s="349" t="str">
        <f t="shared" si="117"/>
        <v>S10</v>
      </c>
      <c r="EO26" s="349" t="str">
        <f t="shared" ref="EO26:EX26" si="118">IF(OR(
AND($EC26&lt;&gt;$EC9,$ED9=EO$8),AND($EC26&lt;&gt;$EC10,$ED10=EO$8),
AND($EC26&lt;&gt;$EC11,$ED11=EO$8),AND($EC26&lt;&gt;$EC12,$ED12=EO$8),AND($EC26&lt;&gt;$EC13,$ED13=EO$8),AND($EC26&lt;&gt;$EC14,$ED14=EO$8),
AND($EC26&lt;&gt;$EC15,$ED15=EO$8),AND($EC26&lt;&gt;$EC16,$ED16=EO$8),AND($EC26&lt;&gt;$EC17,$ED17=EO$8),AND($EC26&lt;&gt;$EC18,$ED18=EO$8),
AND($EC26&lt;&gt;$EC19,$ED19=EO$8),AND($EC26&lt;&gt;$EC20,$ED20=EO$8),AND($EC26&lt;&gt;$EC21,$ED21=EO$8),AND($EC26&lt;&gt;$EC22,$ED22=EO$8),
AND($EC26&lt;&gt;$EC23,$ED23=EO$8),AND($EC26&lt;&gt;$EC24,$ED24=EO$8),AND($EC26&lt;&gt;$EC25,$ED25=EO$8)),
"",EO$8)</f>
        <v>S11</v>
      </c>
      <c r="EP26" s="349" t="str">
        <f t="shared" si="118"/>
        <v>S12</v>
      </c>
      <c r="EQ26" s="349" t="str">
        <f t="shared" si="118"/>
        <v>S13</v>
      </c>
      <c r="ER26" s="349" t="str">
        <f t="shared" si="118"/>
        <v>S14</v>
      </c>
      <c r="ES26" s="349" t="str">
        <f t="shared" si="118"/>
        <v>S15</v>
      </c>
      <c r="ET26" s="349" t="str">
        <f t="shared" si="118"/>
        <v>S16</v>
      </c>
      <c r="EU26" s="349" t="str">
        <f t="shared" si="118"/>
        <v>S17</v>
      </c>
      <c r="EV26" s="349" t="str">
        <f t="shared" si="118"/>
        <v>S18</v>
      </c>
      <c r="EW26" s="349" t="str">
        <f t="shared" si="118"/>
        <v>S19</v>
      </c>
      <c r="EX26" s="349" t="str">
        <f t="shared" si="118"/>
        <v>S20</v>
      </c>
    </row>
    <row r="27" spans="17:154" x14ac:dyDescent="0.15">
      <c r="AT27" s="349" t="s">
        <v>295</v>
      </c>
      <c r="AU27" s="349">
        <v>6.4000000000000001E-2</v>
      </c>
      <c r="AY27" s="349">
        <f>'③壁等-鉄骨造'!L27</f>
        <v>0</v>
      </c>
      <c r="AZ27" s="349" t="str">
        <f t="shared" si="19"/>
        <v/>
      </c>
      <c r="BA27" s="349" t="str">
        <f t="shared" si="5"/>
        <v/>
      </c>
      <c r="BB27" s="349" t="str">
        <f t="shared" si="6"/>
        <v/>
      </c>
      <c r="BC27" s="349" t="str">
        <f t="shared" si="20"/>
        <v/>
      </c>
      <c r="BD27" s="349">
        <f>'③壁等-鉄骨造'!O27</f>
        <v>0</v>
      </c>
      <c r="BE27" s="349" t="str">
        <f t="shared" si="7"/>
        <v/>
      </c>
      <c r="BF27" s="349" t="str">
        <f t="shared" si="8"/>
        <v/>
      </c>
      <c r="BG27" s="349" t="str">
        <f t="shared" si="9"/>
        <v/>
      </c>
      <c r="BH27" s="349" t="str">
        <f t="shared" si="21"/>
        <v/>
      </c>
      <c r="BI27" s="349">
        <f>'③壁等-鉄骨造'!R27</f>
        <v>0</v>
      </c>
      <c r="BJ27" s="349" t="str">
        <f t="shared" si="10"/>
        <v/>
      </c>
      <c r="BK27" s="349" t="str">
        <f t="shared" si="11"/>
        <v/>
      </c>
      <c r="BL27" s="349" t="str">
        <f t="shared" si="12"/>
        <v/>
      </c>
      <c r="BM27" s="349" t="str">
        <f t="shared" si="22"/>
        <v/>
      </c>
      <c r="CI27" s="349">
        <f>'①壁等-木造'!D27</f>
        <v>0</v>
      </c>
      <c r="CJ27" s="349">
        <f>'①壁等-木造'!G27</f>
        <v>0</v>
      </c>
      <c r="CK27" s="349" t="str">
        <f>IF(OR(
AND($CI27&lt;&gt;$CI9,$CJ9=CK$8),AND($CI27&lt;&gt;$CI10,$CJ10=CK$8),AND($CI27&lt;&gt;$CI11,$CJ11=CK$8),
AND($CI27&lt;&gt;$CI12,$CJ12=CK$8),AND($CI27&lt;&gt;$CI13,$CJ13=CK$8),AND($CI27&lt;&gt;$CI14,$CJ14=CK$8),AND($CI27&lt;&gt;$CI15,$CJ15=CK$8),
AND($CI27&lt;&gt;$CI16,$CJ16=CK$8),AND($CI27&lt;&gt;$CI17,$CJ17=CK$8),AND($CI27&lt;&gt;$CI18,$CJ18=CK$8),AND($CI27&lt;&gt;$CI19,$CJ19=CK$8),
AND($CI27&lt;&gt;$CI20,$CJ20=CK$8),AND($CI27&lt;&gt;$CI21,$CJ21=CK$8),AND($CI27&lt;&gt;$CI22,$CJ22=CK$8),AND($CI27&lt;&gt;$CI23,$CJ23=CK$8),
AND($CI27&lt;&gt;$CI24,$CJ24=CK$8),AND($CI27&lt;&gt;$CI25,$CJ25=CK$8),AND($CI27&lt;&gt;$CI26,$CJ26=CK$8)),
"",CK$8)</f>
        <v/>
      </c>
      <c r="CL27" s="349" t="str">
        <f t="shared" ref="CL27:CS27" si="119">IF(OR(
AND($CI27&lt;&gt;$CI9,$CJ9=CL$8),AND($CI27&lt;&gt;$CI10,$CJ10=CL$8),AND($CI27&lt;&gt;$CI11,$CJ11=CL$8),
AND($CI27&lt;&gt;$CI12,$CJ12=CL$8),AND($CI27&lt;&gt;$CI13,$CJ13=CL$8),AND($CI27&lt;&gt;$CI14,$CJ14=CL$8),AND($CI27&lt;&gt;$CI15,$CJ15=CL$8),
AND($CI27&lt;&gt;$CI16,$CJ16=CL$8),AND($CI27&lt;&gt;$CI17,$CJ17=CL$8),AND($CI27&lt;&gt;$CI18,$CJ18=CL$8),AND($CI27&lt;&gt;$CI19,$CJ19=CL$8),
AND($CI27&lt;&gt;$CI20,$CJ20=CL$8),AND($CI27&lt;&gt;$CI21,$CJ21=CL$8),AND($CI27&lt;&gt;$CI22,$CJ22=CL$8),AND($CI27&lt;&gt;$CI23,$CJ23=CL$8),
AND($CI27&lt;&gt;$CI24,$CJ24=CL$8),AND($CI27&lt;&gt;$CI25,$CJ25=CL$8),AND($CI27&lt;&gt;$CI26,$CJ26=CL$8)),
"",CL$8)</f>
        <v/>
      </c>
      <c r="CM27" s="349" t="str">
        <f t="shared" si="119"/>
        <v/>
      </c>
      <c r="CN27" s="349" t="str">
        <f t="shared" si="119"/>
        <v>W04</v>
      </c>
      <c r="CO27" s="349" t="str">
        <f t="shared" si="119"/>
        <v>W05</v>
      </c>
      <c r="CP27" s="349" t="str">
        <f t="shared" si="119"/>
        <v>W06</v>
      </c>
      <c r="CQ27" s="349" t="str">
        <f t="shared" si="119"/>
        <v>W07</v>
      </c>
      <c r="CR27" s="349" t="str">
        <f t="shared" si="119"/>
        <v>W08</v>
      </c>
      <c r="CS27" s="349" t="str">
        <f t="shared" si="119"/>
        <v>W09</v>
      </c>
      <c r="CT27" s="349" t="str">
        <f t="shared" ref="CT27:DD27" si="120">IF(OR(
AND($CI27&lt;&gt;$CI9,$CJ9=CT$8),AND($CI27&lt;&gt;$CI10,$CJ10=CT$8),AND($CI27&lt;&gt;$CI11,$CJ11=CT$8),
AND($CI27&lt;&gt;$CI12,$CJ12=CT$8),AND($CI27&lt;&gt;$CI13,$CJ13=CT$8),AND($CI27&lt;&gt;$CI14,$CJ14=CT$8),AND($CI27&lt;&gt;$CI15,$CJ15=CT$8),
AND($CI27&lt;&gt;$CI16,$CJ16=CT$8),AND($CI27&lt;&gt;$CI17,$CJ17=CT$8),AND($CI27&lt;&gt;$CI18,$CJ18=CT$8),AND($CI27&lt;&gt;$CI19,$CJ19=CT$8),
AND($CI27&lt;&gt;$CI20,$CJ20=CT$8),AND($CI27&lt;&gt;$CI21,$CJ21=CT$8),AND($CI27&lt;&gt;$CI22,$CJ22=CT$8),AND($CI27&lt;&gt;$CI23,$CJ23=CT$8),
AND($CI27&lt;&gt;$CI24,$CJ24=CT$8),AND($CI27&lt;&gt;$CI25,$CJ25=CT$8),AND($CI27&lt;&gt;$CI26,$CJ26=CT$8)),
"",CT$8)</f>
        <v>W10</v>
      </c>
      <c r="CU27" s="349" t="str">
        <f t="shared" si="120"/>
        <v>W11</v>
      </c>
      <c r="CV27" s="349" t="str">
        <f t="shared" si="120"/>
        <v>W12</v>
      </c>
      <c r="CW27" s="349" t="str">
        <f t="shared" si="120"/>
        <v>W13</v>
      </c>
      <c r="CX27" s="349" t="str">
        <f t="shared" si="120"/>
        <v>W14</v>
      </c>
      <c r="CY27" s="349" t="str">
        <f t="shared" si="120"/>
        <v>W15</v>
      </c>
      <c r="CZ27" s="349" t="str">
        <f t="shared" si="120"/>
        <v>W16</v>
      </c>
      <c r="DA27" s="349" t="str">
        <f t="shared" si="120"/>
        <v>W17</v>
      </c>
      <c r="DB27" s="349" t="str">
        <f t="shared" si="120"/>
        <v>W18</v>
      </c>
      <c r="DC27" s="349" t="str">
        <f t="shared" si="120"/>
        <v>W19</v>
      </c>
      <c r="DD27" s="349" t="str">
        <f t="shared" si="120"/>
        <v>W20</v>
      </c>
      <c r="DF27" s="349">
        <f>'②壁等-RC造'!D27</f>
        <v>0</v>
      </c>
      <c r="DG27" s="349">
        <f>'②壁等-RC造'!H27</f>
        <v>0</v>
      </c>
      <c r="DH27" s="349" t="str">
        <f>IF(OR(
AND($DF27&lt;&gt;$DF9,$DG9=DH$8),AND($DF27&lt;&gt;$DF10,$DG10=DH$8),AND($DF27&lt;&gt;$DF11,$DG11=DH$8),
AND($DF27&lt;&gt;$DF12,$DG12=DH$8),AND($DF27&lt;&gt;$DF13,$DG13=DH$8),AND($DF27&lt;&gt;$DF14,$DG14=DH$8),AND($DF27&lt;&gt;$DF15,$DG15=DH$8),
AND($DF27&lt;&gt;$DF16,$DG16=DH$8),AND($DF27&lt;&gt;$DF17,$DG17=DH$8),AND($DF27&lt;&gt;$DF18,$DG18=DH$8),AND($DF27&lt;&gt;$DF19,$DG19=DH$8),
AND($DF27&lt;&gt;$DF20,$DG20=DH$8),AND($DF27&lt;&gt;$DF21,$DG21=DH$8),AND($DF27&lt;&gt;$DF22,$DG22=DH$8),AND($DF27&lt;&gt;$DF23,$DG23=DH$8),
AND($DF27&lt;&gt;$DF24,$DG24=DH$8),AND($DF27&lt;&gt;$DF25,$DG25=DH$8),AND($DF27&lt;&gt;$DF26,$DG26=DH$8)),
"",DH$8)</f>
        <v>RC01</v>
      </c>
      <c r="DI27" s="349" t="str">
        <f t="shared" ref="DI27:DQ27" si="121">IF(OR(
AND($DF27&lt;&gt;$DF9,$DG9=DI$8),AND($DF27&lt;&gt;$DF10,$DG10=DI$8),AND($DF27&lt;&gt;$DF11,$DG11=DI$8),
AND($DF27&lt;&gt;$DF12,$DG12=DI$8),AND($DF27&lt;&gt;$DF13,$DG13=DI$8),AND($DF27&lt;&gt;$DF14,$DG14=DI$8),AND($DF27&lt;&gt;$DF15,$DG15=DI$8),
AND($DF27&lt;&gt;$DF16,$DG16=DI$8),AND($DF27&lt;&gt;$DF17,$DG17=DI$8),AND($DF27&lt;&gt;$DF18,$DG18=DI$8),AND($DF27&lt;&gt;$DF19,$DG19=DI$8),
AND($DF27&lt;&gt;$DF20,$DG20=DI$8),AND($DF27&lt;&gt;$DF21,$DG21=DI$8),AND($DF27&lt;&gt;$DF22,$DG22=DI$8),AND($DF27&lt;&gt;$DF23,$DG23=DI$8),
AND($DF27&lt;&gt;$DF24,$DG24=DI$8),AND($DF27&lt;&gt;$DF25,$DG25=DI$8),AND($DF27&lt;&gt;$DF26,$DG26=DI$8)),
"",DI$8)</f>
        <v>RC02</v>
      </c>
      <c r="DJ27" s="349" t="str">
        <f t="shared" si="121"/>
        <v>RC03</v>
      </c>
      <c r="DK27" s="349" t="str">
        <f t="shared" si="121"/>
        <v>RC04</v>
      </c>
      <c r="DL27" s="349" t="str">
        <f t="shared" si="121"/>
        <v>RC05</v>
      </c>
      <c r="DM27" s="349" t="str">
        <f t="shared" si="121"/>
        <v>RC06</v>
      </c>
      <c r="DN27" s="349" t="str">
        <f t="shared" si="121"/>
        <v>RC07</v>
      </c>
      <c r="DO27" s="349" t="str">
        <f t="shared" si="121"/>
        <v>RC08</v>
      </c>
      <c r="DP27" s="349" t="str">
        <f t="shared" si="121"/>
        <v>RC09</v>
      </c>
      <c r="DQ27" s="349" t="str">
        <f t="shared" si="121"/>
        <v>RC10</v>
      </c>
      <c r="DR27" s="349" t="str">
        <f t="shared" ref="DR27:EA27" si="122">IF(OR(
AND($DF27&lt;&gt;$DF9,$DG9=DR$8),AND($DF27&lt;&gt;$DF10,$DG10=DR$8),AND($DF27&lt;&gt;$DF11,$DG11=DR$8),
AND($DF27&lt;&gt;$DF12,$DG12=DR$8),AND($DF27&lt;&gt;$DF13,$DG13=DR$8),AND($DF27&lt;&gt;$DF14,$DG14=DR$8),AND($DF27&lt;&gt;$DF15,$DG15=DR$8),
AND($DF27&lt;&gt;$DF16,$DG16=DR$8),AND($DF27&lt;&gt;$DF17,$DG17=DR$8),AND($DF27&lt;&gt;$DF18,$DG18=DR$8),AND($DF27&lt;&gt;$DF19,$DG19=DR$8),
AND($DF27&lt;&gt;$DF20,$DG20=DR$8),AND($DF27&lt;&gt;$DF21,$DG21=DR$8),AND($DF27&lt;&gt;$DF22,$DG22=DR$8),AND($DF27&lt;&gt;$DF23,$DG23=DR$8),
AND($DF27&lt;&gt;$DF24,$DG24=DR$8),AND($DF27&lt;&gt;$DF25,$DG25=DR$8),AND($DF27&lt;&gt;$DF26,$DG26=DR$8)),
"",DR$8)</f>
        <v>RC11</v>
      </c>
      <c r="DS27" s="349" t="str">
        <f t="shared" si="122"/>
        <v>RC12</v>
      </c>
      <c r="DT27" s="349" t="str">
        <f t="shared" si="122"/>
        <v>RC13</v>
      </c>
      <c r="DU27" s="349" t="str">
        <f t="shared" si="122"/>
        <v>RC14</v>
      </c>
      <c r="DV27" s="349" t="str">
        <f t="shared" si="122"/>
        <v>RC15</v>
      </c>
      <c r="DW27" s="349" t="str">
        <f t="shared" si="122"/>
        <v>RC16</v>
      </c>
      <c r="DX27" s="349" t="str">
        <f t="shared" si="122"/>
        <v>RC17</v>
      </c>
      <c r="DY27" s="349" t="str">
        <f t="shared" si="122"/>
        <v>RC18</v>
      </c>
      <c r="DZ27" s="349" t="str">
        <f t="shared" si="122"/>
        <v>RC19</v>
      </c>
      <c r="EA27" s="349" t="str">
        <f t="shared" si="122"/>
        <v>RC20</v>
      </c>
      <c r="EC27" s="349">
        <f>'③壁等-鉄骨造'!D27</f>
        <v>0</v>
      </c>
      <c r="ED27" s="349">
        <f>'③壁等-鉄骨造'!H27</f>
        <v>0</v>
      </c>
      <c r="EE27" s="349" t="str">
        <f>IF(OR(
AND($EC27&lt;&gt;$EC9,$ED9=EE$8),AND($EC27&lt;&gt;$EC10,$ED10=EE$8),AND($EC27&lt;&gt;$EC11,$ED11=EE$8),
AND($EC27&lt;&gt;$EC12,$ED12=EE$8),AND($EC27&lt;&gt;$EC13,$ED13=EE$8),AND($EC27&lt;&gt;$EC14,$ED14=EE$8),AND($EC27&lt;&gt;$EC15,$ED15=EE$8),
AND($EC27&lt;&gt;$EC16,$ED16=EE$8),AND($EC27&lt;&gt;$EC17,$ED17=EE$8),AND($EC27&lt;&gt;$EC18,$ED18=EE$8),AND($EC27&lt;&gt;$EC19,$ED19=EE$8),
AND($EC27&lt;&gt;$EC20,$ED20=EE$8),AND($EC27&lt;&gt;$EC21,$ED21=EE$8),AND($EC27&lt;&gt;$EC22,$ED22=EE$8),AND($EC27&lt;&gt;$EC23,$ED23=EE$8),
AND($EC27&lt;&gt;$EC24,$ED24=EE$8),AND($EC27&lt;&gt;$EC25,$ED25=EE$8),AND($EC27&lt;&gt;$EC26,$ED26=EE$8)),
"",EE$8)</f>
        <v>S01</v>
      </c>
      <c r="EF27" s="349" t="str">
        <f t="shared" ref="EF27:EN27" si="123">IF(OR(
AND($EC27&lt;&gt;$EC9,$ED9=EF$8),AND($EC27&lt;&gt;$EC10,$ED10=EF$8),AND($EC27&lt;&gt;$EC11,$ED11=EF$8),
AND($EC27&lt;&gt;$EC12,$ED12=EF$8),AND($EC27&lt;&gt;$EC13,$ED13=EF$8),AND($EC27&lt;&gt;$EC14,$ED14=EF$8),AND($EC27&lt;&gt;$EC15,$ED15=EF$8),
AND($EC27&lt;&gt;$EC16,$ED16=EF$8),AND($EC27&lt;&gt;$EC17,$ED17=EF$8),AND($EC27&lt;&gt;$EC18,$ED18=EF$8),AND($EC27&lt;&gt;$EC19,$ED19=EF$8),
AND($EC27&lt;&gt;$EC20,$ED20=EF$8),AND($EC27&lt;&gt;$EC21,$ED21=EF$8),AND($EC27&lt;&gt;$EC22,$ED22=EF$8),AND($EC27&lt;&gt;$EC23,$ED23=EF$8),
AND($EC27&lt;&gt;$EC24,$ED24=EF$8),AND($EC27&lt;&gt;$EC25,$ED25=EF$8),AND($EC27&lt;&gt;$EC26,$ED26=EF$8)),
"",EF$8)</f>
        <v>S02</v>
      </c>
      <c r="EG27" s="349" t="str">
        <f t="shared" si="123"/>
        <v>S03</v>
      </c>
      <c r="EH27" s="349" t="str">
        <f t="shared" si="123"/>
        <v>S04</v>
      </c>
      <c r="EI27" s="349" t="str">
        <f t="shared" si="123"/>
        <v>S05</v>
      </c>
      <c r="EJ27" s="349" t="str">
        <f t="shared" si="123"/>
        <v>S06</v>
      </c>
      <c r="EK27" s="349" t="str">
        <f t="shared" si="123"/>
        <v>S07</v>
      </c>
      <c r="EL27" s="349" t="str">
        <f t="shared" si="123"/>
        <v>S08</v>
      </c>
      <c r="EM27" s="349" t="str">
        <f t="shared" si="123"/>
        <v>S09</v>
      </c>
      <c r="EN27" s="349" t="str">
        <f t="shared" si="123"/>
        <v>S10</v>
      </c>
      <c r="EO27" s="349" t="str">
        <f t="shared" ref="EO27:EX27" si="124">IF(OR(
AND($EC27&lt;&gt;$EC9,$ED9=EO$8),AND($EC27&lt;&gt;$EC10,$ED10=EO$8),AND($EC27&lt;&gt;$EC11,$ED11=EO$8),
AND($EC27&lt;&gt;$EC12,$ED12=EO$8),AND($EC27&lt;&gt;$EC13,$ED13=EO$8),AND($EC27&lt;&gt;$EC14,$ED14=EO$8),AND($EC27&lt;&gt;$EC15,$ED15=EO$8),
AND($EC27&lt;&gt;$EC16,$ED16=EO$8),AND($EC27&lt;&gt;$EC17,$ED17=EO$8),AND($EC27&lt;&gt;$EC18,$ED18=EO$8),AND($EC27&lt;&gt;$EC19,$ED19=EO$8),
AND($EC27&lt;&gt;$EC20,$ED20=EO$8),AND($EC27&lt;&gt;$EC21,$ED21=EO$8),AND($EC27&lt;&gt;$EC22,$ED22=EO$8),AND($EC27&lt;&gt;$EC23,$ED23=EO$8),
AND($EC27&lt;&gt;$EC24,$ED24=EO$8),AND($EC27&lt;&gt;$EC25,$ED25=EO$8),AND($EC27&lt;&gt;$EC26,$ED26=EO$8)),
"",EO$8)</f>
        <v>S11</v>
      </c>
      <c r="EP27" s="349" t="str">
        <f t="shared" si="124"/>
        <v>S12</v>
      </c>
      <c r="EQ27" s="349" t="str">
        <f t="shared" si="124"/>
        <v>S13</v>
      </c>
      <c r="ER27" s="349" t="str">
        <f t="shared" si="124"/>
        <v>S14</v>
      </c>
      <c r="ES27" s="349" t="str">
        <f t="shared" si="124"/>
        <v>S15</v>
      </c>
      <c r="ET27" s="349" t="str">
        <f t="shared" si="124"/>
        <v>S16</v>
      </c>
      <c r="EU27" s="349" t="str">
        <f t="shared" si="124"/>
        <v>S17</v>
      </c>
      <c r="EV27" s="349" t="str">
        <f t="shared" si="124"/>
        <v>S18</v>
      </c>
      <c r="EW27" s="349" t="str">
        <f t="shared" si="124"/>
        <v>S19</v>
      </c>
      <c r="EX27" s="349" t="str">
        <f t="shared" si="124"/>
        <v>S20</v>
      </c>
    </row>
    <row r="28" spans="17:154" x14ac:dyDescent="0.15">
      <c r="AT28" s="349" t="s">
        <v>296</v>
      </c>
      <c r="AU28" s="349">
        <v>0.13</v>
      </c>
      <c r="AY28" s="349">
        <f>'③壁等-鉄骨造'!L28</f>
        <v>0</v>
      </c>
      <c r="AZ28" s="349" t="str">
        <f t="shared" si="19"/>
        <v/>
      </c>
      <c r="BA28" s="349" t="str">
        <f t="shared" si="5"/>
        <v/>
      </c>
      <c r="BB28" s="349" t="str">
        <f t="shared" si="6"/>
        <v/>
      </c>
      <c r="BC28" s="349" t="str">
        <f t="shared" si="20"/>
        <v/>
      </c>
      <c r="BD28" s="349">
        <f>'③壁等-鉄骨造'!O28</f>
        <v>0</v>
      </c>
      <c r="BE28" s="349" t="str">
        <f t="shared" si="7"/>
        <v/>
      </c>
      <c r="BF28" s="349" t="str">
        <f t="shared" si="8"/>
        <v/>
      </c>
      <c r="BG28" s="349" t="str">
        <f t="shared" si="9"/>
        <v/>
      </c>
      <c r="BH28" s="349" t="str">
        <f t="shared" si="21"/>
        <v/>
      </c>
      <c r="BI28" s="349">
        <f>'③壁等-鉄骨造'!R28</f>
        <v>0</v>
      </c>
      <c r="BJ28" s="349" t="str">
        <f t="shared" si="10"/>
        <v/>
      </c>
      <c r="BK28" s="349" t="str">
        <f t="shared" si="11"/>
        <v/>
      </c>
      <c r="BL28" s="349" t="str">
        <f t="shared" si="12"/>
        <v/>
      </c>
      <c r="BM28" s="349" t="str">
        <f t="shared" si="22"/>
        <v/>
      </c>
      <c r="BN28" s="349" t="str">
        <f>⑤窓!G28</f>
        <v>4.(一重)金属製</v>
      </c>
      <c r="BO28" s="349" t="str">
        <f xml:space="preserve">
IF($BN28=$AF$4,$AG$4,
IF($BN28=$AF$5,$AG$15,
IF($BN28=$AF$6,$AG$8,
IF($BN28=$AF$7,$AG$8,
IF($BN28=$AF$8,$AG$19,
IF($BN28=$AF$9,$AG$22,
""))))))</f>
        <v>Low-E複層（A10以上）</v>
      </c>
      <c r="BP28" s="349" t="str">
        <f xml:space="preserve">
IF($BN28=$AF$4,$AG$5,
IF($BN28=$AF$5,$AG$8,
IF($BN28=$AF$6,$AG$24,
IF($BN28=$AF$7,$AG$24,
IF($BN28=$AF$8,$AG$20,
IF($BN28=$AF$9,"",
""))))))</f>
        <v>Low-E複層（G8以上）</v>
      </c>
      <c r="BQ28" s="349" t="str">
        <f xml:space="preserve">
IF($BN28=$AF$4,$AG$6,
IF($BN28=$AF$5,$AG$23,
IF($BN28=$AF$6,$AG$16,
IF($BN28=$AF$7,$AG$11,
IF($BN28=$AF$8,$AG$21,
IF($BN28=$AF$9,"",
""))))))</f>
        <v>Low-E複層（A5以上A10未満）</v>
      </c>
      <c r="BR28" s="349" t="str">
        <f xml:space="preserve">
IF($BN28=$AF$4,$AG$7,
IF($BN28=$AF$5,$AG$11,
IF($BN28=$AF$6,$AG$12,
IF($BN28=$AF$7,$AG$12,
IF($BN28=$AF$8,$AG$22,
IF($BN28=$AF$9,"",
""))))))</f>
        <v>Low-E複層（G4以上G7未満）</v>
      </c>
      <c r="BS28" s="349" t="str">
        <f xml:space="preserve">
IF($BN28=$AF$4,$AG$8,
IF($BN28=$AF$5,$AG$12,
IF($BN28=$AF$6,$AG$10,
IF($BN28=$AF$7,$AG$10,
IF($BN28=$AF$8,"",
IF($BN28=$AF$9,"",
""))))))</f>
        <v>複層（A10以上）</v>
      </c>
      <c r="BT28" s="349" t="str">
        <f xml:space="preserve">
IF($BN28=$AF$4,$AG$9,
IF($BN28=$AF$5,$AG$10,
IF($BN28=$AF$6,$AG$13,
IF($BN28=$AF$7,$AG$26,
IF($BN28=$AF$8,"",
IF($BN28=$AF$9,"",
""))))))</f>
        <v>複層（A4以上A10未満）</v>
      </c>
      <c r="BU28" s="349" t="str">
        <f xml:space="preserve">
IF($BN28=$AF$4,$AG$10,
IF($BN28=$AF$5,$AG$13,
IF($BN28=$AF$6,"",
IF($BN28=$AF$7,$AG$17,
IF($BN28=$AF$8,"",
IF($BN28=$AF$9,"",
""))))))</f>
        <v>単板＋単板（A12以上）</v>
      </c>
      <c r="BV28" s="349" t="str">
        <f xml:space="preserve">
IF($BN28=$AF$4,$AG$11,
IF($BN28=$AF$5,"",
IF($BN28=$AF$6,"",
IF($BN28=$AF$7,$AG$18,
IF($BN28=$AF$8,"",
IF($BN28=$AF$9,"",
""))))))</f>
        <v>単板＋単板（A6以上A12未満）</v>
      </c>
      <c r="BW28" s="349" t="str">
        <f xml:space="preserve">
IF($BN28=$AF$4,$AG$12,
IF($BN28=$AF$5,"",
IF($BN28=$AF$6,"",
IF($BN28=$AF$7,$AG$14,
IF($BN28=$AF$8,"",
IF($BN28=$AF$9,"",
""))))))</f>
        <v>単板</v>
      </c>
      <c r="BX28" s="349" t="str">
        <f xml:space="preserve">
IF($BN28=$AF$4,$AG$13,
IF($BN28=$AF$5,"",
IF($BN28=$AF$6,"",
IF($BN28=$AF$7,"",
IF($BN28=$AF$8,"",
IF($BN28=$AF$9,"",
""))))))</f>
        <v/>
      </c>
      <c r="BY28" s="349" t="str">
        <f xml:space="preserve">
IF($BN28=$AF$4,$AG$14,
IF($BN28=$AF$5,"",
IF($BN28=$AF$6,"",
IF($BN28=$AF$7,"",
IF($BN28=$AF$8,"",
IF($BN28=$AF$9,"",
""))))))</f>
        <v/>
      </c>
      <c r="CI28" s="349">
        <f>'①壁等-木造'!D28</f>
        <v>0</v>
      </c>
      <c r="CJ28" s="349">
        <f>'①壁等-木造'!G28</f>
        <v>0</v>
      </c>
      <c r="CK28" s="349" t="str">
        <f>IF(OR(
AND($CI28&lt;&gt;$CI9,$CJ9=CK$8),  AND($CI28&lt;&gt;$CI10,$CJ10=CK$8),AND($CI28&lt;&gt;$CI11,$CJ11=CK$8),AND($CI28&lt;&gt;$CI12,$CJ12=CK$8),
AND($CI28&lt;&gt;$CI13,$CJ13=CK$8),AND($CI28&lt;&gt;$CI14,$CJ14=CK$8),AND($CI28&lt;&gt;$CI15,$CJ15=CK$8),AND($CI28&lt;&gt;$CI16,$CJ16=CK$8),
AND($CI28&lt;&gt;$CI17,$CJ17=CK$8),AND($CI28&lt;&gt;$CI18,$CJ18=CK$8),AND($CI28&lt;&gt;$CI19,$CJ19=CK$8),AND($CI28&lt;&gt;$CI20,$CJ20=CK$8),
AND($CI28&lt;&gt;$CI21,$CJ21=CK$8),AND($CI28&lt;&gt;$CI22,$CJ22=CK$8),AND($CI28&lt;&gt;$CI23,$CJ23=CK$8),AND($CI28&lt;&gt;$CI24,$CJ24=CK$8),
AND($CI28&lt;&gt;$CI25,$CJ25=CK$8),AND($CI28&lt;&gt;$CI26,$CJ26=CK$8),AND($CI28&lt;&gt;$CI27,$CJ27=CK$8)),
"",CK$8)</f>
        <v/>
      </c>
      <c r="CL28" s="349" t="str">
        <f t="shared" ref="CL28:CS28" si="125">IF(OR(
AND($CI28&lt;&gt;$CI9,$CJ9=CL$8),  AND($CI28&lt;&gt;$CI10,$CJ10=CL$8),AND($CI28&lt;&gt;$CI11,$CJ11=CL$8),AND($CI28&lt;&gt;$CI12,$CJ12=CL$8),
AND($CI28&lt;&gt;$CI13,$CJ13=CL$8),AND($CI28&lt;&gt;$CI14,$CJ14=CL$8),AND($CI28&lt;&gt;$CI15,$CJ15=CL$8),AND($CI28&lt;&gt;$CI16,$CJ16=CL$8),
AND($CI28&lt;&gt;$CI17,$CJ17=CL$8),AND($CI28&lt;&gt;$CI18,$CJ18=CL$8),AND($CI28&lt;&gt;$CI19,$CJ19=CL$8),AND($CI28&lt;&gt;$CI20,$CJ20=CL$8),
AND($CI28&lt;&gt;$CI21,$CJ21=CL$8),AND($CI28&lt;&gt;$CI22,$CJ22=CL$8),AND($CI28&lt;&gt;$CI23,$CJ23=CL$8),AND($CI28&lt;&gt;$CI24,$CJ24=CL$8),
AND($CI28&lt;&gt;$CI25,$CJ25=CL$8),AND($CI28&lt;&gt;$CI26,$CJ26=CL$8),AND($CI28&lt;&gt;$CI27,$CJ27=CL$8)),
"",CL$8)</f>
        <v/>
      </c>
      <c r="CM28" s="349" t="str">
        <f t="shared" si="125"/>
        <v/>
      </c>
      <c r="CN28" s="349" t="str">
        <f t="shared" si="125"/>
        <v>W04</v>
      </c>
      <c r="CO28" s="349" t="str">
        <f t="shared" si="125"/>
        <v>W05</v>
      </c>
      <c r="CP28" s="349" t="str">
        <f t="shared" si="125"/>
        <v>W06</v>
      </c>
      <c r="CQ28" s="349" t="str">
        <f t="shared" si="125"/>
        <v>W07</v>
      </c>
      <c r="CR28" s="349" t="str">
        <f t="shared" si="125"/>
        <v>W08</v>
      </c>
      <c r="CS28" s="349" t="str">
        <f t="shared" si="125"/>
        <v>W09</v>
      </c>
      <c r="CT28" s="349" t="str">
        <f t="shared" ref="CT28:DD28" si="126">IF(OR(
AND($CI28&lt;&gt;$CI9,$CJ9=CT$8),  AND($CI28&lt;&gt;$CI10,$CJ10=CT$8),AND($CI28&lt;&gt;$CI11,$CJ11=CT$8),AND($CI28&lt;&gt;$CI12,$CJ12=CT$8),
AND($CI28&lt;&gt;$CI13,$CJ13=CT$8),AND($CI28&lt;&gt;$CI14,$CJ14=CT$8),AND($CI28&lt;&gt;$CI15,$CJ15=CT$8),AND($CI28&lt;&gt;$CI16,$CJ16=CT$8),
AND($CI28&lt;&gt;$CI17,$CJ17=CT$8),AND($CI28&lt;&gt;$CI18,$CJ18=CT$8),AND($CI28&lt;&gt;$CI19,$CJ19=CT$8),AND($CI28&lt;&gt;$CI20,$CJ20=CT$8),
AND($CI28&lt;&gt;$CI21,$CJ21=CT$8),AND($CI28&lt;&gt;$CI22,$CJ22=CT$8),AND($CI28&lt;&gt;$CI23,$CJ23=CT$8),AND($CI28&lt;&gt;$CI24,$CJ24=CT$8),
AND($CI28&lt;&gt;$CI25,$CJ25=CT$8),AND($CI28&lt;&gt;$CI26,$CJ26=CT$8),AND($CI28&lt;&gt;$CI27,$CJ27=CT$8)),
"",CT$8)</f>
        <v>W10</v>
      </c>
      <c r="CU28" s="349" t="str">
        <f t="shared" si="126"/>
        <v>W11</v>
      </c>
      <c r="CV28" s="349" t="str">
        <f t="shared" si="126"/>
        <v>W12</v>
      </c>
      <c r="CW28" s="349" t="str">
        <f t="shared" si="126"/>
        <v>W13</v>
      </c>
      <c r="CX28" s="349" t="str">
        <f t="shared" si="126"/>
        <v>W14</v>
      </c>
      <c r="CY28" s="349" t="str">
        <f t="shared" si="126"/>
        <v>W15</v>
      </c>
      <c r="CZ28" s="349" t="str">
        <f t="shared" si="126"/>
        <v>W16</v>
      </c>
      <c r="DA28" s="349" t="str">
        <f t="shared" si="126"/>
        <v>W17</v>
      </c>
      <c r="DB28" s="349" t="str">
        <f t="shared" si="126"/>
        <v>W18</v>
      </c>
      <c r="DC28" s="349" t="str">
        <f t="shared" si="126"/>
        <v>W19</v>
      </c>
      <c r="DD28" s="349" t="str">
        <f t="shared" si="126"/>
        <v>W20</v>
      </c>
      <c r="DF28" s="349">
        <f>'②壁等-RC造'!D28</f>
        <v>0</v>
      </c>
      <c r="DG28" s="349">
        <f>'②壁等-RC造'!H28</f>
        <v>0</v>
      </c>
      <c r="DH28" s="349" t="str">
        <f>IF(OR(
AND($DF28&lt;&gt;$DF9,$DG9=DH$8),  AND($DF28&lt;&gt;$DF10,$DG10=DH$8),AND($DF28&lt;&gt;$DF11,$DG11=DH$8),AND($DF28&lt;&gt;$DF12,$DG12=DH$8),
AND($DF28&lt;&gt;$DF13,$DG13=DH$8),AND($DF28&lt;&gt;$DF14,$DG14=DH$8),AND($DF28&lt;&gt;$DF15,$DG15=DH$8),AND($DF28&lt;&gt;$DF16,$DG16=DH$8),
AND($DF28&lt;&gt;$DF17,$DG17=DH$8),AND($DF28&lt;&gt;$DF18,$DG18=DH$8),AND($DF28&lt;&gt;$DF19,$DG19=DH$8),AND($DF28&lt;&gt;$DF20,$DG20=DH$8),
AND($DF28&lt;&gt;$DF21,$DG21=DH$8),AND($DF28&lt;&gt;$DF22,$DG22=DH$8),AND($DF28&lt;&gt;$DF23,$DG23=DH$8),AND($DF28&lt;&gt;$DF24,$DG24=DH$8),
AND($DF28&lt;&gt;$DF25,$DG25=DH$8),AND($DF28&lt;&gt;$DF26,$DG26=DH$8),AND($DF28&lt;&gt;$DF27,$DG27=DH$8)),
"",DH$8)</f>
        <v>RC01</v>
      </c>
      <c r="DI28" s="349" t="str">
        <f t="shared" ref="DI28:DQ28" si="127">IF(OR(
AND($DF28&lt;&gt;$DF9,$DG9=DI$8),  AND($DF28&lt;&gt;$DF10,$DG10=DI$8),AND($DF28&lt;&gt;$DF11,$DG11=DI$8),AND($DF28&lt;&gt;$DF12,$DG12=DI$8),
AND($DF28&lt;&gt;$DF13,$DG13=DI$8),AND($DF28&lt;&gt;$DF14,$DG14=DI$8),AND($DF28&lt;&gt;$DF15,$DG15=DI$8),AND($DF28&lt;&gt;$DF16,$DG16=DI$8),
AND($DF28&lt;&gt;$DF17,$DG17=DI$8),AND($DF28&lt;&gt;$DF18,$DG18=DI$8),AND($DF28&lt;&gt;$DF19,$DG19=DI$8),AND($DF28&lt;&gt;$DF20,$DG20=DI$8),
AND($DF28&lt;&gt;$DF21,$DG21=DI$8),AND($DF28&lt;&gt;$DF22,$DG22=DI$8),AND($DF28&lt;&gt;$DF23,$DG23=DI$8),AND($DF28&lt;&gt;$DF24,$DG24=DI$8),
AND($DF28&lt;&gt;$DF25,$DG25=DI$8),AND($DF28&lt;&gt;$DF26,$DG26=DI$8),AND($DF28&lt;&gt;$DF27,$DG27=DI$8)),
"",DI$8)</f>
        <v>RC02</v>
      </c>
      <c r="DJ28" s="349" t="str">
        <f t="shared" si="127"/>
        <v>RC03</v>
      </c>
      <c r="DK28" s="349" t="str">
        <f t="shared" si="127"/>
        <v>RC04</v>
      </c>
      <c r="DL28" s="349" t="str">
        <f t="shared" si="127"/>
        <v>RC05</v>
      </c>
      <c r="DM28" s="349" t="str">
        <f t="shared" si="127"/>
        <v>RC06</v>
      </c>
      <c r="DN28" s="349" t="str">
        <f t="shared" si="127"/>
        <v>RC07</v>
      </c>
      <c r="DO28" s="349" t="str">
        <f t="shared" si="127"/>
        <v>RC08</v>
      </c>
      <c r="DP28" s="349" t="str">
        <f t="shared" si="127"/>
        <v>RC09</v>
      </c>
      <c r="DQ28" s="349" t="str">
        <f t="shared" si="127"/>
        <v>RC10</v>
      </c>
      <c r="DR28" s="349" t="str">
        <f t="shared" ref="DR28:EA28" si="128">IF(OR(
AND($DF28&lt;&gt;$DF9,$DG9=DR$8),  AND($DF28&lt;&gt;$DF10,$DG10=DR$8),AND($DF28&lt;&gt;$DF11,$DG11=DR$8),AND($DF28&lt;&gt;$DF12,$DG12=DR$8),
AND($DF28&lt;&gt;$DF13,$DG13=DR$8),AND($DF28&lt;&gt;$DF14,$DG14=DR$8),AND($DF28&lt;&gt;$DF15,$DG15=DR$8),AND($DF28&lt;&gt;$DF16,$DG16=DR$8),
AND($DF28&lt;&gt;$DF17,$DG17=DR$8),AND($DF28&lt;&gt;$DF18,$DG18=DR$8),AND($DF28&lt;&gt;$DF19,$DG19=DR$8),AND($DF28&lt;&gt;$DF20,$DG20=DR$8),
AND($DF28&lt;&gt;$DF21,$DG21=DR$8),AND($DF28&lt;&gt;$DF22,$DG22=DR$8),AND($DF28&lt;&gt;$DF23,$DG23=DR$8),AND($DF28&lt;&gt;$DF24,$DG24=DR$8),
AND($DF28&lt;&gt;$DF25,$DG25=DR$8),AND($DF28&lt;&gt;$DF26,$DG26=DR$8),AND($DF28&lt;&gt;$DF27,$DG27=DR$8)),
"",DR$8)</f>
        <v>RC11</v>
      </c>
      <c r="DS28" s="349" t="str">
        <f t="shared" si="128"/>
        <v>RC12</v>
      </c>
      <c r="DT28" s="349" t="str">
        <f t="shared" si="128"/>
        <v>RC13</v>
      </c>
      <c r="DU28" s="349" t="str">
        <f t="shared" si="128"/>
        <v>RC14</v>
      </c>
      <c r="DV28" s="349" t="str">
        <f t="shared" si="128"/>
        <v>RC15</v>
      </c>
      <c r="DW28" s="349" t="str">
        <f t="shared" si="128"/>
        <v>RC16</v>
      </c>
      <c r="DX28" s="349" t="str">
        <f t="shared" si="128"/>
        <v>RC17</v>
      </c>
      <c r="DY28" s="349" t="str">
        <f t="shared" si="128"/>
        <v>RC18</v>
      </c>
      <c r="DZ28" s="349" t="str">
        <f>IF(OR(
AND($DF28&lt;&gt;$DF9,$DG9=DZ$8),  AND($DF28&lt;&gt;$DF10,$DG10=DZ$8),AND($DF28&lt;&gt;$DF11,$DG11=DZ$8),AND($DF28&lt;&gt;$DF12,$DG12=DZ$8),
AND($DF28&lt;&gt;$DF13,$DG13=DZ$8),AND($DF28&lt;&gt;$DF14,$DG14=DZ$8),AND($DF28&lt;&gt;$DF15,$DG15=DZ$8),AND($DF28&lt;&gt;$DF16,$DG16=DZ$8),
AND($DF28&lt;&gt;$DF17,$DG17=DZ$8),AND($DF28&lt;&gt;$DF18,$DG18=DZ$8),AND($DF28&lt;&gt;$DF19,$DG19=DZ$8),AND($DF28&lt;&gt;$DF20,$DG20=DZ$8),
AND($DF28&lt;&gt;$DF21,$DG21=DZ$8),AND($DF28&lt;&gt;$DF22,$DG22=DZ$8),AND($DF28&lt;&gt;$DF23,$DG23=DZ$8),AND($DF28&lt;&gt;$DF24,$DG24=DZ$8),
AND($DF28&lt;&gt;$DF25,$DG25=DZ$8),AND($DF28&lt;&gt;$DF26,$DG26=DZ$8),AND($DF28&lt;&gt;$DF27,$DG27=DZ$8)),
"",DZ$8)</f>
        <v>RC19</v>
      </c>
      <c r="EA28" s="349" t="str">
        <f t="shared" si="128"/>
        <v>RC20</v>
      </c>
      <c r="EC28" s="349">
        <f>'③壁等-鉄骨造'!D28</f>
        <v>0</v>
      </c>
      <c r="ED28" s="349">
        <f>'③壁等-鉄骨造'!H28</f>
        <v>0</v>
      </c>
      <c r="EE28" s="349" t="str">
        <f>IF(OR(
AND($EC28&lt;&gt;$EC9,$ED9=EE$8),  AND($EC28&lt;&gt;$EC10,$ED10=EE$8),AND($EC28&lt;&gt;$EC11,$ED11=EE$8),AND($EC28&lt;&gt;$EC12,$ED12=EE$8),
AND($EC28&lt;&gt;$EC13,$ED13=EE$8),AND($EC28&lt;&gt;$EC14,$ED14=EE$8),AND($EC28&lt;&gt;$EC15,$ED15=EE$8),AND($EC28&lt;&gt;$EC16,$ED16=EE$8),
AND($EC28&lt;&gt;$EC17,$ED17=EE$8),AND($EC28&lt;&gt;$EC18,$ED18=EE$8),AND($EC28&lt;&gt;$EC19,$ED19=EE$8),AND($EC28&lt;&gt;$EC20,$ED20=EE$8),
AND($EC28&lt;&gt;$EC21,$ED21=EE$8),AND($EC28&lt;&gt;$EC22,$ED22=EE$8),AND($EC28&lt;&gt;$EC23,$ED23=EE$8),AND($EC28&lt;&gt;$EC24,$ED24=EE$8),
AND($EC28&lt;&gt;$EC25,$ED25=EE$8),AND($EC28&lt;&gt;$EC26,$ED26=EE$8),AND($EC28&lt;&gt;$EC27,$ED27=EE$8)),
"",EE$8)</f>
        <v>S01</v>
      </c>
      <c r="EF28" s="349" t="str">
        <f>IF(OR(
AND($EC28&lt;&gt;$EC9,$ED9=EF$8),  AND($EC28&lt;&gt;$EC10,$ED10=EF$8),AND($EC28&lt;&gt;$EC11,$ED11=EF$8),AND($EC28&lt;&gt;$EC12,$ED12=EF$8),
AND($EC28&lt;&gt;$EC13,$ED13=EF$8),AND($EC28&lt;&gt;$EC14,$ED14=EF$8),AND($EC28&lt;&gt;$EC15,$ED15=EF$8),AND($EC28&lt;&gt;$EC16,$ED16=EF$8),
AND($EC28&lt;&gt;$EC17,$ED17=EF$8),AND($EC28&lt;&gt;$EC18,$ED18=EF$8),AND($EC28&lt;&gt;$EC19,$ED19=EF$8),AND($EC28&lt;&gt;$EC20,$ED20=EF$8),
AND($EC28&lt;&gt;$EC21,$ED21=EF$8),AND($EC28&lt;&gt;$EC22,$ED22=EF$8),AND($EC28&lt;&gt;$EC23,$ED23=EF$8),AND($EC28&lt;&gt;$EC24,$ED24=EF$8),
AND($EC28&lt;&gt;$EC25,$ED25=EF$8),AND($EC28&lt;&gt;$EC26,$ED26=EF$8),AND($EC28&lt;&gt;$EC27,$ED27=EF$8)),
"",EF$8)</f>
        <v>S02</v>
      </c>
      <c r="EG28" s="349" t="str">
        <f t="shared" ref="EG28:EN28" si="129">IF(OR(
AND($EC28&lt;&gt;$EC9,$ED9=EG$8),  AND($EC28&lt;&gt;$EC10,$ED10=EG$8),AND($EC28&lt;&gt;$EC11,$ED11=EG$8),AND($EC28&lt;&gt;$EC12,$ED12=EG$8),
AND($EC28&lt;&gt;$EC13,$ED13=EG$8),AND($EC28&lt;&gt;$EC14,$ED14=EG$8),AND($EC28&lt;&gt;$EC15,$ED15=EG$8),AND($EC28&lt;&gt;$EC16,$ED16=EG$8),
AND($EC28&lt;&gt;$EC17,$ED17=EG$8),AND($EC28&lt;&gt;$EC18,$ED18=EG$8),AND($EC28&lt;&gt;$EC19,$ED19=EG$8),AND($EC28&lt;&gt;$EC20,$ED20=EG$8),
AND($EC28&lt;&gt;$EC21,$ED21=EG$8),AND($EC28&lt;&gt;$EC22,$ED22=EG$8),AND($EC28&lt;&gt;$EC23,$ED23=EG$8),AND($EC28&lt;&gt;$EC24,$ED24=EG$8),
AND($EC28&lt;&gt;$EC25,$ED25=EG$8),AND($EC28&lt;&gt;$EC26,$ED26=EG$8),AND($EC28&lt;&gt;$EC27,$ED27=EG$8)),
"",EG$8)</f>
        <v>S03</v>
      </c>
      <c r="EH28" s="349" t="str">
        <f t="shared" si="129"/>
        <v>S04</v>
      </c>
      <c r="EI28" s="349" t="str">
        <f>IF(OR(
AND($EC28&lt;&gt;$EC9,$ED9=EI$8),  AND($EC28&lt;&gt;$EC10,$ED10=EI$8),AND($EC28&lt;&gt;$EC11,$ED11=EI$8),AND($EC28&lt;&gt;$EC12,$ED12=EI$8),
AND($EC28&lt;&gt;$EC13,$ED13=EI$8),AND($EC28&lt;&gt;$EC14,$ED14=EI$8),AND($EC28&lt;&gt;$EC15,$ED15=EI$8),AND($EC28&lt;&gt;$EC16,$ED16=EI$8),
AND($EC28&lt;&gt;$EC17,$ED17=EI$8),AND($EC28&lt;&gt;$EC18,$ED18=EI$8),AND($EC28&lt;&gt;$EC19,$ED19=EI$8),AND($EC28&lt;&gt;$EC20,$ED20=EI$8),
AND($EC28&lt;&gt;$EC21,$ED21=EI$8),AND($EC28&lt;&gt;$EC22,$ED22=EI$8),AND($EC28&lt;&gt;$EC23,$ED23=EI$8),AND($EC28&lt;&gt;$EC24,$ED24=EI$8),
AND($EC28&lt;&gt;$EC25,$ED25=EI$8),AND($EC28&lt;&gt;$EC26,$ED26=EI$8),AND($EC28&lt;&gt;$EC27,$ED27=EI$8)),
"",EI$8)</f>
        <v>S05</v>
      </c>
      <c r="EJ28" s="349" t="str">
        <f t="shared" si="129"/>
        <v>S06</v>
      </c>
      <c r="EK28" s="349" t="str">
        <f t="shared" si="129"/>
        <v>S07</v>
      </c>
      <c r="EL28" s="349" t="str">
        <f t="shared" si="129"/>
        <v>S08</v>
      </c>
      <c r="EM28" s="349" t="str">
        <f t="shared" si="129"/>
        <v>S09</v>
      </c>
      <c r="EN28" s="349" t="str">
        <f t="shared" si="129"/>
        <v>S10</v>
      </c>
      <c r="EO28" s="349" t="str">
        <f t="shared" ref="EO28:EX28" si="130">IF(OR(
AND($EC28&lt;&gt;$EC9,$ED9=EO$8),  AND($EC28&lt;&gt;$EC10,$ED10=EO$8),AND($EC28&lt;&gt;$EC11,$ED11=EO$8),AND($EC28&lt;&gt;$EC12,$ED12=EO$8),
AND($EC28&lt;&gt;$EC13,$ED13=EO$8),AND($EC28&lt;&gt;$EC14,$ED14=EO$8),AND($EC28&lt;&gt;$EC15,$ED15=EO$8),AND($EC28&lt;&gt;$EC16,$ED16=EO$8),
AND($EC28&lt;&gt;$EC17,$ED17=EO$8),AND($EC28&lt;&gt;$EC18,$ED18=EO$8),AND($EC28&lt;&gt;$EC19,$ED19=EO$8),AND($EC28&lt;&gt;$EC20,$ED20=EO$8),
AND($EC28&lt;&gt;$EC21,$ED21=EO$8),AND($EC28&lt;&gt;$EC22,$ED22=EO$8),AND($EC28&lt;&gt;$EC23,$ED23=EO$8),AND($EC28&lt;&gt;$EC24,$ED24=EO$8),
AND($EC28&lt;&gt;$EC25,$ED25=EO$8),AND($EC28&lt;&gt;$EC26,$ED26=EO$8),AND($EC28&lt;&gt;$EC27,$ED27=EO$8)),
"",EO$8)</f>
        <v>S11</v>
      </c>
      <c r="EP28" s="349" t="str">
        <f t="shared" si="130"/>
        <v>S12</v>
      </c>
      <c r="EQ28" s="349" t="str">
        <f t="shared" si="130"/>
        <v>S13</v>
      </c>
      <c r="ER28" s="349" t="str">
        <f t="shared" si="130"/>
        <v>S14</v>
      </c>
      <c r="ES28" s="349" t="str">
        <f t="shared" si="130"/>
        <v>S15</v>
      </c>
      <c r="ET28" s="349" t="str">
        <f t="shared" si="130"/>
        <v>S16</v>
      </c>
      <c r="EU28" s="349" t="str">
        <f t="shared" si="130"/>
        <v>S17</v>
      </c>
      <c r="EV28" s="349" t="str">
        <f t="shared" si="130"/>
        <v>S18</v>
      </c>
      <c r="EW28" s="349" t="str">
        <f t="shared" si="130"/>
        <v>S19</v>
      </c>
      <c r="EX28" s="349" t="str">
        <f t="shared" si="130"/>
        <v>S20</v>
      </c>
    </row>
    <row r="29" spans="17:154" x14ac:dyDescent="0.15">
      <c r="AT29" s="349" t="s">
        <v>297</v>
      </c>
      <c r="AU29" s="349">
        <v>0.2</v>
      </c>
      <c r="AY29" s="349">
        <f>'③壁等-鉄骨造'!L29</f>
        <v>0</v>
      </c>
      <c r="AZ29" s="349" t="str">
        <f t="shared" si="19"/>
        <v/>
      </c>
      <c r="BA29" s="349" t="str">
        <f t="shared" ref="BA29:BA48" si="131">IF(AY29=$AO$4,$AP$5,
IF(AY29=$AO$5,$AQ$5,""))</f>
        <v/>
      </c>
      <c r="BB29" s="349" t="str">
        <f t="shared" ref="BB29:BB48" si="132">IF(AY29=$AO$4,$AP$6,
IF(AY29=$AO$5,$AQ$6,""))</f>
        <v/>
      </c>
      <c r="BC29" s="349" t="str">
        <f t="shared" si="20"/>
        <v/>
      </c>
      <c r="BD29" s="349">
        <f>'③壁等-鉄骨造'!O29</f>
        <v>0</v>
      </c>
      <c r="BE29" s="349" t="str">
        <f t="shared" ref="BE29:BE48" si="133">IF(BD29=$AO$4,$AP$4,
IF(BD29=$AO$5,$AQ$4,""))</f>
        <v/>
      </c>
      <c r="BF29" s="349" t="str">
        <f t="shared" ref="BF29:BF48" si="134">IF(BD29=$AO$4,$AP$5,
IF(BD29=$AO$5,$AQ$5,""))</f>
        <v/>
      </c>
      <c r="BG29" s="349" t="str">
        <f t="shared" ref="BG29:BG48" si="135">IF(BD29=$AO$4,$AP$6,
IF(BD29=$AO$5,$AQ$6,""))</f>
        <v/>
      </c>
      <c r="BH29" s="349" t="str">
        <f t="shared" si="21"/>
        <v/>
      </c>
      <c r="BI29" s="349">
        <f>'③壁等-鉄骨造'!R29</f>
        <v>0</v>
      </c>
      <c r="BJ29" s="349" t="str">
        <f t="shared" ref="BJ29:BJ48" si="136">IF(BI29=$AO$4,$AP$4,
IF(BI29=$AO$5,$AQ$4,""))</f>
        <v/>
      </c>
      <c r="BK29" s="349" t="str">
        <f t="shared" ref="BK29:BK48" si="137">IF(BI29=$AO$4,$AP$5,
IF(BI29=$AO$5,$AQ$5,""))</f>
        <v/>
      </c>
      <c r="BL29" s="349" t="str">
        <f t="shared" ref="BL29:BL48" si="138">IF(BI29=$AO$4,$AP$6,
IF(BI29=$AO$5,$AQ$6,""))</f>
        <v/>
      </c>
      <c r="CI29" s="349">
        <f>'①壁等-木造'!D29</f>
        <v>0</v>
      </c>
      <c r="CJ29" s="349">
        <f>'①壁等-木造'!G29</f>
        <v>0</v>
      </c>
      <c r="CK29" s="349" t="str">
        <f>IF(OR(
AND($CI29&lt;&gt;$CI9,$CJ9=CK$8),
AND($CI29&lt;&gt;$CI10,$CJ10=CK$8),AND($CI29&lt;&gt;$CI11,$CJ11=CK$8),AND($CI29&lt;&gt;$CI12,$CJ12=CK$8),AND($CI29&lt;&gt;$CI13,$CJ13=CK$8),
AND($CI29&lt;&gt;$CI14,$CJ14=CK$8),AND($CI29&lt;&gt;$CI15,$CJ15=CK$8),AND($CI29&lt;&gt;$CI16,$CJ16=CK$8),AND($CI29&lt;&gt;$CI17,$CJ17=CK$8),
AND($CI29&lt;&gt;$CI18,$CJ18=CK$8),AND($CI29&lt;&gt;$CI19,$CJ19=CK$8),AND($CI29&lt;&gt;$CI20,$CJ20=CK$8),AND($CI29&lt;&gt;$CI21,$CJ21=CK$8),
AND($CI29&lt;&gt;$CI22,$CJ22=CK$8),AND($CI29&lt;&gt;$CI23,$CJ23=CK$8),AND($CI29&lt;&gt;$CI24,$CJ24=CK$8),AND($CI29&lt;&gt;$CI25,$CJ25=CK$8),
AND($CI29&lt;&gt;$CI26,$CJ26=CK$8),AND($CI29&lt;&gt;$CI27,$CJ27=CK$8),AND($CI29&lt;&gt;$CI28,$CJ28=CK$8)),
"",CK$8)</f>
        <v/>
      </c>
      <c r="CL29" s="349" t="str">
        <f t="shared" ref="CL29:DD29" si="139">IF(OR(
AND($CI29&lt;&gt;$CI9,$CJ9=CL$8),
AND($CI29&lt;&gt;$CI10,$CJ10=CL$8),AND($CI29&lt;&gt;$CI11,$CJ11=CL$8),AND($CI29&lt;&gt;$CI12,$CJ12=CL$8),AND($CI29&lt;&gt;$CI13,$CJ13=CL$8),
AND($CI29&lt;&gt;$CI14,$CJ14=CL$8),AND($CI29&lt;&gt;$CI15,$CJ15=CL$8),AND($CI29&lt;&gt;$CI16,$CJ16=CL$8),AND($CI29&lt;&gt;$CI17,$CJ17=CL$8),
AND($CI29&lt;&gt;$CI18,$CJ18=CL$8),AND($CI29&lt;&gt;$CI19,$CJ19=CL$8),AND($CI29&lt;&gt;$CI20,$CJ20=CL$8),AND($CI29&lt;&gt;$CI21,$CJ21=CL$8),
AND($CI29&lt;&gt;$CI22,$CJ22=CL$8),AND($CI29&lt;&gt;$CI23,$CJ23=CL$8),AND($CI29&lt;&gt;$CI24,$CJ24=CL$8),AND($CI29&lt;&gt;$CI25,$CJ25=CL$8),
AND($CI29&lt;&gt;$CI26,$CJ26=CL$8),AND($CI29&lt;&gt;$CI27,$CJ27=CL$8),AND($CI29&lt;&gt;$CI28,$CJ28=CL$8)),
"",CL$8)</f>
        <v/>
      </c>
      <c r="CM29" s="349" t="str">
        <f t="shared" si="139"/>
        <v/>
      </c>
      <c r="CN29" s="349" t="str">
        <f t="shared" si="139"/>
        <v>W04</v>
      </c>
      <c r="CO29" s="349" t="str">
        <f t="shared" si="139"/>
        <v>W05</v>
      </c>
      <c r="CP29" s="349" t="str">
        <f t="shared" si="139"/>
        <v>W06</v>
      </c>
      <c r="CQ29" s="349" t="str">
        <f t="shared" si="139"/>
        <v>W07</v>
      </c>
      <c r="CR29" s="349" t="str">
        <f t="shared" si="139"/>
        <v>W08</v>
      </c>
      <c r="CS29" s="349" t="str">
        <f t="shared" si="139"/>
        <v>W09</v>
      </c>
      <c r="CT29" s="349" t="str">
        <f t="shared" si="139"/>
        <v>W10</v>
      </c>
      <c r="CU29" s="349" t="str">
        <f t="shared" si="139"/>
        <v>W11</v>
      </c>
      <c r="CV29" s="349" t="str">
        <f t="shared" si="139"/>
        <v>W12</v>
      </c>
      <c r="CW29" s="349" t="str">
        <f t="shared" si="139"/>
        <v>W13</v>
      </c>
      <c r="CX29" s="349" t="str">
        <f t="shared" si="139"/>
        <v>W14</v>
      </c>
      <c r="CY29" s="349" t="str">
        <f t="shared" si="139"/>
        <v>W15</v>
      </c>
      <c r="CZ29" s="349" t="str">
        <f t="shared" si="139"/>
        <v>W16</v>
      </c>
      <c r="DA29" s="349" t="str">
        <f t="shared" si="139"/>
        <v>W17</v>
      </c>
      <c r="DB29" s="349" t="str">
        <f t="shared" si="139"/>
        <v>W18</v>
      </c>
      <c r="DC29" s="349" t="str">
        <f t="shared" si="139"/>
        <v>W19</v>
      </c>
      <c r="DD29" s="349" t="str">
        <f t="shared" si="139"/>
        <v>W20</v>
      </c>
      <c r="DF29" s="349">
        <f>'②壁等-RC造'!D29</f>
        <v>0</v>
      </c>
      <c r="DG29" s="349">
        <f>'②壁等-RC造'!H29</f>
        <v>0</v>
      </c>
      <c r="DH29" s="349" t="str">
        <f>IF(OR(
AND($DF29&lt;&gt;$DF9,$DG9=DH$8),
AND($DF29&lt;&gt;$DF10,$DG10=DH$8),AND($DF29&lt;&gt;$DF11,$DG11=DH$8),AND($DF29&lt;&gt;$DF12,$DG12=DH$8),AND($DF29&lt;&gt;$DF13,$DG13=DH$8),
AND($DF29&lt;&gt;$DF14,$DG14=DH$8),AND($DF29&lt;&gt;$DF15,$DG15=DH$8),AND($DF29&lt;&gt;$DF16,$DG16=DH$8),AND($DF29&lt;&gt;$DF17,$DG17=DH$8),
AND($DF29&lt;&gt;$DF18,$DG18=DH$8),AND($DF29&lt;&gt;$DF19,$DG19=DH$8),AND($DF29&lt;&gt;$DF20,$DG20=DH$8),AND($DF29&lt;&gt;$DF21,$DG21=DH$8),
AND($DF29&lt;&gt;$DF22,$DG22=DH$8),AND($DF29&lt;&gt;$DF23,$DG23=DH$8),AND($DF29&lt;&gt;$DF24,$DG24=DH$8),AND($DF29&lt;&gt;$DF25,$DG25=DH$8),
AND($DF29&lt;&gt;$DF26,$DG26=DH$8),AND($DF29&lt;&gt;$DF27,$DG27=DH$8),AND($DF29&lt;&gt;$DF28,$DG28=DH$8)),
"",DH$8)</f>
        <v>RC01</v>
      </c>
      <c r="DI29" s="349" t="str">
        <f t="shared" ref="DI29:EA29" si="140">IF(OR(
AND($DF29&lt;&gt;$DF9,$DG9=DI$8),
AND($DF29&lt;&gt;$DF10,$DG10=DI$8),AND($DF29&lt;&gt;$DF11,$DG11=DI$8),AND($DF29&lt;&gt;$DF12,$DG12=DI$8),AND($DF29&lt;&gt;$DF13,$DG13=DI$8),
AND($DF29&lt;&gt;$DF14,$DG14=DI$8),AND($DF29&lt;&gt;$DF15,$DG15=DI$8),AND($DF29&lt;&gt;$DF16,$DG16=DI$8),AND($DF29&lt;&gt;$DF17,$DG17=DI$8),
AND($DF29&lt;&gt;$DF18,$DG18=DI$8),AND($DF29&lt;&gt;$DF19,$DG19=DI$8),AND($DF29&lt;&gt;$DF20,$DG20=DI$8),AND($DF29&lt;&gt;$DF21,$DG21=DI$8),
AND($DF29&lt;&gt;$DF22,$DG22=DI$8),AND($DF29&lt;&gt;$DF23,$DG23=DI$8),AND($DF29&lt;&gt;$DF24,$DG24=DI$8),AND($DF29&lt;&gt;$DF25,$DG25=DI$8),
AND($DF29&lt;&gt;$DF26,$DG26=DI$8),AND($DF29&lt;&gt;$DF27,$DG27=DI$8),AND($DF29&lt;&gt;$DF28,$DG28=DI$8)),
"",DI$8)</f>
        <v>RC02</v>
      </c>
      <c r="DJ29" s="349" t="str">
        <f t="shared" si="140"/>
        <v>RC03</v>
      </c>
      <c r="DK29" s="349" t="str">
        <f t="shared" si="140"/>
        <v>RC04</v>
      </c>
      <c r="DL29" s="349" t="str">
        <f t="shared" si="140"/>
        <v>RC05</v>
      </c>
      <c r="DM29" s="349" t="str">
        <f t="shared" si="140"/>
        <v>RC06</v>
      </c>
      <c r="DN29" s="349" t="str">
        <f t="shared" si="140"/>
        <v>RC07</v>
      </c>
      <c r="DO29" s="349" t="str">
        <f t="shared" si="140"/>
        <v>RC08</v>
      </c>
      <c r="DP29" s="349" t="str">
        <f t="shared" si="140"/>
        <v>RC09</v>
      </c>
      <c r="DQ29" s="349" t="str">
        <f t="shared" si="140"/>
        <v>RC10</v>
      </c>
      <c r="DR29" s="349" t="str">
        <f t="shared" si="140"/>
        <v>RC11</v>
      </c>
      <c r="DS29" s="349" t="str">
        <f t="shared" si="140"/>
        <v>RC12</v>
      </c>
      <c r="DT29" s="349" t="str">
        <f t="shared" si="140"/>
        <v>RC13</v>
      </c>
      <c r="DU29" s="349" t="str">
        <f t="shared" si="140"/>
        <v>RC14</v>
      </c>
      <c r="DV29" s="349" t="str">
        <f t="shared" si="140"/>
        <v>RC15</v>
      </c>
      <c r="DW29" s="349" t="str">
        <f t="shared" si="140"/>
        <v>RC16</v>
      </c>
      <c r="DX29" s="349" t="str">
        <f t="shared" si="140"/>
        <v>RC17</v>
      </c>
      <c r="DY29" s="349" t="str">
        <f t="shared" si="140"/>
        <v>RC18</v>
      </c>
      <c r="DZ29" s="349" t="str">
        <f t="shared" si="140"/>
        <v>RC19</v>
      </c>
      <c r="EA29" s="349" t="str">
        <f t="shared" si="140"/>
        <v>RC20</v>
      </c>
      <c r="EC29" s="349">
        <f>'③壁等-鉄骨造'!D29</f>
        <v>0</v>
      </c>
      <c r="ED29" s="349">
        <f>'③壁等-鉄骨造'!H29</f>
        <v>0</v>
      </c>
      <c r="EE29" s="349" t="str">
        <f>IF(OR(
AND($EC29&lt;&gt;$EC9,$ED9=EE$8),
AND($EC29&lt;&gt;$EC10,$ED10=EE$8),AND($EC29&lt;&gt;$EC11,$ED11=EE$8),AND($EC29&lt;&gt;$EC12,$ED12=EE$8),AND($EC29&lt;&gt;$EC13,$ED13=EE$8),
AND($EC29&lt;&gt;$EC14,$ED14=EE$8),AND($EC29&lt;&gt;$EC15,$ED15=EE$8),AND($EC29&lt;&gt;$EC16,$ED16=EE$8),AND($EC29&lt;&gt;$EC17,$ED17=EE$8),
AND($EC29&lt;&gt;$EC18,$ED18=EE$8),AND($EC29&lt;&gt;$EC19,$ED19=EE$8),AND($EC29&lt;&gt;$EC20,$ED20=EE$8),AND($EC29&lt;&gt;$EC21,$ED21=EE$8),
AND($EC29&lt;&gt;$EC22,$ED22=EE$8),AND($EC29&lt;&gt;$EC23,$ED23=EE$8),AND($EC29&lt;&gt;$EC24,$ED24=EE$8),AND($EC29&lt;&gt;$EC25,$ED25=EE$8),
AND($EC29&lt;&gt;$EC26,$ED26=EE$8),AND($EC29&lt;&gt;$EC27,$ED27=EE$8),AND($EC29&lt;&gt;$EC28,$ED28=EE$8)),
"",EE$8)</f>
        <v>S01</v>
      </c>
      <c r="EF29" s="349" t="str">
        <f t="shared" ref="EF29:EN29" si="141">IF(OR(
AND($EC29&lt;&gt;$EC9,$ED9=EF$8),
AND($EC29&lt;&gt;$EC10,$ED10=EF$8),  AND($EC29&lt;&gt;$EC11,$ED11=EF$8),AND($EC29&lt;&gt;$EC12,$ED12=EF$8),AND($EC29&lt;&gt;$EC13,$ED13=EF$8),
AND($EC29&lt;&gt;$EC14,$ED14=EF$8),AND($EC29&lt;&gt;$EC15,$ED15=EF$8),AND($EC29&lt;&gt;$EC16,$ED16=EF$8),AND($EC29&lt;&gt;$EC17,$ED17=EF$8),
AND($EC29&lt;&gt;$EC18,$ED18=EF$8),AND($EC29&lt;&gt;$EC19,$ED19=EF$8),AND($EC29&lt;&gt;$EC20,$ED20=EF$8),AND($EC29&lt;&gt;$EC21,$ED21=EF$8),
AND($EC29&lt;&gt;$EC22,$ED22=EF$8),AND($EC29&lt;&gt;$EC23,$ED23=EF$8),AND($EC29&lt;&gt;$EC24,$ED24=EF$8),AND($EC29&lt;&gt;$EC25,$ED25=EF$8),
AND($EC29&lt;&gt;$EC26,$ED26=EF$8),AND($EC29&lt;&gt;$EC27,$ED27=EF$8),AND($EC29&lt;&gt;$EC28,$ED28=EF$8)),
"",EF$8)</f>
        <v>S02</v>
      </c>
      <c r="EG29" s="349" t="str">
        <f t="shared" si="141"/>
        <v>S03</v>
      </c>
      <c r="EH29" s="349" t="str">
        <f t="shared" si="141"/>
        <v>S04</v>
      </c>
      <c r="EI29" s="349" t="str">
        <f t="shared" si="141"/>
        <v>S05</v>
      </c>
      <c r="EJ29" s="349" t="str">
        <f t="shared" si="141"/>
        <v>S06</v>
      </c>
      <c r="EK29" s="349" t="str">
        <f t="shared" si="141"/>
        <v>S07</v>
      </c>
      <c r="EL29" s="349" t="str">
        <f t="shared" si="141"/>
        <v>S08</v>
      </c>
      <c r="EM29" s="349" t="str">
        <f t="shared" si="141"/>
        <v>S09</v>
      </c>
      <c r="EN29" s="349" t="str">
        <f t="shared" si="141"/>
        <v>S10</v>
      </c>
      <c r="EO29" s="349" t="str">
        <f t="shared" ref="EO29" si="142">IF(OR(
AND($EC29&lt;&gt;$EC9,$ED9=EO$8),
AND($EC29&lt;&gt;$EC10,$ED10=EO$8),  AND($EC29&lt;&gt;$EC11,$ED11=EO$8),AND($EC29&lt;&gt;$EC12,$ED12=EO$8),AND($EC29&lt;&gt;$EC13,$ED13=EO$8),
AND($EC29&lt;&gt;$EC14,$ED14=EO$8),AND($EC29&lt;&gt;$EC15,$ED15=EO$8),AND($EC29&lt;&gt;$EC16,$ED16=EO$8),AND($EC29&lt;&gt;$EC17,$ED17=EO$8),
AND($EC29&lt;&gt;$EC18,$ED18=EO$8),AND($EC29&lt;&gt;$EC19,$ED19=EO$8),AND($EC29&lt;&gt;$EC20,$ED20=EO$8),AND($EC29&lt;&gt;$EC21,$ED21=EO$8),
AND($EC29&lt;&gt;$EC22,$ED22=EO$8),AND($EC29&lt;&gt;$EC23,$ED23=EO$8),AND($EC29&lt;&gt;$EC24,$ED24=EO$8),AND($EC29&lt;&gt;$EC25,$ED25=EO$8),
AND($EC29&lt;&gt;$EC26,$ED26=EO$8),AND($EC29&lt;&gt;$EC27,$ED27=EO$8),AND($EC29&lt;&gt;$EC28,$ED28=EO$8)),
"",EO$8)</f>
        <v>S11</v>
      </c>
      <c r="EP29" s="349" t="str">
        <f t="shared" ref="EP29" si="143">IF(OR(
AND($EC29&lt;&gt;$EC9,$ED9=EP$8),
AND($EC29&lt;&gt;$EC10,$ED10=EP$8),  AND($EC29&lt;&gt;$EC11,$ED11=EP$8),AND($EC29&lt;&gt;$EC12,$ED12=EP$8),AND($EC29&lt;&gt;$EC13,$ED13=EP$8),
AND($EC29&lt;&gt;$EC14,$ED14=EP$8),AND($EC29&lt;&gt;$EC15,$ED15=EP$8),AND($EC29&lt;&gt;$EC16,$ED16=EP$8),AND($EC29&lt;&gt;$EC17,$ED17=EP$8),
AND($EC29&lt;&gt;$EC18,$ED18=EP$8),AND($EC29&lt;&gt;$EC19,$ED19=EP$8),AND($EC29&lt;&gt;$EC20,$ED20=EP$8),AND($EC29&lt;&gt;$EC21,$ED21=EP$8),
AND($EC29&lt;&gt;$EC22,$ED22=EP$8),AND($EC29&lt;&gt;$EC23,$ED23=EP$8),AND($EC29&lt;&gt;$EC24,$ED24=EP$8),AND($EC29&lt;&gt;$EC25,$ED25=EP$8),
AND($EC29&lt;&gt;$EC26,$ED26=EP$8),AND($EC29&lt;&gt;$EC27,$ED27=EP$8),AND($EC29&lt;&gt;$EC28,$ED28=EP$8)),
"",EP$8)</f>
        <v>S12</v>
      </c>
      <c r="EQ29" s="349" t="str">
        <f t="shared" ref="EQ29" si="144">IF(OR(
AND($EC29&lt;&gt;$EC9,$ED9=EQ$8),
AND($EC29&lt;&gt;$EC10,$ED10=EQ$8),  AND($EC29&lt;&gt;$EC11,$ED11=EQ$8),AND($EC29&lt;&gt;$EC12,$ED12=EQ$8),AND($EC29&lt;&gt;$EC13,$ED13=EQ$8),
AND($EC29&lt;&gt;$EC14,$ED14=EQ$8),AND($EC29&lt;&gt;$EC15,$ED15=EQ$8),AND($EC29&lt;&gt;$EC16,$ED16=EQ$8),AND($EC29&lt;&gt;$EC17,$ED17=EQ$8),
AND($EC29&lt;&gt;$EC18,$ED18=EQ$8),AND($EC29&lt;&gt;$EC19,$ED19=EQ$8),AND($EC29&lt;&gt;$EC20,$ED20=EQ$8),AND($EC29&lt;&gt;$EC21,$ED21=EQ$8),
AND($EC29&lt;&gt;$EC22,$ED22=EQ$8),AND($EC29&lt;&gt;$EC23,$ED23=EQ$8),AND($EC29&lt;&gt;$EC24,$ED24=EQ$8),AND($EC29&lt;&gt;$EC25,$ED25=EQ$8),
AND($EC29&lt;&gt;$EC26,$ED26=EQ$8),AND($EC29&lt;&gt;$EC27,$ED27=EQ$8),AND($EC29&lt;&gt;$EC28,$ED28=EQ$8)),
"",EQ$8)</f>
        <v>S13</v>
      </c>
      <c r="ER29" s="349" t="str">
        <f t="shared" ref="ER29" si="145">IF(OR(
AND($EC29&lt;&gt;$EC9,$ED9=ER$8),
AND($EC29&lt;&gt;$EC10,$ED10=ER$8),  AND($EC29&lt;&gt;$EC11,$ED11=ER$8),AND($EC29&lt;&gt;$EC12,$ED12=ER$8),AND($EC29&lt;&gt;$EC13,$ED13=ER$8),
AND($EC29&lt;&gt;$EC14,$ED14=ER$8),AND($EC29&lt;&gt;$EC15,$ED15=ER$8),AND($EC29&lt;&gt;$EC16,$ED16=ER$8),AND($EC29&lt;&gt;$EC17,$ED17=ER$8),
AND($EC29&lt;&gt;$EC18,$ED18=ER$8),AND($EC29&lt;&gt;$EC19,$ED19=ER$8),AND($EC29&lt;&gt;$EC20,$ED20=ER$8),AND($EC29&lt;&gt;$EC21,$ED21=ER$8),
AND($EC29&lt;&gt;$EC22,$ED22=ER$8),AND($EC29&lt;&gt;$EC23,$ED23=ER$8),AND($EC29&lt;&gt;$EC24,$ED24=ER$8),AND($EC29&lt;&gt;$EC25,$ED25=ER$8),
AND($EC29&lt;&gt;$EC26,$ED26=ER$8),AND($EC29&lt;&gt;$EC27,$ED27=ER$8),AND($EC29&lt;&gt;$EC28,$ED28=ER$8)),
"",ER$8)</f>
        <v>S14</v>
      </c>
      <c r="ES29" s="349" t="str">
        <f t="shared" ref="ES29" si="146">IF(OR(
AND($EC29&lt;&gt;$EC9,$ED9=ES$8),
AND($EC29&lt;&gt;$EC10,$ED10=ES$8),  AND($EC29&lt;&gt;$EC11,$ED11=ES$8),AND($EC29&lt;&gt;$EC12,$ED12=ES$8),AND($EC29&lt;&gt;$EC13,$ED13=ES$8),
AND($EC29&lt;&gt;$EC14,$ED14=ES$8),AND($EC29&lt;&gt;$EC15,$ED15=ES$8),AND($EC29&lt;&gt;$EC16,$ED16=ES$8),AND($EC29&lt;&gt;$EC17,$ED17=ES$8),
AND($EC29&lt;&gt;$EC18,$ED18=ES$8),AND($EC29&lt;&gt;$EC19,$ED19=ES$8),AND($EC29&lt;&gt;$EC20,$ED20=ES$8),AND($EC29&lt;&gt;$EC21,$ED21=ES$8),
AND($EC29&lt;&gt;$EC22,$ED22=ES$8),AND($EC29&lt;&gt;$EC23,$ED23=ES$8),AND($EC29&lt;&gt;$EC24,$ED24=ES$8),AND($EC29&lt;&gt;$EC25,$ED25=ES$8),
AND($EC29&lt;&gt;$EC26,$ED26=ES$8),AND($EC29&lt;&gt;$EC27,$ED27=ES$8),AND($EC29&lt;&gt;$EC28,$ED28=ES$8)),
"",ES$8)</f>
        <v>S15</v>
      </c>
      <c r="ET29" s="349" t="str">
        <f t="shared" ref="ET29" si="147">IF(OR(
AND($EC29&lt;&gt;$EC9,$ED9=ET$8),
AND($EC29&lt;&gt;$EC10,$ED10=ET$8),  AND($EC29&lt;&gt;$EC11,$ED11=ET$8),AND($EC29&lt;&gt;$EC12,$ED12=ET$8),AND($EC29&lt;&gt;$EC13,$ED13=ET$8),
AND($EC29&lt;&gt;$EC14,$ED14=ET$8),AND($EC29&lt;&gt;$EC15,$ED15=ET$8),AND($EC29&lt;&gt;$EC16,$ED16=ET$8),AND($EC29&lt;&gt;$EC17,$ED17=ET$8),
AND($EC29&lt;&gt;$EC18,$ED18=ET$8),AND($EC29&lt;&gt;$EC19,$ED19=ET$8),AND($EC29&lt;&gt;$EC20,$ED20=ET$8),AND($EC29&lt;&gt;$EC21,$ED21=ET$8),
AND($EC29&lt;&gt;$EC22,$ED22=ET$8),AND($EC29&lt;&gt;$EC23,$ED23=ET$8),AND($EC29&lt;&gt;$EC24,$ED24=ET$8),AND($EC29&lt;&gt;$EC25,$ED25=ET$8),
AND($EC29&lt;&gt;$EC26,$ED26=ET$8),AND($EC29&lt;&gt;$EC27,$ED27=ET$8),AND($EC29&lt;&gt;$EC28,$ED28=ET$8)),
"",ET$8)</f>
        <v>S16</v>
      </c>
      <c r="EU29" s="349" t="str">
        <f t="shared" ref="EU29" si="148">IF(OR(
AND($EC29&lt;&gt;$EC9,$ED9=EU$8),
AND($EC29&lt;&gt;$EC10,$ED10=EU$8),  AND($EC29&lt;&gt;$EC11,$ED11=EU$8),AND($EC29&lt;&gt;$EC12,$ED12=EU$8),AND($EC29&lt;&gt;$EC13,$ED13=EU$8),
AND($EC29&lt;&gt;$EC14,$ED14=EU$8),AND($EC29&lt;&gt;$EC15,$ED15=EU$8),AND($EC29&lt;&gt;$EC16,$ED16=EU$8),AND($EC29&lt;&gt;$EC17,$ED17=EU$8),
AND($EC29&lt;&gt;$EC18,$ED18=EU$8),AND($EC29&lt;&gt;$EC19,$ED19=EU$8),AND($EC29&lt;&gt;$EC20,$ED20=EU$8),AND($EC29&lt;&gt;$EC21,$ED21=EU$8),
AND($EC29&lt;&gt;$EC22,$ED22=EU$8),AND($EC29&lt;&gt;$EC23,$ED23=EU$8),AND($EC29&lt;&gt;$EC24,$ED24=EU$8),AND($EC29&lt;&gt;$EC25,$ED25=EU$8),
AND($EC29&lt;&gt;$EC26,$ED26=EU$8),AND($EC29&lt;&gt;$EC27,$ED27=EU$8),AND($EC29&lt;&gt;$EC28,$ED28=EU$8)),
"",EU$8)</f>
        <v>S17</v>
      </c>
      <c r="EV29" s="349" t="str">
        <f t="shared" ref="EV29" si="149">IF(OR(
AND($EC29&lt;&gt;$EC9,$ED9=EV$8),
AND($EC29&lt;&gt;$EC10,$ED10=EV$8),  AND($EC29&lt;&gt;$EC11,$ED11=EV$8),AND($EC29&lt;&gt;$EC12,$ED12=EV$8),AND($EC29&lt;&gt;$EC13,$ED13=EV$8),
AND($EC29&lt;&gt;$EC14,$ED14=EV$8),AND($EC29&lt;&gt;$EC15,$ED15=EV$8),AND($EC29&lt;&gt;$EC16,$ED16=EV$8),AND($EC29&lt;&gt;$EC17,$ED17=EV$8),
AND($EC29&lt;&gt;$EC18,$ED18=EV$8),AND($EC29&lt;&gt;$EC19,$ED19=EV$8),AND($EC29&lt;&gt;$EC20,$ED20=EV$8),AND($EC29&lt;&gt;$EC21,$ED21=EV$8),
AND($EC29&lt;&gt;$EC22,$ED22=EV$8),AND($EC29&lt;&gt;$EC23,$ED23=EV$8),AND($EC29&lt;&gt;$EC24,$ED24=EV$8),AND($EC29&lt;&gt;$EC25,$ED25=EV$8),
AND($EC29&lt;&gt;$EC26,$ED26=EV$8),AND($EC29&lt;&gt;$EC27,$ED27=EV$8),AND($EC29&lt;&gt;$EC28,$ED28=EV$8)),
"",EV$8)</f>
        <v>S18</v>
      </c>
      <c r="EW29" s="349" t="str">
        <f t="shared" ref="EW29" si="150">IF(OR(
AND($EC29&lt;&gt;$EC9,$ED9=EW$8),
AND($EC29&lt;&gt;$EC10,$ED10=EW$8),  AND($EC29&lt;&gt;$EC11,$ED11=EW$8),AND($EC29&lt;&gt;$EC12,$ED12=EW$8),AND($EC29&lt;&gt;$EC13,$ED13=EW$8),
AND($EC29&lt;&gt;$EC14,$ED14=EW$8),AND($EC29&lt;&gt;$EC15,$ED15=EW$8),AND($EC29&lt;&gt;$EC16,$ED16=EW$8),AND($EC29&lt;&gt;$EC17,$ED17=EW$8),
AND($EC29&lt;&gt;$EC18,$ED18=EW$8),AND($EC29&lt;&gt;$EC19,$ED19=EW$8),AND($EC29&lt;&gt;$EC20,$ED20=EW$8),AND($EC29&lt;&gt;$EC21,$ED21=EW$8),
AND($EC29&lt;&gt;$EC22,$ED22=EW$8),AND($EC29&lt;&gt;$EC23,$ED23=EW$8),AND($EC29&lt;&gt;$EC24,$ED24=EW$8),AND($EC29&lt;&gt;$EC25,$ED25=EW$8),
AND($EC29&lt;&gt;$EC26,$ED26=EW$8),AND($EC29&lt;&gt;$EC27,$ED27=EW$8),AND($EC29&lt;&gt;$EC28,$ED28=EW$8)),
"",EW$8)</f>
        <v>S19</v>
      </c>
      <c r="EX29" s="349" t="str">
        <f t="shared" ref="EX29" si="151">IF(OR(
AND($EC29&lt;&gt;$EC9,$ED9=EX$8),
AND($EC29&lt;&gt;$EC10,$ED10=EX$8),  AND($EC29&lt;&gt;$EC11,$ED11=EX$8),AND($EC29&lt;&gt;$EC12,$ED12=EX$8),AND($EC29&lt;&gt;$EC13,$ED13=EX$8),
AND($EC29&lt;&gt;$EC14,$ED14=EX$8),AND($EC29&lt;&gt;$EC15,$ED15=EX$8),AND($EC29&lt;&gt;$EC16,$ED16=EX$8),AND($EC29&lt;&gt;$EC17,$ED17=EX$8),
AND($EC29&lt;&gt;$EC18,$ED18=EX$8),AND($EC29&lt;&gt;$EC19,$ED19=EX$8),AND($EC29&lt;&gt;$EC20,$ED20=EX$8),AND($EC29&lt;&gt;$EC21,$ED21=EX$8),
AND($EC29&lt;&gt;$EC22,$ED22=EX$8),AND($EC29&lt;&gt;$EC23,$ED23=EX$8),AND($EC29&lt;&gt;$EC24,$ED24=EX$8),AND($EC29&lt;&gt;$EC25,$ED25=EX$8),
AND($EC29&lt;&gt;$EC26,$ED26=EX$8),AND($EC29&lt;&gt;$EC27,$ED27=EX$8),AND($EC29&lt;&gt;$EC28,$ED28=EX$8)),
"",EX$8)</f>
        <v>S20</v>
      </c>
    </row>
    <row r="30" spans="17:154" x14ac:dyDescent="0.15">
      <c r="AT30" s="349" t="s">
        <v>298</v>
      </c>
      <c r="AU30" s="349">
        <v>0.2</v>
      </c>
      <c r="AY30" s="349">
        <f>'③壁等-鉄骨造'!L30</f>
        <v>0</v>
      </c>
      <c r="AZ30" s="349" t="str">
        <f t="shared" ref="AZ30:AZ48" si="152">IF(AY30=$AO$4,$AP$4,
IF(AY30=$AO$5,$AQ$4,""))</f>
        <v/>
      </c>
      <c r="BA30" s="349" t="str">
        <f t="shared" si="131"/>
        <v/>
      </c>
      <c r="BB30" s="349" t="str">
        <f t="shared" si="132"/>
        <v/>
      </c>
      <c r="BC30" s="349" t="str">
        <f t="shared" ref="BC30:BC48" si="153">IF(AY30=$AO$4,$AP$7,
IF(AY30=$AO$5,$AQ$7,""))</f>
        <v/>
      </c>
      <c r="BD30" s="349">
        <f>'③壁等-鉄骨造'!O30</f>
        <v>0</v>
      </c>
      <c r="BE30" s="349" t="str">
        <f t="shared" si="133"/>
        <v/>
      </c>
      <c r="BF30" s="349" t="str">
        <f t="shared" si="134"/>
        <v/>
      </c>
      <c r="BG30" s="349" t="str">
        <f t="shared" si="135"/>
        <v/>
      </c>
      <c r="BH30" s="349" t="str">
        <f t="shared" ref="BH30:BH48" si="154">IF(BD30=$AO$4,$AP$7,
IF(BD30=$AO$5,$AQ$7,""))</f>
        <v/>
      </c>
      <c r="BI30" s="349">
        <f>'③壁等-鉄骨造'!R30</f>
        <v>0</v>
      </c>
      <c r="BJ30" s="349" t="str">
        <f t="shared" si="136"/>
        <v/>
      </c>
      <c r="BK30" s="349" t="str">
        <f t="shared" si="137"/>
        <v/>
      </c>
      <c r="BL30" s="349" t="str">
        <f t="shared" si="138"/>
        <v/>
      </c>
      <c r="BN30" s="349" t="str">
        <f>⑤窓!G30</f>
        <v>4.(一重)金属製</v>
      </c>
      <c r="BO30" s="349" t="str">
        <f xml:space="preserve">
IF($BN30=$AF$4,$AG$4,
IF($BN30=$AF$5,$AG$15,
IF($BN30=$AF$6,$AG$8,
IF($BN30=$AF$7,$AG$8,
IF($BN30=$AF$8,$AG$19,
IF($BN30=$AF$9,$AG$22,
""))))))</f>
        <v>Low-E複層（A10以上）</v>
      </c>
      <c r="BP30" s="349" t="str">
        <f xml:space="preserve">
IF($BN30=$AF$4,$AG$5,
IF($BN30=$AF$5,$AG$8,
IF($BN30=$AF$6,$AG$24,
IF($BN30=$AF$7,$AG$24,
IF($BN30=$AF$8,$AG$20,
IF($BN30=$AF$9,"",
""))))))</f>
        <v>Low-E複層（G8以上）</v>
      </c>
      <c r="BQ30" s="349" t="str">
        <f xml:space="preserve">
IF($BN30=$AF$4,$AG$6,
IF($BN30=$AF$5,$AG$23,
IF($BN30=$AF$6,$AG$16,
IF($BN30=$AF$7,$AG$11,
IF($BN30=$AF$8,$AG$21,
IF($BN30=$AF$9,"",
""))))))</f>
        <v>Low-E複層（A5以上A10未満）</v>
      </c>
      <c r="BR30" s="349" t="str">
        <f xml:space="preserve">
IF($BN30=$AF$4,$AG$7,
IF($BN30=$AF$5,$AG$11,
IF($BN30=$AF$6,$AG$12,
IF($BN30=$AF$7,$AG$12,
IF($BN30=$AF$8,$AG$22,
IF($BN30=$AF$9,"",
""))))))</f>
        <v>Low-E複層（G4以上G7未満）</v>
      </c>
      <c r="BS30" s="349" t="str">
        <f xml:space="preserve">
IF($BN30=$AF$4,$AG$8,
IF($BN30=$AF$5,$AG$12,
IF($BN30=$AF$6,$AG$10,
IF($BN30=$AF$7,$AG$10,
IF($BN30=$AF$8,"",
IF($BN30=$AF$9,"",
""))))))</f>
        <v>複層（A10以上）</v>
      </c>
      <c r="BT30" s="349" t="str">
        <f xml:space="preserve">
IF($BN30=$AF$4,$AG$9,
IF($BN30=$AF$5,$AG$10,
IF($BN30=$AF$6,$AG$13,
IF($BN30=$AF$7,$AG$26,
IF($BN30=$AF$8,"",
IF($BN30=$AF$9,"",
""))))))</f>
        <v>複層（A4以上A10未満）</v>
      </c>
      <c r="BU30" s="349" t="str">
        <f xml:space="preserve">
IF($BN30=$AF$4,$AG$10,
IF($BN30=$AF$5,$AG$13,
IF($BN30=$AF$6,"",
IF($BN30=$AF$7,$AG$17,
IF($BN30=$AF$8,"",
IF($BN30=$AF$9,"",
""))))))</f>
        <v>単板＋単板（A12以上）</v>
      </c>
      <c r="BV30" s="349" t="str">
        <f xml:space="preserve">
IF($BN30=$AF$4,$AG$11,
IF($BN30=$AF$5,"",
IF($BN30=$AF$6,"",
IF($BN30=$AF$7,$AG$18,
IF($BN30=$AF$8,"",
IF($BN30=$AF$9,"",
""))))))</f>
        <v>単板＋単板（A6以上A12未満）</v>
      </c>
      <c r="BW30" s="349" t="str">
        <f xml:space="preserve">
IF($BN30=$AF$4,$AG$12,
IF($BN30=$AF$5,"",
IF($BN30=$AF$6,"",
IF($BN30=$AF$7,$AG$14,
IF($BN30=$AF$8,"",
IF($BN30=$AF$9,"",
""))))))</f>
        <v>単板</v>
      </c>
      <c r="BX30" s="349" t="str">
        <f xml:space="preserve">
IF($BN30=$AF$4,$AG$13,
IF($BN30=$AF$5,"",
IF($BN30=$AF$6,"",
IF($BN30=$AF$7,"",
IF($BN30=$AF$8,"",
IF($BN30=$AF$9,"",
""))))))</f>
        <v/>
      </c>
      <c r="BY30" s="349" t="str">
        <f xml:space="preserve">
IF($BN30=$AF$4,$AG$14,
IF($BN30=$AF$5,"",
IF($BN30=$AF$6,"",
IF($BN30=$AF$7,"",
IF($BN30=$AF$8,"",
IF($BN30=$AF$9,"",
""))))))</f>
        <v/>
      </c>
      <c r="CI30" s="349">
        <f>'①壁等-木造'!D30</f>
        <v>0</v>
      </c>
      <c r="CJ30" s="349">
        <f>'①壁等-木造'!G30</f>
        <v>0</v>
      </c>
      <c r="CK30" s="349" t="str">
        <f>IF(OR(
AND($CI30&lt;&gt;$CI9,$CJ9=CK$8),AND($CI30&lt;&gt;$CI10,$CJ10=CK$8),
AND($CI30&lt;&gt;$CI11,$CJ11=CK$8),AND($CI30&lt;&gt;$CI12,$CJ12=CK$8),AND($CI30&lt;&gt;$CI13,$CJ13=CK$8),AND($CI30&lt;&gt;$CI14,$CJ14=CK$8),
AND($CI30&lt;&gt;$CI15,$CJ15=CK$8),AND($CI30&lt;&gt;$CI16,$CJ16=CK$8),AND($CI30&lt;&gt;$CI17,$CJ17=CK$8),AND($CI30&lt;&gt;$CI18,$CJ18=CK$8),
AND($CI30&lt;&gt;$CI19,$CJ19=CK$8),AND($CI30&lt;&gt;$CI20,$CJ20=CK$8),AND($CI30&lt;&gt;$CI21,$CJ21=CK$8),AND($CI30&lt;&gt;$CI22,$CJ22=CK$8),
AND($CI30&lt;&gt;$CI23,$CJ23=CK$8),AND($CI30&lt;&gt;$CI24,$CJ24=CK$8),AND($CI30&lt;&gt;$CI25,$CJ25=CK$8),AND($CI30&lt;&gt;$CI26,$CJ26=CK$8),
AND($CI30&lt;&gt;$CI27,$CJ27=CK$8),AND($CI30&lt;&gt;$CI28,$CJ28=CK$8),AND($CI30&lt;&gt;$CI29,$CJ29=CK$8)),
"",CK$8)</f>
        <v/>
      </c>
      <c r="CL30" s="349" t="str">
        <f t="shared" ref="CL30:DD30" si="155">IF(OR(
AND($CI30&lt;&gt;$CI9,$CJ9=CL$8),AND($CI30&lt;&gt;$CI10,$CJ10=CL$8),
AND($CI30&lt;&gt;$CI11,$CJ11=CL$8),AND($CI30&lt;&gt;$CI12,$CJ12=CL$8),AND($CI30&lt;&gt;$CI13,$CJ13=CL$8),AND($CI30&lt;&gt;$CI14,$CJ14=CL$8),
AND($CI30&lt;&gt;$CI15,$CJ15=CL$8),AND($CI30&lt;&gt;$CI16,$CJ16=CL$8),AND($CI30&lt;&gt;$CI17,$CJ17=CL$8),AND($CI30&lt;&gt;$CI18,$CJ18=CL$8),
AND($CI30&lt;&gt;$CI19,$CJ19=CL$8),AND($CI30&lt;&gt;$CI20,$CJ20=CL$8),AND($CI30&lt;&gt;$CI21,$CJ21=CL$8),AND($CI30&lt;&gt;$CI22,$CJ22=CL$8),
AND($CI30&lt;&gt;$CI23,$CJ23=CL$8),AND($CI30&lt;&gt;$CI24,$CJ24=CL$8),AND($CI30&lt;&gt;$CI25,$CJ25=CL$8),AND($CI30&lt;&gt;$CI26,$CJ26=CL$8),
AND($CI30&lt;&gt;$CI27,$CJ27=CL$8),AND($CI30&lt;&gt;$CI28,$CJ28=CL$8),AND($CI30&lt;&gt;$CI29,$CJ29=CL$8)),
"",CL$8)</f>
        <v/>
      </c>
      <c r="CM30" s="349" t="str">
        <f t="shared" si="155"/>
        <v/>
      </c>
      <c r="CN30" s="349" t="str">
        <f t="shared" si="155"/>
        <v>W04</v>
      </c>
      <c r="CO30" s="349" t="str">
        <f t="shared" si="155"/>
        <v>W05</v>
      </c>
      <c r="CP30" s="349" t="str">
        <f t="shared" si="155"/>
        <v>W06</v>
      </c>
      <c r="CQ30" s="349" t="str">
        <f t="shared" si="155"/>
        <v>W07</v>
      </c>
      <c r="CR30" s="349" t="str">
        <f t="shared" si="155"/>
        <v>W08</v>
      </c>
      <c r="CS30" s="349" t="str">
        <f t="shared" si="155"/>
        <v>W09</v>
      </c>
      <c r="CT30" s="349" t="str">
        <f t="shared" si="155"/>
        <v>W10</v>
      </c>
      <c r="CU30" s="349" t="str">
        <f t="shared" si="155"/>
        <v>W11</v>
      </c>
      <c r="CV30" s="349" t="str">
        <f t="shared" si="155"/>
        <v>W12</v>
      </c>
      <c r="CW30" s="349" t="str">
        <f t="shared" si="155"/>
        <v>W13</v>
      </c>
      <c r="CX30" s="349" t="str">
        <f t="shared" si="155"/>
        <v>W14</v>
      </c>
      <c r="CY30" s="349" t="str">
        <f t="shared" si="155"/>
        <v>W15</v>
      </c>
      <c r="CZ30" s="349" t="str">
        <f t="shared" si="155"/>
        <v>W16</v>
      </c>
      <c r="DA30" s="349" t="str">
        <f t="shared" si="155"/>
        <v>W17</v>
      </c>
      <c r="DB30" s="349" t="str">
        <f t="shared" si="155"/>
        <v>W18</v>
      </c>
      <c r="DC30" s="349" t="str">
        <f t="shared" si="155"/>
        <v>W19</v>
      </c>
      <c r="DD30" s="349" t="str">
        <f t="shared" si="155"/>
        <v>W20</v>
      </c>
      <c r="DF30" s="349">
        <f>'②壁等-RC造'!D30</f>
        <v>0</v>
      </c>
      <c r="DG30" s="349">
        <f>'②壁等-RC造'!H30</f>
        <v>0</v>
      </c>
      <c r="DH30" s="349" t="str">
        <f>IF(OR(
AND($DF30&lt;&gt;$DF9,$DG9=DH$8),AND($DF30&lt;&gt;$DF10,$DG10=DH$8),
AND($DF30&lt;&gt;$DF11,$DG11=DH$8),AND($DF30&lt;&gt;$DF12,$DG12=DH$8),AND($DF30&lt;&gt;$DF13,$DG13=DH$8),AND($DF30&lt;&gt;$DF14,$DG14=DH$8),
AND($DF30&lt;&gt;$DF15,$DG15=DH$8),AND($DF30&lt;&gt;$DF16,$DG16=DH$8),AND($DF30&lt;&gt;$DF17,$DG17=DH$8),AND($DF30&lt;&gt;$DF18,$DG18=DH$8),
AND($DF30&lt;&gt;$DF19,$DG19=DH$8),AND($DF30&lt;&gt;$DF20,$DG20=DH$8),AND($DF30&lt;&gt;$DF21,$DG21=DH$8),AND($DF30&lt;&gt;$DF22,$DG22=DH$8),
AND($DF30&lt;&gt;$DF23,$DG23=DH$8),AND($DF30&lt;&gt;$DF24,$DG24=DH$8),AND($DF30&lt;&gt;$DF25,$DG25=DH$8),AND($DF30&lt;&gt;$DF26,$DG26=DH$8),
AND($DF30&lt;&gt;$DF27,$DG27=DH$8),AND($DF30&lt;&gt;$DF28,$DG28=DH$8),AND($DF30&lt;&gt;$DF29,$DG29=DH$8)),
"",DH$8)</f>
        <v>RC01</v>
      </c>
      <c r="DI30" s="349" t="str">
        <f t="shared" ref="DI30:EA30" si="156">IF(OR(
AND($DF30&lt;&gt;$DF9,$DG9=DI$8),AND($DF30&lt;&gt;$DF10,$DG10=DI$8),
AND($DF30&lt;&gt;$DF11,$DG11=DI$8),AND($DF30&lt;&gt;$DF12,$DG12=DI$8),AND($DF30&lt;&gt;$DF13,$DG13=DI$8),AND($DF30&lt;&gt;$DF14,$DG14=DI$8),
AND($DF30&lt;&gt;$DF15,$DG15=DI$8),AND($DF30&lt;&gt;$DF16,$DG16=DI$8),AND($DF30&lt;&gt;$DF17,$DG17=DI$8),AND($DF30&lt;&gt;$DF18,$DG18=DI$8),
AND($DF30&lt;&gt;$DF19,$DG19=DI$8),AND($DF30&lt;&gt;$DF20,$DG20=DI$8),AND($DF30&lt;&gt;$DF21,$DG21=DI$8),AND($DF30&lt;&gt;$DF22,$DG22=DI$8),
AND($DF30&lt;&gt;$DF23,$DG23=DI$8),AND($DF30&lt;&gt;$DF24,$DG24=DI$8),AND($DF30&lt;&gt;$DF25,$DG25=DI$8),AND($DF30&lt;&gt;$DF26,$DG26=DI$8),
AND($DF30&lt;&gt;$DF27,$DG27=DI$8),AND($DF30&lt;&gt;$DF28,$DG28=DI$8),AND($DF30&lt;&gt;$DF29,$DG29=DI$8)),
"",DI$8)</f>
        <v>RC02</v>
      </c>
      <c r="DJ30" s="349" t="str">
        <f t="shared" si="156"/>
        <v>RC03</v>
      </c>
      <c r="DK30" s="349" t="str">
        <f t="shared" si="156"/>
        <v>RC04</v>
      </c>
      <c r="DL30" s="349" t="str">
        <f t="shared" si="156"/>
        <v>RC05</v>
      </c>
      <c r="DM30" s="349" t="str">
        <f t="shared" si="156"/>
        <v>RC06</v>
      </c>
      <c r="DN30" s="349" t="str">
        <f t="shared" si="156"/>
        <v>RC07</v>
      </c>
      <c r="DO30" s="349" t="str">
        <f t="shared" si="156"/>
        <v>RC08</v>
      </c>
      <c r="DP30" s="349" t="str">
        <f t="shared" si="156"/>
        <v>RC09</v>
      </c>
      <c r="DQ30" s="349" t="str">
        <f t="shared" si="156"/>
        <v>RC10</v>
      </c>
      <c r="DR30" s="349" t="str">
        <f t="shared" si="156"/>
        <v>RC11</v>
      </c>
      <c r="DS30" s="349" t="str">
        <f t="shared" si="156"/>
        <v>RC12</v>
      </c>
      <c r="DT30" s="349" t="str">
        <f t="shared" si="156"/>
        <v>RC13</v>
      </c>
      <c r="DU30" s="349" t="str">
        <f t="shared" si="156"/>
        <v>RC14</v>
      </c>
      <c r="DV30" s="349" t="str">
        <f t="shared" si="156"/>
        <v>RC15</v>
      </c>
      <c r="DW30" s="349" t="str">
        <f t="shared" si="156"/>
        <v>RC16</v>
      </c>
      <c r="DX30" s="349" t="str">
        <f t="shared" si="156"/>
        <v>RC17</v>
      </c>
      <c r="DY30" s="349" t="str">
        <f t="shared" si="156"/>
        <v>RC18</v>
      </c>
      <c r="DZ30" s="349" t="str">
        <f t="shared" si="156"/>
        <v>RC19</v>
      </c>
      <c r="EA30" s="349" t="str">
        <f t="shared" si="156"/>
        <v>RC20</v>
      </c>
      <c r="EC30" s="349">
        <f>'③壁等-鉄骨造'!D30</f>
        <v>0</v>
      </c>
      <c r="ED30" s="349">
        <f>'③壁等-鉄骨造'!H30</f>
        <v>0</v>
      </c>
      <c r="EE30" s="349" t="str">
        <f>IF(OR(
AND($EC30&lt;&gt;$EC9,$ED9=EE$8),AND($EC30&lt;&gt;$EC10,$ED10=EE$8),
AND($EC30&lt;&gt;$EC11,$ED11=EE$8),AND($EC30&lt;&gt;$EC12,$ED12=EE$8),AND($EC30&lt;&gt;$EC13,$ED13=EE$8),AND($EC30&lt;&gt;$EC14,$ED14=EE$8),
AND($EC30&lt;&gt;$EC15,$ED15=EE$8),AND($EC30&lt;&gt;$EC16,$ED16=EE$8),AND($EC30&lt;&gt;$EC17,$ED17=EE$8),AND($EC30&lt;&gt;$EC18,$ED18=EE$8),
AND($EC30&lt;&gt;$EC19,$ED19=EE$8),AND($EC30&lt;&gt;$EC20,$ED20=EE$8),AND($EC30&lt;&gt;$EC21,$ED21=EE$8),AND($EC30&lt;&gt;$EC22,$ED22=EE$8),
AND($EC30&lt;&gt;$EC23,$ED23=EE$8),AND($EC30&lt;&gt;$EC24,$ED24=EE$8),AND($EC30&lt;&gt;$EC25,$ED25=EE$8),AND($EC30&lt;&gt;$EC26,$ED26=EE$8),
AND($EC30&lt;&gt;$EC27,$ED27=EE$8),AND($EC30&lt;&gt;$EC28,$ED28=EE$8),AND($EC30&lt;&gt;$EC29,$ED29=EE$8)),
"",EE$8)</f>
        <v>S01</v>
      </c>
      <c r="EF30" s="349" t="str">
        <f t="shared" ref="EF30:EN30" si="157">IF(OR(
AND($EC30&lt;&gt;$EC9,$ED9=EF$8),AND($EC30&lt;&gt;$EC10,$ED10=EF$8),
AND($EC30&lt;&gt;$EC11,$ED11=EF$8),AND($EC30&lt;&gt;$EC12,$ED12=EF$8),AND($EC30&lt;&gt;$EC13,$ED13=EF$8),AND($EC30&lt;&gt;$EC14,$ED14=EF$8),
AND($EC30&lt;&gt;$EC15,$ED15=EF$8),AND($EC30&lt;&gt;$EC16,$ED16=EF$8),AND($EC30&lt;&gt;$EC17,$ED17=EF$8),AND($EC30&lt;&gt;$EC18,$ED18=EF$8),
AND($EC30&lt;&gt;$EC19,$ED19=EF$8),AND($EC30&lt;&gt;$EC20,$ED20=EF$8),AND($EC30&lt;&gt;$EC21,$ED21=EF$8),AND($EC30&lt;&gt;$EC22,$ED22=EF$8),
AND($EC30&lt;&gt;$EC23,$ED23=EF$8),AND($EC30&lt;&gt;$EC24,$ED24=EF$8),AND($EC30&lt;&gt;$EC25,$ED25=EF$8),AND($EC30&lt;&gt;$EC26,$ED26=EF$8),
AND($EC30&lt;&gt;$EC27,$ED27=EF$8),AND($EC30&lt;&gt;$EC28,$ED28=EF$8),AND($EC30&lt;&gt;$EC29,$ED29=EF$8)),
"",EF$8)</f>
        <v>S02</v>
      </c>
      <c r="EG30" s="349" t="str">
        <f t="shared" si="157"/>
        <v>S03</v>
      </c>
      <c r="EH30" s="349" t="str">
        <f t="shared" si="157"/>
        <v>S04</v>
      </c>
      <c r="EI30" s="349" t="str">
        <f t="shared" si="157"/>
        <v>S05</v>
      </c>
      <c r="EJ30" s="349" t="str">
        <f t="shared" si="157"/>
        <v>S06</v>
      </c>
      <c r="EK30" s="349" t="str">
        <f t="shared" si="157"/>
        <v>S07</v>
      </c>
      <c r="EL30" s="349" t="str">
        <f t="shared" si="157"/>
        <v>S08</v>
      </c>
      <c r="EM30" s="349" t="str">
        <f t="shared" si="157"/>
        <v>S09</v>
      </c>
      <c r="EN30" s="349" t="str">
        <f t="shared" si="157"/>
        <v>S10</v>
      </c>
      <c r="EO30" s="349" t="str">
        <f t="shared" ref="EO30" si="158">IF(OR(
AND($EC30&lt;&gt;$EC9,$ED9=EO$8),AND($EC30&lt;&gt;$EC10,$ED10=EO$8),
AND($EC30&lt;&gt;$EC11,$ED11=EO$8),AND($EC30&lt;&gt;$EC12,$ED12=EO$8),AND($EC30&lt;&gt;$EC13,$ED13=EO$8),AND($EC30&lt;&gt;$EC14,$ED14=EO$8),
AND($EC30&lt;&gt;$EC15,$ED15=EO$8),AND($EC30&lt;&gt;$EC16,$ED16=EO$8),AND($EC30&lt;&gt;$EC17,$ED17=EO$8),AND($EC30&lt;&gt;$EC18,$ED18=EO$8),
AND($EC30&lt;&gt;$EC19,$ED19=EO$8),AND($EC30&lt;&gt;$EC20,$ED20=EO$8),AND($EC30&lt;&gt;$EC21,$ED21=EO$8),AND($EC30&lt;&gt;$EC22,$ED22=EO$8),
AND($EC30&lt;&gt;$EC23,$ED23=EO$8),AND($EC30&lt;&gt;$EC24,$ED24=EO$8),AND($EC30&lt;&gt;$EC25,$ED25=EO$8),AND($EC30&lt;&gt;$EC26,$ED26=EO$8),
AND($EC30&lt;&gt;$EC27,$ED27=EO$8),AND($EC30&lt;&gt;$EC28,$ED28=EO$8),AND($EC30&lt;&gt;$EC29,$ED29=EO$8)),
"",EO$8)</f>
        <v>S11</v>
      </c>
      <c r="EP30" s="349" t="str">
        <f t="shared" ref="EP30" si="159">IF(OR(
AND($EC30&lt;&gt;$EC9,$ED9=EP$8),AND($EC30&lt;&gt;$EC10,$ED10=EP$8),
AND($EC30&lt;&gt;$EC11,$ED11=EP$8),AND($EC30&lt;&gt;$EC12,$ED12=EP$8),AND($EC30&lt;&gt;$EC13,$ED13=EP$8),AND($EC30&lt;&gt;$EC14,$ED14=EP$8),
AND($EC30&lt;&gt;$EC15,$ED15=EP$8),AND($EC30&lt;&gt;$EC16,$ED16=EP$8),AND($EC30&lt;&gt;$EC17,$ED17=EP$8),AND($EC30&lt;&gt;$EC18,$ED18=EP$8),
AND($EC30&lt;&gt;$EC19,$ED19=EP$8),AND($EC30&lt;&gt;$EC20,$ED20=EP$8),AND($EC30&lt;&gt;$EC21,$ED21=EP$8),AND($EC30&lt;&gt;$EC22,$ED22=EP$8),
AND($EC30&lt;&gt;$EC23,$ED23=EP$8),AND($EC30&lt;&gt;$EC24,$ED24=EP$8),AND($EC30&lt;&gt;$EC25,$ED25=EP$8),AND($EC30&lt;&gt;$EC26,$ED26=EP$8),
AND($EC30&lt;&gt;$EC27,$ED27=EP$8),AND($EC30&lt;&gt;$EC28,$ED28=EP$8),AND($EC30&lt;&gt;$EC29,$ED29=EP$8)),
"",EP$8)</f>
        <v>S12</v>
      </c>
      <c r="EQ30" s="349" t="str">
        <f t="shared" ref="EQ30" si="160">IF(OR(
AND($EC30&lt;&gt;$EC9,$ED9=EQ$8),AND($EC30&lt;&gt;$EC10,$ED10=EQ$8),
AND($EC30&lt;&gt;$EC11,$ED11=EQ$8),AND($EC30&lt;&gt;$EC12,$ED12=EQ$8),AND($EC30&lt;&gt;$EC13,$ED13=EQ$8),AND($EC30&lt;&gt;$EC14,$ED14=EQ$8),
AND($EC30&lt;&gt;$EC15,$ED15=EQ$8),AND($EC30&lt;&gt;$EC16,$ED16=EQ$8),AND($EC30&lt;&gt;$EC17,$ED17=EQ$8),AND($EC30&lt;&gt;$EC18,$ED18=EQ$8),
AND($EC30&lt;&gt;$EC19,$ED19=EQ$8),AND($EC30&lt;&gt;$EC20,$ED20=EQ$8),AND($EC30&lt;&gt;$EC21,$ED21=EQ$8),AND($EC30&lt;&gt;$EC22,$ED22=EQ$8),
AND($EC30&lt;&gt;$EC23,$ED23=EQ$8),AND($EC30&lt;&gt;$EC24,$ED24=EQ$8),AND($EC30&lt;&gt;$EC25,$ED25=EQ$8),AND($EC30&lt;&gt;$EC26,$ED26=EQ$8),
AND($EC30&lt;&gt;$EC27,$ED27=EQ$8),AND($EC30&lt;&gt;$EC28,$ED28=EQ$8),AND($EC30&lt;&gt;$EC29,$ED29=EQ$8)),
"",EQ$8)</f>
        <v>S13</v>
      </c>
      <c r="ER30" s="349" t="str">
        <f t="shared" ref="ER30" si="161">IF(OR(
AND($EC30&lt;&gt;$EC9,$ED9=ER$8),AND($EC30&lt;&gt;$EC10,$ED10=ER$8),
AND($EC30&lt;&gt;$EC11,$ED11=ER$8),AND($EC30&lt;&gt;$EC12,$ED12=ER$8),AND($EC30&lt;&gt;$EC13,$ED13=ER$8),AND($EC30&lt;&gt;$EC14,$ED14=ER$8),
AND($EC30&lt;&gt;$EC15,$ED15=ER$8),AND($EC30&lt;&gt;$EC16,$ED16=ER$8),AND($EC30&lt;&gt;$EC17,$ED17=ER$8),AND($EC30&lt;&gt;$EC18,$ED18=ER$8),
AND($EC30&lt;&gt;$EC19,$ED19=ER$8),AND($EC30&lt;&gt;$EC20,$ED20=ER$8),AND($EC30&lt;&gt;$EC21,$ED21=ER$8),AND($EC30&lt;&gt;$EC22,$ED22=ER$8),
AND($EC30&lt;&gt;$EC23,$ED23=ER$8),AND($EC30&lt;&gt;$EC24,$ED24=ER$8),AND($EC30&lt;&gt;$EC25,$ED25=ER$8),AND($EC30&lt;&gt;$EC26,$ED26=ER$8),
AND($EC30&lt;&gt;$EC27,$ED27=ER$8),AND($EC30&lt;&gt;$EC28,$ED28=ER$8),AND($EC30&lt;&gt;$EC29,$ED29=ER$8)),
"",ER$8)</f>
        <v>S14</v>
      </c>
      <c r="ES30" s="349" t="str">
        <f t="shared" ref="ES30" si="162">IF(OR(
AND($EC30&lt;&gt;$EC9,$ED9=ES$8),AND($EC30&lt;&gt;$EC10,$ED10=ES$8),
AND($EC30&lt;&gt;$EC11,$ED11=ES$8),AND($EC30&lt;&gt;$EC12,$ED12=ES$8),AND($EC30&lt;&gt;$EC13,$ED13=ES$8),AND($EC30&lt;&gt;$EC14,$ED14=ES$8),
AND($EC30&lt;&gt;$EC15,$ED15=ES$8),AND($EC30&lt;&gt;$EC16,$ED16=ES$8),AND($EC30&lt;&gt;$EC17,$ED17=ES$8),AND($EC30&lt;&gt;$EC18,$ED18=ES$8),
AND($EC30&lt;&gt;$EC19,$ED19=ES$8),AND($EC30&lt;&gt;$EC20,$ED20=ES$8),AND($EC30&lt;&gt;$EC21,$ED21=ES$8),AND($EC30&lt;&gt;$EC22,$ED22=ES$8),
AND($EC30&lt;&gt;$EC23,$ED23=ES$8),AND($EC30&lt;&gt;$EC24,$ED24=ES$8),AND($EC30&lt;&gt;$EC25,$ED25=ES$8),AND($EC30&lt;&gt;$EC26,$ED26=ES$8),
AND($EC30&lt;&gt;$EC27,$ED27=ES$8),AND($EC30&lt;&gt;$EC28,$ED28=ES$8),AND($EC30&lt;&gt;$EC29,$ED29=ES$8)),
"",ES$8)</f>
        <v>S15</v>
      </c>
      <c r="ET30" s="349" t="str">
        <f t="shared" ref="ET30" si="163">IF(OR(
AND($EC30&lt;&gt;$EC9,$ED9=ET$8),AND($EC30&lt;&gt;$EC10,$ED10=ET$8),
AND($EC30&lt;&gt;$EC11,$ED11=ET$8),AND($EC30&lt;&gt;$EC12,$ED12=ET$8),AND($EC30&lt;&gt;$EC13,$ED13=ET$8),AND($EC30&lt;&gt;$EC14,$ED14=ET$8),
AND($EC30&lt;&gt;$EC15,$ED15=ET$8),AND($EC30&lt;&gt;$EC16,$ED16=ET$8),AND($EC30&lt;&gt;$EC17,$ED17=ET$8),AND($EC30&lt;&gt;$EC18,$ED18=ET$8),
AND($EC30&lt;&gt;$EC19,$ED19=ET$8),AND($EC30&lt;&gt;$EC20,$ED20=ET$8),AND($EC30&lt;&gt;$EC21,$ED21=ET$8),AND($EC30&lt;&gt;$EC22,$ED22=ET$8),
AND($EC30&lt;&gt;$EC23,$ED23=ET$8),AND($EC30&lt;&gt;$EC24,$ED24=ET$8),AND($EC30&lt;&gt;$EC25,$ED25=ET$8),AND($EC30&lt;&gt;$EC26,$ED26=ET$8),
AND($EC30&lt;&gt;$EC27,$ED27=ET$8),AND($EC30&lt;&gt;$EC28,$ED28=ET$8),AND($EC30&lt;&gt;$EC29,$ED29=ET$8)),
"",ET$8)</f>
        <v>S16</v>
      </c>
      <c r="EU30" s="349" t="str">
        <f t="shared" ref="EU30" si="164">IF(OR(
AND($EC30&lt;&gt;$EC9,$ED9=EU$8),AND($EC30&lt;&gt;$EC10,$ED10=EU$8),
AND($EC30&lt;&gt;$EC11,$ED11=EU$8),AND($EC30&lt;&gt;$EC12,$ED12=EU$8),AND($EC30&lt;&gt;$EC13,$ED13=EU$8),AND($EC30&lt;&gt;$EC14,$ED14=EU$8),
AND($EC30&lt;&gt;$EC15,$ED15=EU$8),AND($EC30&lt;&gt;$EC16,$ED16=EU$8),AND($EC30&lt;&gt;$EC17,$ED17=EU$8),AND($EC30&lt;&gt;$EC18,$ED18=EU$8),
AND($EC30&lt;&gt;$EC19,$ED19=EU$8),AND($EC30&lt;&gt;$EC20,$ED20=EU$8),AND($EC30&lt;&gt;$EC21,$ED21=EU$8),AND($EC30&lt;&gt;$EC22,$ED22=EU$8),
AND($EC30&lt;&gt;$EC23,$ED23=EU$8),AND($EC30&lt;&gt;$EC24,$ED24=EU$8),AND($EC30&lt;&gt;$EC25,$ED25=EU$8),AND($EC30&lt;&gt;$EC26,$ED26=EU$8),
AND($EC30&lt;&gt;$EC27,$ED27=EU$8),AND($EC30&lt;&gt;$EC28,$ED28=EU$8),AND($EC30&lt;&gt;$EC29,$ED29=EU$8)),
"",EU$8)</f>
        <v>S17</v>
      </c>
      <c r="EV30" s="349" t="str">
        <f t="shared" ref="EV30" si="165">IF(OR(
AND($EC30&lt;&gt;$EC9,$ED9=EV$8),AND($EC30&lt;&gt;$EC10,$ED10=EV$8),
AND($EC30&lt;&gt;$EC11,$ED11=EV$8),AND($EC30&lt;&gt;$EC12,$ED12=EV$8),AND($EC30&lt;&gt;$EC13,$ED13=EV$8),AND($EC30&lt;&gt;$EC14,$ED14=EV$8),
AND($EC30&lt;&gt;$EC15,$ED15=EV$8),AND($EC30&lt;&gt;$EC16,$ED16=EV$8),AND($EC30&lt;&gt;$EC17,$ED17=EV$8),AND($EC30&lt;&gt;$EC18,$ED18=EV$8),
AND($EC30&lt;&gt;$EC19,$ED19=EV$8),AND($EC30&lt;&gt;$EC20,$ED20=EV$8),AND($EC30&lt;&gt;$EC21,$ED21=EV$8),AND($EC30&lt;&gt;$EC22,$ED22=EV$8),
AND($EC30&lt;&gt;$EC23,$ED23=EV$8),AND($EC30&lt;&gt;$EC24,$ED24=EV$8),AND($EC30&lt;&gt;$EC25,$ED25=EV$8),AND($EC30&lt;&gt;$EC26,$ED26=EV$8),
AND($EC30&lt;&gt;$EC27,$ED27=EV$8),AND($EC30&lt;&gt;$EC28,$ED28=EV$8),AND($EC30&lt;&gt;$EC29,$ED29=EV$8)),
"",EV$8)</f>
        <v>S18</v>
      </c>
      <c r="EW30" s="349" t="str">
        <f t="shared" ref="EW30" si="166">IF(OR(
AND($EC30&lt;&gt;$EC9,$ED9=EW$8),AND($EC30&lt;&gt;$EC10,$ED10=EW$8),
AND($EC30&lt;&gt;$EC11,$ED11=EW$8),AND($EC30&lt;&gt;$EC12,$ED12=EW$8),AND($EC30&lt;&gt;$EC13,$ED13=EW$8),AND($EC30&lt;&gt;$EC14,$ED14=EW$8),
AND($EC30&lt;&gt;$EC15,$ED15=EW$8),AND($EC30&lt;&gt;$EC16,$ED16=EW$8),AND($EC30&lt;&gt;$EC17,$ED17=EW$8),AND($EC30&lt;&gt;$EC18,$ED18=EW$8),
AND($EC30&lt;&gt;$EC19,$ED19=EW$8),AND($EC30&lt;&gt;$EC20,$ED20=EW$8),AND($EC30&lt;&gt;$EC21,$ED21=EW$8),AND($EC30&lt;&gt;$EC22,$ED22=EW$8),
AND($EC30&lt;&gt;$EC23,$ED23=EW$8),AND($EC30&lt;&gt;$EC24,$ED24=EW$8),AND($EC30&lt;&gt;$EC25,$ED25=EW$8),AND($EC30&lt;&gt;$EC26,$ED26=EW$8),
AND($EC30&lt;&gt;$EC27,$ED27=EW$8),AND($EC30&lt;&gt;$EC28,$ED28=EW$8),AND($EC30&lt;&gt;$EC29,$ED29=EW$8)),
"",EW$8)</f>
        <v>S19</v>
      </c>
      <c r="EX30" s="349" t="str">
        <f t="shared" ref="EX30" si="167">IF(OR(
AND($EC30&lt;&gt;$EC9,$ED9=EX$8),AND($EC30&lt;&gt;$EC10,$ED10=EX$8),
AND($EC30&lt;&gt;$EC11,$ED11=EX$8),AND($EC30&lt;&gt;$EC12,$ED12=EX$8),AND($EC30&lt;&gt;$EC13,$ED13=EX$8),AND($EC30&lt;&gt;$EC14,$ED14=EX$8),
AND($EC30&lt;&gt;$EC15,$ED15=EX$8),AND($EC30&lt;&gt;$EC16,$ED16=EX$8),AND($EC30&lt;&gt;$EC17,$ED17=EX$8),AND($EC30&lt;&gt;$EC18,$ED18=EX$8),
AND($EC30&lt;&gt;$EC19,$ED19=EX$8),AND($EC30&lt;&gt;$EC20,$ED20=EX$8),AND($EC30&lt;&gt;$EC21,$ED21=EX$8),AND($EC30&lt;&gt;$EC22,$ED22=EX$8),
AND($EC30&lt;&gt;$EC23,$ED23=EX$8),AND($EC30&lt;&gt;$EC24,$ED24=EX$8),AND($EC30&lt;&gt;$EC25,$ED25=EX$8),AND($EC30&lt;&gt;$EC26,$ED26=EX$8),
AND($EC30&lt;&gt;$EC27,$ED27=EX$8),AND($EC30&lt;&gt;$EC28,$ED28=EX$8),AND($EC30&lt;&gt;$EC29,$ED29=EX$8)),
"",EX$8)</f>
        <v>S20</v>
      </c>
    </row>
    <row r="31" spans="17:154" x14ac:dyDescent="0.15">
      <c r="AT31" s="349" t="s">
        <v>299</v>
      </c>
      <c r="AU31" s="349">
        <v>0.12</v>
      </c>
      <c r="AY31" s="349">
        <f>'③壁等-鉄骨造'!L31</f>
        <v>0</v>
      </c>
      <c r="AZ31" s="349" t="str">
        <f t="shared" si="152"/>
        <v/>
      </c>
      <c r="BA31" s="349" t="str">
        <f t="shared" si="131"/>
        <v/>
      </c>
      <c r="BB31" s="349" t="str">
        <f t="shared" si="132"/>
        <v/>
      </c>
      <c r="BC31" s="349" t="str">
        <f t="shared" si="153"/>
        <v/>
      </c>
      <c r="BD31" s="349">
        <f>'③壁等-鉄骨造'!O31</f>
        <v>0</v>
      </c>
      <c r="BE31" s="349" t="str">
        <f t="shared" si="133"/>
        <v/>
      </c>
      <c r="BF31" s="349" t="str">
        <f t="shared" si="134"/>
        <v/>
      </c>
      <c r="BG31" s="349" t="str">
        <f t="shared" si="135"/>
        <v/>
      </c>
      <c r="BH31" s="349" t="str">
        <f t="shared" si="154"/>
        <v/>
      </c>
      <c r="BI31" s="349">
        <f>'③壁等-鉄骨造'!R31</f>
        <v>0</v>
      </c>
      <c r="BJ31" s="349" t="str">
        <f t="shared" si="136"/>
        <v/>
      </c>
      <c r="BK31" s="349" t="str">
        <f t="shared" si="137"/>
        <v/>
      </c>
      <c r="BL31" s="349" t="str">
        <f t="shared" si="138"/>
        <v/>
      </c>
      <c r="CI31" s="349">
        <f>'①壁等-木造'!D31</f>
        <v>0</v>
      </c>
      <c r="CJ31" s="349">
        <f>'①壁等-木造'!G31</f>
        <v>0</v>
      </c>
      <c r="CK31" s="349" t="str">
        <f>IF(OR(
AND($CI31&lt;&gt;$CI9,$CJ9=CK$8),AND($CI31&lt;&gt;$CI10,$CJ10=CK$8),AND($CI31&lt;&gt;$CI11,$CJ11=CK$8),
AND($CI31&lt;&gt;$CI12,$CJ12=CK$8),AND($CI31&lt;&gt;$CI13,$CJ13=CK$8),AND($CI31&lt;&gt;$CI14,$CJ14=CK$8),AND($CI31&lt;&gt;$CI15,$CJ15=CK$8),
AND($CI31&lt;&gt;$CI16,$CJ16=CK$8),AND($CI31&lt;&gt;$CI17,$CJ17=CK$8),AND($CI31&lt;&gt;$CI18,$CJ18=CK$8),AND($CI31&lt;&gt;$CI19,$CJ19=CK$8),
AND($CI31&lt;&gt;$CI20,$CJ20=CK$8),AND($CI31&lt;&gt;$CI21,$CJ21=CK$8),AND($CI31&lt;&gt;$CI22,$CJ22=CK$8),AND($CI31&lt;&gt;$CI23,$CJ23=CK$8),
AND($CI31&lt;&gt;$CI24,$CJ24=CK$8),AND($CI31&lt;&gt;$CI25,$CJ25=CK$8),AND($CI31&lt;&gt;$CI26,$CJ26=CK$8),AND($CI31&lt;&gt;$CI27,$CJ27=CK$8),
AND($CI31&lt;&gt;$CI28,$CJ28=CK$8),AND($CI31&lt;&gt;$CI29,$CJ29=CK$8),AND($CI31&lt;&gt;$CI30,$CJ30=CK$8)),
"",CK$8)</f>
        <v/>
      </c>
      <c r="CL31" s="349" t="str">
        <f t="shared" ref="CL31:DD31" si="168">IF(OR(
AND($CI31&lt;&gt;$CI9,$CJ9=CL$8),AND($CI31&lt;&gt;$CI10,$CJ10=CL$8),AND($CI31&lt;&gt;$CI11,$CJ11=CL$8),
AND($CI31&lt;&gt;$CI12,$CJ12=CL$8),AND($CI31&lt;&gt;$CI13,$CJ13=CL$8),AND($CI31&lt;&gt;$CI14,$CJ14=CL$8),AND($CI31&lt;&gt;$CI15,$CJ15=CL$8),
AND($CI31&lt;&gt;$CI16,$CJ16=CL$8),AND($CI31&lt;&gt;$CI17,$CJ17=CL$8),AND($CI31&lt;&gt;$CI18,$CJ18=CL$8),AND($CI31&lt;&gt;$CI19,$CJ19=CL$8),
AND($CI31&lt;&gt;$CI20,$CJ20=CL$8),AND($CI31&lt;&gt;$CI21,$CJ21=CL$8),AND($CI31&lt;&gt;$CI22,$CJ22=CL$8),AND($CI31&lt;&gt;$CI23,$CJ23=CL$8),
AND($CI31&lt;&gt;$CI24,$CJ24=CL$8),AND($CI31&lt;&gt;$CI25,$CJ25=CL$8),AND($CI31&lt;&gt;$CI26,$CJ26=CL$8),AND($CI31&lt;&gt;$CI27,$CJ27=CL$8),
AND($CI31&lt;&gt;$CI28,$CJ28=CL$8),AND($CI31&lt;&gt;$CI29,$CJ29=CL$8),AND($CI31&lt;&gt;$CI30,$CJ30=CL$8)),
"",CL$8)</f>
        <v/>
      </c>
      <c r="CM31" s="349" t="str">
        <f t="shared" si="168"/>
        <v/>
      </c>
      <c r="CN31" s="349" t="str">
        <f t="shared" si="168"/>
        <v>W04</v>
      </c>
      <c r="CO31" s="349" t="str">
        <f t="shared" si="168"/>
        <v>W05</v>
      </c>
      <c r="CP31" s="349" t="str">
        <f t="shared" si="168"/>
        <v>W06</v>
      </c>
      <c r="CQ31" s="349" t="str">
        <f t="shared" si="168"/>
        <v>W07</v>
      </c>
      <c r="CR31" s="349" t="str">
        <f t="shared" si="168"/>
        <v>W08</v>
      </c>
      <c r="CS31" s="349" t="str">
        <f t="shared" si="168"/>
        <v>W09</v>
      </c>
      <c r="CT31" s="349" t="str">
        <f t="shared" si="168"/>
        <v>W10</v>
      </c>
      <c r="CU31" s="349" t="str">
        <f t="shared" si="168"/>
        <v>W11</v>
      </c>
      <c r="CV31" s="349" t="str">
        <f t="shared" si="168"/>
        <v>W12</v>
      </c>
      <c r="CW31" s="349" t="str">
        <f t="shared" si="168"/>
        <v>W13</v>
      </c>
      <c r="CX31" s="349" t="str">
        <f t="shared" si="168"/>
        <v>W14</v>
      </c>
      <c r="CY31" s="349" t="str">
        <f t="shared" si="168"/>
        <v>W15</v>
      </c>
      <c r="CZ31" s="349" t="str">
        <f t="shared" si="168"/>
        <v>W16</v>
      </c>
      <c r="DA31" s="349" t="str">
        <f t="shared" si="168"/>
        <v>W17</v>
      </c>
      <c r="DB31" s="349" t="str">
        <f t="shared" si="168"/>
        <v>W18</v>
      </c>
      <c r="DC31" s="349" t="str">
        <f t="shared" si="168"/>
        <v>W19</v>
      </c>
      <c r="DD31" s="349" t="str">
        <f t="shared" si="168"/>
        <v>W20</v>
      </c>
      <c r="DF31" s="349">
        <f>'②壁等-RC造'!D31</f>
        <v>0</v>
      </c>
      <c r="DG31" s="349">
        <f>'②壁等-RC造'!H31</f>
        <v>0</v>
      </c>
      <c r="DH31" s="349" t="str">
        <f>IF(OR(
AND($DF31&lt;&gt;$DF9,$DG9=DH$8),AND($DF31&lt;&gt;$DF10,$DG10=DH$8),AND($DF31&lt;&gt;$DF11,$DG11=DH$8),
AND($DF31&lt;&gt;$DF12,$DG12=DH$8),AND($DF31&lt;&gt;$DF13,$DG13=DH$8),AND($DF31&lt;&gt;$DF14,$DG14=DH$8),AND($DF31&lt;&gt;$DF15,$DG15=DH$8),
AND($DF31&lt;&gt;$DF16,$DG16=DH$8),AND($DF31&lt;&gt;$DF17,$DG17=DH$8),AND($DF31&lt;&gt;$DF18,$DG18=DH$8),AND($DF31&lt;&gt;$DF19,$DG19=DH$8),
AND($DF31&lt;&gt;$DF20,$DG20=DH$8),AND($DF31&lt;&gt;$DF21,$DG21=DH$8),AND($DF31&lt;&gt;$DF22,$DG22=DH$8),AND($DF31&lt;&gt;$DF23,$DG23=DH$8),
AND($DF31&lt;&gt;$DF24,$DG24=DH$8),AND($DF31&lt;&gt;$DF25,$DG25=DH$8),AND($DF31&lt;&gt;$DF26,$DG26=DH$8),AND($DF31&lt;&gt;$DF27,$DG27=DH$8),
AND($DF31&lt;&gt;$DF28,$DG28=DH$8),AND($DF31&lt;&gt;$DF29,$DG29=DH$8),AND($DF31&lt;&gt;$DF30,$DG30=DH$8)),
"",DH$8)</f>
        <v>RC01</v>
      </c>
      <c r="DI31" s="349" t="str">
        <f t="shared" ref="DI31:EA31" si="169">IF(OR(
AND($DF31&lt;&gt;$DF9,$DG9=DI$8),AND($DF31&lt;&gt;$DF10,$DG10=DI$8),AND($DF31&lt;&gt;$DF11,$DG11=DI$8),
AND($DF31&lt;&gt;$DF12,$DG12=DI$8),AND($DF31&lt;&gt;$DF13,$DG13=DI$8),AND($DF31&lt;&gt;$DF14,$DG14=DI$8),AND($DF31&lt;&gt;$DF15,$DG15=DI$8),
AND($DF31&lt;&gt;$DF16,$DG16=DI$8),AND($DF31&lt;&gt;$DF17,$DG17=DI$8),AND($DF31&lt;&gt;$DF18,$DG18=DI$8),AND($DF31&lt;&gt;$DF19,$DG19=DI$8),
AND($DF31&lt;&gt;$DF20,$DG20=DI$8),AND($DF31&lt;&gt;$DF21,$DG21=DI$8),AND($DF31&lt;&gt;$DF22,$DG22=DI$8),AND($DF31&lt;&gt;$DF23,$DG23=DI$8),
AND($DF31&lt;&gt;$DF24,$DG24=DI$8),AND($DF31&lt;&gt;$DF25,$DG25=DI$8),AND($DF31&lt;&gt;$DF26,$DG26=DI$8),AND($DF31&lt;&gt;$DF27,$DG27=DI$8),
AND($DF31&lt;&gt;$DF28,$DG28=DI$8),AND($DF31&lt;&gt;$DF29,$DG29=DI$8),AND($DF31&lt;&gt;$DF30,$DG30=DI$8)),
"",DI$8)</f>
        <v>RC02</v>
      </c>
      <c r="DJ31" s="349" t="str">
        <f t="shared" si="169"/>
        <v>RC03</v>
      </c>
      <c r="DK31" s="349" t="str">
        <f t="shared" si="169"/>
        <v>RC04</v>
      </c>
      <c r="DL31" s="349" t="str">
        <f t="shared" si="169"/>
        <v>RC05</v>
      </c>
      <c r="DM31" s="349" t="str">
        <f t="shared" si="169"/>
        <v>RC06</v>
      </c>
      <c r="DN31" s="349" t="str">
        <f t="shared" si="169"/>
        <v>RC07</v>
      </c>
      <c r="DO31" s="349" t="str">
        <f t="shared" si="169"/>
        <v>RC08</v>
      </c>
      <c r="DP31" s="349" t="str">
        <f t="shared" si="169"/>
        <v>RC09</v>
      </c>
      <c r="DQ31" s="349" t="str">
        <f t="shared" si="169"/>
        <v>RC10</v>
      </c>
      <c r="DR31" s="349" t="str">
        <f t="shared" si="169"/>
        <v>RC11</v>
      </c>
      <c r="DS31" s="349" t="str">
        <f t="shared" si="169"/>
        <v>RC12</v>
      </c>
      <c r="DT31" s="349" t="str">
        <f t="shared" si="169"/>
        <v>RC13</v>
      </c>
      <c r="DU31" s="349" t="str">
        <f t="shared" si="169"/>
        <v>RC14</v>
      </c>
      <c r="DV31" s="349" t="str">
        <f t="shared" si="169"/>
        <v>RC15</v>
      </c>
      <c r="DW31" s="349" t="str">
        <f t="shared" si="169"/>
        <v>RC16</v>
      </c>
      <c r="DX31" s="349" t="str">
        <f t="shared" si="169"/>
        <v>RC17</v>
      </c>
      <c r="DY31" s="349" t="str">
        <f t="shared" si="169"/>
        <v>RC18</v>
      </c>
      <c r="DZ31" s="349" t="str">
        <f t="shared" si="169"/>
        <v>RC19</v>
      </c>
      <c r="EA31" s="349" t="str">
        <f t="shared" si="169"/>
        <v>RC20</v>
      </c>
      <c r="EC31" s="349">
        <f>'③壁等-鉄骨造'!D31</f>
        <v>0</v>
      </c>
      <c r="ED31" s="349">
        <f>'③壁等-鉄骨造'!H31</f>
        <v>0</v>
      </c>
      <c r="EE31" s="349" t="str">
        <f>IF(OR(
AND($EC31&lt;&gt;$EC9,$ED9=EE$8),AND($EC31&lt;&gt;$EC10,$ED10=EE$8),AND($EC31&lt;&gt;$EC11,$ED11=EE$8),
AND($EC31&lt;&gt;$EC12,$ED12=EE$8),AND($EC31&lt;&gt;$EC13,$ED13=EE$8),AND($EC31&lt;&gt;$EC14,$ED14=EE$8),AND($EC31&lt;&gt;$EC15,$ED15=EE$8),
AND($EC31&lt;&gt;$EC16,$ED16=EE$8),AND($EC31&lt;&gt;$EC17,$ED17=EE$8),AND($EC31&lt;&gt;$EC18,$ED18=EE$8),AND($EC31&lt;&gt;$EC19,$ED19=EE$8),
AND($EC31&lt;&gt;$EC20,$ED20=EE$8),AND($EC31&lt;&gt;$EC21,$ED21=EE$8),AND($EC31&lt;&gt;$EC22,$ED22=EE$8),AND($EC31&lt;&gt;$EC23,$ED23=EE$8),
AND($EC31&lt;&gt;$EC24,$ED24=EE$8),AND($EC31&lt;&gt;$EC25,$ED25=EE$8),AND($EC31&lt;&gt;$EC26,$ED26=EE$8),AND($EC31&lt;&gt;$EC27,$ED27=EE$8),
AND($EC31&lt;&gt;$EC28,$ED28=EE$8),AND($EC31&lt;&gt;$EC29,$ED29=EE$8),AND($EC31&lt;&gt;$EC30,$ED30=EE$8)),
"",EE$8)</f>
        <v>S01</v>
      </c>
      <c r="EF31" s="349" t="str">
        <f t="shared" ref="EF31:EN31" si="170">IF(OR(
AND($EC31&lt;&gt;$EC9,$ED9=EF$8),AND($EC31&lt;&gt;$EC10,$ED10=EF$8),AND($EC31&lt;&gt;$EC11,$ED11=EF$8),
AND($EC31&lt;&gt;$EC12,$ED12=EF$8),AND($EC31&lt;&gt;$EC13,$ED13=EF$8),AND($EC31&lt;&gt;$EC14,$ED14=EF$8),AND($EC31&lt;&gt;$EC15,$ED15=EF$8),
AND($EC31&lt;&gt;$EC16,$ED16=EF$8),AND($EC31&lt;&gt;$EC17,$ED17=EF$8),AND($EC31&lt;&gt;$EC18,$ED18=EF$8),AND($EC31&lt;&gt;$EC19,$ED19=EF$8),
AND($EC31&lt;&gt;$EC20,$ED20=EF$8),AND($EC31&lt;&gt;$EC21,$ED21=EF$8),AND($EC31&lt;&gt;$EC22,$ED22=EF$8),AND($EC31&lt;&gt;$EC23,$ED23=EF$8),
AND($EC31&lt;&gt;$EC24,$ED24=EF$8),AND($EC31&lt;&gt;$EC25,$ED25=EF$8),AND($EC31&lt;&gt;$EC26,$ED26=EF$8),AND($EC31&lt;&gt;$EC27,$ED27=EF$8),
AND($EC31&lt;&gt;$EC28,$ED28=EF$8),AND($EC31&lt;&gt;$EC29,$ED29=EF$8),AND($EC31&lt;&gt;$EC30,$ED30=EF$8)),
"",EF$8)</f>
        <v>S02</v>
      </c>
      <c r="EG31" s="349" t="str">
        <f t="shared" si="170"/>
        <v>S03</v>
      </c>
      <c r="EH31" s="349" t="str">
        <f t="shared" si="170"/>
        <v>S04</v>
      </c>
      <c r="EI31" s="349" t="str">
        <f t="shared" si="170"/>
        <v>S05</v>
      </c>
      <c r="EJ31" s="349" t="str">
        <f t="shared" si="170"/>
        <v>S06</v>
      </c>
      <c r="EK31" s="349" t="str">
        <f t="shared" si="170"/>
        <v>S07</v>
      </c>
      <c r="EL31" s="349" t="str">
        <f t="shared" si="170"/>
        <v>S08</v>
      </c>
      <c r="EM31" s="349" t="str">
        <f t="shared" si="170"/>
        <v>S09</v>
      </c>
      <c r="EN31" s="349" t="str">
        <f t="shared" si="170"/>
        <v>S10</v>
      </c>
      <c r="EO31" s="349" t="str">
        <f t="shared" ref="EO31" si="171">IF(OR(
AND($EC31&lt;&gt;$EC9,$ED9=EO$8),AND($EC31&lt;&gt;$EC10,$ED10=EO$8),AND($EC31&lt;&gt;$EC11,$ED11=EO$8),
AND($EC31&lt;&gt;$EC12,$ED12=EO$8),AND($EC31&lt;&gt;$EC13,$ED13=EO$8),AND($EC31&lt;&gt;$EC14,$ED14=EO$8),AND($EC31&lt;&gt;$EC15,$ED15=EO$8),
AND($EC31&lt;&gt;$EC16,$ED16=EO$8),AND($EC31&lt;&gt;$EC17,$ED17=EO$8),AND($EC31&lt;&gt;$EC18,$ED18=EO$8),AND($EC31&lt;&gt;$EC19,$ED19=EO$8),
AND($EC31&lt;&gt;$EC20,$ED20=EO$8),AND($EC31&lt;&gt;$EC21,$ED21=EO$8),AND($EC31&lt;&gt;$EC22,$ED22=EO$8),AND($EC31&lt;&gt;$EC23,$ED23=EO$8),
AND($EC31&lt;&gt;$EC24,$ED24=EO$8),AND($EC31&lt;&gt;$EC25,$ED25=EO$8),AND($EC31&lt;&gt;$EC26,$ED26=EO$8),AND($EC31&lt;&gt;$EC27,$ED27=EO$8),
AND($EC31&lt;&gt;$EC28,$ED28=EO$8),AND($EC31&lt;&gt;$EC29,$ED29=EO$8),AND($EC31&lt;&gt;$EC30,$ED30=EO$8)),
"",EO$8)</f>
        <v>S11</v>
      </c>
      <c r="EP31" s="349" t="str">
        <f t="shared" ref="EP31" si="172">IF(OR(
AND($EC31&lt;&gt;$EC9,$ED9=EP$8),AND($EC31&lt;&gt;$EC10,$ED10=EP$8),AND($EC31&lt;&gt;$EC11,$ED11=EP$8),
AND($EC31&lt;&gt;$EC12,$ED12=EP$8),AND($EC31&lt;&gt;$EC13,$ED13=EP$8),AND($EC31&lt;&gt;$EC14,$ED14=EP$8),AND($EC31&lt;&gt;$EC15,$ED15=EP$8),
AND($EC31&lt;&gt;$EC16,$ED16=EP$8),AND($EC31&lt;&gt;$EC17,$ED17=EP$8),AND($EC31&lt;&gt;$EC18,$ED18=EP$8),AND($EC31&lt;&gt;$EC19,$ED19=EP$8),
AND($EC31&lt;&gt;$EC20,$ED20=EP$8),AND($EC31&lt;&gt;$EC21,$ED21=EP$8),AND($EC31&lt;&gt;$EC22,$ED22=EP$8),AND($EC31&lt;&gt;$EC23,$ED23=EP$8),
AND($EC31&lt;&gt;$EC24,$ED24=EP$8),AND($EC31&lt;&gt;$EC25,$ED25=EP$8),AND($EC31&lt;&gt;$EC26,$ED26=EP$8),AND($EC31&lt;&gt;$EC27,$ED27=EP$8),
AND($EC31&lt;&gt;$EC28,$ED28=EP$8),AND($EC31&lt;&gt;$EC29,$ED29=EP$8),AND($EC31&lt;&gt;$EC30,$ED30=EP$8)),
"",EP$8)</f>
        <v>S12</v>
      </c>
      <c r="EQ31" s="349" t="str">
        <f t="shared" ref="EQ31" si="173">IF(OR(
AND($EC31&lt;&gt;$EC9,$ED9=EQ$8),AND($EC31&lt;&gt;$EC10,$ED10=EQ$8),AND($EC31&lt;&gt;$EC11,$ED11=EQ$8),
AND($EC31&lt;&gt;$EC12,$ED12=EQ$8),AND($EC31&lt;&gt;$EC13,$ED13=EQ$8),AND($EC31&lt;&gt;$EC14,$ED14=EQ$8),AND($EC31&lt;&gt;$EC15,$ED15=EQ$8),
AND($EC31&lt;&gt;$EC16,$ED16=EQ$8),AND($EC31&lt;&gt;$EC17,$ED17=EQ$8),AND($EC31&lt;&gt;$EC18,$ED18=EQ$8),AND($EC31&lt;&gt;$EC19,$ED19=EQ$8),
AND($EC31&lt;&gt;$EC20,$ED20=EQ$8),AND($EC31&lt;&gt;$EC21,$ED21=EQ$8),AND($EC31&lt;&gt;$EC22,$ED22=EQ$8),AND($EC31&lt;&gt;$EC23,$ED23=EQ$8),
AND($EC31&lt;&gt;$EC24,$ED24=EQ$8),AND($EC31&lt;&gt;$EC25,$ED25=EQ$8),AND($EC31&lt;&gt;$EC26,$ED26=EQ$8),AND($EC31&lt;&gt;$EC27,$ED27=EQ$8),
AND($EC31&lt;&gt;$EC28,$ED28=EQ$8),AND($EC31&lt;&gt;$EC29,$ED29=EQ$8),AND($EC31&lt;&gt;$EC30,$ED30=EQ$8)),
"",EQ$8)</f>
        <v>S13</v>
      </c>
      <c r="ER31" s="349" t="str">
        <f t="shared" ref="ER31" si="174">IF(OR(
AND($EC31&lt;&gt;$EC9,$ED9=ER$8),AND($EC31&lt;&gt;$EC10,$ED10=ER$8),AND($EC31&lt;&gt;$EC11,$ED11=ER$8),
AND($EC31&lt;&gt;$EC12,$ED12=ER$8),AND($EC31&lt;&gt;$EC13,$ED13=ER$8),AND($EC31&lt;&gt;$EC14,$ED14=ER$8),AND($EC31&lt;&gt;$EC15,$ED15=ER$8),
AND($EC31&lt;&gt;$EC16,$ED16=ER$8),AND($EC31&lt;&gt;$EC17,$ED17=ER$8),AND($EC31&lt;&gt;$EC18,$ED18=ER$8),AND($EC31&lt;&gt;$EC19,$ED19=ER$8),
AND($EC31&lt;&gt;$EC20,$ED20=ER$8),AND($EC31&lt;&gt;$EC21,$ED21=ER$8),AND($EC31&lt;&gt;$EC22,$ED22=ER$8),AND($EC31&lt;&gt;$EC23,$ED23=ER$8),
AND($EC31&lt;&gt;$EC24,$ED24=ER$8),AND($EC31&lt;&gt;$EC25,$ED25=ER$8),AND($EC31&lt;&gt;$EC26,$ED26=ER$8),AND($EC31&lt;&gt;$EC27,$ED27=ER$8),
AND($EC31&lt;&gt;$EC28,$ED28=ER$8),AND($EC31&lt;&gt;$EC29,$ED29=ER$8),AND($EC31&lt;&gt;$EC30,$ED30=ER$8)),
"",ER$8)</f>
        <v>S14</v>
      </c>
      <c r="ES31" s="349" t="str">
        <f t="shared" ref="ES31" si="175">IF(OR(
AND($EC31&lt;&gt;$EC9,$ED9=ES$8),AND($EC31&lt;&gt;$EC10,$ED10=ES$8),AND($EC31&lt;&gt;$EC11,$ED11=ES$8),
AND($EC31&lt;&gt;$EC12,$ED12=ES$8),AND($EC31&lt;&gt;$EC13,$ED13=ES$8),AND($EC31&lt;&gt;$EC14,$ED14=ES$8),AND($EC31&lt;&gt;$EC15,$ED15=ES$8),
AND($EC31&lt;&gt;$EC16,$ED16=ES$8),AND($EC31&lt;&gt;$EC17,$ED17=ES$8),AND($EC31&lt;&gt;$EC18,$ED18=ES$8),AND($EC31&lt;&gt;$EC19,$ED19=ES$8),
AND($EC31&lt;&gt;$EC20,$ED20=ES$8),AND($EC31&lt;&gt;$EC21,$ED21=ES$8),AND($EC31&lt;&gt;$EC22,$ED22=ES$8),AND($EC31&lt;&gt;$EC23,$ED23=ES$8),
AND($EC31&lt;&gt;$EC24,$ED24=ES$8),AND($EC31&lt;&gt;$EC25,$ED25=ES$8),AND($EC31&lt;&gt;$EC26,$ED26=ES$8),AND($EC31&lt;&gt;$EC27,$ED27=ES$8),
AND($EC31&lt;&gt;$EC28,$ED28=ES$8),AND($EC31&lt;&gt;$EC29,$ED29=ES$8),AND($EC31&lt;&gt;$EC30,$ED30=ES$8)),
"",ES$8)</f>
        <v>S15</v>
      </c>
      <c r="ET31" s="349" t="str">
        <f t="shared" ref="ET31" si="176">IF(OR(
AND($EC31&lt;&gt;$EC9,$ED9=ET$8),AND($EC31&lt;&gt;$EC10,$ED10=ET$8),AND($EC31&lt;&gt;$EC11,$ED11=ET$8),
AND($EC31&lt;&gt;$EC12,$ED12=ET$8),AND($EC31&lt;&gt;$EC13,$ED13=ET$8),AND($EC31&lt;&gt;$EC14,$ED14=ET$8),AND($EC31&lt;&gt;$EC15,$ED15=ET$8),
AND($EC31&lt;&gt;$EC16,$ED16=ET$8),AND($EC31&lt;&gt;$EC17,$ED17=ET$8),AND($EC31&lt;&gt;$EC18,$ED18=ET$8),AND($EC31&lt;&gt;$EC19,$ED19=ET$8),
AND($EC31&lt;&gt;$EC20,$ED20=ET$8),AND($EC31&lt;&gt;$EC21,$ED21=ET$8),AND($EC31&lt;&gt;$EC22,$ED22=ET$8),AND($EC31&lt;&gt;$EC23,$ED23=ET$8),
AND($EC31&lt;&gt;$EC24,$ED24=ET$8),AND($EC31&lt;&gt;$EC25,$ED25=ET$8),AND($EC31&lt;&gt;$EC26,$ED26=ET$8),AND($EC31&lt;&gt;$EC27,$ED27=ET$8),
AND($EC31&lt;&gt;$EC28,$ED28=ET$8),AND($EC31&lt;&gt;$EC29,$ED29=ET$8),AND($EC31&lt;&gt;$EC30,$ED30=ET$8)),
"",ET$8)</f>
        <v>S16</v>
      </c>
      <c r="EU31" s="349" t="str">
        <f t="shared" ref="EU31" si="177">IF(OR(
AND($EC31&lt;&gt;$EC9,$ED9=EU$8),AND($EC31&lt;&gt;$EC10,$ED10=EU$8),AND($EC31&lt;&gt;$EC11,$ED11=EU$8),
AND($EC31&lt;&gt;$EC12,$ED12=EU$8),AND($EC31&lt;&gt;$EC13,$ED13=EU$8),AND($EC31&lt;&gt;$EC14,$ED14=EU$8),AND($EC31&lt;&gt;$EC15,$ED15=EU$8),
AND($EC31&lt;&gt;$EC16,$ED16=EU$8),AND($EC31&lt;&gt;$EC17,$ED17=EU$8),AND($EC31&lt;&gt;$EC18,$ED18=EU$8),AND($EC31&lt;&gt;$EC19,$ED19=EU$8),
AND($EC31&lt;&gt;$EC20,$ED20=EU$8),AND($EC31&lt;&gt;$EC21,$ED21=EU$8),AND($EC31&lt;&gt;$EC22,$ED22=EU$8),AND($EC31&lt;&gt;$EC23,$ED23=EU$8),
AND($EC31&lt;&gt;$EC24,$ED24=EU$8),AND($EC31&lt;&gt;$EC25,$ED25=EU$8),AND($EC31&lt;&gt;$EC26,$ED26=EU$8),AND($EC31&lt;&gt;$EC27,$ED27=EU$8),
AND($EC31&lt;&gt;$EC28,$ED28=EU$8),AND($EC31&lt;&gt;$EC29,$ED29=EU$8),AND($EC31&lt;&gt;$EC30,$ED30=EU$8)),
"",EU$8)</f>
        <v>S17</v>
      </c>
      <c r="EV31" s="349" t="str">
        <f t="shared" ref="EV31" si="178">IF(OR(
AND($EC31&lt;&gt;$EC9,$ED9=EV$8),AND($EC31&lt;&gt;$EC10,$ED10=EV$8),AND($EC31&lt;&gt;$EC11,$ED11=EV$8),
AND($EC31&lt;&gt;$EC12,$ED12=EV$8),AND($EC31&lt;&gt;$EC13,$ED13=EV$8),AND($EC31&lt;&gt;$EC14,$ED14=EV$8),AND($EC31&lt;&gt;$EC15,$ED15=EV$8),
AND($EC31&lt;&gt;$EC16,$ED16=EV$8),AND($EC31&lt;&gt;$EC17,$ED17=EV$8),AND($EC31&lt;&gt;$EC18,$ED18=EV$8),AND($EC31&lt;&gt;$EC19,$ED19=EV$8),
AND($EC31&lt;&gt;$EC20,$ED20=EV$8),AND($EC31&lt;&gt;$EC21,$ED21=EV$8),AND($EC31&lt;&gt;$EC22,$ED22=EV$8),AND($EC31&lt;&gt;$EC23,$ED23=EV$8),
AND($EC31&lt;&gt;$EC24,$ED24=EV$8),AND($EC31&lt;&gt;$EC25,$ED25=EV$8),AND($EC31&lt;&gt;$EC26,$ED26=EV$8),AND($EC31&lt;&gt;$EC27,$ED27=EV$8),
AND($EC31&lt;&gt;$EC28,$ED28=EV$8),AND($EC31&lt;&gt;$EC29,$ED29=EV$8),AND($EC31&lt;&gt;$EC30,$ED30=EV$8)),
"",EV$8)</f>
        <v>S18</v>
      </c>
      <c r="EW31" s="349" t="str">
        <f t="shared" ref="EW31" si="179">IF(OR(
AND($EC31&lt;&gt;$EC9,$ED9=EW$8),AND($EC31&lt;&gt;$EC10,$ED10=EW$8),AND($EC31&lt;&gt;$EC11,$ED11=EW$8),
AND($EC31&lt;&gt;$EC12,$ED12=EW$8),AND($EC31&lt;&gt;$EC13,$ED13=EW$8),AND($EC31&lt;&gt;$EC14,$ED14=EW$8),AND($EC31&lt;&gt;$EC15,$ED15=EW$8),
AND($EC31&lt;&gt;$EC16,$ED16=EW$8),AND($EC31&lt;&gt;$EC17,$ED17=EW$8),AND($EC31&lt;&gt;$EC18,$ED18=EW$8),AND($EC31&lt;&gt;$EC19,$ED19=EW$8),
AND($EC31&lt;&gt;$EC20,$ED20=EW$8),AND($EC31&lt;&gt;$EC21,$ED21=EW$8),AND($EC31&lt;&gt;$EC22,$ED22=EW$8),AND($EC31&lt;&gt;$EC23,$ED23=EW$8),
AND($EC31&lt;&gt;$EC24,$ED24=EW$8),AND($EC31&lt;&gt;$EC25,$ED25=EW$8),AND($EC31&lt;&gt;$EC26,$ED26=EW$8),AND($EC31&lt;&gt;$EC27,$ED27=EW$8),
AND($EC31&lt;&gt;$EC28,$ED28=EW$8),AND($EC31&lt;&gt;$EC29,$ED29=EW$8),AND($EC31&lt;&gt;$EC30,$ED30=EW$8)),
"",EW$8)</f>
        <v>S19</v>
      </c>
      <c r="EX31" s="349" t="str">
        <f t="shared" ref="EX31" si="180">IF(OR(
AND($EC31&lt;&gt;$EC9,$ED9=EX$8),AND($EC31&lt;&gt;$EC10,$ED10=EX$8),AND($EC31&lt;&gt;$EC11,$ED11=EX$8),
AND($EC31&lt;&gt;$EC12,$ED12=EX$8),AND($EC31&lt;&gt;$EC13,$ED13=EX$8),AND($EC31&lt;&gt;$EC14,$ED14=EX$8),AND($EC31&lt;&gt;$EC15,$ED15=EX$8),
AND($EC31&lt;&gt;$EC16,$ED16=EX$8),AND($EC31&lt;&gt;$EC17,$ED17=EX$8),AND($EC31&lt;&gt;$EC18,$ED18=EX$8),AND($EC31&lt;&gt;$EC19,$ED19=EX$8),
AND($EC31&lt;&gt;$EC20,$ED20=EX$8),AND($EC31&lt;&gt;$EC21,$ED21=EX$8),AND($EC31&lt;&gt;$EC22,$ED22=EX$8),AND($EC31&lt;&gt;$EC23,$ED23=EX$8),
AND($EC31&lt;&gt;$EC24,$ED24=EX$8),AND($EC31&lt;&gt;$EC25,$ED25=EX$8),AND($EC31&lt;&gt;$EC26,$ED26=EX$8),AND($EC31&lt;&gt;$EC27,$ED27=EX$8),
AND($EC31&lt;&gt;$EC28,$ED28=EX$8),AND($EC31&lt;&gt;$EC29,$ED29=EX$8),AND($EC31&lt;&gt;$EC30,$ED30=EX$8)),
"",EX$8)</f>
        <v>S20</v>
      </c>
    </row>
    <row r="32" spans="17:154" x14ac:dyDescent="0.15">
      <c r="AT32" s="349" t="s">
        <v>300</v>
      </c>
      <c r="AU32" s="349">
        <v>0.16</v>
      </c>
      <c r="AY32" s="349">
        <f>'③壁等-鉄骨造'!L32</f>
        <v>0</v>
      </c>
      <c r="AZ32" s="349" t="str">
        <f t="shared" si="152"/>
        <v/>
      </c>
      <c r="BA32" s="349" t="str">
        <f t="shared" si="131"/>
        <v/>
      </c>
      <c r="BB32" s="349" t="str">
        <f t="shared" si="132"/>
        <v/>
      </c>
      <c r="BC32" s="349" t="str">
        <f t="shared" si="153"/>
        <v/>
      </c>
      <c r="BD32" s="349">
        <f>'③壁等-鉄骨造'!O32</f>
        <v>0</v>
      </c>
      <c r="BE32" s="349" t="str">
        <f t="shared" si="133"/>
        <v/>
      </c>
      <c r="BF32" s="349" t="str">
        <f t="shared" si="134"/>
        <v/>
      </c>
      <c r="BG32" s="349" t="str">
        <f t="shared" si="135"/>
        <v/>
      </c>
      <c r="BH32" s="349" t="str">
        <f t="shared" si="154"/>
        <v/>
      </c>
      <c r="BI32" s="349">
        <f>'③壁等-鉄骨造'!R32</f>
        <v>0</v>
      </c>
      <c r="BJ32" s="349" t="str">
        <f t="shared" si="136"/>
        <v/>
      </c>
      <c r="BK32" s="349" t="str">
        <f t="shared" si="137"/>
        <v/>
      </c>
      <c r="BL32" s="349" t="str">
        <f t="shared" si="138"/>
        <v/>
      </c>
      <c r="BN32" s="349" t="str">
        <f>⑤窓!G32</f>
        <v>4.(一重)金属製</v>
      </c>
      <c r="BO32" s="349" t="str">
        <f xml:space="preserve">
IF($BN32=$AF$4,$AG$4,
IF($BN32=$AF$5,$AG$15,
IF($BN32=$AF$6,$AG$8,
IF($BN32=$AF$7,$AG$8,
IF($BN32=$AF$8,$AG$19,
IF($BN32=$AF$9,$AG$22,
""))))))</f>
        <v>Low-E複層（A10以上）</v>
      </c>
      <c r="BP32" s="349" t="str">
        <f xml:space="preserve">
IF($BN32=$AF$4,$AG$5,
IF($BN32=$AF$5,$AG$8,
IF($BN32=$AF$6,$AG$24,
IF($BN32=$AF$7,$AG$24,
IF($BN32=$AF$8,$AG$20,
IF($BN32=$AF$9,"",
""))))))</f>
        <v>Low-E複層（G8以上）</v>
      </c>
      <c r="BQ32" s="349" t="str">
        <f xml:space="preserve">
IF($BN32=$AF$4,$AG$6,
IF($BN32=$AF$5,$AG$23,
IF($BN32=$AF$6,$AG$16,
IF($BN32=$AF$7,$AG$11,
IF($BN32=$AF$8,$AG$21,
IF($BN32=$AF$9,"",
""))))))</f>
        <v>Low-E複層（A5以上A10未満）</v>
      </c>
      <c r="BR32" s="349" t="str">
        <f xml:space="preserve">
IF($BN32=$AF$4,$AG$7,
IF($BN32=$AF$5,$AG$11,
IF($BN32=$AF$6,$AG$12,
IF($BN32=$AF$7,$AG$12,
IF($BN32=$AF$8,$AG$22,
IF($BN32=$AF$9,"",
""))))))</f>
        <v>Low-E複層（G4以上G7未満）</v>
      </c>
      <c r="BS32" s="349" t="str">
        <f xml:space="preserve">
IF($BN32=$AF$4,$AG$8,
IF($BN32=$AF$5,$AG$12,
IF($BN32=$AF$6,$AG$10,
IF($BN32=$AF$7,$AG$10,
IF($BN32=$AF$8,"",
IF($BN32=$AF$9,"",
""))))))</f>
        <v>複層（A10以上）</v>
      </c>
      <c r="BT32" s="349" t="str">
        <f xml:space="preserve">
IF($BN32=$AF$4,$AG$9,
IF($BN32=$AF$5,$AG$10,
IF($BN32=$AF$6,$AG$13,
IF($BN32=$AF$7,$AG$26,
IF($BN32=$AF$8,"",
IF($BN32=$AF$9,"",
""))))))</f>
        <v>複層（A4以上A10未満）</v>
      </c>
      <c r="BU32" s="349" t="str">
        <f xml:space="preserve">
IF($BN32=$AF$4,$AG$10,
IF($BN32=$AF$5,$AG$13,
IF($BN32=$AF$6,"",
IF($BN32=$AF$7,$AG$17,
IF($BN32=$AF$8,"",
IF($BN32=$AF$9,"",
""))))))</f>
        <v>単板＋単板（A12以上）</v>
      </c>
      <c r="BV32" s="349" t="str">
        <f xml:space="preserve">
IF($BN32=$AF$4,$AG$11,
IF($BN32=$AF$5,"",
IF($BN32=$AF$6,"",
IF($BN32=$AF$7,$AG$18,
IF($BN32=$AF$8,"",
IF($BN32=$AF$9,"",
""))))))</f>
        <v>単板＋単板（A6以上A12未満）</v>
      </c>
      <c r="BW32" s="349" t="str">
        <f xml:space="preserve">
IF($BN32=$AF$4,$AG$12,
IF($BN32=$AF$5,"",
IF($BN32=$AF$6,"",
IF($BN32=$AF$7,$AG$14,
IF($BN32=$AF$8,"",
IF($BN32=$AF$9,"",
""))))))</f>
        <v>単板</v>
      </c>
      <c r="BX32" s="349" t="str">
        <f xml:space="preserve">
IF($BN32=$AF$4,$AG$13,
IF($BN32=$AF$5,"",
IF($BN32=$AF$6,"",
IF($BN32=$AF$7,"",
IF($BN32=$AF$8,"",
IF($BN32=$AF$9,"",
""))))))</f>
        <v/>
      </c>
      <c r="BY32" s="349" t="str">
        <f xml:space="preserve">
IF($BN32=$AF$4,$AG$14,
IF($BN32=$AF$5,"",
IF($BN32=$AF$6,"",
IF($BN32=$AF$7,"",
IF($BN32=$AF$8,"",
IF($BN32=$AF$9,"",
""))))))</f>
        <v/>
      </c>
      <c r="CI32" s="349">
        <f>'①壁等-木造'!D32</f>
        <v>0</v>
      </c>
      <c r="CJ32" s="349">
        <f>'①壁等-木造'!G32</f>
        <v>0</v>
      </c>
      <c r="CK32" s="349" t="str">
        <f>IF(OR(
AND($CI32&lt;&gt;$CI9,$CJ9=CK$8),AND($CI32&lt;&gt;$CI10,$CJ10=CK$8),AND($CI32&lt;&gt;$CI11,$CJ11=CK$8),AND($CI32&lt;&gt;$CI12,$CJ12=CK$8),
AND($CI32&lt;&gt;$CI13,$CJ13=CK$8),AND($CI32&lt;&gt;$CI14,$CJ14=CK$8),AND($CI32&lt;&gt;$CI15,$CJ15=CK$8),AND($CI32&lt;&gt;$CI16,$CJ16=CK$8),
AND($CI32&lt;&gt;$CI17,$CJ17=CK$8),AND($CI32&lt;&gt;$CI18,$CJ18=CK$8),AND($CI32&lt;&gt;$CI19,$CJ19=CK$8),AND($CI32&lt;&gt;$CI20,$CJ20=CK$8),
AND($CI32&lt;&gt;$CI21,$CJ21=CK$8),AND($CI32&lt;&gt;$CI22,$CJ22=CK$8),AND($CI32&lt;&gt;$CI23,$CJ23=CK$8),AND($CI32&lt;&gt;$CI24,$CJ24=CK$8),
AND($CI32&lt;&gt;$CI25,$CJ25=CK$8),AND($CI32&lt;&gt;$CI26,$CJ26=CK$8),AND($CI32&lt;&gt;$CI27,$CJ27=CK$8),AND($CI32&lt;&gt;$CI28,$CJ28=CK$8),
AND($CI32&lt;&gt;$CI29,$CJ29=CK$8),AND($CI32&lt;&gt;$CI30,$CJ30=CK$8),AND($CI32&lt;&gt;$CI31,$CJ31=CK$8)),
"",CK$8)</f>
        <v/>
      </c>
      <c r="CL32" s="349" t="str">
        <f t="shared" ref="CL32:DD32" si="181">IF(OR(
AND($CI32&lt;&gt;$CI9,$CJ9=CL$8),AND($CI32&lt;&gt;$CI10,$CJ10=CL$8),AND($CI32&lt;&gt;$CI11,$CJ11=CL$8),AND($CI32&lt;&gt;$CI12,$CJ12=CL$8),
AND($CI32&lt;&gt;$CI13,$CJ13=CL$8),AND($CI32&lt;&gt;$CI14,$CJ14=CL$8),AND($CI32&lt;&gt;$CI15,$CJ15=CL$8),AND($CI32&lt;&gt;$CI16,$CJ16=CL$8),
AND($CI32&lt;&gt;$CI17,$CJ17=CL$8),AND($CI32&lt;&gt;$CI18,$CJ18=CL$8),AND($CI32&lt;&gt;$CI19,$CJ19=CL$8),AND($CI32&lt;&gt;$CI20,$CJ20=CL$8),
AND($CI32&lt;&gt;$CI21,$CJ21=CL$8),AND($CI32&lt;&gt;$CI22,$CJ22=CL$8),AND($CI32&lt;&gt;$CI23,$CJ23=CL$8),AND($CI32&lt;&gt;$CI24,$CJ24=CL$8),
AND($CI32&lt;&gt;$CI25,$CJ25=CL$8),AND($CI32&lt;&gt;$CI26,$CJ26=CL$8),AND($CI32&lt;&gt;$CI27,$CJ27=CL$8),AND($CI32&lt;&gt;$CI28,$CJ28=CL$8),
AND($CI32&lt;&gt;$CI29,$CJ29=CL$8),AND($CI32&lt;&gt;$CI30,$CJ30=CL$8),AND($CI32&lt;&gt;$CI31,$CJ31=CL$8)),
"",CL$8)</f>
        <v/>
      </c>
      <c r="CM32" s="349" t="str">
        <f t="shared" si="181"/>
        <v/>
      </c>
      <c r="CN32" s="349" t="str">
        <f t="shared" si="181"/>
        <v>W04</v>
      </c>
      <c r="CO32" s="349" t="str">
        <f t="shared" si="181"/>
        <v>W05</v>
      </c>
      <c r="CP32" s="349" t="str">
        <f t="shared" si="181"/>
        <v>W06</v>
      </c>
      <c r="CQ32" s="349" t="str">
        <f t="shared" si="181"/>
        <v>W07</v>
      </c>
      <c r="CR32" s="349" t="str">
        <f t="shared" si="181"/>
        <v>W08</v>
      </c>
      <c r="CS32" s="349" t="str">
        <f t="shared" si="181"/>
        <v>W09</v>
      </c>
      <c r="CT32" s="349" t="str">
        <f t="shared" si="181"/>
        <v>W10</v>
      </c>
      <c r="CU32" s="349" t="str">
        <f t="shared" si="181"/>
        <v>W11</v>
      </c>
      <c r="CV32" s="349" t="str">
        <f t="shared" si="181"/>
        <v>W12</v>
      </c>
      <c r="CW32" s="349" t="str">
        <f t="shared" si="181"/>
        <v>W13</v>
      </c>
      <c r="CX32" s="349" t="str">
        <f t="shared" si="181"/>
        <v>W14</v>
      </c>
      <c r="CY32" s="349" t="str">
        <f t="shared" si="181"/>
        <v>W15</v>
      </c>
      <c r="CZ32" s="349" t="str">
        <f t="shared" si="181"/>
        <v>W16</v>
      </c>
      <c r="DA32" s="349" t="str">
        <f t="shared" si="181"/>
        <v>W17</v>
      </c>
      <c r="DB32" s="349" t="str">
        <f t="shared" si="181"/>
        <v>W18</v>
      </c>
      <c r="DC32" s="349" t="str">
        <f t="shared" si="181"/>
        <v>W19</v>
      </c>
      <c r="DD32" s="349" t="str">
        <f t="shared" si="181"/>
        <v>W20</v>
      </c>
      <c r="DF32" s="349">
        <f>'②壁等-RC造'!D32</f>
        <v>0</v>
      </c>
      <c r="DG32" s="349">
        <f>'②壁等-RC造'!H32</f>
        <v>0</v>
      </c>
      <c r="DH32" s="349" t="str">
        <f>IF(OR(
AND($DF32&lt;&gt;$DF9,$DG9=DH$8),AND($DF32&lt;&gt;$DF10,$DG10=DH$8),AND($DF32&lt;&gt;$DF11,$DG11=DH$8),AND($DF32&lt;&gt;$DF12,$DG12=DH$8),
AND($DF32&lt;&gt;$DF13,$DG13=DH$8),AND($DF32&lt;&gt;$DF14,$DG14=DH$8),AND($DF32&lt;&gt;$DF15,$DG15=DH$8),AND($DF32&lt;&gt;$DF16,$DG16=DH$8),
AND($DF32&lt;&gt;$DF17,$DG17=DH$8),AND($DF32&lt;&gt;$DF18,$DG18=DH$8),AND($DF32&lt;&gt;$DF19,$DG19=DH$8),AND($DF32&lt;&gt;$DF20,$DG20=DH$8),
AND($DF32&lt;&gt;$DF21,$DG21=DH$8),AND($DF32&lt;&gt;$DF22,$DG22=DH$8),AND($DF32&lt;&gt;$DF23,$DG23=DH$8),AND($DF32&lt;&gt;$DF24,$DG24=DH$8),
AND($DF32&lt;&gt;$DF25,$DG25=DH$8),AND($DF32&lt;&gt;$DF26,$DG26=DH$8),AND($DF32&lt;&gt;$DF27,$DG27=DH$8),AND($DF32&lt;&gt;$DF28,$DG28=DH$8),
AND($DF32&lt;&gt;$DF29,$DG29=DH$8),AND($DF32&lt;&gt;$DF30,$DG30=DH$8),AND($DF32&lt;&gt;$DF31,$DG31=DH$8)),
"",DH$8)</f>
        <v>RC01</v>
      </c>
      <c r="DI32" s="349" t="str">
        <f t="shared" ref="DI32:EA32" si="182">IF(OR(
AND($DF32&lt;&gt;$DF9,$DG9=DI$8),AND($DF32&lt;&gt;$DF10,$DG10=DI$8),AND($DF32&lt;&gt;$DF11,$DG11=DI$8),AND($DF32&lt;&gt;$DF12,$DG12=DI$8),
AND($DF32&lt;&gt;$DF13,$DG13=DI$8),AND($DF32&lt;&gt;$DF14,$DG14=DI$8),AND($DF32&lt;&gt;$DF15,$DG15=DI$8),AND($DF32&lt;&gt;$DF16,$DG16=DI$8),
AND($DF32&lt;&gt;$DF17,$DG17=DI$8),AND($DF32&lt;&gt;$DF18,$DG18=DI$8),AND($DF32&lt;&gt;$DF19,$DG19=DI$8),AND($DF32&lt;&gt;$DF20,$DG20=DI$8),
AND($DF32&lt;&gt;$DF21,$DG21=DI$8),AND($DF32&lt;&gt;$DF22,$DG22=DI$8),AND($DF32&lt;&gt;$DF23,$DG23=DI$8),AND($DF32&lt;&gt;$DF24,$DG24=DI$8),
AND($DF32&lt;&gt;$DF25,$DG25=DI$8),AND($DF32&lt;&gt;$DF26,$DG26=DI$8),AND($DF32&lt;&gt;$DF27,$DG27=DI$8),AND($DF32&lt;&gt;$DF28,$DG28=DI$8),
AND($DF32&lt;&gt;$DF29,$DG29=DI$8),AND($DF32&lt;&gt;$DF30,$DG30=DI$8),AND($DF32&lt;&gt;$DF31,$DG31=DI$8)),
"",DI$8)</f>
        <v>RC02</v>
      </c>
      <c r="DJ32" s="349" t="str">
        <f t="shared" si="182"/>
        <v>RC03</v>
      </c>
      <c r="DK32" s="349" t="str">
        <f t="shared" si="182"/>
        <v>RC04</v>
      </c>
      <c r="DL32" s="349" t="str">
        <f t="shared" si="182"/>
        <v>RC05</v>
      </c>
      <c r="DM32" s="349" t="str">
        <f t="shared" si="182"/>
        <v>RC06</v>
      </c>
      <c r="DN32" s="349" t="str">
        <f t="shared" si="182"/>
        <v>RC07</v>
      </c>
      <c r="DO32" s="349" t="str">
        <f t="shared" si="182"/>
        <v>RC08</v>
      </c>
      <c r="DP32" s="349" t="str">
        <f t="shared" si="182"/>
        <v>RC09</v>
      </c>
      <c r="DQ32" s="349" t="str">
        <f t="shared" si="182"/>
        <v>RC10</v>
      </c>
      <c r="DR32" s="349" t="str">
        <f t="shared" si="182"/>
        <v>RC11</v>
      </c>
      <c r="DS32" s="349" t="str">
        <f t="shared" si="182"/>
        <v>RC12</v>
      </c>
      <c r="DT32" s="349" t="str">
        <f t="shared" si="182"/>
        <v>RC13</v>
      </c>
      <c r="DU32" s="349" t="str">
        <f t="shared" si="182"/>
        <v>RC14</v>
      </c>
      <c r="DV32" s="349" t="str">
        <f t="shared" si="182"/>
        <v>RC15</v>
      </c>
      <c r="DW32" s="349" t="str">
        <f t="shared" si="182"/>
        <v>RC16</v>
      </c>
      <c r="DX32" s="349" t="str">
        <f t="shared" si="182"/>
        <v>RC17</v>
      </c>
      <c r="DY32" s="349" t="str">
        <f t="shared" si="182"/>
        <v>RC18</v>
      </c>
      <c r="DZ32" s="349" t="str">
        <f t="shared" si="182"/>
        <v>RC19</v>
      </c>
      <c r="EA32" s="349" t="str">
        <f t="shared" si="182"/>
        <v>RC20</v>
      </c>
      <c r="EC32" s="349">
        <f>'③壁等-鉄骨造'!D32</f>
        <v>0</v>
      </c>
      <c r="ED32" s="349">
        <f>'③壁等-鉄骨造'!H32</f>
        <v>0</v>
      </c>
      <c r="EE32" s="349" t="str">
        <f>IF(OR(
AND($EC32&lt;&gt;$EC9,$ED9=EE$8),AND($EC32&lt;&gt;$EC10,$ED10=EE$8),AND($EC32&lt;&gt;$EC11,$ED11=EE$8),AND($EC32&lt;&gt;$EC12,$ED12=EE$8),
AND($EC32&lt;&gt;$EC13,$ED13=EE$8),AND($EC32&lt;&gt;$EC14,$ED14=EE$8),AND($EC32&lt;&gt;$EC15,$ED15=EE$8),AND($EC32&lt;&gt;$EC16,$ED16=EE$8),
AND($EC32&lt;&gt;$EC17,$ED17=EE$8),AND($EC32&lt;&gt;$EC18,$ED18=EE$8),AND($EC32&lt;&gt;$EC19,$ED19=EE$8),AND($EC32&lt;&gt;$EC20,$ED20=EE$8),
AND($EC32&lt;&gt;$EC21,$ED21=EE$8),AND($EC32&lt;&gt;$EC22,$ED22=EE$8),AND($EC32&lt;&gt;$EC23,$ED23=EE$8),AND($EC32&lt;&gt;$EC24,$ED24=EE$8),
AND($EC32&lt;&gt;$EC25,$ED25=EE$8),AND($EC32&lt;&gt;$EC26,$ED26=EE$8),AND($EC32&lt;&gt;$EC27,$ED27=EE$8),AND($EC32&lt;&gt;$EC28,$ED28=EE$8),
AND($EC32&lt;&gt;$EC29,$ED29=EE$8),AND($EC32&lt;&gt;$EC30,$ED30=EE$8),AND($EC32&lt;&gt;$EC31,$ED31=EE$8)),
"",EE$8)</f>
        <v>S01</v>
      </c>
      <c r="EF32" s="349" t="str">
        <f t="shared" ref="EF32:EN32" si="183">IF(OR(
AND($EC32&lt;&gt;$EC9,$ED9=EF$8),AND($EC32&lt;&gt;$EC10,$ED10=EF$8),AND($EC32&lt;&gt;$EC11,$ED11=EF$8),AND($EC32&lt;&gt;$EC12,$ED12=EF$8),
AND($EC32&lt;&gt;$EC13,$ED13=EF$8),AND($EC32&lt;&gt;$EC14,$ED14=EF$8),AND($EC32&lt;&gt;$EC15,$ED15=EF$8),AND($EC32&lt;&gt;$EC16,$ED16=EF$8),
AND($EC32&lt;&gt;$EC17,$ED17=EF$8),AND($EC32&lt;&gt;$EC18,$ED18=EF$8),AND($EC32&lt;&gt;$EC19,$ED19=EF$8),AND($EC32&lt;&gt;$EC20,$ED20=EF$8),
AND($EC32&lt;&gt;$EC21,$ED21=EF$8),AND($EC32&lt;&gt;$EC22,$ED22=EF$8),AND($EC32&lt;&gt;$EC23,$ED23=EF$8),AND($EC32&lt;&gt;$EC24,$ED24=EF$8),
AND($EC32&lt;&gt;$EC25,$ED25=EF$8),AND($EC32&lt;&gt;$EC26,$ED26=EF$8),AND($EC32&lt;&gt;$EC27,$ED27=EF$8),AND($EC32&lt;&gt;$EC28,$ED28=EF$8),
AND($EC32&lt;&gt;$EC29,$ED29=EF$8),AND($EC32&lt;&gt;$EC30,$ED30=EF$8),AND($EC32&lt;&gt;$EC31,$ED31=EF$8)),
"",EF$8)</f>
        <v>S02</v>
      </c>
      <c r="EG32" s="349" t="str">
        <f t="shared" si="183"/>
        <v>S03</v>
      </c>
      <c r="EH32" s="349" t="str">
        <f t="shared" si="183"/>
        <v>S04</v>
      </c>
      <c r="EI32" s="349" t="str">
        <f t="shared" si="183"/>
        <v>S05</v>
      </c>
      <c r="EJ32" s="349" t="str">
        <f t="shared" si="183"/>
        <v>S06</v>
      </c>
      <c r="EK32" s="349" t="str">
        <f t="shared" si="183"/>
        <v>S07</v>
      </c>
      <c r="EL32" s="349" t="str">
        <f t="shared" si="183"/>
        <v>S08</v>
      </c>
      <c r="EM32" s="349" t="str">
        <f t="shared" si="183"/>
        <v>S09</v>
      </c>
      <c r="EN32" s="349" t="str">
        <f t="shared" si="183"/>
        <v>S10</v>
      </c>
      <c r="EO32" s="349" t="str">
        <f t="shared" ref="EO32" si="184">IF(OR(
AND($EC32&lt;&gt;$EC9,$ED9=EO$8),AND($EC32&lt;&gt;$EC10,$ED10=EO$8),AND($EC32&lt;&gt;$EC11,$ED11=EO$8),AND($EC32&lt;&gt;$EC12,$ED12=EO$8),
AND($EC32&lt;&gt;$EC13,$ED13=EO$8),AND($EC32&lt;&gt;$EC14,$ED14=EO$8),AND($EC32&lt;&gt;$EC15,$ED15=EO$8),AND($EC32&lt;&gt;$EC16,$ED16=EO$8),
AND($EC32&lt;&gt;$EC17,$ED17=EO$8),AND($EC32&lt;&gt;$EC18,$ED18=EO$8),AND($EC32&lt;&gt;$EC19,$ED19=EO$8),AND($EC32&lt;&gt;$EC20,$ED20=EO$8),
AND($EC32&lt;&gt;$EC21,$ED21=EO$8),AND($EC32&lt;&gt;$EC22,$ED22=EO$8),AND($EC32&lt;&gt;$EC23,$ED23=EO$8),AND($EC32&lt;&gt;$EC24,$ED24=EO$8),
AND($EC32&lt;&gt;$EC25,$ED25=EO$8),AND($EC32&lt;&gt;$EC26,$ED26=EO$8),AND($EC32&lt;&gt;$EC27,$ED27=EO$8),AND($EC32&lt;&gt;$EC28,$ED28=EO$8),
AND($EC32&lt;&gt;$EC29,$ED29=EO$8),AND($EC32&lt;&gt;$EC30,$ED30=EO$8),AND($EC32&lt;&gt;$EC31,$ED31=EO$8)),
"",EO$8)</f>
        <v>S11</v>
      </c>
      <c r="EP32" s="349" t="str">
        <f t="shared" ref="EP32" si="185">IF(OR(
AND($EC32&lt;&gt;$EC9,$ED9=EP$8),AND($EC32&lt;&gt;$EC10,$ED10=EP$8),AND($EC32&lt;&gt;$EC11,$ED11=EP$8),AND($EC32&lt;&gt;$EC12,$ED12=EP$8),
AND($EC32&lt;&gt;$EC13,$ED13=EP$8),AND($EC32&lt;&gt;$EC14,$ED14=EP$8),AND($EC32&lt;&gt;$EC15,$ED15=EP$8),AND($EC32&lt;&gt;$EC16,$ED16=EP$8),
AND($EC32&lt;&gt;$EC17,$ED17=EP$8),AND($EC32&lt;&gt;$EC18,$ED18=EP$8),AND($EC32&lt;&gt;$EC19,$ED19=EP$8),AND($EC32&lt;&gt;$EC20,$ED20=EP$8),
AND($EC32&lt;&gt;$EC21,$ED21=EP$8),AND($EC32&lt;&gt;$EC22,$ED22=EP$8),AND($EC32&lt;&gt;$EC23,$ED23=EP$8),AND($EC32&lt;&gt;$EC24,$ED24=EP$8),
AND($EC32&lt;&gt;$EC25,$ED25=EP$8),AND($EC32&lt;&gt;$EC26,$ED26=EP$8),AND($EC32&lt;&gt;$EC27,$ED27=EP$8),AND($EC32&lt;&gt;$EC28,$ED28=EP$8),
AND($EC32&lt;&gt;$EC29,$ED29=EP$8),AND($EC32&lt;&gt;$EC30,$ED30=EP$8),AND($EC32&lt;&gt;$EC31,$ED31=EP$8)),
"",EP$8)</f>
        <v>S12</v>
      </c>
      <c r="EQ32" s="349" t="str">
        <f t="shared" ref="EQ32" si="186">IF(OR(
AND($EC32&lt;&gt;$EC9,$ED9=EQ$8),AND($EC32&lt;&gt;$EC10,$ED10=EQ$8),AND($EC32&lt;&gt;$EC11,$ED11=EQ$8),AND($EC32&lt;&gt;$EC12,$ED12=EQ$8),
AND($EC32&lt;&gt;$EC13,$ED13=EQ$8),AND($EC32&lt;&gt;$EC14,$ED14=EQ$8),AND($EC32&lt;&gt;$EC15,$ED15=EQ$8),AND($EC32&lt;&gt;$EC16,$ED16=EQ$8),
AND($EC32&lt;&gt;$EC17,$ED17=EQ$8),AND($EC32&lt;&gt;$EC18,$ED18=EQ$8),AND($EC32&lt;&gt;$EC19,$ED19=EQ$8),AND($EC32&lt;&gt;$EC20,$ED20=EQ$8),
AND($EC32&lt;&gt;$EC21,$ED21=EQ$8),AND($EC32&lt;&gt;$EC22,$ED22=EQ$8),AND($EC32&lt;&gt;$EC23,$ED23=EQ$8),AND($EC32&lt;&gt;$EC24,$ED24=EQ$8),
AND($EC32&lt;&gt;$EC25,$ED25=EQ$8),AND($EC32&lt;&gt;$EC26,$ED26=EQ$8),AND($EC32&lt;&gt;$EC27,$ED27=EQ$8),AND($EC32&lt;&gt;$EC28,$ED28=EQ$8),
AND($EC32&lt;&gt;$EC29,$ED29=EQ$8),AND($EC32&lt;&gt;$EC30,$ED30=EQ$8),AND($EC32&lt;&gt;$EC31,$ED31=EQ$8)),
"",EQ$8)</f>
        <v>S13</v>
      </c>
      <c r="ER32" s="349" t="str">
        <f t="shared" ref="ER32" si="187">IF(OR(
AND($EC32&lt;&gt;$EC9,$ED9=ER$8),AND($EC32&lt;&gt;$EC10,$ED10=ER$8),AND($EC32&lt;&gt;$EC11,$ED11=ER$8),AND($EC32&lt;&gt;$EC12,$ED12=ER$8),
AND($EC32&lt;&gt;$EC13,$ED13=ER$8),AND($EC32&lt;&gt;$EC14,$ED14=ER$8),AND($EC32&lt;&gt;$EC15,$ED15=ER$8),AND($EC32&lt;&gt;$EC16,$ED16=ER$8),
AND($EC32&lt;&gt;$EC17,$ED17=ER$8),AND($EC32&lt;&gt;$EC18,$ED18=ER$8),AND($EC32&lt;&gt;$EC19,$ED19=ER$8),AND($EC32&lt;&gt;$EC20,$ED20=ER$8),
AND($EC32&lt;&gt;$EC21,$ED21=ER$8),AND($EC32&lt;&gt;$EC22,$ED22=ER$8),AND($EC32&lt;&gt;$EC23,$ED23=ER$8),AND($EC32&lt;&gt;$EC24,$ED24=ER$8),
AND($EC32&lt;&gt;$EC25,$ED25=ER$8),AND($EC32&lt;&gt;$EC26,$ED26=ER$8),AND($EC32&lt;&gt;$EC27,$ED27=ER$8),AND($EC32&lt;&gt;$EC28,$ED28=ER$8),
AND($EC32&lt;&gt;$EC29,$ED29=ER$8),AND($EC32&lt;&gt;$EC30,$ED30=ER$8),AND($EC32&lt;&gt;$EC31,$ED31=ER$8)),
"",ER$8)</f>
        <v>S14</v>
      </c>
      <c r="ES32" s="349" t="str">
        <f t="shared" ref="ES32" si="188">IF(OR(
AND($EC32&lt;&gt;$EC9,$ED9=ES$8),AND($EC32&lt;&gt;$EC10,$ED10=ES$8),AND($EC32&lt;&gt;$EC11,$ED11=ES$8),AND($EC32&lt;&gt;$EC12,$ED12=ES$8),
AND($EC32&lt;&gt;$EC13,$ED13=ES$8),AND($EC32&lt;&gt;$EC14,$ED14=ES$8),AND($EC32&lt;&gt;$EC15,$ED15=ES$8),AND($EC32&lt;&gt;$EC16,$ED16=ES$8),
AND($EC32&lt;&gt;$EC17,$ED17=ES$8),AND($EC32&lt;&gt;$EC18,$ED18=ES$8),AND($EC32&lt;&gt;$EC19,$ED19=ES$8),AND($EC32&lt;&gt;$EC20,$ED20=ES$8),
AND($EC32&lt;&gt;$EC21,$ED21=ES$8),AND($EC32&lt;&gt;$EC22,$ED22=ES$8),AND($EC32&lt;&gt;$EC23,$ED23=ES$8),AND($EC32&lt;&gt;$EC24,$ED24=ES$8),
AND($EC32&lt;&gt;$EC25,$ED25=ES$8),AND($EC32&lt;&gt;$EC26,$ED26=ES$8),AND($EC32&lt;&gt;$EC27,$ED27=ES$8),AND($EC32&lt;&gt;$EC28,$ED28=ES$8),
AND($EC32&lt;&gt;$EC29,$ED29=ES$8),AND($EC32&lt;&gt;$EC30,$ED30=ES$8),AND($EC32&lt;&gt;$EC31,$ED31=ES$8)),
"",ES$8)</f>
        <v>S15</v>
      </c>
      <c r="ET32" s="349" t="str">
        <f t="shared" ref="ET32" si="189">IF(OR(
AND($EC32&lt;&gt;$EC9,$ED9=ET$8),AND($EC32&lt;&gt;$EC10,$ED10=ET$8),AND($EC32&lt;&gt;$EC11,$ED11=ET$8),AND($EC32&lt;&gt;$EC12,$ED12=ET$8),
AND($EC32&lt;&gt;$EC13,$ED13=ET$8),AND($EC32&lt;&gt;$EC14,$ED14=ET$8),AND($EC32&lt;&gt;$EC15,$ED15=ET$8),AND($EC32&lt;&gt;$EC16,$ED16=ET$8),
AND($EC32&lt;&gt;$EC17,$ED17=ET$8),AND($EC32&lt;&gt;$EC18,$ED18=ET$8),AND($EC32&lt;&gt;$EC19,$ED19=ET$8),AND($EC32&lt;&gt;$EC20,$ED20=ET$8),
AND($EC32&lt;&gt;$EC21,$ED21=ET$8),AND($EC32&lt;&gt;$EC22,$ED22=ET$8),AND($EC32&lt;&gt;$EC23,$ED23=ET$8),AND($EC32&lt;&gt;$EC24,$ED24=ET$8),
AND($EC32&lt;&gt;$EC25,$ED25=ET$8),AND($EC32&lt;&gt;$EC26,$ED26=ET$8),AND($EC32&lt;&gt;$EC27,$ED27=ET$8),AND($EC32&lt;&gt;$EC28,$ED28=ET$8),
AND($EC32&lt;&gt;$EC29,$ED29=ET$8),AND($EC32&lt;&gt;$EC30,$ED30=ET$8),AND($EC32&lt;&gt;$EC31,$ED31=ET$8)),
"",ET$8)</f>
        <v>S16</v>
      </c>
      <c r="EU32" s="349" t="str">
        <f t="shared" ref="EU32" si="190">IF(OR(
AND($EC32&lt;&gt;$EC9,$ED9=EU$8),AND($EC32&lt;&gt;$EC10,$ED10=EU$8),AND($EC32&lt;&gt;$EC11,$ED11=EU$8),AND($EC32&lt;&gt;$EC12,$ED12=EU$8),
AND($EC32&lt;&gt;$EC13,$ED13=EU$8),AND($EC32&lt;&gt;$EC14,$ED14=EU$8),AND($EC32&lt;&gt;$EC15,$ED15=EU$8),AND($EC32&lt;&gt;$EC16,$ED16=EU$8),
AND($EC32&lt;&gt;$EC17,$ED17=EU$8),AND($EC32&lt;&gt;$EC18,$ED18=EU$8),AND($EC32&lt;&gt;$EC19,$ED19=EU$8),AND($EC32&lt;&gt;$EC20,$ED20=EU$8),
AND($EC32&lt;&gt;$EC21,$ED21=EU$8),AND($EC32&lt;&gt;$EC22,$ED22=EU$8),AND($EC32&lt;&gt;$EC23,$ED23=EU$8),AND($EC32&lt;&gt;$EC24,$ED24=EU$8),
AND($EC32&lt;&gt;$EC25,$ED25=EU$8),AND($EC32&lt;&gt;$EC26,$ED26=EU$8),AND($EC32&lt;&gt;$EC27,$ED27=EU$8),AND($EC32&lt;&gt;$EC28,$ED28=EU$8),
AND($EC32&lt;&gt;$EC29,$ED29=EU$8),AND($EC32&lt;&gt;$EC30,$ED30=EU$8),AND($EC32&lt;&gt;$EC31,$ED31=EU$8)),
"",EU$8)</f>
        <v>S17</v>
      </c>
      <c r="EV32" s="349" t="str">
        <f t="shared" ref="EV32" si="191">IF(OR(
AND($EC32&lt;&gt;$EC9,$ED9=EV$8),AND($EC32&lt;&gt;$EC10,$ED10=EV$8),AND($EC32&lt;&gt;$EC11,$ED11=EV$8),AND($EC32&lt;&gt;$EC12,$ED12=EV$8),
AND($EC32&lt;&gt;$EC13,$ED13=EV$8),AND($EC32&lt;&gt;$EC14,$ED14=EV$8),AND($EC32&lt;&gt;$EC15,$ED15=EV$8),AND($EC32&lt;&gt;$EC16,$ED16=EV$8),
AND($EC32&lt;&gt;$EC17,$ED17=EV$8),AND($EC32&lt;&gt;$EC18,$ED18=EV$8),AND($EC32&lt;&gt;$EC19,$ED19=EV$8),AND($EC32&lt;&gt;$EC20,$ED20=EV$8),
AND($EC32&lt;&gt;$EC21,$ED21=EV$8),AND($EC32&lt;&gt;$EC22,$ED22=EV$8),AND($EC32&lt;&gt;$EC23,$ED23=EV$8),AND($EC32&lt;&gt;$EC24,$ED24=EV$8),
AND($EC32&lt;&gt;$EC25,$ED25=EV$8),AND($EC32&lt;&gt;$EC26,$ED26=EV$8),AND($EC32&lt;&gt;$EC27,$ED27=EV$8),AND($EC32&lt;&gt;$EC28,$ED28=EV$8),
AND($EC32&lt;&gt;$EC29,$ED29=EV$8),AND($EC32&lt;&gt;$EC30,$ED30=EV$8),AND($EC32&lt;&gt;$EC31,$ED31=EV$8)),
"",EV$8)</f>
        <v>S18</v>
      </c>
      <c r="EW32" s="349" t="str">
        <f t="shared" ref="EW32" si="192">IF(OR(
AND($EC32&lt;&gt;$EC9,$ED9=EW$8),AND($EC32&lt;&gt;$EC10,$ED10=EW$8),AND($EC32&lt;&gt;$EC11,$ED11=EW$8),AND($EC32&lt;&gt;$EC12,$ED12=EW$8),
AND($EC32&lt;&gt;$EC13,$ED13=EW$8),AND($EC32&lt;&gt;$EC14,$ED14=EW$8),AND($EC32&lt;&gt;$EC15,$ED15=EW$8),AND($EC32&lt;&gt;$EC16,$ED16=EW$8),
AND($EC32&lt;&gt;$EC17,$ED17=EW$8),AND($EC32&lt;&gt;$EC18,$ED18=EW$8),AND($EC32&lt;&gt;$EC19,$ED19=EW$8),AND($EC32&lt;&gt;$EC20,$ED20=EW$8),
AND($EC32&lt;&gt;$EC21,$ED21=EW$8),AND($EC32&lt;&gt;$EC22,$ED22=EW$8),AND($EC32&lt;&gt;$EC23,$ED23=EW$8),AND($EC32&lt;&gt;$EC24,$ED24=EW$8),
AND($EC32&lt;&gt;$EC25,$ED25=EW$8),AND($EC32&lt;&gt;$EC26,$ED26=EW$8),AND($EC32&lt;&gt;$EC27,$ED27=EW$8),AND($EC32&lt;&gt;$EC28,$ED28=EW$8),
AND($EC32&lt;&gt;$EC29,$ED29=EW$8),AND($EC32&lt;&gt;$EC30,$ED30=EW$8),AND($EC32&lt;&gt;$EC31,$ED31=EW$8)),
"",EW$8)</f>
        <v>S19</v>
      </c>
      <c r="EX32" s="349" t="str">
        <f t="shared" ref="EX32" si="193">IF(OR(
AND($EC32&lt;&gt;$EC9,$ED9=EX$8),AND($EC32&lt;&gt;$EC10,$ED10=EX$8),AND($EC32&lt;&gt;$EC11,$ED11=EX$8),AND($EC32&lt;&gt;$EC12,$ED12=EX$8),
AND($EC32&lt;&gt;$EC13,$ED13=EX$8),AND($EC32&lt;&gt;$EC14,$ED14=EX$8),AND($EC32&lt;&gt;$EC15,$ED15=EX$8),AND($EC32&lt;&gt;$EC16,$ED16=EX$8),
AND($EC32&lt;&gt;$EC17,$ED17=EX$8),AND($EC32&lt;&gt;$EC18,$ED18=EX$8),AND($EC32&lt;&gt;$EC19,$ED19=EX$8),AND($EC32&lt;&gt;$EC20,$ED20=EX$8),
AND($EC32&lt;&gt;$EC21,$ED21=EX$8),AND($EC32&lt;&gt;$EC22,$ED22=EX$8),AND($EC32&lt;&gt;$EC23,$ED23=EX$8),AND($EC32&lt;&gt;$EC24,$ED24=EX$8),
AND($EC32&lt;&gt;$EC25,$ED25=EX$8),AND($EC32&lt;&gt;$EC26,$ED26=EX$8),AND($EC32&lt;&gt;$EC27,$ED27=EX$8),AND($EC32&lt;&gt;$EC28,$ED28=EX$8),
AND($EC32&lt;&gt;$EC29,$ED29=EX$8),AND($EC32&lt;&gt;$EC30,$ED30=EX$8),AND($EC32&lt;&gt;$EC31,$ED31=EX$8)),
"",EX$8)</f>
        <v>S20</v>
      </c>
    </row>
    <row r="33" spans="1:154" x14ac:dyDescent="0.15">
      <c r="AT33" s="349" t="s">
        <v>301</v>
      </c>
      <c r="AU33" s="349">
        <v>0.06</v>
      </c>
      <c r="AY33" s="349">
        <f>'③壁等-鉄骨造'!L33</f>
        <v>0</v>
      </c>
      <c r="AZ33" s="349" t="str">
        <f t="shared" si="152"/>
        <v/>
      </c>
      <c r="BA33" s="349" t="str">
        <f t="shared" si="131"/>
        <v/>
      </c>
      <c r="BB33" s="349" t="str">
        <f t="shared" si="132"/>
        <v/>
      </c>
      <c r="BC33" s="349" t="str">
        <f t="shared" si="153"/>
        <v/>
      </c>
      <c r="BD33" s="349">
        <f>'③壁等-鉄骨造'!O33</f>
        <v>0</v>
      </c>
      <c r="BE33" s="349" t="str">
        <f t="shared" si="133"/>
        <v/>
      </c>
      <c r="BF33" s="349" t="str">
        <f t="shared" si="134"/>
        <v/>
      </c>
      <c r="BG33" s="349" t="str">
        <f t="shared" si="135"/>
        <v/>
      </c>
      <c r="BH33" s="349" t="str">
        <f t="shared" si="154"/>
        <v/>
      </c>
      <c r="BI33" s="349">
        <f>'③壁等-鉄骨造'!R33</f>
        <v>0</v>
      </c>
      <c r="BJ33" s="349" t="str">
        <f t="shared" si="136"/>
        <v/>
      </c>
      <c r="BK33" s="349" t="str">
        <f t="shared" si="137"/>
        <v/>
      </c>
      <c r="BL33" s="349" t="str">
        <f t="shared" si="138"/>
        <v/>
      </c>
      <c r="CI33" s="349">
        <f>'①壁等-木造'!D33</f>
        <v>0</v>
      </c>
      <c r="CJ33" s="349">
        <f>'①壁等-木造'!G33</f>
        <v>0</v>
      </c>
      <c r="CK33" s="349" t="str">
        <f>IF(OR(
AND($CI33&lt;&gt;$CI9,$CJ9=CK$8),
AND($CI33&lt;&gt;$CI10,$CJ10=CK$8),AND($CI33&lt;&gt;$CI11,$CJ11=CK$8),AND($CI33&lt;&gt;$CI12,$CJ12=CK$8),AND($CI33&lt;&gt;$CI13,$CJ13=CK$8),
AND($CI33&lt;&gt;$CI14,$CJ14=CK$8),AND($CI33&lt;&gt;$CI15,$CJ15=CK$8),AND($CI33&lt;&gt;$CI16,$CJ16=CK$8),AND($CI33&lt;&gt;$CI17,$CJ17=CK$8),
AND($CI33&lt;&gt;$CI18,$CJ18=CK$8),AND($CI33&lt;&gt;$CI19,$CJ19=CK$8),AND($CI33&lt;&gt;$CI20,$CJ20=CK$8),AND($CI33&lt;&gt;$CI21,$CJ21=CK$8),
AND($CI33&lt;&gt;$CI22,$CJ22=CK$8),AND($CI33&lt;&gt;$CI23,$CJ23=CK$8),AND($CI33&lt;&gt;$CI24,$CJ24=CK$8),AND($CI33&lt;&gt;$CI25,$CJ25=CK$8),
AND($CI33&lt;&gt;$CI26,$CJ26=CK$8),AND($CI33&lt;&gt;$CI27,$CJ27=CK$8),AND($CI33&lt;&gt;$CI28,$CJ28=CK$8),AND($CI33&lt;&gt;$CI29,$CJ29=CK$8),
AND($CI33&lt;&gt;$CI30,$CJ30=CK$8),AND($CI33&lt;&gt;$CI31,$CJ31=CK$8),AND($CI33&lt;&gt;$CI32,$CJ32=CK$8)),
"",CK$8)</f>
        <v/>
      </c>
      <c r="CL33" s="349" t="str">
        <f t="shared" ref="CL33:DD33" si="194">IF(OR(
AND($CI33&lt;&gt;$CI9,$CJ9=CL$8),
AND($CI33&lt;&gt;$CI10,$CJ10=CL$8),AND($CI33&lt;&gt;$CI11,$CJ11=CL$8),AND($CI33&lt;&gt;$CI12,$CJ12=CL$8),AND($CI33&lt;&gt;$CI13,$CJ13=CL$8),
AND($CI33&lt;&gt;$CI14,$CJ14=CL$8),AND($CI33&lt;&gt;$CI15,$CJ15=CL$8),AND($CI33&lt;&gt;$CI16,$CJ16=CL$8),AND($CI33&lt;&gt;$CI17,$CJ17=CL$8),
AND($CI33&lt;&gt;$CI18,$CJ18=CL$8),AND($CI33&lt;&gt;$CI19,$CJ19=CL$8),AND($CI33&lt;&gt;$CI20,$CJ20=CL$8),AND($CI33&lt;&gt;$CI21,$CJ21=CL$8),
AND($CI33&lt;&gt;$CI22,$CJ22=CL$8),AND($CI33&lt;&gt;$CI23,$CJ23=CL$8),AND($CI33&lt;&gt;$CI24,$CJ24=CL$8),AND($CI33&lt;&gt;$CI25,$CJ25=CL$8),
AND($CI33&lt;&gt;$CI26,$CJ26=CL$8),AND($CI33&lt;&gt;$CI27,$CJ27=CL$8),AND($CI33&lt;&gt;$CI28,$CJ28=CL$8),AND($CI33&lt;&gt;$CI29,$CJ29=CL$8),
AND($CI33&lt;&gt;$CI30,$CJ30=CL$8),AND($CI33&lt;&gt;$CI31,$CJ31=CL$8),AND($CI33&lt;&gt;$CI32,$CJ32=CL$8)),
"",CL$8)</f>
        <v/>
      </c>
      <c r="CM33" s="349" t="str">
        <f t="shared" si="194"/>
        <v/>
      </c>
      <c r="CN33" s="349" t="str">
        <f t="shared" si="194"/>
        <v>W04</v>
      </c>
      <c r="CO33" s="349" t="str">
        <f t="shared" si="194"/>
        <v>W05</v>
      </c>
      <c r="CP33" s="349" t="str">
        <f t="shared" si="194"/>
        <v>W06</v>
      </c>
      <c r="CQ33" s="349" t="str">
        <f t="shared" si="194"/>
        <v>W07</v>
      </c>
      <c r="CR33" s="349" t="str">
        <f t="shared" si="194"/>
        <v>W08</v>
      </c>
      <c r="CS33" s="349" t="str">
        <f t="shared" si="194"/>
        <v>W09</v>
      </c>
      <c r="CT33" s="349" t="str">
        <f t="shared" si="194"/>
        <v>W10</v>
      </c>
      <c r="CU33" s="349" t="str">
        <f t="shared" si="194"/>
        <v>W11</v>
      </c>
      <c r="CV33" s="349" t="str">
        <f t="shared" si="194"/>
        <v>W12</v>
      </c>
      <c r="CW33" s="349" t="str">
        <f t="shared" si="194"/>
        <v>W13</v>
      </c>
      <c r="CX33" s="349" t="str">
        <f t="shared" si="194"/>
        <v>W14</v>
      </c>
      <c r="CY33" s="349" t="str">
        <f t="shared" si="194"/>
        <v>W15</v>
      </c>
      <c r="CZ33" s="349" t="str">
        <f t="shared" si="194"/>
        <v>W16</v>
      </c>
      <c r="DA33" s="349" t="str">
        <f t="shared" si="194"/>
        <v>W17</v>
      </c>
      <c r="DB33" s="349" t="str">
        <f t="shared" si="194"/>
        <v>W18</v>
      </c>
      <c r="DC33" s="349" t="str">
        <f t="shared" si="194"/>
        <v>W19</v>
      </c>
      <c r="DD33" s="349" t="str">
        <f t="shared" si="194"/>
        <v>W20</v>
      </c>
      <c r="DF33" s="349">
        <f>'②壁等-RC造'!D33</f>
        <v>0</v>
      </c>
      <c r="DG33" s="349">
        <f>'②壁等-RC造'!H33</f>
        <v>0</v>
      </c>
      <c r="DH33" s="349" t="str">
        <f>IF(OR(
AND($DF33&lt;&gt;$DF9,$DG9=DH$8),
AND($DF33&lt;&gt;$DF10,$DG10=DH$8),AND($DF33&lt;&gt;$DF11,$DG11=DH$8),AND($DF33&lt;&gt;$DF12,$DG12=DH$8),AND($DF33&lt;&gt;$DF13,$DG13=DH$8),
AND($DF33&lt;&gt;$DF14,$DG14=DH$8),AND($DF33&lt;&gt;$DF15,$DG15=DH$8),AND($DF33&lt;&gt;$DF16,$DG16=DH$8),AND($DF33&lt;&gt;$DF17,$DG17=DH$8),
AND($DF33&lt;&gt;$DF18,$DG18=DH$8),AND($DF33&lt;&gt;$DF19,$DG19=DH$8),AND($DF33&lt;&gt;$DF20,$DG20=DH$8),AND($DF33&lt;&gt;$DF21,$DG21=DH$8),
AND($DF33&lt;&gt;$DF22,$DG22=DH$8),AND($DF33&lt;&gt;$DF23,$DG23=DH$8),AND($DF33&lt;&gt;$DF24,$DG24=DH$8),AND($DF33&lt;&gt;$DF25,$DG25=DH$8),
AND($DF33&lt;&gt;$DF26,$DG26=DH$8),AND($DF33&lt;&gt;$DF27,$DG27=DH$8),AND($DF33&lt;&gt;$DF28,$DG28=DH$8),AND($DF33&lt;&gt;$DF29,$DG29=DH$8),
AND($DF33&lt;&gt;$DF30,$DG30=DH$8),AND($DF33&lt;&gt;$DF31,$DG31=DH$8),AND($DF33&lt;&gt;$DF32,$DG32=DH$8)),
"",DH$8)</f>
        <v>RC01</v>
      </c>
      <c r="DI33" s="349" t="str">
        <f t="shared" ref="DI33:EA33" si="195">IF(OR(
AND($DF33&lt;&gt;$DF9,$DG9=DI$8),
AND($DF33&lt;&gt;$DF10,$DG10=DI$8),AND($DF33&lt;&gt;$DF11,$DG11=DI$8),AND($DF33&lt;&gt;$DF12,$DG12=DI$8),AND($DF33&lt;&gt;$DF13,$DG13=DI$8),
AND($DF33&lt;&gt;$DF14,$DG14=DI$8),AND($DF33&lt;&gt;$DF15,$DG15=DI$8),AND($DF33&lt;&gt;$DF16,$DG16=DI$8),AND($DF33&lt;&gt;$DF17,$DG17=DI$8),
AND($DF33&lt;&gt;$DF18,$DG18=DI$8),AND($DF33&lt;&gt;$DF19,$DG19=DI$8),AND($DF33&lt;&gt;$DF20,$DG20=DI$8),AND($DF33&lt;&gt;$DF21,$DG21=DI$8),
AND($DF33&lt;&gt;$DF22,$DG22=DI$8),AND($DF33&lt;&gt;$DF23,$DG23=DI$8),AND($DF33&lt;&gt;$DF24,$DG24=DI$8),AND($DF33&lt;&gt;$DF25,$DG25=DI$8),
AND($DF33&lt;&gt;$DF26,$DG26=DI$8),AND($DF33&lt;&gt;$DF27,$DG27=DI$8),AND($DF33&lt;&gt;$DF28,$DG28=DI$8),AND($DF33&lt;&gt;$DF29,$DG29=DI$8),
AND($DF33&lt;&gt;$DF30,$DG30=DI$8),AND($DF33&lt;&gt;$DF31,$DG31=DI$8),AND($DF33&lt;&gt;$DF32,$DG32=DI$8)),
"",DI$8)</f>
        <v>RC02</v>
      </c>
      <c r="DJ33" s="349" t="str">
        <f t="shared" si="195"/>
        <v>RC03</v>
      </c>
      <c r="DK33" s="349" t="str">
        <f t="shared" si="195"/>
        <v>RC04</v>
      </c>
      <c r="DL33" s="349" t="str">
        <f t="shared" si="195"/>
        <v>RC05</v>
      </c>
      <c r="DM33" s="349" t="str">
        <f t="shared" si="195"/>
        <v>RC06</v>
      </c>
      <c r="DN33" s="349" t="str">
        <f t="shared" si="195"/>
        <v>RC07</v>
      </c>
      <c r="DO33" s="349" t="str">
        <f t="shared" si="195"/>
        <v>RC08</v>
      </c>
      <c r="DP33" s="349" t="str">
        <f t="shared" si="195"/>
        <v>RC09</v>
      </c>
      <c r="DQ33" s="349" t="str">
        <f t="shared" si="195"/>
        <v>RC10</v>
      </c>
      <c r="DR33" s="349" t="str">
        <f t="shared" si="195"/>
        <v>RC11</v>
      </c>
      <c r="DS33" s="349" t="str">
        <f t="shared" si="195"/>
        <v>RC12</v>
      </c>
      <c r="DT33" s="349" t="str">
        <f t="shared" si="195"/>
        <v>RC13</v>
      </c>
      <c r="DU33" s="349" t="str">
        <f t="shared" si="195"/>
        <v>RC14</v>
      </c>
      <c r="DV33" s="349" t="str">
        <f t="shared" si="195"/>
        <v>RC15</v>
      </c>
      <c r="DW33" s="349" t="str">
        <f t="shared" si="195"/>
        <v>RC16</v>
      </c>
      <c r="DX33" s="349" t="str">
        <f t="shared" si="195"/>
        <v>RC17</v>
      </c>
      <c r="DY33" s="349" t="str">
        <f t="shared" si="195"/>
        <v>RC18</v>
      </c>
      <c r="DZ33" s="349" t="str">
        <f t="shared" si="195"/>
        <v>RC19</v>
      </c>
      <c r="EA33" s="349" t="str">
        <f t="shared" si="195"/>
        <v>RC20</v>
      </c>
      <c r="EC33" s="349">
        <f>'③壁等-鉄骨造'!D33</f>
        <v>0</v>
      </c>
      <c r="ED33" s="349">
        <f>'③壁等-鉄骨造'!H33</f>
        <v>0</v>
      </c>
      <c r="EE33" s="349" t="str">
        <f>IF(OR(
AND($EC33&lt;&gt;$EC9,$ED9=EE$8),
AND($EC33&lt;&gt;$EC10,$ED10=EE$8),AND($EC33&lt;&gt;$EC11,$ED11=EE$8),AND($EC33&lt;&gt;$EC12,$ED12=EE$8),AND($EC33&lt;&gt;$EC13,$ED13=EE$8),
AND($EC33&lt;&gt;$EC14,$ED14=EE$8),AND($EC33&lt;&gt;$EC15,$ED15=EE$8),AND($EC33&lt;&gt;$EC16,$ED16=EE$8),AND($EC33&lt;&gt;$EC17,$ED17=EE$8),
AND($EC33&lt;&gt;$EC18,$ED18=EE$8),AND($EC33&lt;&gt;$EC19,$ED19=EE$8),AND($EC33&lt;&gt;$EC20,$ED20=EE$8),AND($EC33&lt;&gt;$EC21,$ED21=EE$8),
AND($EC33&lt;&gt;$EC22,$ED22=EE$8),AND($EC33&lt;&gt;$EC23,$ED23=EE$8),AND($EC33&lt;&gt;$EC24,$ED24=EE$8),AND($EC33&lt;&gt;$EC25,$ED25=EE$8),
AND($EC33&lt;&gt;$EC26,$ED26=EE$8),AND($EC33&lt;&gt;$EC27,$ED27=EE$8),AND($EC33&lt;&gt;$EC28,$ED28=EE$8),AND($EC33&lt;&gt;$EC29,$ED29=EE$8),
AND($EC33&lt;&gt;$EC30,$ED30=EE$8),AND($EC33&lt;&gt;$EC31,$ED31=EE$8),AND($EC33&lt;&gt;$EC32,$ED32=EE$8)),
"",EE$8)</f>
        <v>S01</v>
      </c>
      <c r="EF33" s="349" t="str">
        <f t="shared" ref="EF33:EN33" si="196">IF(OR(
AND($EC33&lt;&gt;$EC9,$ED9=EF$8),
AND($EC33&lt;&gt;$EC10,$ED10=EF$8),AND($EC33&lt;&gt;$EC11,$ED11=EF$8),AND($EC33&lt;&gt;$EC12,$ED12=EF$8),AND($EC33&lt;&gt;$EC13,$ED13=EF$8),
AND($EC33&lt;&gt;$EC14,$ED14=EF$8),AND($EC33&lt;&gt;$EC15,$ED15=EF$8),AND($EC33&lt;&gt;$EC16,$ED16=EF$8),AND($EC33&lt;&gt;$EC17,$ED17=EF$8),
AND($EC33&lt;&gt;$EC18,$ED18=EF$8),AND($EC33&lt;&gt;$EC19,$ED19=EF$8),AND($EC33&lt;&gt;$EC20,$ED20=EF$8),AND($EC33&lt;&gt;$EC21,$ED21=EF$8),
AND($EC33&lt;&gt;$EC22,$ED22=EF$8),AND($EC33&lt;&gt;$EC23,$ED23=EF$8),AND($EC33&lt;&gt;$EC24,$ED24=EF$8),AND($EC33&lt;&gt;$EC25,$ED25=EF$8),
AND($EC33&lt;&gt;$EC26,$ED26=EF$8),AND($EC33&lt;&gt;$EC27,$ED27=EF$8),AND($EC33&lt;&gt;$EC28,$ED28=EF$8),AND($EC33&lt;&gt;$EC29,$ED29=EF$8),
AND($EC33&lt;&gt;$EC30,$ED30=EF$8),AND($EC33&lt;&gt;$EC31,$ED31=EF$8),AND($EC33&lt;&gt;$EC32,$ED32=EF$8)),
"",EF$8)</f>
        <v>S02</v>
      </c>
      <c r="EG33" s="349" t="str">
        <f t="shared" si="196"/>
        <v>S03</v>
      </c>
      <c r="EH33" s="349" t="str">
        <f t="shared" si="196"/>
        <v>S04</v>
      </c>
      <c r="EI33" s="349" t="str">
        <f t="shared" si="196"/>
        <v>S05</v>
      </c>
      <c r="EJ33" s="349" t="str">
        <f t="shared" si="196"/>
        <v>S06</v>
      </c>
      <c r="EK33" s="349" t="str">
        <f t="shared" si="196"/>
        <v>S07</v>
      </c>
      <c r="EL33" s="349" t="str">
        <f t="shared" si="196"/>
        <v>S08</v>
      </c>
      <c r="EM33" s="349" t="str">
        <f t="shared" si="196"/>
        <v>S09</v>
      </c>
      <c r="EN33" s="349" t="str">
        <f t="shared" si="196"/>
        <v>S10</v>
      </c>
      <c r="EO33" s="349" t="str">
        <f t="shared" ref="EO33" si="197">IF(OR(
AND($EC33&lt;&gt;$EC9,$ED9=EO$8),
AND($EC33&lt;&gt;$EC10,$ED10=EO$8),AND($EC33&lt;&gt;$EC11,$ED11=EO$8),AND($EC33&lt;&gt;$EC12,$ED12=EO$8),AND($EC33&lt;&gt;$EC13,$ED13=EO$8),
AND($EC33&lt;&gt;$EC14,$ED14=EO$8),AND($EC33&lt;&gt;$EC15,$ED15=EO$8),AND($EC33&lt;&gt;$EC16,$ED16=EO$8),AND($EC33&lt;&gt;$EC17,$ED17=EO$8),
AND($EC33&lt;&gt;$EC18,$ED18=EO$8),AND($EC33&lt;&gt;$EC19,$ED19=EO$8),AND($EC33&lt;&gt;$EC20,$ED20=EO$8),AND($EC33&lt;&gt;$EC21,$ED21=EO$8),
AND($EC33&lt;&gt;$EC22,$ED22=EO$8),AND($EC33&lt;&gt;$EC23,$ED23=EO$8),AND($EC33&lt;&gt;$EC24,$ED24=EO$8),AND($EC33&lt;&gt;$EC25,$ED25=EO$8),
AND($EC33&lt;&gt;$EC26,$ED26=EO$8),AND($EC33&lt;&gt;$EC27,$ED27=EO$8),AND($EC33&lt;&gt;$EC28,$ED28=EO$8),AND($EC33&lt;&gt;$EC29,$ED29=EO$8),
AND($EC33&lt;&gt;$EC30,$ED30=EO$8),AND($EC33&lt;&gt;$EC31,$ED31=EO$8),AND($EC33&lt;&gt;$EC32,$ED32=EO$8)),
"",EO$8)</f>
        <v>S11</v>
      </c>
      <c r="EP33" s="349" t="str">
        <f t="shared" ref="EP33" si="198">IF(OR(
AND($EC33&lt;&gt;$EC9,$ED9=EP$8),
AND($EC33&lt;&gt;$EC10,$ED10=EP$8),AND($EC33&lt;&gt;$EC11,$ED11=EP$8),AND($EC33&lt;&gt;$EC12,$ED12=EP$8),AND($EC33&lt;&gt;$EC13,$ED13=EP$8),
AND($EC33&lt;&gt;$EC14,$ED14=EP$8),AND($EC33&lt;&gt;$EC15,$ED15=EP$8),AND($EC33&lt;&gt;$EC16,$ED16=EP$8),AND($EC33&lt;&gt;$EC17,$ED17=EP$8),
AND($EC33&lt;&gt;$EC18,$ED18=EP$8),AND($EC33&lt;&gt;$EC19,$ED19=EP$8),AND($EC33&lt;&gt;$EC20,$ED20=EP$8),AND($EC33&lt;&gt;$EC21,$ED21=EP$8),
AND($EC33&lt;&gt;$EC22,$ED22=EP$8),AND($EC33&lt;&gt;$EC23,$ED23=EP$8),AND($EC33&lt;&gt;$EC24,$ED24=EP$8),AND($EC33&lt;&gt;$EC25,$ED25=EP$8),
AND($EC33&lt;&gt;$EC26,$ED26=EP$8),AND($EC33&lt;&gt;$EC27,$ED27=EP$8),AND($EC33&lt;&gt;$EC28,$ED28=EP$8),AND($EC33&lt;&gt;$EC29,$ED29=EP$8),
AND($EC33&lt;&gt;$EC30,$ED30=EP$8),AND($EC33&lt;&gt;$EC31,$ED31=EP$8),AND($EC33&lt;&gt;$EC32,$ED32=EP$8)),
"",EP$8)</f>
        <v>S12</v>
      </c>
      <c r="EQ33" s="349" t="str">
        <f t="shared" ref="EQ33" si="199">IF(OR(
AND($EC33&lt;&gt;$EC9,$ED9=EQ$8),
AND($EC33&lt;&gt;$EC10,$ED10=EQ$8),AND($EC33&lt;&gt;$EC11,$ED11=EQ$8),AND($EC33&lt;&gt;$EC12,$ED12=EQ$8),AND($EC33&lt;&gt;$EC13,$ED13=EQ$8),
AND($EC33&lt;&gt;$EC14,$ED14=EQ$8),AND($EC33&lt;&gt;$EC15,$ED15=EQ$8),AND($EC33&lt;&gt;$EC16,$ED16=EQ$8),AND($EC33&lt;&gt;$EC17,$ED17=EQ$8),
AND($EC33&lt;&gt;$EC18,$ED18=EQ$8),AND($EC33&lt;&gt;$EC19,$ED19=EQ$8),AND($EC33&lt;&gt;$EC20,$ED20=EQ$8),AND($EC33&lt;&gt;$EC21,$ED21=EQ$8),
AND($EC33&lt;&gt;$EC22,$ED22=EQ$8),AND($EC33&lt;&gt;$EC23,$ED23=EQ$8),AND($EC33&lt;&gt;$EC24,$ED24=EQ$8),AND($EC33&lt;&gt;$EC25,$ED25=EQ$8),
AND($EC33&lt;&gt;$EC26,$ED26=EQ$8),AND($EC33&lt;&gt;$EC27,$ED27=EQ$8),AND($EC33&lt;&gt;$EC28,$ED28=EQ$8),AND($EC33&lt;&gt;$EC29,$ED29=EQ$8),
AND($EC33&lt;&gt;$EC30,$ED30=EQ$8),AND($EC33&lt;&gt;$EC31,$ED31=EQ$8),AND($EC33&lt;&gt;$EC32,$ED32=EQ$8)),
"",EQ$8)</f>
        <v>S13</v>
      </c>
      <c r="ER33" s="349" t="str">
        <f t="shared" ref="ER33" si="200">IF(OR(
AND($EC33&lt;&gt;$EC9,$ED9=ER$8),
AND($EC33&lt;&gt;$EC10,$ED10=ER$8),AND($EC33&lt;&gt;$EC11,$ED11=ER$8),AND($EC33&lt;&gt;$EC12,$ED12=ER$8),AND($EC33&lt;&gt;$EC13,$ED13=ER$8),
AND($EC33&lt;&gt;$EC14,$ED14=ER$8),AND($EC33&lt;&gt;$EC15,$ED15=ER$8),AND($EC33&lt;&gt;$EC16,$ED16=ER$8),AND($EC33&lt;&gt;$EC17,$ED17=ER$8),
AND($EC33&lt;&gt;$EC18,$ED18=ER$8),AND($EC33&lt;&gt;$EC19,$ED19=ER$8),AND($EC33&lt;&gt;$EC20,$ED20=ER$8),AND($EC33&lt;&gt;$EC21,$ED21=ER$8),
AND($EC33&lt;&gt;$EC22,$ED22=ER$8),AND($EC33&lt;&gt;$EC23,$ED23=ER$8),AND($EC33&lt;&gt;$EC24,$ED24=ER$8),AND($EC33&lt;&gt;$EC25,$ED25=ER$8),
AND($EC33&lt;&gt;$EC26,$ED26=ER$8),AND($EC33&lt;&gt;$EC27,$ED27=ER$8),AND($EC33&lt;&gt;$EC28,$ED28=ER$8),AND($EC33&lt;&gt;$EC29,$ED29=ER$8),
AND($EC33&lt;&gt;$EC30,$ED30=ER$8),AND($EC33&lt;&gt;$EC31,$ED31=ER$8),AND($EC33&lt;&gt;$EC32,$ED32=ER$8)),
"",ER$8)</f>
        <v>S14</v>
      </c>
      <c r="ES33" s="349" t="str">
        <f t="shared" ref="ES33" si="201">IF(OR(
AND($EC33&lt;&gt;$EC9,$ED9=ES$8),
AND($EC33&lt;&gt;$EC10,$ED10=ES$8),AND($EC33&lt;&gt;$EC11,$ED11=ES$8),AND($EC33&lt;&gt;$EC12,$ED12=ES$8),AND($EC33&lt;&gt;$EC13,$ED13=ES$8),
AND($EC33&lt;&gt;$EC14,$ED14=ES$8),AND($EC33&lt;&gt;$EC15,$ED15=ES$8),AND($EC33&lt;&gt;$EC16,$ED16=ES$8),AND($EC33&lt;&gt;$EC17,$ED17=ES$8),
AND($EC33&lt;&gt;$EC18,$ED18=ES$8),AND($EC33&lt;&gt;$EC19,$ED19=ES$8),AND($EC33&lt;&gt;$EC20,$ED20=ES$8),AND($EC33&lt;&gt;$EC21,$ED21=ES$8),
AND($EC33&lt;&gt;$EC22,$ED22=ES$8),AND($EC33&lt;&gt;$EC23,$ED23=ES$8),AND($EC33&lt;&gt;$EC24,$ED24=ES$8),AND($EC33&lt;&gt;$EC25,$ED25=ES$8),
AND($EC33&lt;&gt;$EC26,$ED26=ES$8),AND($EC33&lt;&gt;$EC27,$ED27=ES$8),AND($EC33&lt;&gt;$EC28,$ED28=ES$8),AND($EC33&lt;&gt;$EC29,$ED29=ES$8),
AND($EC33&lt;&gt;$EC30,$ED30=ES$8),AND($EC33&lt;&gt;$EC31,$ED31=ES$8),AND($EC33&lt;&gt;$EC32,$ED32=ES$8)),
"",ES$8)</f>
        <v>S15</v>
      </c>
      <c r="ET33" s="349" t="str">
        <f t="shared" ref="ET33" si="202">IF(OR(
AND($EC33&lt;&gt;$EC9,$ED9=ET$8),
AND($EC33&lt;&gt;$EC10,$ED10=ET$8),AND($EC33&lt;&gt;$EC11,$ED11=ET$8),AND($EC33&lt;&gt;$EC12,$ED12=ET$8),AND($EC33&lt;&gt;$EC13,$ED13=ET$8),
AND($EC33&lt;&gt;$EC14,$ED14=ET$8),AND($EC33&lt;&gt;$EC15,$ED15=ET$8),AND($EC33&lt;&gt;$EC16,$ED16=ET$8),AND($EC33&lt;&gt;$EC17,$ED17=ET$8),
AND($EC33&lt;&gt;$EC18,$ED18=ET$8),AND($EC33&lt;&gt;$EC19,$ED19=ET$8),AND($EC33&lt;&gt;$EC20,$ED20=ET$8),AND($EC33&lt;&gt;$EC21,$ED21=ET$8),
AND($EC33&lt;&gt;$EC22,$ED22=ET$8),AND($EC33&lt;&gt;$EC23,$ED23=ET$8),AND($EC33&lt;&gt;$EC24,$ED24=ET$8),AND($EC33&lt;&gt;$EC25,$ED25=ET$8),
AND($EC33&lt;&gt;$EC26,$ED26=ET$8),AND($EC33&lt;&gt;$EC27,$ED27=ET$8),AND($EC33&lt;&gt;$EC28,$ED28=ET$8),AND($EC33&lt;&gt;$EC29,$ED29=ET$8),
AND($EC33&lt;&gt;$EC30,$ED30=ET$8),AND($EC33&lt;&gt;$EC31,$ED31=ET$8),AND($EC33&lt;&gt;$EC32,$ED32=ET$8)),
"",ET$8)</f>
        <v>S16</v>
      </c>
      <c r="EU33" s="349" t="str">
        <f t="shared" ref="EU33" si="203">IF(OR(
AND($EC33&lt;&gt;$EC9,$ED9=EU$8),
AND($EC33&lt;&gt;$EC10,$ED10=EU$8),AND($EC33&lt;&gt;$EC11,$ED11=EU$8),AND($EC33&lt;&gt;$EC12,$ED12=EU$8),AND($EC33&lt;&gt;$EC13,$ED13=EU$8),
AND($EC33&lt;&gt;$EC14,$ED14=EU$8),AND($EC33&lt;&gt;$EC15,$ED15=EU$8),AND($EC33&lt;&gt;$EC16,$ED16=EU$8),AND($EC33&lt;&gt;$EC17,$ED17=EU$8),
AND($EC33&lt;&gt;$EC18,$ED18=EU$8),AND($EC33&lt;&gt;$EC19,$ED19=EU$8),AND($EC33&lt;&gt;$EC20,$ED20=EU$8),AND($EC33&lt;&gt;$EC21,$ED21=EU$8),
AND($EC33&lt;&gt;$EC22,$ED22=EU$8),AND($EC33&lt;&gt;$EC23,$ED23=EU$8),AND($EC33&lt;&gt;$EC24,$ED24=EU$8),AND($EC33&lt;&gt;$EC25,$ED25=EU$8),
AND($EC33&lt;&gt;$EC26,$ED26=EU$8),AND($EC33&lt;&gt;$EC27,$ED27=EU$8),AND($EC33&lt;&gt;$EC28,$ED28=EU$8),AND($EC33&lt;&gt;$EC29,$ED29=EU$8),
AND($EC33&lt;&gt;$EC30,$ED30=EU$8),AND($EC33&lt;&gt;$EC31,$ED31=EU$8),AND($EC33&lt;&gt;$EC32,$ED32=EU$8)),
"",EU$8)</f>
        <v>S17</v>
      </c>
      <c r="EV33" s="349" t="str">
        <f t="shared" ref="EV33" si="204">IF(OR(
AND($EC33&lt;&gt;$EC9,$ED9=EV$8),
AND($EC33&lt;&gt;$EC10,$ED10=EV$8),AND($EC33&lt;&gt;$EC11,$ED11=EV$8),AND($EC33&lt;&gt;$EC12,$ED12=EV$8),AND($EC33&lt;&gt;$EC13,$ED13=EV$8),
AND($EC33&lt;&gt;$EC14,$ED14=EV$8),AND($EC33&lt;&gt;$EC15,$ED15=EV$8),AND($EC33&lt;&gt;$EC16,$ED16=EV$8),AND($EC33&lt;&gt;$EC17,$ED17=EV$8),
AND($EC33&lt;&gt;$EC18,$ED18=EV$8),AND($EC33&lt;&gt;$EC19,$ED19=EV$8),AND($EC33&lt;&gt;$EC20,$ED20=EV$8),AND($EC33&lt;&gt;$EC21,$ED21=EV$8),
AND($EC33&lt;&gt;$EC22,$ED22=EV$8),AND($EC33&lt;&gt;$EC23,$ED23=EV$8),AND($EC33&lt;&gt;$EC24,$ED24=EV$8),AND($EC33&lt;&gt;$EC25,$ED25=EV$8),
AND($EC33&lt;&gt;$EC26,$ED26=EV$8),AND($EC33&lt;&gt;$EC27,$ED27=EV$8),AND($EC33&lt;&gt;$EC28,$ED28=EV$8),AND($EC33&lt;&gt;$EC29,$ED29=EV$8),
AND($EC33&lt;&gt;$EC30,$ED30=EV$8),AND($EC33&lt;&gt;$EC31,$ED31=EV$8),AND($EC33&lt;&gt;$EC32,$ED32=EV$8)),
"",EV$8)</f>
        <v>S18</v>
      </c>
      <c r="EW33" s="349" t="str">
        <f t="shared" ref="EW33" si="205">IF(OR(
AND($EC33&lt;&gt;$EC9,$ED9=EW$8),
AND($EC33&lt;&gt;$EC10,$ED10=EW$8),AND($EC33&lt;&gt;$EC11,$ED11=EW$8),AND($EC33&lt;&gt;$EC12,$ED12=EW$8),AND($EC33&lt;&gt;$EC13,$ED13=EW$8),
AND($EC33&lt;&gt;$EC14,$ED14=EW$8),AND($EC33&lt;&gt;$EC15,$ED15=EW$8),AND($EC33&lt;&gt;$EC16,$ED16=EW$8),AND($EC33&lt;&gt;$EC17,$ED17=EW$8),
AND($EC33&lt;&gt;$EC18,$ED18=EW$8),AND($EC33&lt;&gt;$EC19,$ED19=EW$8),AND($EC33&lt;&gt;$EC20,$ED20=EW$8),AND($EC33&lt;&gt;$EC21,$ED21=EW$8),
AND($EC33&lt;&gt;$EC22,$ED22=EW$8),AND($EC33&lt;&gt;$EC23,$ED23=EW$8),AND($EC33&lt;&gt;$EC24,$ED24=EW$8),AND($EC33&lt;&gt;$EC25,$ED25=EW$8),
AND($EC33&lt;&gt;$EC26,$ED26=EW$8),AND($EC33&lt;&gt;$EC27,$ED27=EW$8),AND($EC33&lt;&gt;$EC28,$ED28=EW$8),AND($EC33&lt;&gt;$EC29,$ED29=EW$8),
AND($EC33&lt;&gt;$EC30,$ED30=EW$8),AND($EC33&lt;&gt;$EC31,$ED31=EW$8),AND($EC33&lt;&gt;$EC32,$ED32=EW$8)),
"",EW$8)</f>
        <v>S19</v>
      </c>
      <c r="EX33" s="349" t="str">
        <f t="shared" ref="EX33" si="206">IF(OR(
AND($EC33&lt;&gt;$EC9,$ED9=EX$8),
AND($EC33&lt;&gt;$EC10,$ED10=EX$8),AND($EC33&lt;&gt;$EC11,$ED11=EX$8),AND($EC33&lt;&gt;$EC12,$ED12=EX$8),AND($EC33&lt;&gt;$EC13,$ED13=EX$8),
AND($EC33&lt;&gt;$EC14,$ED14=EX$8),AND($EC33&lt;&gt;$EC15,$ED15=EX$8),AND($EC33&lt;&gt;$EC16,$ED16=EX$8),AND($EC33&lt;&gt;$EC17,$ED17=EX$8),
AND($EC33&lt;&gt;$EC18,$ED18=EX$8),AND($EC33&lt;&gt;$EC19,$ED19=EX$8),AND($EC33&lt;&gt;$EC20,$ED20=EX$8),AND($EC33&lt;&gt;$EC21,$ED21=EX$8),
AND($EC33&lt;&gt;$EC22,$ED22=EX$8),AND($EC33&lt;&gt;$EC23,$ED23=EX$8),AND($EC33&lt;&gt;$EC24,$ED24=EX$8),AND($EC33&lt;&gt;$EC25,$ED25=EX$8),
AND($EC33&lt;&gt;$EC26,$ED26=EX$8),AND($EC33&lt;&gt;$EC27,$ED27=EX$8),AND($EC33&lt;&gt;$EC28,$ED28=EX$8),AND($EC33&lt;&gt;$EC29,$ED29=EX$8),
AND($EC33&lt;&gt;$EC30,$ED30=EX$8),AND($EC33&lt;&gt;$EC31,$ED31=EX$8),AND($EC33&lt;&gt;$EC32,$ED32=EX$8)),
"",EX$8)</f>
        <v>S20</v>
      </c>
    </row>
    <row r="34" spans="1:154" x14ac:dyDescent="0.15">
      <c r="AT34" s="349" t="s">
        <v>302</v>
      </c>
      <c r="AU34" s="349">
        <v>7.0000000000000007E-2</v>
      </c>
      <c r="AY34" s="349">
        <f>'③壁等-鉄骨造'!L34</f>
        <v>0</v>
      </c>
      <c r="AZ34" s="349" t="str">
        <f t="shared" si="152"/>
        <v/>
      </c>
      <c r="BA34" s="349" t="str">
        <f t="shared" si="131"/>
        <v/>
      </c>
      <c r="BB34" s="349" t="str">
        <f t="shared" si="132"/>
        <v/>
      </c>
      <c r="BC34" s="349" t="str">
        <f t="shared" si="153"/>
        <v/>
      </c>
      <c r="BD34" s="349">
        <f>'③壁等-鉄骨造'!O34</f>
        <v>0</v>
      </c>
      <c r="BE34" s="349" t="str">
        <f t="shared" si="133"/>
        <v/>
      </c>
      <c r="BF34" s="349" t="str">
        <f t="shared" si="134"/>
        <v/>
      </c>
      <c r="BG34" s="349" t="str">
        <f t="shared" si="135"/>
        <v/>
      </c>
      <c r="BH34" s="349" t="str">
        <f t="shared" si="154"/>
        <v/>
      </c>
      <c r="BI34" s="349">
        <f>'③壁等-鉄骨造'!R34</f>
        <v>0</v>
      </c>
      <c r="BJ34" s="349" t="str">
        <f t="shared" si="136"/>
        <v/>
      </c>
      <c r="BK34" s="349" t="str">
        <f t="shared" si="137"/>
        <v/>
      </c>
      <c r="BL34" s="349" t="str">
        <f t="shared" si="138"/>
        <v/>
      </c>
      <c r="BN34" s="349" t="str">
        <f>⑤窓!G34</f>
        <v>4.(一重)金属製</v>
      </c>
      <c r="BO34" s="349" t="str">
        <f xml:space="preserve">
IF($BN34=$AF$4,$AG$4,
IF($BN34=$AF$5,$AG$15,
IF($BN34=$AF$6,$AG$8,
IF($BN34=$AF$7,$AG$8,
IF($BN34=$AF$8,$AG$19,
IF($BN34=$AF$9,$AG$22,
""))))))</f>
        <v>Low-E複層（A10以上）</v>
      </c>
      <c r="BP34" s="349" t="str">
        <f xml:space="preserve">
IF($BN34=$AF$4,$AG$5,
IF($BN34=$AF$5,$AG$8,
IF($BN34=$AF$6,$AG$24,
IF($BN34=$AF$7,$AG$24,
IF($BN34=$AF$8,$AG$20,
IF($BN34=$AF$9,"",
""))))))</f>
        <v>Low-E複層（G8以上）</v>
      </c>
      <c r="BQ34" s="349" t="str">
        <f xml:space="preserve">
IF($BN34=$AF$4,$AG$6,
IF($BN34=$AF$5,$AG$23,
IF($BN34=$AF$6,$AG$16,
IF($BN34=$AF$7,$AG$11,
IF($BN34=$AF$8,$AG$21,
IF($BN34=$AF$9,"",
""))))))</f>
        <v>Low-E複層（A5以上A10未満）</v>
      </c>
      <c r="BR34" s="349" t="str">
        <f xml:space="preserve">
IF($BN34=$AF$4,$AG$7,
IF($BN34=$AF$5,$AG$11,
IF($BN34=$AF$6,$AG$12,
IF($BN34=$AF$7,$AG$12,
IF($BN34=$AF$8,$AG$22,
IF($BN34=$AF$9,"",
""))))))</f>
        <v>Low-E複層（G4以上G7未満）</v>
      </c>
      <c r="BS34" s="349" t="str">
        <f xml:space="preserve">
IF($BN34=$AF$4,$AG$8,
IF($BN34=$AF$5,$AG$12,
IF($BN34=$AF$6,$AG$10,
IF($BN34=$AF$7,$AG$10,
IF($BN34=$AF$8,"",
IF($BN34=$AF$9,"",
""))))))</f>
        <v>複層（A10以上）</v>
      </c>
      <c r="BT34" s="349" t="str">
        <f xml:space="preserve">
IF($BN34=$AF$4,$AG$9,
IF($BN34=$AF$5,$AG$10,
IF($BN34=$AF$6,$AG$13,
IF($BN34=$AF$7,$AG$26,
IF($BN34=$AF$8,"",
IF($BN34=$AF$9,"",
""))))))</f>
        <v>複層（A4以上A10未満）</v>
      </c>
      <c r="BU34" s="349" t="str">
        <f xml:space="preserve">
IF($BN34=$AF$4,$AG$10,
IF($BN34=$AF$5,$AG$13,
IF($BN34=$AF$6,"",
IF($BN34=$AF$7,$AG$17,
IF($BN34=$AF$8,"",
IF($BN34=$AF$9,"",
""))))))</f>
        <v>単板＋単板（A12以上）</v>
      </c>
      <c r="BV34" s="349" t="str">
        <f xml:space="preserve">
IF($BN34=$AF$4,$AG$11,
IF($BN34=$AF$5,"",
IF($BN34=$AF$6,"",
IF($BN34=$AF$7,$AG$18,
IF($BN34=$AF$8,"",
IF($BN34=$AF$9,"",
""))))))</f>
        <v>単板＋単板（A6以上A12未満）</v>
      </c>
      <c r="BW34" s="349" t="str">
        <f xml:space="preserve">
IF($BN34=$AF$4,$AG$12,
IF($BN34=$AF$5,"",
IF($BN34=$AF$6,"",
IF($BN34=$AF$7,$AG$14,
IF($BN34=$AF$8,"",
IF($BN34=$AF$9,"",
""))))))</f>
        <v>単板</v>
      </c>
      <c r="BX34" s="349" t="str">
        <f xml:space="preserve">
IF($BN34=$AF$4,$AG$13,
IF($BN34=$AF$5,"",
IF($BN34=$AF$6,"",
IF($BN34=$AF$7,"",
IF($BN34=$AF$8,"",
IF($BN34=$AF$9,"",
""))))))</f>
        <v/>
      </c>
      <c r="BY34" s="349" t="str">
        <f xml:space="preserve">
IF($BN34=$AF$4,$AG$14,
IF($BN34=$AF$5,"",
IF($BN34=$AF$6,"",
IF($BN34=$AF$7,"",
IF($BN34=$AF$8,"",
IF($BN34=$AF$9,"",
""))))))</f>
        <v/>
      </c>
      <c r="CI34" s="349">
        <f>'①壁等-木造'!D34</f>
        <v>0</v>
      </c>
      <c r="CJ34" s="349">
        <f>'①壁等-木造'!G34</f>
        <v>0</v>
      </c>
      <c r="CK34" s="349" t="str">
        <f>IF(OR(
AND($CI34&lt;&gt;$CI9,$CJ9=CK$8),AND($CI34&lt;&gt;$CI10,$CJ10=CK$8),
AND($CI34&lt;&gt;$CI11,$CJ11=CK$8),AND($CI34&lt;&gt;$CI12,$CJ12=CK$8),AND($CI34&lt;&gt;$CI13,$CJ13=CK$8),AND($CI34&lt;&gt;$CI14,$CJ14=CK$8),
AND($CI34&lt;&gt;$CI15,$CJ15=CK$8),AND($CI34&lt;&gt;$CI16,$CJ16=CK$8),AND($CI34&lt;&gt;$CI17,$CJ17=CK$8),AND($CI34&lt;&gt;$CI18,$CJ18=CK$8),
AND($CI34&lt;&gt;$CI19,$CJ19=CK$8),AND($CI34&lt;&gt;$CI20,$CJ20=CK$8),AND($CI34&lt;&gt;$CI21,$CJ21=CK$8),AND($CI34&lt;&gt;$CI22,$CJ22=CK$8),
AND($CI34&lt;&gt;$CI23,$CJ23=CK$8),AND($CI34&lt;&gt;$CI24,$CJ24=CK$8),AND($CI34&lt;&gt;$CI25,$CJ25=CK$8),AND($CI34&lt;&gt;$CI26,$CJ26=CK$8),
AND($CI34&lt;&gt;$CI27,$CJ27=CK$8),AND($CI34&lt;&gt;$CI28,$CJ28=CK$8),AND($CI34&lt;&gt;$CI29,$CJ29=CK$8),AND($CI34&lt;&gt;$CI30,$CJ30=CK$8),
AND($CI34&lt;&gt;$CI31,$CJ31=CK$8),AND($CI34&lt;&gt;$CI32,$CJ32=CK$8),AND($CI34&lt;&gt;$CI33,$CJ33=CK$8)),
"",CK$8)</f>
        <v/>
      </c>
      <c r="CL34" s="349" t="str">
        <f t="shared" ref="CL34:DD34" si="207">IF(OR(
AND($CI34&lt;&gt;$CI9,$CJ9=CL$8),AND($CI34&lt;&gt;$CI10,$CJ10=CL$8),
AND($CI34&lt;&gt;$CI11,$CJ11=CL$8),AND($CI34&lt;&gt;$CI12,$CJ12=CL$8),AND($CI34&lt;&gt;$CI13,$CJ13=CL$8),AND($CI34&lt;&gt;$CI14,$CJ14=CL$8),
AND($CI34&lt;&gt;$CI15,$CJ15=CL$8),AND($CI34&lt;&gt;$CI16,$CJ16=CL$8),AND($CI34&lt;&gt;$CI17,$CJ17=CL$8),AND($CI34&lt;&gt;$CI18,$CJ18=CL$8),
AND($CI34&lt;&gt;$CI19,$CJ19=CL$8),AND($CI34&lt;&gt;$CI20,$CJ20=CL$8),AND($CI34&lt;&gt;$CI21,$CJ21=CL$8),AND($CI34&lt;&gt;$CI22,$CJ22=CL$8),
AND($CI34&lt;&gt;$CI23,$CJ23=CL$8),AND($CI34&lt;&gt;$CI24,$CJ24=CL$8),AND($CI34&lt;&gt;$CI25,$CJ25=CL$8),AND($CI34&lt;&gt;$CI26,$CJ26=CL$8),
AND($CI34&lt;&gt;$CI27,$CJ27=CL$8),AND($CI34&lt;&gt;$CI28,$CJ28=CL$8),AND($CI34&lt;&gt;$CI29,$CJ29=CL$8),AND($CI34&lt;&gt;$CI30,$CJ30=CL$8),
AND($CI34&lt;&gt;$CI31,$CJ31=CL$8),AND($CI34&lt;&gt;$CI32,$CJ32=CL$8),AND($CI34&lt;&gt;$CI33,$CJ33=CL$8)),
"",CL$8)</f>
        <v/>
      </c>
      <c r="CM34" s="349" t="str">
        <f t="shared" si="207"/>
        <v/>
      </c>
      <c r="CN34" s="349" t="str">
        <f t="shared" si="207"/>
        <v>W04</v>
      </c>
      <c r="CO34" s="349" t="str">
        <f t="shared" si="207"/>
        <v>W05</v>
      </c>
      <c r="CP34" s="349" t="str">
        <f t="shared" si="207"/>
        <v>W06</v>
      </c>
      <c r="CQ34" s="349" t="str">
        <f t="shared" si="207"/>
        <v>W07</v>
      </c>
      <c r="CR34" s="349" t="str">
        <f t="shared" si="207"/>
        <v>W08</v>
      </c>
      <c r="CS34" s="349" t="str">
        <f t="shared" si="207"/>
        <v>W09</v>
      </c>
      <c r="CT34" s="349" t="str">
        <f t="shared" si="207"/>
        <v>W10</v>
      </c>
      <c r="CU34" s="349" t="str">
        <f t="shared" si="207"/>
        <v>W11</v>
      </c>
      <c r="CV34" s="349" t="str">
        <f t="shared" si="207"/>
        <v>W12</v>
      </c>
      <c r="CW34" s="349" t="str">
        <f t="shared" si="207"/>
        <v>W13</v>
      </c>
      <c r="CX34" s="349" t="str">
        <f t="shared" si="207"/>
        <v>W14</v>
      </c>
      <c r="CY34" s="349" t="str">
        <f t="shared" si="207"/>
        <v>W15</v>
      </c>
      <c r="CZ34" s="349" t="str">
        <f t="shared" si="207"/>
        <v>W16</v>
      </c>
      <c r="DA34" s="349" t="str">
        <f t="shared" si="207"/>
        <v>W17</v>
      </c>
      <c r="DB34" s="349" t="str">
        <f t="shared" si="207"/>
        <v>W18</v>
      </c>
      <c r="DC34" s="349" t="str">
        <f t="shared" si="207"/>
        <v>W19</v>
      </c>
      <c r="DD34" s="349" t="str">
        <f t="shared" si="207"/>
        <v>W20</v>
      </c>
      <c r="DF34" s="349">
        <f>'②壁等-RC造'!D34</f>
        <v>0</v>
      </c>
      <c r="DG34" s="349">
        <f>'②壁等-RC造'!H34</f>
        <v>0</v>
      </c>
      <c r="DH34" s="349" t="str">
        <f>IF(OR(
AND($DF34&lt;&gt;$DF9,$DG9=DH$8),AND($DF34&lt;&gt;$DF10,$DG10=DH$8),
AND($DF34&lt;&gt;$DF11,$DG11=DH$8),AND($DF34&lt;&gt;$DF12,$DG12=DH$8),AND($DF34&lt;&gt;$DF13,$DG13=DH$8),AND($DF34&lt;&gt;$DF14,$DG14=DH$8),
AND($DF34&lt;&gt;$DF15,$DG15=DH$8),AND($DF34&lt;&gt;$DF16,$DG16=DH$8),AND($DF34&lt;&gt;$DF17,$DG17=DH$8),AND($DF34&lt;&gt;$DF18,$DG18=DH$8),
AND($DF34&lt;&gt;$DF19,$DG19=DH$8),AND($DF34&lt;&gt;$DF20,$DG20=DH$8),AND($DF34&lt;&gt;$DF21,$DG21=DH$8),AND($DF34&lt;&gt;$DF22,$DG22=DH$8),
AND($DF34&lt;&gt;$DF23,$DG23=DH$8),AND($DF34&lt;&gt;$DF24,$DG24=DH$8),AND($DF34&lt;&gt;$DF25,$DG25=DH$8),AND($DF34&lt;&gt;$DF26,$DG26=DH$8),
AND($DF34&lt;&gt;$DF27,$DG27=DH$8),AND($DF34&lt;&gt;$DF28,$DG28=DH$8),AND($DF34&lt;&gt;$DF29,$DG29=DH$8),AND($DF34&lt;&gt;$DF30,$DG30=DH$8),
AND($DF34&lt;&gt;$DF31,$DG31=DH$8),AND($DF34&lt;&gt;$DF32,$DG32=DH$8),AND($DF34&lt;&gt;$DF33,$DG33=DH$8)),
"",DH$8)</f>
        <v>RC01</v>
      </c>
      <c r="DI34" s="349" t="str">
        <f t="shared" ref="DI34:EA34" si="208">IF(OR(
AND($DF34&lt;&gt;$DF9,$DG9=DI$8),AND($DF34&lt;&gt;$DF10,$DG10=DI$8),
AND($DF34&lt;&gt;$DF11,$DG11=DI$8),AND($DF34&lt;&gt;$DF12,$DG12=DI$8),AND($DF34&lt;&gt;$DF13,$DG13=DI$8),AND($DF34&lt;&gt;$DF14,$DG14=DI$8),
AND($DF34&lt;&gt;$DF15,$DG15=DI$8),AND($DF34&lt;&gt;$DF16,$DG16=DI$8),AND($DF34&lt;&gt;$DF17,$DG17=DI$8),AND($DF34&lt;&gt;$DF18,$DG18=DI$8),
AND($DF34&lt;&gt;$DF19,$DG19=DI$8),AND($DF34&lt;&gt;$DF20,$DG20=DI$8),AND($DF34&lt;&gt;$DF21,$DG21=DI$8),AND($DF34&lt;&gt;$DF22,$DG22=DI$8),
AND($DF34&lt;&gt;$DF23,$DG23=DI$8),AND($DF34&lt;&gt;$DF24,$DG24=DI$8),AND($DF34&lt;&gt;$DF25,$DG25=DI$8),AND($DF34&lt;&gt;$DF26,$DG26=DI$8),
AND($DF34&lt;&gt;$DF27,$DG27=DI$8),AND($DF34&lt;&gt;$DF28,$DG28=DI$8),AND($DF34&lt;&gt;$DF29,$DG29=DI$8),AND($DF34&lt;&gt;$DF30,$DG30=DI$8),
AND($DF34&lt;&gt;$DF31,$DG31=DI$8),AND($DF34&lt;&gt;$DF32,$DG32=DI$8),AND($DF34&lt;&gt;$DF33,$DG33=DI$8)),
"",DI$8)</f>
        <v>RC02</v>
      </c>
      <c r="DJ34" s="349" t="str">
        <f t="shared" si="208"/>
        <v>RC03</v>
      </c>
      <c r="DK34" s="349" t="str">
        <f t="shared" si="208"/>
        <v>RC04</v>
      </c>
      <c r="DL34" s="349" t="str">
        <f t="shared" si="208"/>
        <v>RC05</v>
      </c>
      <c r="DM34" s="349" t="str">
        <f t="shared" si="208"/>
        <v>RC06</v>
      </c>
      <c r="DN34" s="349" t="str">
        <f t="shared" si="208"/>
        <v>RC07</v>
      </c>
      <c r="DO34" s="349" t="str">
        <f t="shared" si="208"/>
        <v>RC08</v>
      </c>
      <c r="DP34" s="349" t="str">
        <f t="shared" si="208"/>
        <v>RC09</v>
      </c>
      <c r="DQ34" s="349" t="str">
        <f t="shared" si="208"/>
        <v>RC10</v>
      </c>
      <c r="DR34" s="349" t="str">
        <f t="shared" si="208"/>
        <v>RC11</v>
      </c>
      <c r="DS34" s="349" t="str">
        <f t="shared" si="208"/>
        <v>RC12</v>
      </c>
      <c r="DT34" s="349" t="str">
        <f t="shared" si="208"/>
        <v>RC13</v>
      </c>
      <c r="DU34" s="349" t="str">
        <f t="shared" si="208"/>
        <v>RC14</v>
      </c>
      <c r="DV34" s="349" t="str">
        <f t="shared" si="208"/>
        <v>RC15</v>
      </c>
      <c r="DW34" s="349" t="str">
        <f t="shared" si="208"/>
        <v>RC16</v>
      </c>
      <c r="DX34" s="349" t="str">
        <f t="shared" si="208"/>
        <v>RC17</v>
      </c>
      <c r="DY34" s="349" t="str">
        <f t="shared" si="208"/>
        <v>RC18</v>
      </c>
      <c r="DZ34" s="349" t="str">
        <f t="shared" si="208"/>
        <v>RC19</v>
      </c>
      <c r="EA34" s="349" t="str">
        <f t="shared" si="208"/>
        <v>RC20</v>
      </c>
      <c r="EC34" s="349">
        <f>'③壁等-鉄骨造'!D34</f>
        <v>0</v>
      </c>
      <c r="ED34" s="349">
        <f>'③壁等-鉄骨造'!H34</f>
        <v>0</v>
      </c>
      <c r="EE34" s="349" t="str">
        <f>IF(OR(
AND($EC34&lt;&gt;$EC9,$ED9=EE$8),AND($EC34&lt;&gt;$EC10,$ED10=EE$8),
AND($EC34&lt;&gt;$EC11,$ED11=EE$8),AND($EC34&lt;&gt;$EC12,$ED12=EE$8),AND($EC34&lt;&gt;$EC13,$ED13=EE$8),AND($EC34&lt;&gt;$EC14,$ED14=EE$8),
AND($EC34&lt;&gt;$EC15,$ED15=EE$8),AND($EC34&lt;&gt;$EC16,$ED16=EE$8),AND($EC34&lt;&gt;$EC17,$ED17=EE$8),AND($EC34&lt;&gt;$EC18,$ED18=EE$8),
AND($EC34&lt;&gt;$EC19,$ED19=EE$8),AND($EC34&lt;&gt;$EC20,$ED20=EE$8),AND($EC34&lt;&gt;$EC21,$ED21=EE$8),AND($EC34&lt;&gt;$EC22,$ED22=EE$8),
AND($EC34&lt;&gt;$EC23,$ED23=EE$8),AND($EC34&lt;&gt;$EC24,$ED24=EE$8),AND($EC34&lt;&gt;$EC25,$ED25=EE$8),AND($EC34&lt;&gt;$EC26,$ED26=EE$8),
AND($EC34&lt;&gt;$EC27,$ED27=EE$8),AND($EC34&lt;&gt;$EC28,$ED28=EE$8),AND($EC34&lt;&gt;$EC29,$ED29=EE$8),AND($EC34&lt;&gt;$EC30,$ED30=EE$8),
AND($EC34&lt;&gt;$EC31,$ED31=EE$8),AND($EC34&lt;&gt;$EC32,$ED32=EE$8),AND($EC34&lt;&gt;$EC33,$ED33=EE$8)),
"",EE$8)</f>
        <v>S01</v>
      </c>
      <c r="EF34" s="349" t="str">
        <f t="shared" ref="EF34:EN34" si="209">IF(OR(
AND($EC34&lt;&gt;$EC9,$ED9=EF$8),AND($EC34&lt;&gt;$EC10,$ED10=EF$8),
AND($EC34&lt;&gt;$EC11,$ED11=EF$8),AND($EC34&lt;&gt;$EC12,$ED12=EF$8),AND($EC34&lt;&gt;$EC13,$ED13=EF$8),AND($EC34&lt;&gt;$EC14,$ED14=EF$8),
AND($EC34&lt;&gt;$EC15,$ED15=EF$8),AND($EC34&lt;&gt;$EC16,$ED16=EF$8),AND($EC34&lt;&gt;$EC17,$ED17=EF$8),AND($EC34&lt;&gt;$EC18,$ED18=EF$8),
AND($EC34&lt;&gt;$EC19,$ED19=EF$8),AND($EC34&lt;&gt;$EC20,$ED20=EF$8),AND($EC34&lt;&gt;$EC21,$ED21=EF$8),AND($EC34&lt;&gt;$EC22,$ED22=EF$8),
AND($EC34&lt;&gt;$EC23,$ED23=EF$8),AND($EC34&lt;&gt;$EC24,$ED24=EF$8),AND($EC34&lt;&gt;$EC25,$ED25=EF$8),AND($EC34&lt;&gt;$EC26,$ED26=EF$8),
AND($EC34&lt;&gt;$EC27,$ED27=EF$8),AND($EC34&lt;&gt;$EC28,$ED28=EF$8),AND($EC34&lt;&gt;$EC29,$ED29=EF$8),AND($EC34&lt;&gt;$EC30,$ED30=EF$8),
AND($EC34&lt;&gt;$EC31,$ED31=EF$8),AND($EC34&lt;&gt;$EC32,$ED32=EF$8),AND($EC34&lt;&gt;$EC33,$ED33=EF$8)),
"",EF$8)</f>
        <v>S02</v>
      </c>
      <c r="EG34" s="349" t="str">
        <f t="shared" si="209"/>
        <v>S03</v>
      </c>
      <c r="EH34" s="349" t="str">
        <f t="shared" si="209"/>
        <v>S04</v>
      </c>
      <c r="EI34" s="349" t="str">
        <f t="shared" si="209"/>
        <v>S05</v>
      </c>
      <c r="EJ34" s="349" t="str">
        <f t="shared" si="209"/>
        <v>S06</v>
      </c>
      <c r="EK34" s="349" t="str">
        <f t="shared" si="209"/>
        <v>S07</v>
      </c>
      <c r="EL34" s="349" t="str">
        <f t="shared" si="209"/>
        <v>S08</v>
      </c>
      <c r="EM34" s="349" t="str">
        <f t="shared" si="209"/>
        <v>S09</v>
      </c>
      <c r="EN34" s="349" t="str">
        <f t="shared" si="209"/>
        <v>S10</v>
      </c>
      <c r="EO34" s="349" t="str">
        <f t="shared" ref="EO34" si="210">IF(OR(
AND($EC34&lt;&gt;$EC9,$ED9=EO$8),AND($EC34&lt;&gt;$EC10,$ED10=EO$8),
AND($EC34&lt;&gt;$EC11,$ED11=EO$8),AND($EC34&lt;&gt;$EC12,$ED12=EO$8),AND($EC34&lt;&gt;$EC13,$ED13=EO$8),AND($EC34&lt;&gt;$EC14,$ED14=EO$8),
AND($EC34&lt;&gt;$EC15,$ED15=EO$8),AND($EC34&lt;&gt;$EC16,$ED16=EO$8),AND($EC34&lt;&gt;$EC17,$ED17=EO$8),AND($EC34&lt;&gt;$EC18,$ED18=EO$8),
AND($EC34&lt;&gt;$EC19,$ED19=EO$8),AND($EC34&lt;&gt;$EC20,$ED20=EO$8),AND($EC34&lt;&gt;$EC21,$ED21=EO$8),AND($EC34&lt;&gt;$EC22,$ED22=EO$8),
AND($EC34&lt;&gt;$EC23,$ED23=EO$8),AND($EC34&lt;&gt;$EC24,$ED24=EO$8),AND($EC34&lt;&gt;$EC25,$ED25=EO$8),AND($EC34&lt;&gt;$EC26,$ED26=EO$8),
AND($EC34&lt;&gt;$EC27,$ED27=EO$8),AND($EC34&lt;&gt;$EC28,$ED28=EO$8),AND($EC34&lt;&gt;$EC29,$ED29=EO$8),AND($EC34&lt;&gt;$EC30,$ED30=EO$8),
AND($EC34&lt;&gt;$EC31,$ED31=EO$8),AND($EC34&lt;&gt;$EC32,$ED32=EO$8),AND($EC34&lt;&gt;$EC33,$ED33=EO$8)),
"",EO$8)</f>
        <v>S11</v>
      </c>
      <c r="EP34" s="349" t="str">
        <f t="shared" ref="EP34" si="211">IF(OR(
AND($EC34&lt;&gt;$EC9,$ED9=EP$8),AND($EC34&lt;&gt;$EC10,$ED10=EP$8),
AND($EC34&lt;&gt;$EC11,$ED11=EP$8),AND($EC34&lt;&gt;$EC12,$ED12=EP$8),AND($EC34&lt;&gt;$EC13,$ED13=EP$8),AND($EC34&lt;&gt;$EC14,$ED14=EP$8),
AND($EC34&lt;&gt;$EC15,$ED15=EP$8),AND($EC34&lt;&gt;$EC16,$ED16=EP$8),AND($EC34&lt;&gt;$EC17,$ED17=EP$8),AND($EC34&lt;&gt;$EC18,$ED18=EP$8),
AND($EC34&lt;&gt;$EC19,$ED19=EP$8),AND($EC34&lt;&gt;$EC20,$ED20=EP$8),AND($EC34&lt;&gt;$EC21,$ED21=EP$8),AND($EC34&lt;&gt;$EC22,$ED22=EP$8),
AND($EC34&lt;&gt;$EC23,$ED23=EP$8),AND($EC34&lt;&gt;$EC24,$ED24=EP$8),AND($EC34&lt;&gt;$EC25,$ED25=EP$8),AND($EC34&lt;&gt;$EC26,$ED26=EP$8),
AND($EC34&lt;&gt;$EC27,$ED27=EP$8),AND($EC34&lt;&gt;$EC28,$ED28=EP$8),AND($EC34&lt;&gt;$EC29,$ED29=EP$8),AND($EC34&lt;&gt;$EC30,$ED30=EP$8),
AND($EC34&lt;&gt;$EC31,$ED31=EP$8),AND($EC34&lt;&gt;$EC32,$ED32=EP$8),AND($EC34&lt;&gt;$EC33,$ED33=EP$8)),
"",EP$8)</f>
        <v>S12</v>
      </c>
      <c r="EQ34" s="349" t="str">
        <f t="shared" ref="EQ34" si="212">IF(OR(
AND($EC34&lt;&gt;$EC9,$ED9=EQ$8),AND($EC34&lt;&gt;$EC10,$ED10=EQ$8),
AND($EC34&lt;&gt;$EC11,$ED11=EQ$8),AND($EC34&lt;&gt;$EC12,$ED12=EQ$8),AND($EC34&lt;&gt;$EC13,$ED13=EQ$8),AND($EC34&lt;&gt;$EC14,$ED14=EQ$8),
AND($EC34&lt;&gt;$EC15,$ED15=EQ$8),AND($EC34&lt;&gt;$EC16,$ED16=EQ$8),AND($EC34&lt;&gt;$EC17,$ED17=EQ$8),AND($EC34&lt;&gt;$EC18,$ED18=EQ$8),
AND($EC34&lt;&gt;$EC19,$ED19=EQ$8),AND($EC34&lt;&gt;$EC20,$ED20=EQ$8),AND($EC34&lt;&gt;$EC21,$ED21=EQ$8),AND($EC34&lt;&gt;$EC22,$ED22=EQ$8),
AND($EC34&lt;&gt;$EC23,$ED23=EQ$8),AND($EC34&lt;&gt;$EC24,$ED24=EQ$8),AND($EC34&lt;&gt;$EC25,$ED25=EQ$8),AND($EC34&lt;&gt;$EC26,$ED26=EQ$8),
AND($EC34&lt;&gt;$EC27,$ED27=EQ$8),AND($EC34&lt;&gt;$EC28,$ED28=EQ$8),AND($EC34&lt;&gt;$EC29,$ED29=EQ$8),AND($EC34&lt;&gt;$EC30,$ED30=EQ$8),
AND($EC34&lt;&gt;$EC31,$ED31=EQ$8),AND($EC34&lt;&gt;$EC32,$ED32=EQ$8),AND($EC34&lt;&gt;$EC33,$ED33=EQ$8)),
"",EQ$8)</f>
        <v>S13</v>
      </c>
      <c r="ER34" s="349" t="str">
        <f t="shared" ref="ER34" si="213">IF(OR(
AND($EC34&lt;&gt;$EC9,$ED9=ER$8),AND($EC34&lt;&gt;$EC10,$ED10=ER$8),
AND($EC34&lt;&gt;$EC11,$ED11=ER$8),AND($EC34&lt;&gt;$EC12,$ED12=ER$8),AND($EC34&lt;&gt;$EC13,$ED13=ER$8),AND($EC34&lt;&gt;$EC14,$ED14=ER$8),
AND($EC34&lt;&gt;$EC15,$ED15=ER$8),AND($EC34&lt;&gt;$EC16,$ED16=ER$8),AND($EC34&lt;&gt;$EC17,$ED17=ER$8),AND($EC34&lt;&gt;$EC18,$ED18=ER$8),
AND($EC34&lt;&gt;$EC19,$ED19=ER$8),AND($EC34&lt;&gt;$EC20,$ED20=ER$8),AND($EC34&lt;&gt;$EC21,$ED21=ER$8),AND($EC34&lt;&gt;$EC22,$ED22=ER$8),
AND($EC34&lt;&gt;$EC23,$ED23=ER$8),AND($EC34&lt;&gt;$EC24,$ED24=ER$8),AND($EC34&lt;&gt;$EC25,$ED25=ER$8),AND($EC34&lt;&gt;$EC26,$ED26=ER$8),
AND($EC34&lt;&gt;$EC27,$ED27=ER$8),AND($EC34&lt;&gt;$EC28,$ED28=ER$8),AND($EC34&lt;&gt;$EC29,$ED29=ER$8),AND($EC34&lt;&gt;$EC30,$ED30=ER$8),
AND($EC34&lt;&gt;$EC31,$ED31=ER$8),AND($EC34&lt;&gt;$EC32,$ED32=ER$8),AND($EC34&lt;&gt;$EC33,$ED33=ER$8)),
"",ER$8)</f>
        <v>S14</v>
      </c>
      <c r="ES34" s="349" t="str">
        <f t="shared" ref="ES34" si="214">IF(OR(
AND($EC34&lt;&gt;$EC9,$ED9=ES$8),AND($EC34&lt;&gt;$EC10,$ED10=ES$8),
AND($EC34&lt;&gt;$EC11,$ED11=ES$8),AND($EC34&lt;&gt;$EC12,$ED12=ES$8),AND($EC34&lt;&gt;$EC13,$ED13=ES$8),AND($EC34&lt;&gt;$EC14,$ED14=ES$8),
AND($EC34&lt;&gt;$EC15,$ED15=ES$8),AND($EC34&lt;&gt;$EC16,$ED16=ES$8),AND($EC34&lt;&gt;$EC17,$ED17=ES$8),AND($EC34&lt;&gt;$EC18,$ED18=ES$8),
AND($EC34&lt;&gt;$EC19,$ED19=ES$8),AND($EC34&lt;&gt;$EC20,$ED20=ES$8),AND($EC34&lt;&gt;$EC21,$ED21=ES$8),AND($EC34&lt;&gt;$EC22,$ED22=ES$8),
AND($EC34&lt;&gt;$EC23,$ED23=ES$8),AND($EC34&lt;&gt;$EC24,$ED24=ES$8),AND($EC34&lt;&gt;$EC25,$ED25=ES$8),AND($EC34&lt;&gt;$EC26,$ED26=ES$8),
AND($EC34&lt;&gt;$EC27,$ED27=ES$8),AND($EC34&lt;&gt;$EC28,$ED28=ES$8),AND($EC34&lt;&gt;$EC29,$ED29=ES$8),AND($EC34&lt;&gt;$EC30,$ED30=ES$8),
AND($EC34&lt;&gt;$EC31,$ED31=ES$8),AND($EC34&lt;&gt;$EC32,$ED32=ES$8),AND($EC34&lt;&gt;$EC33,$ED33=ES$8)),
"",ES$8)</f>
        <v>S15</v>
      </c>
      <c r="ET34" s="349" t="str">
        <f t="shared" ref="ET34" si="215">IF(OR(
AND($EC34&lt;&gt;$EC9,$ED9=ET$8),AND($EC34&lt;&gt;$EC10,$ED10=ET$8),
AND($EC34&lt;&gt;$EC11,$ED11=ET$8),AND($EC34&lt;&gt;$EC12,$ED12=ET$8),AND($EC34&lt;&gt;$EC13,$ED13=ET$8),AND($EC34&lt;&gt;$EC14,$ED14=ET$8),
AND($EC34&lt;&gt;$EC15,$ED15=ET$8),AND($EC34&lt;&gt;$EC16,$ED16=ET$8),AND($EC34&lt;&gt;$EC17,$ED17=ET$8),AND($EC34&lt;&gt;$EC18,$ED18=ET$8),
AND($EC34&lt;&gt;$EC19,$ED19=ET$8),AND($EC34&lt;&gt;$EC20,$ED20=ET$8),AND($EC34&lt;&gt;$EC21,$ED21=ET$8),AND($EC34&lt;&gt;$EC22,$ED22=ET$8),
AND($EC34&lt;&gt;$EC23,$ED23=ET$8),AND($EC34&lt;&gt;$EC24,$ED24=ET$8),AND($EC34&lt;&gt;$EC25,$ED25=ET$8),AND($EC34&lt;&gt;$EC26,$ED26=ET$8),
AND($EC34&lt;&gt;$EC27,$ED27=ET$8),AND($EC34&lt;&gt;$EC28,$ED28=ET$8),AND($EC34&lt;&gt;$EC29,$ED29=ET$8),AND($EC34&lt;&gt;$EC30,$ED30=ET$8),
AND($EC34&lt;&gt;$EC31,$ED31=ET$8),AND($EC34&lt;&gt;$EC32,$ED32=ET$8),AND($EC34&lt;&gt;$EC33,$ED33=ET$8)),
"",ET$8)</f>
        <v>S16</v>
      </c>
      <c r="EU34" s="349" t="str">
        <f t="shared" ref="EU34" si="216">IF(OR(
AND($EC34&lt;&gt;$EC9,$ED9=EU$8),AND($EC34&lt;&gt;$EC10,$ED10=EU$8),
AND($EC34&lt;&gt;$EC11,$ED11=EU$8),AND($EC34&lt;&gt;$EC12,$ED12=EU$8),AND($EC34&lt;&gt;$EC13,$ED13=EU$8),AND($EC34&lt;&gt;$EC14,$ED14=EU$8),
AND($EC34&lt;&gt;$EC15,$ED15=EU$8),AND($EC34&lt;&gt;$EC16,$ED16=EU$8),AND($EC34&lt;&gt;$EC17,$ED17=EU$8),AND($EC34&lt;&gt;$EC18,$ED18=EU$8),
AND($EC34&lt;&gt;$EC19,$ED19=EU$8),AND($EC34&lt;&gt;$EC20,$ED20=EU$8),AND($EC34&lt;&gt;$EC21,$ED21=EU$8),AND($EC34&lt;&gt;$EC22,$ED22=EU$8),
AND($EC34&lt;&gt;$EC23,$ED23=EU$8),AND($EC34&lt;&gt;$EC24,$ED24=EU$8),AND($EC34&lt;&gt;$EC25,$ED25=EU$8),AND($EC34&lt;&gt;$EC26,$ED26=EU$8),
AND($EC34&lt;&gt;$EC27,$ED27=EU$8),AND($EC34&lt;&gt;$EC28,$ED28=EU$8),AND($EC34&lt;&gt;$EC29,$ED29=EU$8),AND($EC34&lt;&gt;$EC30,$ED30=EU$8),
AND($EC34&lt;&gt;$EC31,$ED31=EU$8),AND($EC34&lt;&gt;$EC32,$ED32=EU$8),AND($EC34&lt;&gt;$EC33,$ED33=EU$8)),
"",EU$8)</f>
        <v>S17</v>
      </c>
      <c r="EV34" s="349" t="str">
        <f t="shared" ref="EV34" si="217">IF(OR(
AND($EC34&lt;&gt;$EC9,$ED9=EV$8),AND($EC34&lt;&gt;$EC10,$ED10=EV$8),
AND($EC34&lt;&gt;$EC11,$ED11=EV$8),AND($EC34&lt;&gt;$EC12,$ED12=EV$8),AND($EC34&lt;&gt;$EC13,$ED13=EV$8),AND($EC34&lt;&gt;$EC14,$ED14=EV$8),
AND($EC34&lt;&gt;$EC15,$ED15=EV$8),AND($EC34&lt;&gt;$EC16,$ED16=EV$8),AND($EC34&lt;&gt;$EC17,$ED17=EV$8),AND($EC34&lt;&gt;$EC18,$ED18=EV$8),
AND($EC34&lt;&gt;$EC19,$ED19=EV$8),AND($EC34&lt;&gt;$EC20,$ED20=EV$8),AND($EC34&lt;&gt;$EC21,$ED21=EV$8),AND($EC34&lt;&gt;$EC22,$ED22=EV$8),
AND($EC34&lt;&gt;$EC23,$ED23=EV$8),AND($EC34&lt;&gt;$EC24,$ED24=EV$8),AND($EC34&lt;&gt;$EC25,$ED25=EV$8),AND($EC34&lt;&gt;$EC26,$ED26=EV$8),
AND($EC34&lt;&gt;$EC27,$ED27=EV$8),AND($EC34&lt;&gt;$EC28,$ED28=EV$8),AND($EC34&lt;&gt;$EC29,$ED29=EV$8),AND($EC34&lt;&gt;$EC30,$ED30=EV$8),
AND($EC34&lt;&gt;$EC31,$ED31=EV$8),AND($EC34&lt;&gt;$EC32,$ED32=EV$8),AND($EC34&lt;&gt;$EC33,$ED33=EV$8)),
"",EV$8)</f>
        <v>S18</v>
      </c>
      <c r="EW34" s="349" t="str">
        <f t="shared" ref="EW34" si="218">IF(OR(
AND($EC34&lt;&gt;$EC9,$ED9=EW$8),AND($EC34&lt;&gt;$EC10,$ED10=EW$8),
AND($EC34&lt;&gt;$EC11,$ED11=EW$8),AND($EC34&lt;&gt;$EC12,$ED12=EW$8),AND($EC34&lt;&gt;$EC13,$ED13=EW$8),AND($EC34&lt;&gt;$EC14,$ED14=EW$8),
AND($EC34&lt;&gt;$EC15,$ED15=EW$8),AND($EC34&lt;&gt;$EC16,$ED16=EW$8),AND($EC34&lt;&gt;$EC17,$ED17=EW$8),AND($EC34&lt;&gt;$EC18,$ED18=EW$8),
AND($EC34&lt;&gt;$EC19,$ED19=EW$8),AND($EC34&lt;&gt;$EC20,$ED20=EW$8),AND($EC34&lt;&gt;$EC21,$ED21=EW$8),AND($EC34&lt;&gt;$EC22,$ED22=EW$8),
AND($EC34&lt;&gt;$EC23,$ED23=EW$8),AND($EC34&lt;&gt;$EC24,$ED24=EW$8),AND($EC34&lt;&gt;$EC25,$ED25=EW$8),AND($EC34&lt;&gt;$EC26,$ED26=EW$8),
AND($EC34&lt;&gt;$EC27,$ED27=EW$8),AND($EC34&lt;&gt;$EC28,$ED28=EW$8),AND($EC34&lt;&gt;$EC29,$ED29=EW$8),AND($EC34&lt;&gt;$EC30,$ED30=EW$8),
AND($EC34&lt;&gt;$EC31,$ED31=EW$8),AND($EC34&lt;&gt;$EC32,$ED32=EW$8),AND($EC34&lt;&gt;$EC33,$ED33=EW$8)),
"",EW$8)</f>
        <v>S19</v>
      </c>
      <c r="EX34" s="349" t="str">
        <f t="shared" ref="EX34" si="219">IF(OR(
AND($EC34&lt;&gt;$EC9,$ED9=EX$8),AND($EC34&lt;&gt;$EC10,$ED10=EX$8),
AND($EC34&lt;&gt;$EC11,$ED11=EX$8),AND($EC34&lt;&gt;$EC12,$ED12=EX$8),AND($EC34&lt;&gt;$EC13,$ED13=EX$8),AND($EC34&lt;&gt;$EC14,$ED14=EX$8),
AND($EC34&lt;&gt;$EC15,$ED15=EX$8),AND($EC34&lt;&gt;$EC16,$ED16=EX$8),AND($EC34&lt;&gt;$EC17,$ED17=EX$8),AND($EC34&lt;&gt;$EC18,$ED18=EX$8),
AND($EC34&lt;&gt;$EC19,$ED19=EX$8),AND($EC34&lt;&gt;$EC20,$ED20=EX$8),AND($EC34&lt;&gt;$EC21,$ED21=EX$8),AND($EC34&lt;&gt;$EC22,$ED22=EX$8),
AND($EC34&lt;&gt;$EC23,$ED23=EX$8),AND($EC34&lt;&gt;$EC24,$ED24=EX$8),AND($EC34&lt;&gt;$EC25,$ED25=EX$8),AND($EC34&lt;&gt;$EC26,$ED26=EX$8),
AND($EC34&lt;&gt;$EC27,$ED27=EX$8),AND($EC34&lt;&gt;$EC28,$ED28=EX$8),AND($EC34&lt;&gt;$EC29,$ED29=EX$8),AND($EC34&lt;&gt;$EC30,$ED30=EX$8),
AND($EC34&lt;&gt;$EC31,$ED31=EX$8),AND($EC34&lt;&gt;$EC32,$ED32=EX$8),AND($EC34&lt;&gt;$EC33,$ED33=EX$8)),
"",EX$8)</f>
        <v>S20</v>
      </c>
    </row>
    <row r="35" spans="1:154" x14ac:dyDescent="0.15">
      <c r="AT35" s="349" t="s">
        <v>303</v>
      </c>
      <c r="AU35" s="349">
        <v>0.06</v>
      </c>
      <c r="AY35" s="349">
        <f>'③壁等-鉄骨造'!L35</f>
        <v>0</v>
      </c>
      <c r="AZ35" s="349" t="str">
        <f t="shared" si="152"/>
        <v/>
      </c>
      <c r="BA35" s="349" t="str">
        <f t="shared" si="131"/>
        <v/>
      </c>
      <c r="BB35" s="349" t="str">
        <f t="shared" si="132"/>
        <v/>
      </c>
      <c r="BC35" s="349" t="str">
        <f t="shared" si="153"/>
        <v/>
      </c>
      <c r="BD35" s="349">
        <f>'③壁等-鉄骨造'!O35</f>
        <v>0</v>
      </c>
      <c r="BE35" s="349" t="str">
        <f t="shared" si="133"/>
        <v/>
      </c>
      <c r="BF35" s="349" t="str">
        <f t="shared" si="134"/>
        <v/>
      </c>
      <c r="BG35" s="349" t="str">
        <f t="shared" si="135"/>
        <v/>
      </c>
      <c r="BH35" s="349" t="str">
        <f t="shared" si="154"/>
        <v/>
      </c>
      <c r="BI35" s="349">
        <f>'③壁等-鉄骨造'!R35</f>
        <v>0</v>
      </c>
      <c r="BJ35" s="349" t="str">
        <f t="shared" si="136"/>
        <v/>
      </c>
      <c r="BK35" s="349" t="str">
        <f t="shared" si="137"/>
        <v/>
      </c>
      <c r="BL35" s="349" t="str">
        <f t="shared" si="138"/>
        <v/>
      </c>
      <c r="CI35" s="349">
        <f>'①壁等-木造'!D35</f>
        <v>0</v>
      </c>
      <c r="CJ35" s="349">
        <f>'①壁等-木造'!G35</f>
        <v>0</v>
      </c>
      <c r="CK35" s="349" t="str">
        <f>IF(OR(
AND($CI35&lt;&gt;$CI9,$CJ9=CK$8),AND($CI35&lt;&gt;$CI10,$CJ10=CK$8),AND($CI35&lt;&gt;$CI11,$CJ11=CK$8),
AND($CI35&lt;&gt;$CI12,$CJ12=CK$8),AND($CI35&lt;&gt;$CI13,$CJ13=CK$8),AND($CI35&lt;&gt;$CI14,$CJ14=CK$8),AND($CI35&lt;&gt;$CI15,$CJ15=CK$8),
AND($CI35&lt;&gt;$CI16,$CJ16=CK$8),AND($CI35&lt;&gt;$CI17,$CJ17=CK$8),AND($CI35&lt;&gt;$CI18,$CJ18=CK$8),AND($CI35&lt;&gt;$CI19,$CJ19=CK$8),
AND($CI35&lt;&gt;$CI20,$CJ20=CK$8),AND($CI35&lt;&gt;$CI21,$CJ21=CK$8),AND($CI35&lt;&gt;$CI22,$CJ22=CK$8),AND($CI35&lt;&gt;$CI23,$CJ23=CK$8),
AND($CI35&lt;&gt;$CI24,$CJ24=CK$8),AND($CI35&lt;&gt;$CI25,$CJ25=CK$8),AND($CI35&lt;&gt;$CI26,$CJ26=CK$8),AND($CI35&lt;&gt;$CI27,$CJ27=CK$8),
AND($CI35&lt;&gt;$CI28,$CJ28=CK$8),AND($CI35&lt;&gt;$CI29,$CJ29=CK$8),AND($CI35&lt;&gt;$CI30,$CJ30=CK$8),AND($CI35&lt;&gt;$CI31,$CJ31=CK$8),
AND($CI35&lt;&gt;$CI32,$CJ32=CK$8),AND($CI35&lt;&gt;$CI33,$CJ33=CK$8),AND($CI35&lt;&gt;$CI34,$CJ34=CK$8)),
"",CK$8)</f>
        <v/>
      </c>
      <c r="CL35" s="349" t="str">
        <f t="shared" ref="CL35:DD35" si="220">IF(OR(
AND($CI35&lt;&gt;$CI9,$CJ9=CL$8),AND($CI35&lt;&gt;$CI10,$CJ10=CL$8),AND($CI35&lt;&gt;$CI11,$CJ11=CL$8),
AND($CI35&lt;&gt;$CI12,$CJ12=CL$8),AND($CI35&lt;&gt;$CI13,$CJ13=CL$8),AND($CI35&lt;&gt;$CI14,$CJ14=CL$8),AND($CI35&lt;&gt;$CI15,$CJ15=CL$8),
AND($CI35&lt;&gt;$CI16,$CJ16=CL$8),AND($CI35&lt;&gt;$CI17,$CJ17=CL$8),AND($CI35&lt;&gt;$CI18,$CJ18=CL$8),AND($CI35&lt;&gt;$CI19,$CJ19=CL$8),
AND($CI35&lt;&gt;$CI20,$CJ20=CL$8),AND($CI35&lt;&gt;$CI21,$CJ21=CL$8),AND($CI35&lt;&gt;$CI22,$CJ22=CL$8),AND($CI35&lt;&gt;$CI23,$CJ23=CL$8),
AND($CI35&lt;&gt;$CI24,$CJ24=CL$8),AND($CI35&lt;&gt;$CI25,$CJ25=CL$8),AND($CI35&lt;&gt;$CI26,$CJ26=CL$8),AND($CI35&lt;&gt;$CI27,$CJ27=CL$8),
AND($CI35&lt;&gt;$CI28,$CJ28=CL$8),AND($CI35&lt;&gt;$CI29,$CJ29=CL$8),AND($CI35&lt;&gt;$CI30,$CJ30=CL$8),AND($CI35&lt;&gt;$CI31,$CJ31=CL$8),
AND($CI35&lt;&gt;$CI32,$CJ32=CL$8),AND($CI35&lt;&gt;$CI33,$CJ33=CL$8),AND($CI35&lt;&gt;$CI34,$CJ34=CL$8)),
"",CL$8)</f>
        <v/>
      </c>
      <c r="CM35" s="349" t="str">
        <f t="shared" si="220"/>
        <v/>
      </c>
      <c r="CN35" s="349" t="str">
        <f t="shared" si="220"/>
        <v>W04</v>
      </c>
      <c r="CO35" s="349" t="str">
        <f t="shared" si="220"/>
        <v>W05</v>
      </c>
      <c r="CP35" s="349" t="str">
        <f t="shared" si="220"/>
        <v>W06</v>
      </c>
      <c r="CQ35" s="349" t="str">
        <f t="shared" si="220"/>
        <v>W07</v>
      </c>
      <c r="CR35" s="349" t="str">
        <f t="shared" si="220"/>
        <v>W08</v>
      </c>
      <c r="CS35" s="349" t="str">
        <f t="shared" si="220"/>
        <v>W09</v>
      </c>
      <c r="CT35" s="349" t="str">
        <f t="shared" si="220"/>
        <v>W10</v>
      </c>
      <c r="CU35" s="349" t="str">
        <f t="shared" si="220"/>
        <v>W11</v>
      </c>
      <c r="CV35" s="349" t="str">
        <f t="shared" si="220"/>
        <v>W12</v>
      </c>
      <c r="CW35" s="349" t="str">
        <f t="shared" si="220"/>
        <v>W13</v>
      </c>
      <c r="CX35" s="349" t="str">
        <f t="shared" si="220"/>
        <v>W14</v>
      </c>
      <c r="CY35" s="349" t="str">
        <f t="shared" si="220"/>
        <v>W15</v>
      </c>
      <c r="CZ35" s="349" t="str">
        <f t="shared" si="220"/>
        <v>W16</v>
      </c>
      <c r="DA35" s="349" t="str">
        <f t="shared" si="220"/>
        <v>W17</v>
      </c>
      <c r="DB35" s="349" t="str">
        <f t="shared" si="220"/>
        <v>W18</v>
      </c>
      <c r="DC35" s="349" t="str">
        <f t="shared" si="220"/>
        <v>W19</v>
      </c>
      <c r="DD35" s="349" t="str">
        <f t="shared" si="220"/>
        <v>W20</v>
      </c>
      <c r="DF35" s="349">
        <f>'②壁等-RC造'!D35</f>
        <v>0</v>
      </c>
      <c r="DG35" s="349">
        <f>'②壁等-RC造'!H35</f>
        <v>0</v>
      </c>
      <c r="DH35" s="349" t="str">
        <f>IF(OR(
AND($DF35&lt;&gt;$DF9,$DG9=DH$8),AND($DF35&lt;&gt;$DF10,$DG10=DH$8),AND($DF35&lt;&gt;$DF11,$DG11=DH$8),
AND($DF35&lt;&gt;$DF12,$DG12=DH$8),AND($DF35&lt;&gt;$DF13,$DG13=DH$8),AND($DF35&lt;&gt;$DF14,$DG14=DH$8),AND($DF35&lt;&gt;$DF15,$DG15=DH$8),
AND($DF35&lt;&gt;$DF16,$DG16=DH$8),AND($DF35&lt;&gt;$DF17,$DG17=DH$8),AND($DF35&lt;&gt;$DF18,$DG18=DH$8),AND($DF35&lt;&gt;$DF19,$DG19=DH$8),
AND($DF35&lt;&gt;$DF20,$DG20=DH$8),AND($DF35&lt;&gt;$DF21,$DG21=DH$8),AND($DF35&lt;&gt;$DF22,$DG22=DH$8),AND($DF35&lt;&gt;$DF23,$DG23=DH$8),
AND($DF35&lt;&gt;$DF24,$DG24=DH$8),AND($DF35&lt;&gt;$DF25,$DG25=DH$8),AND($DF35&lt;&gt;$DF26,$DG26=DH$8),AND($DF35&lt;&gt;$DF27,$DG27=DH$8),
AND($DF35&lt;&gt;$DF28,$DG28=DH$8),AND($DF35&lt;&gt;$DF29,$DG29=DH$8),AND($DF35&lt;&gt;$DF30,$DG30=DH$8),AND($DF35&lt;&gt;$DF31,$DG31=DH$8),
AND($DF35&lt;&gt;$DF32,$DG32=DH$8),AND($DF35&lt;&gt;$DF33,$DG33=DH$8),AND($DF35&lt;&gt;$DF34,$DG34=DH$8)),
"",DH$8)</f>
        <v>RC01</v>
      </c>
      <c r="DI35" s="349" t="str">
        <f t="shared" ref="DI35:EA35" si="221">IF(OR(
AND($DF35&lt;&gt;$DF9,$DG9=DI$8),AND($DF35&lt;&gt;$DF10,$DG10=DI$8),AND($DF35&lt;&gt;$DF11,$DG11=DI$8),
AND($DF35&lt;&gt;$DF12,$DG12=DI$8),AND($DF35&lt;&gt;$DF13,$DG13=DI$8),AND($DF35&lt;&gt;$DF14,$DG14=DI$8),AND($DF35&lt;&gt;$DF15,$DG15=DI$8),
AND($DF35&lt;&gt;$DF16,$DG16=DI$8),AND($DF35&lt;&gt;$DF17,$DG17=DI$8),AND($DF35&lt;&gt;$DF18,$DG18=DI$8),AND($DF35&lt;&gt;$DF19,$DG19=DI$8),
AND($DF35&lt;&gt;$DF20,$DG20=DI$8),AND($DF35&lt;&gt;$DF21,$DG21=DI$8),AND($DF35&lt;&gt;$DF22,$DG22=DI$8),AND($DF35&lt;&gt;$DF23,$DG23=DI$8),
AND($DF35&lt;&gt;$DF24,$DG24=DI$8),AND($DF35&lt;&gt;$DF25,$DG25=DI$8),AND($DF35&lt;&gt;$DF26,$DG26=DI$8),AND($DF35&lt;&gt;$DF27,$DG27=DI$8),
AND($DF35&lt;&gt;$DF28,$DG28=DI$8),AND($DF35&lt;&gt;$DF29,$DG29=DI$8),AND($DF35&lt;&gt;$DF30,$DG30=DI$8),AND($DF35&lt;&gt;$DF31,$DG31=DI$8),
AND($DF35&lt;&gt;$DF32,$DG32=DI$8),AND($DF35&lt;&gt;$DF33,$DG33=DI$8),AND($DF35&lt;&gt;$DF34,$DG34=DI$8)),
"",DI$8)</f>
        <v>RC02</v>
      </c>
      <c r="DJ35" s="349" t="str">
        <f t="shared" si="221"/>
        <v>RC03</v>
      </c>
      <c r="DK35" s="349" t="str">
        <f t="shared" si="221"/>
        <v>RC04</v>
      </c>
      <c r="DL35" s="349" t="str">
        <f t="shared" si="221"/>
        <v>RC05</v>
      </c>
      <c r="DM35" s="349" t="str">
        <f t="shared" si="221"/>
        <v>RC06</v>
      </c>
      <c r="DN35" s="349" t="str">
        <f t="shared" si="221"/>
        <v>RC07</v>
      </c>
      <c r="DO35" s="349" t="str">
        <f t="shared" si="221"/>
        <v>RC08</v>
      </c>
      <c r="DP35" s="349" t="str">
        <f t="shared" si="221"/>
        <v>RC09</v>
      </c>
      <c r="DQ35" s="349" t="str">
        <f t="shared" si="221"/>
        <v>RC10</v>
      </c>
      <c r="DR35" s="349" t="str">
        <f t="shared" si="221"/>
        <v>RC11</v>
      </c>
      <c r="DS35" s="349" t="str">
        <f t="shared" si="221"/>
        <v>RC12</v>
      </c>
      <c r="DT35" s="349" t="str">
        <f t="shared" si="221"/>
        <v>RC13</v>
      </c>
      <c r="DU35" s="349" t="str">
        <f t="shared" si="221"/>
        <v>RC14</v>
      </c>
      <c r="DV35" s="349" t="str">
        <f t="shared" si="221"/>
        <v>RC15</v>
      </c>
      <c r="DW35" s="349" t="str">
        <f t="shared" si="221"/>
        <v>RC16</v>
      </c>
      <c r="DX35" s="349" t="str">
        <f t="shared" si="221"/>
        <v>RC17</v>
      </c>
      <c r="DY35" s="349" t="str">
        <f t="shared" si="221"/>
        <v>RC18</v>
      </c>
      <c r="DZ35" s="349" t="str">
        <f t="shared" si="221"/>
        <v>RC19</v>
      </c>
      <c r="EA35" s="349" t="str">
        <f t="shared" si="221"/>
        <v>RC20</v>
      </c>
      <c r="EC35" s="349">
        <f>'③壁等-鉄骨造'!D35</f>
        <v>0</v>
      </c>
      <c r="ED35" s="349">
        <f>'③壁等-鉄骨造'!H35</f>
        <v>0</v>
      </c>
      <c r="EE35" s="349" t="str">
        <f>IF(OR(
AND($EC35&lt;&gt;$EC9,$ED9=EE$8),AND($EC35&lt;&gt;$EC10,$ED10=EE$8),AND($EC35&lt;&gt;$EC11,$ED11=EE$8),
AND($EC35&lt;&gt;$EC12,$ED12=EE$8),AND($EC35&lt;&gt;$EC13,$ED13=EE$8),AND($EC35&lt;&gt;$EC14,$ED14=EE$8),AND($EC35&lt;&gt;$EC15,$ED15=EE$8),
AND($EC35&lt;&gt;$EC16,$ED16=EE$8),AND($EC35&lt;&gt;$EC17,$ED17=EE$8),AND($EC35&lt;&gt;$EC18,$ED18=EE$8),AND($EC35&lt;&gt;$EC19,$ED19=EE$8),
AND($EC35&lt;&gt;$EC20,$ED20=EE$8),AND($EC35&lt;&gt;$EC21,$ED21=EE$8),AND($EC35&lt;&gt;$EC22,$ED22=EE$8),AND($EC35&lt;&gt;$EC23,$ED23=EE$8),
AND($EC35&lt;&gt;$EC24,$ED24=EE$8),AND($EC35&lt;&gt;$EC25,$ED25=EE$8),AND($EC35&lt;&gt;$EC26,$ED26=EE$8),AND($EC35&lt;&gt;$EC27,$ED27=EE$8),
AND($EC35&lt;&gt;$EC28,$ED28=EE$8),AND($EC35&lt;&gt;$EC29,$ED29=EE$8),AND($EC35&lt;&gt;$EC30,$ED30=EE$8),AND($EC35&lt;&gt;$EC31,$ED31=EE$8),
AND($EC35&lt;&gt;$EC32,$ED32=EE$8),AND($EC35&lt;&gt;$EC33,$ED33=EE$8),AND($EC35&lt;&gt;$EC34,$ED34=EE$8)),
"",EE$8)</f>
        <v>S01</v>
      </c>
      <c r="EF35" s="349" t="str">
        <f t="shared" ref="EF35:EN35" si="222">IF(OR(
AND($EC35&lt;&gt;$EC9,$ED9=EF$8),AND($EC35&lt;&gt;$EC10,$ED10=EF$8),AND($EC35&lt;&gt;$EC11,$ED11=EF$8),
AND($EC35&lt;&gt;$EC12,$ED12=EF$8),AND($EC35&lt;&gt;$EC13,$ED13=EF$8),AND($EC35&lt;&gt;$EC14,$ED14=EF$8),AND($EC35&lt;&gt;$EC15,$ED15=EF$8),
AND($EC35&lt;&gt;$EC16,$ED16=EF$8),AND($EC35&lt;&gt;$EC17,$ED17=EF$8),AND($EC35&lt;&gt;$EC18,$ED18=EF$8),AND($EC35&lt;&gt;$EC19,$ED19=EF$8),
AND($EC35&lt;&gt;$EC20,$ED20=EF$8),AND($EC35&lt;&gt;$EC21,$ED21=EF$8),AND($EC35&lt;&gt;$EC22,$ED22=EF$8),AND($EC35&lt;&gt;$EC23,$ED23=EF$8),
AND($EC35&lt;&gt;$EC24,$ED24=EF$8),AND($EC35&lt;&gt;$EC25,$ED25=EF$8),AND($EC35&lt;&gt;$EC26,$ED26=EF$8),AND($EC35&lt;&gt;$EC27,$ED27=EF$8),
AND($EC35&lt;&gt;$EC28,$ED28=EF$8),AND($EC35&lt;&gt;$EC29,$ED29=EF$8),AND($EC35&lt;&gt;$EC30,$ED30=EF$8),AND($EC35&lt;&gt;$EC31,$ED31=EF$8),
AND($EC35&lt;&gt;$EC32,$ED32=EF$8),AND($EC35&lt;&gt;$EC33,$ED33=EF$8),AND($EC35&lt;&gt;$EC34,$ED34=EF$8)),
"",EF$8)</f>
        <v>S02</v>
      </c>
      <c r="EG35" s="349" t="str">
        <f t="shared" si="222"/>
        <v>S03</v>
      </c>
      <c r="EH35" s="349" t="str">
        <f t="shared" si="222"/>
        <v>S04</v>
      </c>
      <c r="EI35" s="349" t="str">
        <f t="shared" si="222"/>
        <v>S05</v>
      </c>
      <c r="EJ35" s="349" t="str">
        <f t="shared" si="222"/>
        <v>S06</v>
      </c>
      <c r="EK35" s="349" t="str">
        <f t="shared" si="222"/>
        <v>S07</v>
      </c>
      <c r="EL35" s="349" t="str">
        <f t="shared" si="222"/>
        <v>S08</v>
      </c>
      <c r="EM35" s="349" t="str">
        <f t="shared" si="222"/>
        <v>S09</v>
      </c>
      <c r="EN35" s="349" t="str">
        <f t="shared" si="222"/>
        <v>S10</v>
      </c>
      <c r="EO35" s="349" t="str">
        <f t="shared" ref="EO35" si="223">IF(OR(
AND($EC35&lt;&gt;$EC9,$ED9=EO$8),AND($EC35&lt;&gt;$EC10,$ED10=EO$8),AND($EC35&lt;&gt;$EC11,$ED11=EO$8),
AND($EC35&lt;&gt;$EC12,$ED12=EO$8),AND($EC35&lt;&gt;$EC13,$ED13=EO$8),AND($EC35&lt;&gt;$EC14,$ED14=EO$8),AND($EC35&lt;&gt;$EC15,$ED15=EO$8),
AND($EC35&lt;&gt;$EC16,$ED16=EO$8),AND($EC35&lt;&gt;$EC17,$ED17=EO$8),AND($EC35&lt;&gt;$EC18,$ED18=EO$8),AND($EC35&lt;&gt;$EC19,$ED19=EO$8),
AND($EC35&lt;&gt;$EC20,$ED20=EO$8),AND($EC35&lt;&gt;$EC21,$ED21=EO$8),AND($EC35&lt;&gt;$EC22,$ED22=EO$8),AND($EC35&lt;&gt;$EC23,$ED23=EO$8),
AND($EC35&lt;&gt;$EC24,$ED24=EO$8),AND($EC35&lt;&gt;$EC25,$ED25=EO$8),AND($EC35&lt;&gt;$EC26,$ED26=EO$8),AND($EC35&lt;&gt;$EC27,$ED27=EO$8),
AND($EC35&lt;&gt;$EC28,$ED28=EO$8),AND($EC35&lt;&gt;$EC29,$ED29=EO$8),AND($EC35&lt;&gt;$EC30,$ED30=EO$8),AND($EC35&lt;&gt;$EC31,$ED31=EO$8),
AND($EC35&lt;&gt;$EC32,$ED32=EO$8),AND($EC35&lt;&gt;$EC33,$ED33=EO$8),AND($EC35&lt;&gt;$EC34,$ED34=EO$8)),
"",EO$8)</f>
        <v>S11</v>
      </c>
      <c r="EP35" s="349" t="str">
        <f t="shared" ref="EP35" si="224">IF(OR(
AND($EC35&lt;&gt;$EC9,$ED9=EP$8),AND($EC35&lt;&gt;$EC10,$ED10=EP$8),AND($EC35&lt;&gt;$EC11,$ED11=EP$8),
AND($EC35&lt;&gt;$EC12,$ED12=EP$8),AND($EC35&lt;&gt;$EC13,$ED13=EP$8),AND($EC35&lt;&gt;$EC14,$ED14=EP$8),AND($EC35&lt;&gt;$EC15,$ED15=EP$8),
AND($EC35&lt;&gt;$EC16,$ED16=EP$8),AND($EC35&lt;&gt;$EC17,$ED17=EP$8),AND($EC35&lt;&gt;$EC18,$ED18=EP$8),AND($EC35&lt;&gt;$EC19,$ED19=EP$8),
AND($EC35&lt;&gt;$EC20,$ED20=EP$8),AND($EC35&lt;&gt;$EC21,$ED21=EP$8),AND($EC35&lt;&gt;$EC22,$ED22=EP$8),AND($EC35&lt;&gt;$EC23,$ED23=EP$8),
AND($EC35&lt;&gt;$EC24,$ED24=EP$8),AND($EC35&lt;&gt;$EC25,$ED25=EP$8),AND($EC35&lt;&gt;$EC26,$ED26=EP$8),AND($EC35&lt;&gt;$EC27,$ED27=EP$8),
AND($EC35&lt;&gt;$EC28,$ED28=EP$8),AND($EC35&lt;&gt;$EC29,$ED29=EP$8),AND($EC35&lt;&gt;$EC30,$ED30=EP$8),AND($EC35&lt;&gt;$EC31,$ED31=EP$8),
AND($EC35&lt;&gt;$EC32,$ED32=EP$8),AND($EC35&lt;&gt;$EC33,$ED33=EP$8),AND($EC35&lt;&gt;$EC34,$ED34=EP$8)),
"",EP$8)</f>
        <v>S12</v>
      </c>
      <c r="EQ35" s="349" t="str">
        <f t="shared" ref="EQ35" si="225">IF(OR(
AND($EC35&lt;&gt;$EC9,$ED9=EQ$8),AND($EC35&lt;&gt;$EC10,$ED10=EQ$8),AND($EC35&lt;&gt;$EC11,$ED11=EQ$8),
AND($EC35&lt;&gt;$EC12,$ED12=EQ$8),AND($EC35&lt;&gt;$EC13,$ED13=EQ$8),AND($EC35&lt;&gt;$EC14,$ED14=EQ$8),AND($EC35&lt;&gt;$EC15,$ED15=EQ$8),
AND($EC35&lt;&gt;$EC16,$ED16=EQ$8),AND($EC35&lt;&gt;$EC17,$ED17=EQ$8),AND($EC35&lt;&gt;$EC18,$ED18=EQ$8),AND($EC35&lt;&gt;$EC19,$ED19=EQ$8),
AND($EC35&lt;&gt;$EC20,$ED20=EQ$8),AND($EC35&lt;&gt;$EC21,$ED21=EQ$8),AND($EC35&lt;&gt;$EC22,$ED22=EQ$8),AND($EC35&lt;&gt;$EC23,$ED23=EQ$8),
AND($EC35&lt;&gt;$EC24,$ED24=EQ$8),AND($EC35&lt;&gt;$EC25,$ED25=EQ$8),AND($EC35&lt;&gt;$EC26,$ED26=EQ$8),AND($EC35&lt;&gt;$EC27,$ED27=EQ$8),
AND($EC35&lt;&gt;$EC28,$ED28=EQ$8),AND($EC35&lt;&gt;$EC29,$ED29=EQ$8),AND($EC35&lt;&gt;$EC30,$ED30=EQ$8),AND($EC35&lt;&gt;$EC31,$ED31=EQ$8),
AND($EC35&lt;&gt;$EC32,$ED32=EQ$8),AND($EC35&lt;&gt;$EC33,$ED33=EQ$8),AND($EC35&lt;&gt;$EC34,$ED34=EQ$8)),
"",EQ$8)</f>
        <v>S13</v>
      </c>
      <c r="ER35" s="349" t="str">
        <f t="shared" ref="ER35" si="226">IF(OR(
AND($EC35&lt;&gt;$EC9,$ED9=ER$8),AND($EC35&lt;&gt;$EC10,$ED10=ER$8),AND($EC35&lt;&gt;$EC11,$ED11=ER$8),
AND($EC35&lt;&gt;$EC12,$ED12=ER$8),AND($EC35&lt;&gt;$EC13,$ED13=ER$8),AND($EC35&lt;&gt;$EC14,$ED14=ER$8),AND($EC35&lt;&gt;$EC15,$ED15=ER$8),
AND($EC35&lt;&gt;$EC16,$ED16=ER$8),AND($EC35&lt;&gt;$EC17,$ED17=ER$8),AND($EC35&lt;&gt;$EC18,$ED18=ER$8),AND($EC35&lt;&gt;$EC19,$ED19=ER$8),
AND($EC35&lt;&gt;$EC20,$ED20=ER$8),AND($EC35&lt;&gt;$EC21,$ED21=ER$8),AND($EC35&lt;&gt;$EC22,$ED22=ER$8),AND($EC35&lt;&gt;$EC23,$ED23=ER$8),
AND($EC35&lt;&gt;$EC24,$ED24=ER$8),AND($EC35&lt;&gt;$EC25,$ED25=ER$8),AND($EC35&lt;&gt;$EC26,$ED26=ER$8),AND($EC35&lt;&gt;$EC27,$ED27=ER$8),
AND($EC35&lt;&gt;$EC28,$ED28=ER$8),AND($EC35&lt;&gt;$EC29,$ED29=ER$8),AND($EC35&lt;&gt;$EC30,$ED30=ER$8),AND($EC35&lt;&gt;$EC31,$ED31=ER$8),
AND($EC35&lt;&gt;$EC32,$ED32=ER$8),AND($EC35&lt;&gt;$EC33,$ED33=ER$8),AND($EC35&lt;&gt;$EC34,$ED34=ER$8)),
"",ER$8)</f>
        <v>S14</v>
      </c>
      <c r="ES35" s="349" t="str">
        <f t="shared" ref="ES35" si="227">IF(OR(
AND($EC35&lt;&gt;$EC9,$ED9=ES$8),AND($EC35&lt;&gt;$EC10,$ED10=ES$8),AND($EC35&lt;&gt;$EC11,$ED11=ES$8),
AND($EC35&lt;&gt;$EC12,$ED12=ES$8),AND($EC35&lt;&gt;$EC13,$ED13=ES$8),AND($EC35&lt;&gt;$EC14,$ED14=ES$8),AND($EC35&lt;&gt;$EC15,$ED15=ES$8),
AND($EC35&lt;&gt;$EC16,$ED16=ES$8),AND($EC35&lt;&gt;$EC17,$ED17=ES$8),AND($EC35&lt;&gt;$EC18,$ED18=ES$8),AND($EC35&lt;&gt;$EC19,$ED19=ES$8),
AND($EC35&lt;&gt;$EC20,$ED20=ES$8),AND($EC35&lt;&gt;$EC21,$ED21=ES$8),AND($EC35&lt;&gt;$EC22,$ED22=ES$8),AND($EC35&lt;&gt;$EC23,$ED23=ES$8),
AND($EC35&lt;&gt;$EC24,$ED24=ES$8),AND($EC35&lt;&gt;$EC25,$ED25=ES$8),AND($EC35&lt;&gt;$EC26,$ED26=ES$8),AND($EC35&lt;&gt;$EC27,$ED27=ES$8),
AND($EC35&lt;&gt;$EC28,$ED28=ES$8),AND($EC35&lt;&gt;$EC29,$ED29=ES$8),AND($EC35&lt;&gt;$EC30,$ED30=ES$8),AND($EC35&lt;&gt;$EC31,$ED31=ES$8),
AND($EC35&lt;&gt;$EC32,$ED32=ES$8),AND($EC35&lt;&gt;$EC33,$ED33=ES$8),AND($EC35&lt;&gt;$EC34,$ED34=ES$8)),
"",ES$8)</f>
        <v>S15</v>
      </c>
      <c r="ET35" s="349" t="str">
        <f t="shared" ref="ET35" si="228">IF(OR(
AND($EC35&lt;&gt;$EC9,$ED9=ET$8),AND($EC35&lt;&gt;$EC10,$ED10=ET$8),AND($EC35&lt;&gt;$EC11,$ED11=ET$8),
AND($EC35&lt;&gt;$EC12,$ED12=ET$8),AND($EC35&lt;&gt;$EC13,$ED13=ET$8),AND($EC35&lt;&gt;$EC14,$ED14=ET$8),AND($EC35&lt;&gt;$EC15,$ED15=ET$8),
AND($EC35&lt;&gt;$EC16,$ED16=ET$8),AND($EC35&lt;&gt;$EC17,$ED17=ET$8),AND($EC35&lt;&gt;$EC18,$ED18=ET$8),AND($EC35&lt;&gt;$EC19,$ED19=ET$8),
AND($EC35&lt;&gt;$EC20,$ED20=ET$8),AND($EC35&lt;&gt;$EC21,$ED21=ET$8),AND($EC35&lt;&gt;$EC22,$ED22=ET$8),AND($EC35&lt;&gt;$EC23,$ED23=ET$8),
AND($EC35&lt;&gt;$EC24,$ED24=ET$8),AND($EC35&lt;&gt;$EC25,$ED25=ET$8),AND($EC35&lt;&gt;$EC26,$ED26=ET$8),AND($EC35&lt;&gt;$EC27,$ED27=ET$8),
AND($EC35&lt;&gt;$EC28,$ED28=ET$8),AND($EC35&lt;&gt;$EC29,$ED29=ET$8),AND($EC35&lt;&gt;$EC30,$ED30=ET$8),AND($EC35&lt;&gt;$EC31,$ED31=ET$8),
AND($EC35&lt;&gt;$EC32,$ED32=ET$8),AND($EC35&lt;&gt;$EC33,$ED33=ET$8),AND($EC35&lt;&gt;$EC34,$ED34=ET$8)),
"",ET$8)</f>
        <v>S16</v>
      </c>
      <c r="EU35" s="349" t="str">
        <f t="shared" ref="EU35" si="229">IF(OR(
AND($EC35&lt;&gt;$EC9,$ED9=EU$8),AND($EC35&lt;&gt;$EC10,$ED10=EU$8),AND($EC35&lt;&gt;$EC11,$ED11=EU$8),
AND($EC35&lt;&gt;$EC12,$ED12=EU$8),AND($EC35&lt;&gt;$EC13,$ED13=EU$8),AND($EC35&lt;&gt;$EC14,$ED14=EU$8),AND($EC35&lt;&gt;$EC15,$ED15=EU$8),
AND($EC35&lt;&gt;$EC16,$ED16=EU$8),AND($EC35&lt;&gt;$EC17,$ED17=EU$8),AND($EC35&lt;&gt;$EC18,$ED18=EU$8),AND($EC35&lt;&gt;$EC19,$ED19=EU$8),
AND($EC35&lt;&gt;$EC20,$ED20=EU$8),AND($EC35&lt;&gt;$EC21,$ED21=EU$8),AND($EC35&lt;&gt;$EC22,$ED22=EU$8),AND($EC35&lt;&gt;$EC23,$ED23=EU$8),
AND($EC35&lt;&gt;$EC24,$ED24=EU$8),AND($EC35&lt;&gt;$EC25,$ED25=EU$8),AND($EC35&lt;&gt;$EC26,$ED26=EU$8),AND($EC35&lt;&gt;$EC27,$ED27=EU$8),
AND($EC35&lt;&gt;$EC28,$ED28=EU$8),AND($EC35&lt;&gt;$EC29,$ED29=EU$8),AND($EC35&lt;&gt;$EC30,$ED30=EU$8),AND($EC35&lt;&gt;$EC31,$ED31=EU$8),
AND($EC35&lt;&gt;$EC32,$ED32=EU$8),AND($EC35&lt;&gt;$EC33,$ED33=EU$8),AND($EC35&lt;&gt;$EC34,$ED34=EU$8)),
"",EU$8)</f>
        <v>S17</v>
      </c>
      <c r="EV35" s="349" t="str">
        <f t="shared" ref="EV35" si="230">IF(OR(
AND($EC35&lt;&gt;$EC9,$ED9=EV$8),AND($EC35&lt;&gt;$EC10,$ED10=EV$8),AND($EC35&lt;&gt;$EC11,$ED11=EV$8),
AND($EC35&lt;&gt;$EC12,$ED12=EV$8),AND($EC35&lt;&gt;$EC13,$ED13=EV$8),AND($EC35&lt;&gt;$EC14,$ED14=EV$8),AND($EC35&lt;&gt;$EC15,$ED15=EV$8),
AND($EC35&lt;&gt;$EC16,$ED16=EV$8),AND($EC35&lt;&gt;$EC17,$ED17=EV$8),AND($EC35&lt;&gt;$EC18,$ED18=EV$8),AND($EC35&lt;&gt;$EC19,$ED19=EV$8),
AND($EC35&lt;&gt;$EC20,$ED20=EV$8),AND($EC35&lt;&gt;$EC21,$ED21=EV$8),AND($EC35&lt;&gt;$EC22,$ED22=EV$8),AND($EC35&lt;&gt;$EC23,$ED23=EV$8),
AND($EC35&lt;&gt;$EC24,$ED24=EV$8),AND($EC35&lt;&gt;$EC25,$ED25=EV$8),AND($EC35&lt;&gt;$EC26,$ED26=EV$8),AND($EC35&lt;&gt;$EC27,$ED27=EV$8),
AND($EC35&lt;&gt;$EC28,$ED28=EV$8),AND($EC35&lt;&gt;$EC29,$ED29=EV$8),AND($EC35&lt;&gt;$EC30,$ED30=EV$8),AND($EC35&lt;&gt;$EC31,$ED31=EV$8),
AND($EC35&lt;&gt;$EC32,$ED32=EV$8),AND($EC35&lt;&gt;$EC33,$ED33=EV$8),AND($EC35&lt;&gt;$EC34,$ED34=EV$8)),
"",EV$8)</f>
        <v>S18</v>
      </c>
      <c r="EW35" s="349" t="str">
        <f t="shared" ref="EW35" si="231">IF(OR(
AND($EC35&lt;&gt;$EC9,$ED9=EW$8),AND($EC35&lt;&gt;$EC10,$ED10=EW$8),AND($EC35&lt;&gt;$EC11,$ED11=EW$8),
AND($EC35&lt;&gt;$EC12,$ED12=EW$8),AND($EC35&lt;&gt;$EC13,$ED13=EW$8),AND($EC35&lt;&gt;$EC14,$ED14=EW$8),AND($EC35&lt;&gt;$EC15,$ED15=EW$8),
AND($EC35&lt;&gt;$EC16,$ED16=EW$8),AND($EC35&lt;&gt;$EC17,$ED17=EW$8),AND($EC35&lt;&gt;$EC18,$ED18=EW$8),AND($EC35&lt;&gt;$EC19,$ED19=EW$8),
AND($EC35&lt;&gt;$EC20,$ED20=EW$8),AND($EC35&lt;&gt;$EC21,$ED21=EW$8),AND($EC35&lt;&gt;$EC22,$ED22=EW$8),AND($EC35&lt;&gt;$EC23,$ED23=EW$8),
AND($EC35&lt;&gt;$EC24,$ED24=EW$8),AND($EC35&lt;&gt;$EC25,$ED25=EW$8),AND($EC35&lt;&gt;$EC26,$ED26=EW$8),AND($EC35&lt;&gt;$EC27,$ED27=EW$8),
AND($EC35&lt;&gt;$EC28,$ED28=EW$8),AND($EC35&lt;&gt;$EC29,$ED29=EW$8),AND($EC35&lt;&gt;$EC30,$ED30=EW$8),AND($EC35&lt;&gt;$EC31,$ED31=EW$8),
AND($EC35&lt;&gt;$EC32,$ED32=EW$8),AND($EC35&lt;&gt;$EC33,$ED33=EW$8),AND($EC35&lt;&gt;$EC34,$ED34=EW$8)),
"",EW$8)</f>
        <v>S19</v>
      </c>
      <c r="EX35" s="349" t="str">
        <f t="shared" ref="EX35" si="232">IF(OR(
AND($EC35&lt;&gt;$EC9,$ED9=EX$8),AND($EC35&lt;&gt;$EC10,$ED10=EX$8),AND($EC35&lt;&gt;$EC11,$ED11=EX$8),
AND($EC35&lt;&gt;$EC12,$ED12=EX$8),AND($EC35&lt;&gt;$EC13,$ED13=EX$8),AND($EC35&lt;&gt;$EC14,$ED14=EX$8),AND($EC35&lt;&gt;$EC15,$ED15=EX$8),
AND($EC35&lt;&gt;$EC16,$ED16=EX$8),AND($EC35&lt;&gt;$EC17,$ED17=EX$8),AND($EC35&lt;&gt;$EC18,$ED18=EX$8),AND($EC35&lt;&gt;$EC19,$ED19=EX$8),
AND($EC35&lt;&gt;$EC20,$ED20=EX$8),AND($EC35&lt;&gt;$EC21,$ED21=EX$8),AND($EC35&lt;&gt;$EC22,$ED22=EX$8),AND($EC35&lt;&gt;$EC23,$ED23=EX$8),
AND($EC35&lt;&gt;$EC24,$ED24=EX$8),AND($EC35&lt;&gt;$EC25,$ED25=EX$8),AND($EC35&lt;&gt;$EC26,$ED26=EX$8),AND($EC35&lt;&gt;$EC27,$ED27=EX$8),
AND($EC35&lt;&gt;$EC28,$ED28=EX$8),AND($EC35&lt;&gt;$EC29,$ED29=EX$8),AND($EC35&lt;&gt;$EC30,$ED30=EX$8),AND($EC35&lt;&gt;$EC31,$ED31=EX$8),
AND($EC35&lt;&gt;$EC32,$ED32=EX$8),AND($EC35&lt;&gt;$EC33,$ED33=EX$8),AND($EC35&lt;&gt;$EC34,$ED34=EX$8)),
"",EX$8)</f>
        <v>S20</v>
      </c>
    </row>
    <row r="36" spans="1:154" x14ac:dyDescent="0.15">
      <c r="AT36" s="349" t="s">
        <v>304</v>
      </c>
      <c r="AU36" s="349">
        <v>0.15</v>
      </c>
      <c r="AY36" s="349">
        <f>'③壁等-鉄骨造'!L36</f>
        <v>0</v>
      </c>
      <c r="AZ36" s="349" t="str">
        <f t="shared" si="152"/>
        <v/>
      </c>
      <c r="BA36" s="349" t="str">
        <f t="shared" si="131"/>
        <v/>
      </c>
      <c r="BB36" s="349" t="str">
        <f t="shared" si="132"/>
        <v/>
      </c>
      <c r="BC36" s="349" t="str">
        <f t="shared" si="153"/>
        <v/>
      </c>
      <c r="BD36" s="349">
        <f>'③壁等-鉄骨造'!O36</f>
        <v>0</v>
      </c>
      <c r="BE36" s="349" t="str">
        <f t="shared" si="133"/>
        <v/>
      </c>
      <c r="BF36" s="349" t="str">
        <f t="shared" si="134"/>
        <v/>
      </c>
      <c r="BG36" s="349" t="str">
        <f t="shared" si="135"/>
        <v/>
      </c>
      <c r="BH36" s="349" t="str">
        <f t="shared" si="154"/>
        <v/>
      </c>
      <c r="BI36" s="349">
        <f>'③壁等-鉄骨造'!R36</f>
        <v>0</v>
      </c>
      <c r="BJ36" s="349" t="str">
        <f t="shared" si="136"/>
        <v/>
      </c>
      <c r="BK36" s="349" t="str">
        <f t="shared" si="137"/>
        <v/>
      </c>
      <c r="BL36" s="349" t="str">
        <f t="shared" si="138"/>
        <v/>
      </c>
      <c r="BN36" s="349" t="str">
        <f>⑤窓!G36</f>
        <v>4.(一重)金属製</v>
      </c>
      <c r="BO36" s="349" t="str">
        <f xml:space="preserve">
IF($BN36=$AF$4,$AG$4,
IF($BN36=$AF$5,$AG$15,
IF($BN36=$AF$6,$AG$8,
IF($BN36=$AF$7,$AG$8,
IF($BN36=$AF$8,$AG$19,
IF($BN36=$AF$9,$AG$22,
""))))))</f>
        <v>Low-E複層（A10以上）</v>
      </c>
      <c r="BP36" s="349" t="str">
        <f xml:space="preserve">
IF($BN36=$AF$4,$AG$5,
IF($BN36=$AF$5,$AG$8,
IF($BN36=$AF$6,$AG$24,
IF($BN36=$AF$7,$AG$24,
IF($BN36=$AF$8,$AG$20,
IF($BN36=$AF$9,"",
""))))))</f>
        <v>Low-E複層（G8以上）</v>
      </c>
      <c r="BQ36" s="349" t="str">
        <f xml:space="preserve">
IF($BN36=$AF$4,$AG$6,
IF($BN36=$AF$5,$AG$23,
IF($BN36=$AF$6,$AG$16,
IF($BN36=$AF$7,$AG$11,
IF($BN36=$AF$8,$AG$21,
IF($BN36=$AF$9,"",
""))))))</f>
        <v>Low-E複層（A5以上A10未満）</v>
      </c>
      <c r="BR36" s="349" t="str">
        <f xml:space="preserve">
IF($BN36=$AF$4,$AG$7,
IF($BN36=$AF$5,$AG$11,
IF($BN36=$AF$6,$AG$12,
IF($BN36=$AF$7,$AG$12,
IF($BN36=$AF$8,$AG$22,
IF($BN36=$AF$9,"",
""))))))</f>
        <v>Low-E複層（G4以上G7未満）</v>
      </c>
      <c r="BS36" s="349" t="str">
        <f xml:space="preserve">
IF($BN36=$AF$4,$AG$8,
IF($BN36=$AF$5,$AG$12,
IF($BN36=$AF$6,$AG$10,
IF($BN36=$AF$7,$AG$10,
IF($BN36=$AF$8,"",
IF($BN36=$AF$9,"",
""))))))</f>
        <v>複層（A10以上）</v>
      </c>
      <c r="BT36" s="349" t="str">
        <f xml:space="preserve">
IF($BN36=$AF$4,$AG$9,
IF($BN36=$AF$5,$AG$10,
IF($BN36=$AF$6,$AG$13,
IF($BN36=$AF$7,$AG$26,
IF($BN36=$AF$8,"",
IF($BN36=$AF$9,"",
""))))))</f>
        <v>複層（A4以上A10未満）</v>
      </c>
      <c r="BU36" s="349" t="str">
        <f xml:space="preserve">
IF($BN36=$AF$4,$AG$10,
IF($BN36=$AF$5,$AG$13,
IF($BN36=$AF$6,"",
IF($BN36=$AF$7,$AG$17,
IF($BN36=$AF$8,"",
IF($BN36=$AF$9,"",
""))))))</f>
        <v>単板＋単板（A12以上）</v>
      </c>
      <c r="BV36" s="349" t="str">
        <f xml:space="preserve">
IF($BN36=$AF$4,$AG$11,
IF($BN36=$AF$5,"",
IF($BN36=$AF$6,"",
IF($BN36=$AF$7,$AG$18,
IF($BN36=$AF$8,"",
IF($BN36=$AF$9,"",
""))))))</f>
        <v>単板＋単板（A6以上A12未満）</v>
      </c>
      <c r="BW36" s="349" t="str">
        <f xml:space="preserve">
IF($BN36=$AF$4,$AG$12,
IF($BN36=$AF$5,"",
IF($BN36=$AF$6,"",
IF($BN36=$AF$7,$AG$14,
IF($BN36=$AF$8,"",
IF($BN36=$AF$9,"",
""))))))</f>
        <v>単板</v>
      </c>
      <c r="BX36" s="349" t="str">
        <f xml:space="preserve">
IF($BN36=$AF$4,$AG$13,
IF($BN36=$AF$5,"",
IF($BN36=$AF$6,"",
IF($BN36=$AF$7,"",
IF($BN36=$AF$8,"",
IF($BN36=$AF$9,"",
""))))))</f>
        <v/>
      </c>
      <c r="BY36" s="349" t="str">
        <f xml:space="preserve">
IF($BN36=$AF$4,$AG$14,
IF($BN36=$AF$5,"",
IF($BN36=$AF$6,"",
IF($BN36=$AF$7,"",
IF($BN36=$AF$8,"",
IF($BN36=$AF$9,"",
""))))))</f>
        <v/>
      </c>
      <c r="CI36" s="349">
        <f>'①壁等-木造'!D36</f>
        <v>0</v>
      </c>
      <c r="CJ36" s="349">
        <f>'①壁等-木造'!G36</f>
        <v>0</v>
      </c>
      <c r="CK36" s="349" t="str">
        <f>IF(OR(
AND($CI36&lt;&gt;$CI9,$CJ9=CK$8),AND($CI36&lt;&gt;$CI10,$CJ10=CK$8),AND($CI36&lt;&gt;$CI11,$CJ11=CK$8),AND($CI36&lt;&gt;$CI12,$CJ12=CK$8),
AND($CI36&lt;&gt;$CI13,$CJ13=CK$8),AND($CI36&lt;&gt;$CI14,$CJ14=CK$8),AND($CI36&lt;&gt;$CI15,$CJ15=CK$8),AND($CI36&lt;&gt;$CI16,$CJ16=CK$8),
AND($CI36&lt;&gt;$CI17,$CJ17=CK$8),AND($CI36&lt;&gt;$CI18,$CJ18=CK$8),AND($CI36&lt;&gt;$CI19,$CJ19=CK$8),AND($CI36&lt;&gt;$CI20,$CJ20=CK$8),
AND($CI36&lt;&gt;$CI21,$CJ21=CK$8),AND($CI36&lt;&gt;$CI22,$CJ22=CK$8),AND($CI36&lt;&gt;$CI23,$CJ23=CK$8),AND($CI36&lt;&gt;$CI24,$CJ24=CK$8),
AND($CI36&lt;&gt;$CI25,$CJ25=CK$8),AND($CI36&lt;&gt;$CI26,$CJ26=CK$8),AND($CI36&lt;&gt;$CI27,$CJ27=CK$8),AND($CI36&lt;&gt;$CI28,$CJ28=CK$8),
AND($CI36&lt;&gt;$CI29,$CJ29=CK$8),AND($CI36&lt;&gt;$CI30,$CJ30=CK$8),AND($CI36&lt;&gt;$CI31,$CJ31=CK$8),AND($CI36&lt;&gt;$CI32,$CJ32=CK$8),
AND($CI36&lt;&gt;$CI33,$CJ33=CK$8),AND($CI36&lt;&gt;$CI34,$CJ34=CK$8),AND($CI36&lt;&gt;$CI35,$CJ35=CK$8)),
"",CK$8)</f>
        <v/>
      </c>
      <c r="CL36" s="349" t="str">
        <f t="shared" ref="CL36:DD36" si="233">IF(OR(
AND($CI36&lt;&gt;$CI9,$CJ9=CL$8),AND($CI36&lt;&gt;$CI10,$CJ10=CL$8),AND($CI36&lt;&gt;$CI11,$CJ11=CL$8),AND($CI36&lt;&gt;$CI12,$CJ12=CL$8),
AND($CI36&lt;&gt;$CI13,$CJ13=CL$8),AND($CI36&lt;&gt;$CI14,$CJ14=CL$8),AND($CI36&lt;&gt;$CI15,$CJ15=CL$8),AND($CI36&lt;&gt;$CI16,$CJ16=CL$8),
AND($CI36&lt;&gt;$CI17,$CJ17=CL$8),AND($CI36&lt;&gt;$CI18,$CJ18=CL$8),AND($CI36&lt;&gt;$CI19,$CJ19=CL$8),AND($CI36&lt;&gt;$CI20,$CJ20=CL$8),
AND($CI36&lt;&gt;$CI21,$CJ21=CL$8),AND($CI36&lt;&gt;$CI22,$CJ22=CL$8),AND($CI36&lt;&gt;$CI23,$CJ23=CL$8),AND($CI36&lt;&gt;$CI24,$CJ24=CL$8),
AND($CI36&lt;&gt;$CI25,$CJ25=CL$8),AND($CI36&lt;&gt;$CI26,$CJ26=CL$8),AND($CI36&lt;&gt;$CI27,$CJ27=CL$8),AND($CI36&lt;&gt;$CI28,$CJ28=CL$8),
AND($CI36&lt;&gt;$CI29,$CJ29=CL$8),AND($CI36&lt;&gt;$CI30,$CJ30=CL$8),AND($CI36&lt;&gt;$CI31,$CJ31=CL$8),AND($CI36&lt;&gt;$CI32,$CJ32=CL$8),
AND($CI36&lt;&gt;$CI33,$CJ33=CL$8),AND($CI36&lt;&gt;$CI34,$CJ34=CL$8),AND($CI36&lt;&gt;$CI35,$CJ35=CL$8)),
"",CL$8)</f>
        <v/>
      </c>
      <c r="CM36" s="349" t="str">
        <f t="shared" si="233"/>
        <v/>
      </c>
      <c r="CN36" s="349" t="str">
        <f t="shared" si="233"/>
        <v>W04</v>
      </c>
      <c r="CO36" s="349" t="str">
        <f t="shared" si="233"/>
        <v>W05</v>
      </c>
      <c r="CP36" s="349" t="str">
        <f t="shared" si="233"/>
        <v>W06</v>
      </c>
      <c r="CQ36" s="349" t="str">
        <f t="shared" si="233"/>
        <v>W07</v>
      </c>
      <c r="CR36" s="349" t="str">
        <f t="shared" si="233"/>
        <v>W08</v>
      </c>
      <c r="CS36" s="349" t="str">
        <f t="shared" si="233"/>
        <v>W09</v>
      </c>
      <c r="CT36" s="349" t="str">
        <f t="shared" si="233"/>
        <v>W10</v>
      </c>
      <c r="CU36" s="349" t="str">
        <f t="shared" si="233"/>
        <v>W11</v>
      </c>
      <c r="CV36" s="349" t="str">
        <f t="shared" si="233"/>
        <v>W12</v>
      </c>
      <c r="CW36" s="349" t="str">
        <f t="shared" si="233"/>
        <v>W13</v>
      </c>
      <c r="CX36" s="349" t="str">
        <f t="shared" si="233"/>
        <v>W14</v>
      </c>
      <c r="CY36" s="349" t="str">
        <f t="shared" si="233"/>
        <v>W15</v>
      </c>
      <c r="CZ36" s="349" t="str">
        <f t="shared" si="233"/>
        <v>W16</v>
      </c>
      <c r="DA36" s="349" t="str">
        <f t="shared" si="233"/>
        <v>W17</v>
      </c>
      <c r="DB36" s="349" t="str">
        <f t="shared" si="233"/>
        <v>W18</v>
      </c>
      <c r="DC36" s="349" t="str">
        <f t="shared" si="233"/>
        <v>W19</v>
      </c>
      <c r="DD36" s="349" t="str">
        <f t="shared" si="233"/>
        <v>W20</v>
      </c>
      <c r="DF36" s="349">
        <f>'②壁等-RC造'!D36</f>
        <v>0</v>
      </c>
      <c r="DG36" s="349">
        <f>'②壁等-RC造'!H36</f>
        <v>0</v>
      </c>
      <c r="DH36" s="349" t="str">
        <f>IF(OR(
AND($DF36&lt;&gt;$DF9,$DG9=DH$8),AND($DF36&lt;&gt;$DF10,$DG10=DH$8),AND($DF36&lt;&gt;$DF11,$DG11=DH$8),AND($DF36&lt;&gt;$DF12,$DG12=DH$8),
AND($DF36&lt;&gt;$DF13,$DG13=DH$8),AND($DF36&lt;&gt;$DF14,$DG14=DH$8),AND($DF36&lt;&gt;$DF15,$DG15=DH$8),AND($DF36&lt;&gt;$DF16,$DG16=DH$8),
AND($DF36&lt;&gt;$DF17,$DG17=DH$8),AND($DF36&lt;&gt;$DF18,$DG18=DH$8),AND($DF36&lt;&gt;$DF19,$DG19=DH$8),AND($DF36&lt;&gt;$DF20,$DG20=DH$8),
AND($DF36&lt;&gt;$DF21,$DG21=DH$8),AND($DF36&lt;&gt;$DF22,$DG22=DH$8),AND($DF36&lt;&gt;$DF23,$DG23=DH$8),AND($DF36&lt;&gt;$DF24,$DG24=DH$8),
AND($DF36&lt;&gt;$DF25,$DG25=DH$8),AND($DF36&lt;&gt;$DF26,$DG26=DH$8),AND($DF36&lt;&gt;$DF27,$DG27=DH$8),AND($DF36&lt;&gt;$DF28,$DG28=DH$8),
AND($DF36&lt;&gt;$DF29,$DG29=DH$8),AND($DF36&lt;&gt;$DF30,$DG30=DH$8),AND($DF36&lt;&gt;$DF31,$DG31=DH$8),AND($DF36&lt;&gt;$DF32,$DG32=DH$8),
AND($DF36&lt;&gt;$DF33,$DG33=DH$8),AND($DF36&lt;&gt;$DF34,$DG34=DH$8),AND($DF36&lt;&gt;$DF35,$DG35=DH$8)),
"",DH$8)</f>
        <v>RC01</v>
      </c>
      <c r="DI36" s="349" t="str">
        <f t="shared" ref="DI36:EA36" si="234">IF(OR(
AND($DF36&lt;&gt;$DF9,$DG9=DI$8),AND($DF36&lt;&gt;$DF10,$DG10=DI$8),AND($DF36&lt;&gt;$DF11,$DG11=DI$8),AND($DF36&lt;&gt;$DF12,$DG12=DI$8),
AND($DF36&lt;&gt;$DF13,$DG13=DI$8),AND($DF36&lt;&gt;$DF14,$DG14=DI$8),AND($DF36&lt;&gt;$DF15,$DG15=DI$8),AND($DF36&lt;&gt;$DF16,$DG16=DI$8),
AND($DF36&lt;&gt;$DF17,$DG17=DI$8),AND($DF36&lt;&gt;$DF18,$DG18=DI$8),AND($DF36&lt;&gt;$DF19,$DG19=DI$8),AND($DF36&lt;&gt;$DF20,$DG20=DI$8),
AND($DF36&lt;&gt;$DF21,$DG21=DI$8),AND($DF36&lt;&gt;$DF22,$DG22=DI$8),AND($DF36&lt;&gt;$DF23,$DG23=DI$8),AND($DF36&lt;&gt;$DF24,$DG24=DI$8),
AND($DF36&lt;&gt;$DF25,$DG25=DI$8),AND($DF36&lt;&gt;$DF26,$DG26=DI$8),AND($DF36&lt;&gt;$DF27,$DG27=DI$8),AND($DF36&lt;&gt;$DF28,$DG28=DI$8),
AND($DF36&lt;&gt;$DF29,$DG29=DI$8),AND($DF36&lt;&gt;$DF30,$DG30=DI$8),AND($DF36&lt;&gt;$DF31,$DG31=DI$8),AND($DF36&lt;&gt;$DF32,$DG32=DI$8),
AND($DF36&lt;&gt;$DF33,$DG33=DI$8),AND($DF36&lt;&gt;$DF34,$DG34=DI$8),AND($DF36&lt;&gt;$DF35,$DG35=DI$8)),
"",DI$8)</f>
        <v>RC02</v>
      </c>
      <c r="DJ36" s="349" t="str">
        <f t="shared" si="234"/>
        <v>RC03</v>
      </c>
      <c r="DK36" s="349" t="str">
        <f t="shared" si="234"/>
        <v>RC04</v>
      </c>
      <c r="DL36" s="349" t="str">
        <f t="shared" si="234"/>
        <v>RC05</v>
      </c>
      <c r="DM36" s="349" t="str">
        <f t="shared" si="234"/>
        <v>RC06</v>
      </c>
      <c r="DN36" s="349" t="str">
        <f t="shared" si="234"/>
        <v>RC07</v>
      </c>
      <c r="DO36" s="349" t="str">
        <f t="shared" si="234"/>
        <v>RC08</v>
      </c>
      <c r="DP36" s="349" t="str">
        <f t="shared" si="234"/>
        <v>RC09</v>
      </c>
      <c r="DQ36" s="349" t="str">
        <f t="shared" si="234"/>
        <v>RC10</v>
      </c>
      <c r="DR36" s="349" t="str">
        <f t="shared" si="234"/>
        <v>RC11</v>
      </c>
      <c r="DS36" s="349" t="str">
        <f t="shared" si="234"/>
        <v>RC12</v>
      </c>
      <c r="DT36" s="349" t="str">
        <f t="shared" si="234"/>
        <v>RC13</v>
      </c>
      <c r="DU36" s="349" t="str">
        <f t="shared" si="234"/>
        <v>RC14</v>
      </c>
      <c r="DV36" s="349" t="str">
        <f t="shared" si="234"/>
        <v>RC15</v>
      </c>
      <c r="DW36" s="349" t="str">
        <f t="shared" si="234"/>
        <v>RC16</v>
      </c>
      <c r="DX36" s="349" t="str">
        <f t="shared" si="234"/>
        <v>RC17</v>
      </c>
      <c r="DY36" s="349" t="str">
        <f t="shared" si="234"/>
        <v>RC18</v>
      </c>
      <c r="DZ36" s="349" t="str">
        <f t="shared" si="234"/>
        <v>RC19</v>
      </c>
      <c r="EA36" s="349" t="str">
        <f t="shared" si="234"/>
        <v>RC20</v>
      </c>
      <c r="EC36" s="349">
        <f>'③壁等-鉄骨造'!D36</f>
        <v>0</v>
      </c>
      <c r="ED36" s="349">
        <f>'③壁等-鉄骨造'!H36</f>
        <v>0</v>
      </c>
      <c r="EE36" s="349" t="str">
        <f>IF(OR(
AND($EC36&lt;&gt;$EC9,$ED9=EE$8),AND($EC36&lt;&gt;$EC10,$ED10=EE$8),AND($EC36&lt;&gt;$EC11,$ED11=EE$8),AND($EC36&lt;&gt;$EC12,$ED12=EE$8),
AND($EC36&lt;&gt;$EC13,$ED13=EE$8),AND($EC36&lt;&gt;$EC14,$ED14=EE$8),AND($EC36&lt;&gt;$EC15,$ED15=EE$8),AND($EC36&lt;&gt;$EC16,$ED16=EE$8),
AND($EC36&lt;&gt;$EC17,$ED17=EE$8),AND($EC36&lt;&gt;$EC18,$ED18=EE$8),AND($EC36&lt;&gt;$EC19,$ED19=EE$8),AND($EC36&lt;&gt;$EC20,$ED20=EE$8),
AND($EC36&lt;&gt;$EC21,$ED21=EE$8),AND($EC36&lt;&gt;$EC22,$ED22=EE$8),AND($EC36&lt;&gt;$EC23,$ED23=EE$8),AND($EC36&lt;&gt;$EC24,$ED24=EE$8),
AND($EC36&lt;&gt;$EC25,$ED25=EE$8),AND($EC36&lt;&gt;$EC26,$ED26=EE$8),AND($EC36&lt;&gt;$EC27,$ED27=EE$8),AND($EC36&lt;&gt;$EC28,$ED28=EE$8),
AND($EC36&lt;&gt;$EC29,$ED29=EE$8),AND($EC36&lt;&gt;$EC30,$ED30=EE$8),AND($EC36&lt;&gt;$EC31,$ED31=EE$8),AND($EC36&lt;&gt;$EC32,$ED32=EE$8),
AND($EC36&lt;&gt;$EC33,$ED33=EE$8),AND($EC36&lt;&gt;$EC34,$ED34=EE$8),AND($EC36&lt;&gt;$EC35,$ED35=EE$8)),
"",EE$8)</f>
        <v>S01</v>
      </c>
      <c r="EF36" s="349" t="str">
        <f t="shared" ref="EF36:EN36" si="235">IF(OR(
AND($EC36&lt;&gt;$EC9,$ED9=EF$8),AND($EC36&lt;&gt;$EC10,$ED10=EF$8),AND($EC36&lt;&gt;$EC11,$ED11=EF$8),AND($EC36&lt;&gt;$EC12,$ED12=EF$8),
AND($EC36&lt;&gt;$EC13,$ED13=EF$8),AND($EC36&lt;&gt;$EC14,$ED14=EF$8),AND($EC36&lt;&gt;$EC15,$ED15=EF$8),AND($EC36&lt;&gt;$EC16,$ED16=EF$8),
AND($EC36&lt;&gt;$EC17,$ED17=EF$8),AND($EC36&lt;&gt;$EC18,$ED18=EF$8),AND($EC36&lt;&gt;$EC19,$ED19=EF$8),AND($EC36&lt;&gt;$EC20,$ED20=EF$8),
AND($EC36&lt;&gt;$EC21,$ED21=EF$8),AND($EC36&lt;&gt;$EC22,$ED22=EF$8),AND($EC36&lt;&gt;$EC23,$ED23=EF$8),AND($EC36&lt;&gt;$EC24,$ED24=EF$8),
AND($EC36&lt;&gt;$EC25,$ED25=EF$8),AND($EC36&lt;&gt;$EC26,$ED26=EF$8),AND($EC36&lt;&gt;$EC27,$ED27=EF$8),AND($EC36&lt;&gt;$EC28,$ED28=EF$8),
AND($EC36&lt;&gt;$EC29,$ED29=EF$8),AND($EC36&lt;&gt;$EC30,$ED30=EF$8),AND($EC36&lt;&gt;$EC31,$ED31=EF$8),AND($EC36&lt;&gt;$EC32,$ED32=EF$8),
AND($EC36&lt;&gt;$EC33,$ED33=EF$8),AND($EC36&lt;&gt;$EC34,$ED34=EF$8),AND($EC36&lt;&gt;$EC35,$ED35=EF$8)),
"",EF$8)</f>
        <v>S02</v>
      </c>
      <c r="EG36" s="349" t="str">
        <f t="shared" si="235"/>
        <v>S03</v>
      </c>
      <c r="EH36" s="349" t="str">
        <f t="shared" si="235"/>
        <v>S04</v>
      </c>
      <c r="EI36" s="349" t="str">
        <f t="shared" si="235"/>
        <v>S05</v>
      </c>
      <c r="EJ36" s="349" t="str">
        <f t="shared" si="235"/>
        <v>S06</v>
      </c>
      <c r="EK36" s="349" t="str">
        <f t="shared" si="235"/>
        <v>S07</v>
      </c>
      <c r="EL36" s="349" t="str">
        <f t="shared" si="235"/>
        <v>S08</v>
      </c>
      <c r="EM36" s="349" t="str">
        <f t="shared" si="235"/>
        <v>S09</v>
      </c>
      <c r="EN36" s="349" t="str">
        <f t="shared" si="235"/>
        <v>S10</v>
      </c>
      <c r="EO36" s="349" t="str">
        <f t="shared" ref="EO36" si="236">IF(OR(
AND($EC36&lt;&gt;$EC9,$ED9=EO$8),AND($EC36&lt;&gt;$EC10,$ED10=EO$8),AND($EC36&lt;&gt;$EC11,$ED11=EO$8),AND($EC36&lt;&gt;$EC12,$ED12=EO$8),
AND($EC36&lt;&gt;$EC13,$ED13=EO$8),AND($EC36&lt;&gt;$EC14,$ED14=EO$8),AND($EC36&lt;&gt;$EC15,$ED15=EO$8),AND($EC36&lt;&gt;$EC16,$ED16=EO$8),
AND($EC36&lt;&gt;$EC17,$ED17=EO$8),AND($EC36&lt;&gt;$EC18,$ED18=EO$8),AND($EC36&lt;&gt;$EC19,$ED19=EO$8),AND($EC36&lt;&gt;$EC20,$ED20=EO$8),
AND($EC36&lt;&gt;$EC21,$ED21=EO$8),AND($EC36&lt;&gt;$EC22,$ED22=EO$8),AND($EC36&lt;&gt;$EC23,$ED23=EO$8),AND($EC36&lt;&gt;$EC24,$ED24=EO$8),
AND($EC36&lt;&gt;$EC25,$ED25=EO$8),AND($EC36&lt;&gt;$EC26,$ED26=EO$8),AND($EC36&lt;&gt;$EC27,$ED27=EO$8),AND($EC36&lt;&gt;$EC28,$ED28=EO$8),
AND($EC36&lt;&gt;$EC29,$ED29=EO$8),AND($EC36&lt;&gt;$EC30,$ED30=EO$8),AND($EC36&lt;&gt;$EC31,$ED31=EO$8),AND($EC36&lt;&gt;$EC32,$ED32=EO$8),
AND($EC36&lt;&gt;$EC33,$ED33=EO$8),AND($EC36&lt;&gt;$EC34,$ED34=EO$8),AND($EC36&lt;&gt;$EC35,$ED35=EO$8)),
"",EO$8)</f>
        <v>S11</v>
      </c>
      <c r="EP36" s="349" t="str">
        <f t="shared" ref="EP36" si="237">IF(OR(
AND($EC36&lt;&gt;$EC9,$ED9=EP$8),AND($EC36&lt;&gt;$EC10,$ED10=EP$8),AND($EC36&lt;&gt;$EC11,$ED11=EP$8),AND($EC36&lt;&gt;$EC12,$ED12=EP$8),
AND($EC36&lt;&gt;$EC13,$ED13=EP$8),AND($EC36&lt;&gt;$EC14,$ED14=EP$8),AND($EC36&lt;&gt;$EC15,$ED15=EP$8),AND($EC36&lt;&gt;$EC16,$ED16=EP$8),
AND($EC36&lt;&gt;$EC17,$ED17=EP$8),AND($EC36&lt;&gt;$EC18,$ED18=EP$8),AND($EC36&lt;&gt;$EC19,$ED19=EP$8),AND($EC36&lt;&gt;$EC20,$ED20=EP$8),
AND($EC36&lt;&gt;$EC21,$ED21=EP$8),AND($EC36&lt;&gt;$EC22,$ED22=EP$8),AND($EC36&lt;&gt;$EC23,$ED23=EP$8),AND($EC36&lt;&gt;$EC24,$ED24=EP$8),
AND($EC36&lt;&gt;$EC25,$ED25=EP$8),AND($EC36&lt;&gt;$EC26,$ED26=EP$8),AND($EC36&lt;&gt;$EC27,$ED27=EP$8),AND($EC36&lt;&gt;$EC28,$ED28=EP$8),
AND($EC36&lt;&gt;$EC29,$ED29=EP$8),AND($EC36&lt;&gt;$EC30,$ED30=EP$8),AND($EC36&lt;&gt;$EC31,$ED31=EP$8),AND($EC36&lt;&gt;$EC32,$ED32=EP$8),
AND($EC36&lt;&gt;$EC33,$ED33=EP$8),AND($EC36&lt;&gt;$EC34,$ED34=EP$8),AND($EC36&lt;&gt;$EC35,$ED35=EP$8)),
"",EP$8)</f>
        <v>S12</v>
      </c>
      <c r="EQ36" s="349" t="str">
        <f t="shared" ref="EQ36" si="238">IF(OR(
AND($EC36&lt;&gt;$EC9,$ED9=EQ$8),AND($EC36&lt;&gt;$EC10,$ED10=EQ$8),AND($EC36&lt;&gt;$EC11,$ED11=EQ$8),AND($EC36&lt;&gt;$EC12,$ED12=EQ$8),
AND($EC36&lt;&gt;$EC13,$ED13=EQ$8),AND($EC36&lt;&gt;$EC14,$ED14=EQ$8),AND($EC36&lt;&gt;$EC15,$ED15=EQ$8),AND($EC36&lt;&gt;$EC16,$ED16=EQ$8),
AND($EC36&lt;&gt;$EC17,$ED17=EQ$8),AND($EC36&lt;&gt;$EC18,$ED18=EQ$8),AND($EC36&lt;&gt;$EC19,$ED19=EQ$8),AND($EC36&lt;&gt;$EC20,$ED20=EQ$8),
AND($EC36&lt;&gt;$EC21,$ED21=EQ$8),AND($EC36&lt;&gt;$EC22,$ED22=EQ$8),AND($EC36&lt;&gt;$EC23,$ED23=EQ$8),AND($EC36&lt;&gt;$EC24,$ED24=EQ$8),
AND($EC36&lt;&gt;$EC25,$ED25=EQ$8),AND($EC36&lt;&gt;$EC26,$ED26=EQ$8),AND($EC36&lt;&gt;$EC27,$ED27=EQ$8),AND($EC36&lt;&gt;$EC28,$ED28=EQ$8),
AND($EC36&lt;&gt;$EC29,$ED29=EQ$8),AND($EC36&lt;&gt;$EC30,$ED30=EQ$8),AND($EC36&lt;&gt;$EC31,$ED31=EQ$8),AND($EC36&lt;&gt;$EC32,$ED32=EQ$8),
AND($EC36&lt;&gt;$EC33,$ED33=EQ$8),AND($EC36&lt;&gt;$EC34,$ED34=EQ$8),AND($EC36&lt;&gt;$EC35,$ED35=EQ$8)),
"",EQ$8)</f>
        <v>S13</v>
      </c>
      <c r="ER36" s="349" t="str">
        <f t="shared" ref="ER36" si="239">IF(OR(
AND($EC36&lt;&gt;$EC9,$ED9=ER$8),AND($EC36&lt;&gt;$EC10,$ED10=ER$8),AND($EC36&lt;&gt;$EC11,$ED11=ER$8),AND($EC36&lt;&gt;$EC12,$ED12=ER$8),
AND($EC36&lt;&gt;$EC13,$ED13=ER$8),AND($EC36&lt;&gt;$EC14,$ED14=ER$8),AND($EC36&lt;&gt;$EC15,$ED15=ER$8),AND($EC36&lt;&gt;$EC16,$ED16=ER$8),
AND($EC36&lt;&gt;$EC17,$ED17=ER$8),AND($EC36&lt;&gt;$EC18,$ED18=ER$8),AND($EC36&lt;&gt;$EC19,$ED19=ER$8),AND($EC36&lt;&gt;$EC20,$ED20=ER$8),
AND($EC36&lt;&gt;$EC21,$ED21=ER$8),AND($EC36&lt;&gt;$EC22,$ED22=ER$8),AND($EC36&lt;&gt;$EC23,$ED23=ER$8),AND($EC36&lt;&gt;$EC24,$ED24=ER$8),
AND($EC36&lt;&gt;$EC25,$ED25=ER$8),AND($EC36&lt;&gt;$EC26,$ED26=ER$8),AND($EC36&lt;&gt;$EC27,$ED27=ER$8),AND($EC36&lt;&gt;$EC28,$ED28=ER$8),
AND($EC36&lt;&gt;$EC29,$ED29=ER$8),AND($EC36&lt;&gt;$EC30,$ED30=ER$8),AND($EC36&lt;&gt;$EC31,$ED31=ER$8),AND($EC36&lt;&gt;$EC32,$ED32=ER$8),
AND($EC36&lt;&gt;$EC33,$ED33=ER$8),AND($EC36&lt;&gt;$EC34,$ED34=ER$8),AND($EC36&lt;&gt;$EC35,$ED35=ER$8)),
"",ER$8)</f>
        <v>S14</v>
      </c>
      <c r="ES36" s="349" t="str">
        <f t="shared" ref="ES36" si="240">IF(OR(
AND($EC36&lt;&gt;$EC9,$ED9=ES$8),AND($EC36&lt;&gt;$EC10,$ED10=ES$8),AND($EC36&lt;&gt;$EC11,$ED11=ES$8),AND($EC36&lt;&gt;$EC12,$ED12=ES$8),
AND($EC36&lt;&gt;$EC13,$ED13=ES$8),AND($EC36&lt;&gt;$EC14,$ED14=ES$8),AND($EC36&lt;&gt;$EC15,$ED15=ES$8),AND($EC36&lt;&gt;$EC16,$ED16=ES$8),
AND($EC36&lt;&gt;$EC17,$ED17=ES$8),AND($EC36&lt;&gt;$EC18,$ED18=ES$8),AND($EC36&lt;&gt;$EC19,$ED19=ES$8),AND($EC36&lt;&gt;$EC20,$ED20=ES$8),
AND($EC36&lt;&gt;$EC21,$ED21=ES$8),AND($EC36&lt;&gt;$EC22,$ED22=ES$8),AND($EC36&lt;&gt;$EC23,$ED23=ES$8),AND($EC36&lt;&gt;$EC24,$ED24=ES$8),
AND($EC36&lt;&gt;$EC25,$ED25=ES$8),AND($EC36&lt;&gt;$EC26,$ED26=ES$8),AND($EC36&lt;&gt;$EC27,$ED27=ES$8),AND($EC36&lt;&gt;$EC28,$ED28=ES$8),
AND($EC36&lt;&gt;$EC29,$ED29=ES$8),AND($EC36&lt;&gt;$EC30,$ED30=ES$8),AND($EC36&lt;&gt;$EC31,$ED31=ES$8),AND($EC36&lt;&gt;$EC32,$ED32=ES$8),
AND($EC36&lt;&gt;$EC33,$ED33=ES$8),AND($EC36&lt;&gt;$EC34,$ED34=ES$8),AND($EC36&lt;&gt;$EC35,$ED35=ES$8)),
"",ES$8)</f>
        <v>S15</v>
      </c>
      <c r="ET36" s="349" t="str">
        <f t="shared" ref="ET36" si="241">IF(OR(
AND($EC36&lt;&gt;$EC9,$ED9=ET$8),AND($EC36&lt;&gt;$EC10,$ED10=ET$8),AND($EC36&lt;&gt;$EC11,$ED11=ET$8),AND($EC36&lt;&gt;$EC12,$ED12=ET$8),
AND($EC36&lt;&gt;$EC13,$ED13=ET$8),AND($EC36&lt;&gt;$EC14,$ED14=ET$8),AND($EC36&lt;&gt;$EC15,$ED15=ET$8),AND($EC36&lt;&gt;$EC16,$ED16=ET$8),
AND($EC36&lt;&gt;$EC17,$ED17=ET$8),AND($EC36&lt;&gt;$EC18,$ED18=ET$8),AND($EC36&lt;&gt;$EC19,$ED19=ET$8),AND($EC36&lt;&gt;$EC20,$ED20=ET$8),
AND($EC36&lt;&gt;$EC21,$ED21=ET$8),AND($EC36&lt;&gt;$EC22,$ED22=ET$8),AND($EC36&lt;&gt;$EC23,$ED23=ET$8),AND($EC36&lt;&gt;$EC24,$ED24=ET$8),
AND($EC36&lt;&gt;$EC25,$ED25=ET$8),AND($EC36&lt;&gt;$EC26,$ED26=ET$8),AND($EC36&lt;&gt;$EC27,$ED27=ET$8),AND($EC36&lt;&gt;$EC28,$ED28=ET$8),
AND($EC36&lt;&gt;$EC29,$ED29=ET$8),AND($EC36&lt;&gt;$EC30,$ED30=ET$8),AND($EC36&lt;&gt;$EC31,$ED31=ET$8),AND($EC36&lt;&gt;$EC32,$ED32=ET$8),
AND($EC36&lt;&gt;$EC33,$ED33=ET$8),AND($EC36&lt;&gt;$EC34,$ED34=ET$8),AND($EC36&lt;&gt;$EC35,$ED35=ET$8)),
"",ET$8)</f>
        <v>S16</v>
      </c>
      <c r="EU36" s="349" t="str">
        <f t="shared" ref="EU36" si="242">IF(OR(
AND($EC36&lt;&gt;$EC9,$ED9=EU$8),AND($EC36&lt;&gt;$EC10,$ED10=EU$8),AND($EC36&lt;&gt;$EC11,$ED11=EU$8),AND($EC36&lt;&gt;$EC12,$ED12=EU$8),
AND($EC36&lt;&gt;$EC13,$ED13=EU$8),AND($EC36&lt;&gt;$EC14,$ED14=EU$8),AND($EC36&lt;&gt;$EC15,$ED15=EU$8),AND($EC36&lt;&gt;$EC16,$ED16=EU$8),
AND($EC36&lt;&gt;$EC17,$ED17=EU$8),AND($EC36&lt;&gt;$EC18,$ED18=EU$8),AND($EC36&lt;&gt;$EC19,$ED19=EU$8),AND($EC36&lt;&gt;$EC20,$ED20=EU$8),
AND($EC36&lt;&gt;$EC21,$ED21=EU$8),AND($EC36&lt;&gt;$EC22,$ED22=EU$8),AND($EC36&lt;&gt;$EC23,$ED23=EU$8),AND($EC36&lt;&gt;$EC24,$ED24=EU$8),
AND($EC36&lt;&gt;$EC25,$ED25=EU$8),AND($EC36&lt;&gt;$EC26,$ED26=EU$8),AND($EC36&lt;&gt;$EC27,$ED27=EU$8),AND($EC36&lt;&gt;$EC28,$ED28=EU$8),
AND($EC36&lt;&gt;$EC29,$ED29=EU$8),AND($EC36&lt;&gt;$EC30,$ED30=EU$8),AND($EC36&lt;&gt;$EC31,$ED31=EU$8),AND($EC36&lt;&gt;$EC32,$ED32=EU$8),
AND($EC36&lt;&gt;$EC33,$ED33=EU$8),AND($EC36&lt;&gt;$EC34,$ED34=EU$8),AND($EC36&lt;&gt;$EC35,$ED35=EU$8)),
"",EU$8)</f>
        <v>S17</v>
      </c>
      <c r="EV36" s="349" t="str">
        <f t="shared" ref="EV36" si="243">IF(OR(
AND($EC36&lt;&gt;$EC9,$ED9=EV$8),AND($EC36&lt;&gt;$EC10,$ED10=EV$8),AND($EC36&lt;&gt;$EC11,$ED11=EV$8),AND($EC36&lt;&gt;$EC12,$ED12=EV$8),
AND($EC36&lt;&gt;$EC13,$ED13=EV$8),AND($EC36&lt;&gt;$EC14,$ED14=EV$8),AND($EC36&lt;&gt;$EC15,$ED15=EV$8),AND($EC36&lt;&gt;$EC16,$ED16=EV$8),
AND($EC36&lt;&gt;$EC17,$ED17=EV$8),AND($EC36&lt;&gt;$EC18,$ED18=EV$8),AND($EC36&lt;&gt;$EC19,$ED19=EV$8),AND($EC36&lt;&gt;$EC20,$ED20=EV$8),
AND($EC36&lt;&gt;$EC21,$ED21=EV$8),AND($EC36&lt;&gt;$EC22,$ED22=EV$8),AND($EC36&lt;&gt;$EC23,$ED23=EV$8),AND($EC36&lt;&gt;$EC24,$ED24=EV$8),
AND($EC36&lt;&gt;$EC25,$ED25=EV$8),AND($EC36&lt;&gt;$EC26,$ED26=EV$8),AND($EC36&lt;&gt;$EC27,$ED27=EV$8),AND($EC36&lt;&gt;$EC28,$ED28=EV$8),
AND($EC36&lt;&gt;$EC29,$ED29=EV$8),AND($EC36&lt;&gt;$EC30,$ED30=EV$8),AND($EC36&lt;&gt;$EC31,$ED31=EV$8),AND($EC36&lt;&gt;$EC32,$ED32=EV$8),
AND($EC36&lt;&gt;$EC33,$ED33=EV$8),AND($EC36&lt;&gt;$EC34,$ED34=EV$8),AND($EC36&lt;&gt;$EC35,$ED35=EV$8)),
"",EV$8)</f>
        <v>S18</v>
      </c>
      <c r="EW36" s="349" t="str">
        <f t="shared" ref="EW36" si="244">IF(OR(
AND($EC36&lt;&gt;$EC9,$ED9=EW$8),AND($EC36&lt;&gt;$EC10,$ED10=EW$8),AND($EC36&lt;&gt;$EC11,$ED11=EW$8),AND($EC36&lt;&gt;$EC12,$ED12=EW$8),
AND($EC36&lt;&gt;$EC13,$ED13=EW$8),AND($EC36&lt;&gt;$EC14,$ED14=EW$8),AND($EC36&lt;&gt;$EC15,$ED15=EW$8),AND($EC36&lt;&gt;$EC16,$ED16=EW$8),
AND($EC36&lt;&gt;$EC17,$ED17=EW$8),AND($EC36&lt;&gt;$EC18,$ED18=EW$8),AND($EC36&lt;&gt;$EC19,$ED19=EW$8),AND($EC36&lt;&gt;$EC20,$ED20=EW$8),
AND($EC36&lt;&gt;$EC21,$ED21=EW$8),AND($EC36&lt;&gt;$EC22,$ED22=EW$8),AND($EC36&lt;&gt;$EC23,$ED23=EW$8),AND($EC36&lt;&gt;$EC24,$ED24=EW$8),
AND($EC36&lt;&gt;$EC25,$ED25=EW$8),AND($EC36&lt;&gt;$EC26,$ED26=EW$8),AND($EC36&lt;&gt;$EC27,$ED27=EW$8),AND($EC36&lt;&gt;$EC28,$ED28=EW$8),
AND($EC36&lt;&gt;$EC29,$ED29=EW$8),AND($EC36&lt;&gt;$EC30,$ED30=EW$8),AND($EC36&lt;&gt;$EC31,$ED31=EW$8),AND($EC36&lt;&gt;$EC32,$ED32=EW$8),
AND($EC36&lt;&gt;$EC33,$ED33=EW$8),AND($EC36&lt;&gt;$EC34,$ED34=EW$8),AND($EC36&lt;&gt;$EC35,$ED35=EW$8)),
"",EW$8)</f>
        <v>S19</v>
      </c>
      <c r="EX36" s="349" t="str">
        <f t="shared" ref="EX36" si="245">IF(OR(
AND($EC36&lt;&gt;$EC9,$ED9=EX$8),AND($EC36&lt;&gt;$EC10,$ED10=EX$8),AND($EC36&lt;&gt;$EC11,$ED11=EX$8),AND($EC36&lt;&gt;$EC12,$ED12=EX$8),
AND($EC36&lt;&gt;$EC13,$ED13=EX$8),AND($EC36&lt;&gt;$EC14,$ED14=EX$8),AND($EC36&lt;&gt;$EC15,$ED15=EX$8),AND($EC36&lt;&gt;$EC16,$ED16=EX$8),
AND($EC36&lt;&gt;$EC17,$ED17=EX$8),AND($EC36&lt;&gt;$EC18,$ED18=EX$8),AND($EC36&lt;&gt;$EC19,$ED19=EX$8),AND($EC36&lt;&gt;$EC20,$ED20=EX$8),
AND($EC36&lt;&gt;$EC21,$ED21=EX$8),AND($EC36&lt;&gt;$EC22,$ED22=EX$8),AND($EC36&lt;&gt;$EC23,$ED23=EX$8),AND($EC36&lt;&gt;$EC24,$ED24=EX$8),
AND($EC36&lt;&gt;$EC25,$ED25=EX$8),AND($EC36&lt;&gt;$EC26,$ED26=EX$8),AND($EC36&lt;&gt;$EC27,$ED27=EX$8),AND($EC36&lt;&gt;$EC28,$ED28=EX$8),
AND($EC36&lt;&gt;$EC29,$ED29=EX$8),AND($EC36&lt;&gt;$EC30,$ED30=EX$8),AND($EC36&lt;&gt;$EC31,$ED31=EX$8),AND($EC36&lt;&gt;$EC32,$ED32=EX$8),
AND($EC36&lt;&gt;$EC33,$ED33=EX$8),AND($EC36&lt;&gt;$EC34,$ED34=EX$8),AND($EC36&lt;&gt;$EC35,$ED35=EX$8)),
"",EX$8)</f>
        <v>S20</v>
      </c>
    </row>
    <row r="37" spans="1:154" x14ac:dyDescent="0.15">
      <c r="AT37" s="349" t="s">
        <v>305</v>
      </c>
      <c r="AU37" s="349">
        <v>0.13</v>
      </c>
      <c r="AY37" s="349">
        <f>'③壁等-鉄骨造'!L37</f>
        <v>0</v>
      </c>
      <c r="AZ37" s="349" t="str">
        <f t="shared" si="152"/>
        <v/>
      </c>
      <c r="BA37" s="349" t="str">
        <f t="shared" si="131"/>
        <v/>
      </c>
      <c r="BB37" s="349" t="str">
        <f t="shared" si="132"/>
        <v/>
      </c>
      <c r="BC37" s="349" t="str">
        <f t="shared" si="153"/>
        <v/>
      </c>
      <c r="BD37" s="349">
        <f>'③壁等-鉄骨造'!O37</f>
        <v>0</v>
      </c>
      <c r="BE37" s="349" t="str">
        <f t="shared" si="133"/>
        <v/>
      </c>
      <c r="BF37" s="349" t="str">
        <f t="shared" si="134"/>
        <v/>
      </c>
      <c r="BG37" s="349" t="str">
        <f t="shared" si="135"/>
        <v/>
      </c>
      <c r="BH37" s="349" t="str">
        <f t="shared" si="154"/>
        <v/>
      </c>
      <c r="BI37" s="349">
        <f>'③壁等-鉄骨造'!R37</f>
        <v>0</v>
      </c>
      <c r="BJ37" s="349" t="str">
        <f t="shared" si="136"/>
        <v/>
      </c>
      <c r="BK37" s="349" t="str">
        <f t="shared" si="137"/>
        <v/>
      </c>
      <c r="BL37" s="349" t="str">
        <f t="shared" si="138"/>
        <v/>
      </c>
      <c r="CI37" s="349">
        <f>'①壁等-木造'!D37</f>
        <v>0</v>
      </c>
      <c r="CJ37" s="349">
        <f>'①壁等-木造'!G37</f>
        <v>0</v>
      </c>
      <c r="CK37" s="349" t="str">
        <f>IF(OR(
AND($CI37&lt;&gt;$CI9,$CJ9=CK$8),
AND($CI37&lt;&gt;$CI10,$CJ10=CK$8),AND($CI37&lt;&gt;$CI11,$CJ11=CK$8),AND($CI37&lt;&gt;$CI12,$CJ12=CK$8),AND($CI37&lt;&gt;$CI13,$CJ13=CK$8),
AND($CI37&lt;&gt;$CI14,$CJ14=CK$8),AND($CI37&lt;&gt;$CI15,$CJ15=CK$8),AND($CI37&lt;&gt;$CI16,$CJ16=CK$8),AND($CI37&lt;&gt;$CI17,$CJ17=CK$8),
AND($CI37&lt;&gt;$CI18,$CJ18=CK$8),AND($CI37&lt;&gt;$CI19,$CJ19=CK$8),AND($CI37&lt;&gt;$CI20,$CJ20=CK$8),AND($CI37&lt;&gt;$CI21,$CJ21=CK$8),
AND($CI37&lt;&gt;$CI22,$CJ22=CK$8),AND($CI37&lt;&gt;$CI23,$CJ23=CK$8),AND($CI37&lt;&gt;$CI24,$CJ24=CK$8),AND($CI37&lt;&gt;$CI25,$CJ25=CK$8),
AND($CI37&lt;&gt;$CI26,$CJ26=CK$8),AND($CI37&lt;&gt;$CI27,$CJ27=CK$8),AND($CI37&lt;&gt;$CI28,$CJ28=CK$8),AND($CI37&lt;&gt;$CI29,$CJ29=CK$8),
AND($CI37&lt;&gt;$CI30,$CJ30=CK$8),AND($CI37&lt;&gt;$CI31,$CJ31=CK$8),AND($CI37&lt;&gt;$CI32,$CJ32=CK$8),AND($CI37&lt;&gt;$CI33,$CJ33=CK$8),
AND($CI37&lt;&gt;$CI34,$CJ34=CK$8),AND($CI37&lt;&gt;$CI35,$CJ35=CK$8),AND($CI37&lt;&gt;$CI36,$CJ36=CK$8)),
"",CK$8)</f>
        <v/>
      </c>
      <c r="CL37" s="349" t="str">
        <f t="shared" ref="CL37:DD37" si="246">IF(OR(
AND($CI37&lt;&gt;$CI9,$CJ9=CL$8),
AND($CI37&lt;&gt;$CI10,$CJ10=CL$8),AND($CI37&lt;&gt;$CI11,$CJ11=CL$8),AND($CI37&lt;&gt;$CI12,$CJ12=CL$8),AND($CI37&lt;&gt;$CI13,$CJ13=CL$8),
AND($CI37&lt;&gt;$CI14,$CJ14=CL$8),AND($CI37&lt;&gt;$CI15,$CJ15=CL$8),AND($CI37&lt;&gt;$CI16,$CJ16=CL$8),AND($CI37&lt;&gt;$CI17,$CJ17=CL$8),
AND($CI37&lt;&gt;$CI18,$CJ18=CL$8),AND($CI37&lt;&gt;$CI19,$CJ19=CL$8),AND($CI37&lt;&gt;$CI20,$CJ20=CL$8),AND($CI37&lt;&gt;$CI21,$CJ21=CL$8),
AND($CI37&lt;&gt;$CI22,$CJ22=CL$8),AND($CI37&lt;&gt;$CI23,$CJ23=CL$8),AND($CI37&lt;&gt;$CI24,$CJ24=CL$8),AND($CI37&lt;&gt;$CI25,$CJ25=CL$8),
AND($CI37&lt;&gt;$CI26,$CJ26=CL$8),AND($CI37&lt;&gt;$CI27,$CJ27=CL$8),AND($CI37&lt;&gt;$CI28,$CJ28=CL$8),AND($CI37&lt;&gt;$CI29,$CJ29=CL$8),
AND($CI37&lt;&gt;$CI30,$CJ30=CL$8),AND($CI37&lt;&gt;$CI31,$CJ31=CL$8),AND($CI37&lt;&gt;$CI32,$CJ32=CL$8),AND($CI37&lt;&gt;$CI33,$CJ33=CL$8),
AND($CI37&lt;&gt;$CI34,$CJ34=CL$8),AND($CI37&lt;&gt;$CI35,$CJ35=CL$8),AND($CI37&lt;&gt;$CI36,$CJ36=CL$8)),
"",CL$8)</f>
        <v/>
      </c>
      <c r="CM37" s="349" t="str">
        <f t="shared" si="246"/>
        <v/>
      </c>
      <c r="CN37" s="349" t="str">
        <f t="shared" si="246"/>
        <v>W04</v>
      </c>
      <c r="CO37" s="349" t="str">
        <f t="shared" si="246"/>
        <v>W05</v>
      </c>
      <c r="CP37" s="349" t="str">
        <f t="shared" si="246"/>
        <v>W06</v>
      </c>
      <c r="CQ37" s="349" t="str">
        <f t="shared" si="246"/>
        <v>W07</v>
      </c>
      <c r="CR37" s="349" t="str">
        <f t="shared" si="246"/>
        <v>W08</v>
      </c>
      <c r="CS37" s="349" t="str">
        <f t="shared" si="246"/>
        <v>W09</v>
      </c>
      <c r="CT37" s="349" t="str">
        <f t="shared" si="246"/>
        <v>W10</v>
      </c>
      <c r="CU37" s="349" t="str">
        <f t="shared" si="246"/>
        <v>W11</v>
      </c>
      <c r="CV37" s="349" t="str">
        <f t="shared" si="246"/>
        <v>W12</v>
      </c>
      <c r="CW37" s="349" t="str">
        <f t="shared" si="246"/>
        <v>W13</v>
      </c>
      <c r="CX37" s="349" t="str">
        <f t="shared" si="246"/>
        <v>W14</v>
      </c>
      <c r="CY37" s="349" t="str">
        <f t="shared" si="246"/>
        <v>W15</v>
      </c>
      <c r="CZ37" s="349" t="str">
        <f t="shared" si="246"/>
        <v>W16</v>
      </c>
      <c r="DA37" s="349" t="str">
        <f t="shared" si="246"/>
        <v>W17</v>
      </c>
      <c r="DB37" s="349" t="str">
        <f t="shared" si="246"/>
        <v>W18</v>
      </c>
      <c r="DC37" s="349" t="str">
        <f t="shared" si="246"/>
        <v>W19</v>
      </c>
      <c r="DD37" s="349" t="str">
        <f t="shared" si="246"/>
        <v>W20</v>
      </c>
      <c r="DF37" s="349">
        <f>'②壁等-RC造'!D37</f>
        <v>0</v>
      </c>
      <c r="DG37" s="349">
        <f>'②壁等-RC造'!H37</f>
        <v>0</v>
      </c>
      <c r="DH37" s="349" t="str">
        <f>IF(OR(
AND($DF37&lt;&gt;$DF9,$DG9=DH$8),
AND($DF37&lt;&gt;$DF10,$DG10=DH$8),AND($DF37&lt;&gt;$DF11,$DG11=DH$8),AND($DF37&lt;&gt;$DF12,$DG12=DH$8),AND($DF37&lt;&gt;$DF13,$DG13=DH$8),
AND($DF37&lt;&gt;$DF14,$DG14=DH$8),AND($DF37&lt;&gt;$DF15,$DG15=DH$8),AND($DF37&lt;&gt;$DF16,$DG16=DH$8),AND($DF37&lt;&gt;$DF17,$DG17=DH$8),
AND($DF37&lt;&gt;$DF18,$DG18=DH$8),AND($DF37&lt;&gt;$DF19,$DG19=DH$8),AND($DF37&lt;&gt;$DF20,$DG20=DH$8),AND($DF37&lt;&gt;$DF21,$DG21=DH$8),
AND($DF37&lt;&gt;$DF22,$DG22=DH$8),AND($DF37&lt;&gt;$DF23,$DG23=DH$8),AND($DF37&lt;&gt;$DF24,$DG24=DH$8),AND($DF37&lt;&gt;$DF25,$DG25=DH$8),
AND($DF37&lt;&gt;$DF26,$DG26=DH$8),AND($DF37&lt;&gt;$DF27,$DG27=DH$8),AND($DF37&lt;&gt;$DF28,$DG28=DH$8),AND($DF37&lt;&gt;$DF29,$DG29=DH$8),
AND($DF37&lt;&gt;$DF30,$DG30=DH$8),AND($DF37&lt;&gt;$DF31,$DG31=DH$8),AND($DF37&lt;&gt;$DF32,$DG32=DH$8),AND($DF37&lt;&gt;$DF33,$DG33=DH$8),
AND($DF37&lt;&gt;$DF34,$DG34=DH$8),AND($DF37&lt;&gt;$DF35,$DG35=DH$8),AND($DF37&lt;&gt;$DF36,$DG36=DH$8)),
"",DH$8)</f>
        <v>RC01</v>
      </c>
      <c r="DI37" s="349" t="str">
        <f t="shared" ref="DI37:EA37" si="247">IF(OR(
AND($DF37&lt;&gt;$DF9,$DG9=DI$8),
AND($DF37&lt;&gt;$DF10,$DG10=DI$8),AND($DF37&lt;&gt;$DF11,$DG11=DI$8),AND($DF37&lt;&gt;$DF12,$DG12=DI$8),AND($DF37&lt;&gt;$DF13,$DG13=DI$8),
AND($DF37&lt;&gt;$DF14,$DG14=DI$8),AND($DF37&lt;&gt;$DF15,$DG15=DI$8),AND($DF37&lt;&gt;$DF16,$DG16=DI$8),AND($DF37&lt;&gt;$DF17,$DG17=DI$8),
AND($DF37&lt;&gt;$DF18,$DG18=DI$8),AND($DF37&lt;&gt;$DF19,$DG19=DI$8),AND($DF37&lt;&gt;$DF20,$DG20=DI$8),AND($DF37&lt;&gt;$DF21,$DG21=DI$8),
AND($DF37&lt;&gt;$DF22,$DG22=DI$8),AND($DF37&lt;&gt;$DF23,$DG23=DI$8),AND($DF37&lt;&gt;$DF24,$DG24=DI$8),AND($DF37&lt;&gt;$DF25,$DG25=DI$8),
AND($DF37&lt;&gt;$DF26,$DG26=DI$8),AND($DF37&lt;&gt;$DF27,$DG27=DI$8),AND($DF37&lt;&gt;$DF28,$DG28=DI$8),AND($DF37&lt;&gt;$DF29,$DG29=DI$8),
AND($DF37&lt;&gt;$DF30,$DG30=DI$8),AND($DF37&lt;&gt;$DF31,$DG31=DI$8),AND($DF37&lt;&gt;$DF32,$DG32=DI$8),AND($DF37&lt;&gt;$DF33,$DG33=DI$8),
AND($DF37&lt;&gt;$DF34,$DG34=DI$8),AND($DF37&lt;&gt;$DF35,$DG35=DI$8),AND($DF37&lt;&gt;$DF36,$DG36=DI$8)),
"",DI$8)</f>
        <v>RC02</v>
      </c>
      <c r="DJ37" s="349" t="str">
        <f t="shared" si="247"/>
        <v>RC03</v>
      </c>
      <c r="DK37" s="349" t="str">
        <f t="shared" si="247"/>
        <v>RC04</v>
      </c>
      <c r="DL37" s="349" t="str">
        <f t="shared" si="247"/>
        <v>RC05</v>
      </c>
      <c r="DM37" s="349" t="str">
        <f t="shared" si="247"/>
        <v>RC06</v>
      </c>
      <c r="DN37" s="349" t="str">
        <f t="shared" si="247"/>
        <v>RC07</v>
      </c>
      <c r="DO37" s="349" t="str">
        <f t="shared" si="247"/>
        <v>RC08</v>
      </c>
      <c r="DP37" s="349" t="str">
        <f t="shared" si="247"/>
        <v>RC09</v>
      </c>
      <c r="DQ37" s="349" t="str">
        <f t="shared" si="247"/>
        <v>RC10</v>
      </c>
      <c r="DR37" s="349" t="str">
        <f t="shared" si="247"/>
        <v>RC11</v>
      </c>
      <c r="DS37" s="349" t="str">
        <f t="shared" si="247"/>
        <v>RC12</v>
      </c>
      <c r="DT37" s="349" t="str">
        <f t="shared" si="247"/>
        <v>RC13</v>
      </c>
      <c r="DU37" s="349" t="str">
        <f t="shared" si="247"/>
        <v>RC14</v>
      </c>
      <c r="DV37" s="349" t="str">
        <f t="shared" si="247"/>
        <v>RC15</v>
      </c>
      <c r="DW37" s="349" t="str">
        <f t="shared" si="247"/>
        <v>RC16</v>
      </c>
      <c r="DX37" s="349" t="str">
        <f t="shared" si="247"/>
        <v>RC17</v>
      </c>
      <c r="DY37" s="349" t="str">
        <f t="shared" si="247"/>
        <v>RC18</v>
      </c>
      <c r="DZ37" s="349" t="str">
        <f t="shared" si="247"/>
        <v>RC19</v>
      </c>
      <c r="EA37" s="349" t="str">
        <f t="shared" si="247"/>
        <v>RC20</v>
      </c>
      <c r="EC37" s="349">
        <f>'③壁等-鉄骨造'!D37</f>
        <v>0</v>
      </c>
      <c r="ED37" s="349">
        <f>'③壁等-鉄骨造'!H37</f>
        <v>0</v>
      </c>
      <c r="EE37" s="349" t="str">
        <f>IF(OR(
AND($EC37&lt;&gt;$EC9,$ED9=EE$8),
AND($EC37&lt;&gt;$EC10,$ED10=EE$8),AND($EC37&lt;&gt;$EC11,$ED11=EE$8),AND($EC37&lt;&gt;$EC12,$ED12=EE$8),AND($EC37&lt;&gt;$EC13,$ED13=EE$8),
AND($EC37&lt;&gt;$EC14,$ED14=EE$8),AND($EC37&lt;&gt;$EC15,$ED15=EE$8),AND($EC37&lt;&gt;$EC16,$ED16=EE$8),AND($EC37&lt;&gt;$EC17,$ED17=EE$8),
AND($EC37&lt;&gt;$EC18,$ED18=EE$8),AND($EC37&lt;&gt;$EC19,$ED19=EE$8),AND($EC37&lt;&gt;$EC20,$ED20=EE$8),AND($EC37&lt;&gt;$EC21,$ED21=EE$8),
AND($EC37&lt;&gt;$EC22,$ED22=EE$8),AND($EC37&lt;&gt;$EC23,$ED23=EE$8),AND($EC37&lt;&gt;$EC24,$ED24=EE$8),AND($EC37&lt;&gt;$EC25,$ED25=EE$8),
AND($EC37&lt;&gt;$EC26,$ED26=EE$8),AND($EC37&lt;&gt;$EC27,$ED27=EE$8),AND($EC37&lt;&gt;$EC28,$ED28=EE$8),AND($EC37&lt;&gt;$EC29,$ED29=EE$8),
AND($EC37&lt;&gt;$EC30,$ED30=EE$8),AND($EC37&lt;&gt;$EC31,$ED31=EE$8),AND($EC37&lt;&gt;$EC32,$ED32=EE$8),AND($EC37&lt;&gt;$EC33,$ED33=EE$8),
AND($EC37&lt;&gt;$EC34,$ED34=EE$8),AND($EC37&lt;&gt;$EC35,$ED35=EE$8),AND($EC37&lt;&gt;$EC36,$ED36=EE$8)),
"",EE$8)</f>
        <v>S01</v>
      </c>
      <c r="EF37" s="349" t="str">
        <f t="shared" ref="EF37:EN37" si="248">IF(OR(
AND($EC37&lt;&gt;$EC9,$ED9=EF$8),
AND($EC37&lt;&gt;$EC10,$ED10=EF$8),AND($EC37&lt;&gt;$EC11,$ED11=EF$8),AND($EC37&lt;&gt;$EC12,$ED12=EF$8),AND($EC37&lt;&gt;$EC13,$ED13=EF$8),
AND($EC37&lt;&gt;$EC14,$ED14=EF$8),AND($EC37&lt;&gt;$EC15,$ED15=EF$8),AND($EC37&lt;&gt;$EC16,$ED16=EF$8),AND($EC37&lt;&gt;$EC17,$ED17=EF$8),
AND($EC37&lt;&gt;$EC18,$ED18=EF$8),AND($EC37&lt;&gt;$EC19,$ED19=EF$8),AND($EC37&lt;&gt;$EC20,$ED20=EF$8),AND($EC37&lt;&gt;$EC21,$ED21=EF$8),
AND($EC37&lt;&gt;$EC22,$ED22=EF$8),AND($EC37&lt;&gt;$EC23,$ED23=EF$8),AND($EC37&lt;&gt;$EC24,$ED24=EF$8),AND($EC37&lt;&gt;$EC25,$ED25=EF$8),
AND($EC37&lt;&gt;$EC26,$ED26=EF$8),AND($EC37&lt;&gt;$EC27,$ED27=EF$8),AND($EC37&lt;&gt;$EC28,$ED28=EF$8),AND($EC37&lt;&gt;$EC29,$ED29=EF$8),
AND($EC37&lt;&gt;$EC30,$ED30=EF$8),AND($EC37&lt;&gt;$EC31,$ED31=EF$8),AND($EC37&lt;&gt;$EC32,$ED32=EF$8),AND($EC37&lt;&gt;$EC33,$ED33=EF$8),
AND($EC37&lt;&gt;$EC34,$ED34=EF$8),AND($EC37&lt;&gt;$EC35,$ED35=EF$8),AND($EC37&lt;&gt;$EC36,$ED36=EF$8)),
"",EF$8)</f>
        <v>S02</v>
      </c>
      <c r="EG37" s="349" t="str">
        <f t="shared" si="248"/>
        <v>S03</v>
      </c>
      <c r="EH37" s="349" t="str">
        <f t="shared" si="248"/>
        <v>S04</v>
      </c>
      <c r="EI37" s="349" t="str">
        <f t="shared" si="248"/>
        <v>S05</v>
      </c>
      <c r="EJ37" s="349" t="str">
        <f t="shared" si="248"/>
        <v>S06</v>
      </c>
      <c r="EK37" s="349" t="str">
        <f t="shared" si="248"/>
        <v>S07</v>
      </c>
      <c r="EL37" s="349" t="str">
        <f t="shared" si="248"/>
        <v>S08</v>
      </c>
      <c r="EM37" s="349" t="str">
        <f t="shared" si="248"/>
        <v>S09</v>
      </c>
      <c r="EN37" s="349" t="str">
        <f t="shared" si="248"/>
        <v>S10</v>
      </c>
      <c r="EO37" s="349" t="str">
        <f t="shared" ref="EO37" si="249">IF(OR(
AND($EC37&lt;&gt;$EC9,$ED9=EO$8),
AND($EC37&lt;&gt;$EC10,$ED10=EO$8),AND($EC37&lt;&gt;$EC11,$ED11=EO$8),AND($EC37&lt;&gt;$EC12,$ED12=EO$8),AND($EC37&lt;&gt;$EC13,$ED13=EO$8),
AND($EC37&lt;&gt;$EC14,$ED14=EO$8),AND($EC37&lt;&gt;$EC15,$ED15=EO$8),AND($EC37&lt;&gt;$EC16,$ED16=EO$8),AND($EC37&lt;&gt;$EC17,$ED17=EO$8),
AND($EC37&lt;&gt;$EC18,$ED18=EO$8),AND($EC37&lt;&gt;$EC19,$ED19=EO$8),AND($EC37&lt;&gt;$EC20,$ED20=EO$8),AND($EC37&lt;&gt;$EC21,$ED21=EO$8),
AND($EC37&lt;&gt;$EC22,$ED22=EO$8),AND($EC37&lt;&gt;$EC23,$ED23=EO$8),AND($EC37&lt;&gt;$EC24,$ED24=EO$8),AND($EC37&lt;&gt;$EC25,$ED25=EO$8),
AND($EC37&lt;&gt;$EC26,$ED26=EO$8),AND($EC37&lt;&gt;$EC27,$ED27=EO$8),AND($EC37&lt;&gt;$EC28,$ED28=EO$8),AND($EC37&lt;&gt;$EC29,$ED29=EO$8),
AND($EC37&lt;&gt;$EC30,$ED30=EO$8),AND($EC37&lt;&gt;$EC31,$ED31=EO$8),AND($EC37&lt;&gt;$EC32,$ED32=EO$8),AND($EC37&lt;&gt;$EC33,$ED33=EO$8),
AND($EC37&lt;&gt;$EC34,$ED34=EO$8),AND($EC37&lt;&gt;$EC35,$ED35=EO$8),AND($EC37&lt;&gt;$EC36,$ED36=EO$8)),
"",EO$8)</f>
        <v>S11</v>
      </c>
      <c r="EP37" s="349" t="str">
        <f t="shared" ref="EP37" si="250">IF(OR(
AND($EC37&lt;&gt;$EC9,$ED9=EP$8),
AND($EC37&lt;&gt;$EC10,$ED10=EP$8),AND($EC37&lt;&gt;$EC11,$ED11=EP$8),AND($EC37&lt;&gt;$EC12,$ED12=EP$8),AND($EC37&lt;&gt;$EC13,$ED13=EP$8),
AND($EC37&lt;&gt;$EC14,$ED14=EP$8),AND($EC37&lt;&gt;$EC15,$ED15=EP$8),AND($EC37&lt;&gt;$EC16,$ED16=EP$8),AND($EC37&lt;&gt;$EC17,$ED17=EP$8),
AND($EC37&lt;&gt;$EC18,$ED18=EP$8),AND($EC37&lt;&gt;$EC19,$ED19=EP$8),AND($EC37&lt;&gt;$EC20,$ED20=EP$8),AND($EC37&lt;&gt;$EC21,$ED21=EP$8),
AND($EC37&lt;&gt;$EC22,$ED22=EP$8),AND($EC37&lt;&gt;$EC23,$ED23=EP$8),AND($EC37&lt;&gt;$EC24,$ED24=EP$8),AND($EC37&lt;&gt;$EC25,$ED25=EP$8),
AND($EC37&lt;&gt;$EC26,$ED26=EP$8),AND($EC37&lt;&gt;$EC27,$ED27=EP$8),AND($EC37&lt;&gt;$EC28,$ED28=EP$8),AND($EC37&lt;&gt;$EC29,$ED29=EP$8),
AND($EC37&lt;&gt;$EC30,$ED30=EP$8),AND($EC37&lt;&gt;$EC31,$ED31=EP$8),AND($EC37&lt;&gt;$EC32,$ED32=EP$8),AND($EC37&lt;&gt;$EC33,$ED33=EP$8),
AND($EC37&lt;&gt;$EC34,$ED34=EP$8),AND($EC37&lt;&gt;$EC35,$ED35=EP$8),AND($EC37&lt;&gt;$EC36,$ED36=EP$8)),
"",EP$8)</f>
        <v>S12</v>
      </c>
      <c r="EQ37" s="349" t="str">
        <f t="shared" ref="EQ37" si="251">IF(OR(
AND($EC37&lt;&gt;$EC9,$ED9=EQ$8),
AND($EC37&lt;&gt;$EC10,$ED10=EQ$8),AND($EC37&lt;&gt;$EC11,$ED11=EQ$8),AND($EC37&lt;&gt;$EC12,$ED12=EQ$8),AND($EC37&lt;&gt;$EC13,$ED13=EQ$8),
AND($EC37&lt;&gt;$EC14,$ED14=EQ$8),AND($EC37&lt;&gt;$EC15,$ED15=EQ$8),AND($EC37&lt;&gt;$EC16,$ED16=EQ$8),AND($EC37&lt;&gt;$EC17,$ED17=EQ$8),
AND($EC37&lt;&gt;$EC18,$ED18=EQ$8),AND($EC37&lt;&gt;$EC19,$ED19=EQ$8),AND($EC37&lt;&gt;$EC20,$ED20=EQ$8),AND($EC37&lt;&gt;$EC21,$ED21=EQ$8),
AND($EC37&lt;&gt;$EC22,$ED22=EQ$8),AND($EC37&lt;&gt;$EC23,$ED23=EQ$8),AND($EC37&lt;&gt;$EC24,$ED24=EQ$8),AND($EC37&lt;&gt;$EC25,$ED25=EQ$8),
AND($EC37&lt;&gt;$EC26,$ED26=EQ$8),AND($EC37&lt;&gt;$EC27,$ED27=EQ$8),AND($EC37&lt;&gt;$EC28,$ED28=EQ$8),AND($EC37&lt;&gt;$EC29,$ED29=EQ$8),
AND($EC37&lt;&gt;$EC30,$ED30=EQ$8),AND($EC37&lt;&gt;$EC31,$ED31=EQ$8),AND($EC37&lt;&gt;$EC32,$ED32=EQ$8),AND($EC37&lt;&gt;$EC33,$ED33=EQ$8),
AND($EC37&lt;&gt;$EC34,$ED34=EQ$8),AND($EC37&lt;&gt;$EC35,$ED35=EQ$8),AND($EC37&lt;&gt;$EC36,$ED36=EQ$8)),
"",EQ$8)</f>
        <v>S13</v>
      </c>
      <c r="ER37" s="349" t="str">
        <f t="shared" ref="ER37" si="252">IF(OR(
AND($EC37&lt;&gt;$EC9,$ED9=ER$8),
AND($EC37&lt;&gt;$EC10,$ED10=ER$8),AND($EC37&lt;&gt;$EC11,$ED11=ER$8),AND($EC37&lt;&gt;$EC12,$ED12=ER$8),AND($EC37&lt;&gt;$EC13,$ED13=ER$8),
AND($EC37&lt;&gt;$EC14,$ED14=ER$8),AND($EC37&lt;&gt;$EC15,$ED15=ER$8),AND($EC37&lt;&gt;$EC16,$ED16=ER$8),AND($EC37&lt;&gt;$EC17,$ED17=ER$8),
AND($EC37&lt;&gt;$EC18,$ED18=ER$8),AND($EC37&lt;&gt;$EC19,$ED19=ER$8),AND($EC37&lt;&gt;$EC20,$ED20=ER$8),AND($EC37&lt;&gt;$EC21,$ED21=ER$8),
AND($EC37&lt;&gt;$EC22,$ED22=ER$8),AND($EC37&lt;&gt;$EC23,$ED23=ER$8),AND($EC37&lt;&gt;$EC24,$ED24=ER$8),AND($EC37&lt;&gt;$EC25,$ED25=ER$8),
AND($EC37&lt;&gt;$EC26,$ED26=ER$8),AND($EC37&lt;&gt;$EC27,$ED27=ER$8),AND($EC37&lt;&gt;$EC28,$ED28=ER$8),AND($EC37&lt;&gt;$EC29,$ED29=ER$8),
AND($EC37&lt;&gt;$EC30,$ED30=ER$8),AND($EC37&lt;&gt;$EC31,$ED31=ER$8),AND($EC37&lt;&gt;$EC32,$ED32=ER$8),AND($EC37&lt;&gt;$EC33,$ED33=ER$8),
AND($EC37&lt;&gt;$EC34,$ED34=ER$8),AND($EC37&lt;&gt;$EC35,$ED35=ER$8),AND($EC37&lt;&gt;$EC36,$ED36=ER$8)),
"",ER$8)</f>
        <v>S14</v>
      </c>
      <c r="ES37" s="349" t="str">
        <f t="shared" ref="ES37" si="253">IF(OR(
AND($EC37&lt;&gt;$EC9,$ED9=ES$8),
AND($EC37&lt;&gt;$EC10,$ED10=ES$8),AND($EC37&lt;&gt;$EC11,$ED11=ES$8),AND($EC37&lt;&gt;$EC12,$ED12=ES$8),AND($EC37&lt;&gt;$EC13,$ED13=ES$8),
AND($EC37&lt;&gt;$EC14,$ED14=ES$8),AND($EC37&lt;&gt;$EC15,$ED15=ES$8),AND($EC37&lt;&gt;$EC16,$ED16=ES$8),AND($EC37&lt;&gt;$EC17,$ED17=ES$8),
AND($EC37&lt;&gt;$EC18,$ED18=ES$8),AND($EC37&lt;&gt;$EC19,$ED19=ES$8),AND($EC37&lt;&gt;$EC20,$ED20=ES$8),AND($EC37&lt;&gt;$EC21,$ED21=ES$8),
AND($EC37&lt;&gt;$EC22,$ED22=ES$8),AND($EC37&lt;&gt;$EC23,$ED23=ES$8),AND($EC37&lt;&gt;$EC24,$ED24=ES$8),AND($EC37&lt;&gt;$EC25,$ED25=ES$8),
AND($EC37&lt;&gt;$EC26,$ED26=ES$8),AND($EC37&lt;&gt;$EC27,$ED27=ES$8),AND($EC37&lt;&gt;$EC28,$ED28=ES$8),AND($EC37&lt;&gt;$EC29,$ED29=ES$8),
AND($EC37&lt;&gt;$EC30,$ED30=ES$8),AND($EC37&lt;&gt;$EC31,$ED31=ES$8),AND($EC37&lt;&gt;$EC32,$ED32=ES$8),AND($EC37&lt;&gt;$EC33,$ED33=ES$8),
AND($EC37&lt;&gt;$EC34,$ED34=ES$8),AND($EC37&lt;&gt;$EC35,$ED35=ES$8),AND($EC37&lt;&gt;$EC36,$ED36=ES$8)),
"",ES$8)</f>
        <v>S15</v>
      </c>
      <c r="ET37" s="349" t="str">
        <f t="shared" ref="ET37" si="254">IF(OR(
AND($EC37&lt;&gt;$EC9,$ED9=ET$8),
AND($EC37&lt;&gt;$EC10,$ED10=ET$8),AND($EC37&lt;&gt;$EC11,$ED11=ET$8),AND($EC37&lt;&gt;$EC12,$ED12=ET$8),AND($EC37&lt;&gt;$EC13,$ED13=ET$8),
AND($EC37&lt;&gt;$EC14,$ED14=ET$8),AND($EC37&lt;&gt;$EC15,$ED15=ET$8),AND($EC37&lt;&gt;$EC16,$ED16=ET$8),AND($EC37&lt;&gt;$EC17,$ED17=ET$8),
AND($EC37&lt;&gt;$EC18,$ED18=ET$8),AND($EC37&lt;&gt;$EC19,$ED19=ET$8),AND($EC37&lt;&gt;$EC20,$ED20=ET$8),AND($EC37&lt;&gt;$EC21,$ED21=ET$8),
AND($EC37&lt;&gt;$EC22,$ED22=ET$8),AND($EC37&lt;&gt;$EC23,$ED23=ET$8),AND($EC37&lt;&gt;$EC24,$ED24=ET$8),AND($EC37&lt;&gt;$EC25,$ED25=ET$8),
AND($EC37&lt;&gt;$EC26,$ED26=ET$8),AND($EC37&lt;&gt;$EC27,$ED27=ET$8),AND($EC37&lt;&gt;$EC28,$ED28=ET$8),AND($EC37&lt;&gt;$EC29,$ED29=ET$8),
AND($EC37&lt;&gt;$EC30,$ED30=ET$8),AND($EC37&lt;&gt;$EC31,$ED31=ET$8),AND($EC37&lt;&gt;$EC32,$ED32=ET$8),AND($EC37&lt;&gt;$EC33,$ED33=ET$8),
AND($EC37&lt;&gt;$EC34,$ED34=ET$8),AND($EC37&lt;&gt;$EC35,$ED35=ET$8),AND($EC37&lt;&gt;$EC36,$ED36=ET$8)),
"",ET$8)</f>
        <v>S16</v>
      </c>
      <c r="EU37" s="349" t="str">
        <f t="shared" ref="EU37" si="255">IF(OR(
AND($EC37&lt;&gt;$EC9,$ED9=EU$8),
AND($EC37&lt;&gt;$EC10,$ED10=EU$8),AND($EC37&lt;&gt;$EC11,$ED11=EU$8),AND($EC37&lt;&gt;$EC12,$ED12=EU$8),AND($EC37&lt;&gt;$EC13,$ED13=EU$8),
AND($EC37&lt;&gt;$EC14,$ED14=EU$8),AND($EC37&lt;&gt;$EC15,$ED15=EU$8),AND($EC37&lt;&gt;$EC16,$ED16=EU$8),AND($EC37&lt;&gt;$EC17,$ED17=EU$8),
AND($EC37&lt;&gt;$EC18,$ED18=EU$8),AND($EC37&lt;&gt;$EC19,$ED19=EU$8),AND($EC37&lt;&gt;$EC20,$ED20=EU$8),AND($EC37&lt;&gt;$EC21,$ED21=EU$8),
AND($EC37&lt;&gt;$EC22,$ED22=EU$8),AND($EC37&lt;&gt;$EC23,$ED23=EU$8),AND($EC37&lt;&gt;$EC24,$ED24=EU$8),AND($EC37&lt;&gt;$EC25,$ED25=EU$8),
AND($EC37&lt;&gt;$EC26,$ED26=EU$8),AND($EC37&lt;&gt;$EC27,$ED27=EU$8),AND($EC37&lt;&gt;$EC28,$ED28=EU$8),AND($EC37&lt;&gt;$EC29,$ED29=EU$8),
AND($EC37&lt;&gt;$EC30,$ED30=EU$8),AND($EC37&lt;&gt;$EC31,$ED31=EU$8),AND($EC37&lt;&gt;$EC32,$ED32=EU$8),AND($EC37&lt;&gt;$EC33,$ED33=EU$8),
AND($EC37&lt;&gt;$EC34,$ED34=EU$8),AND($EC37&lt;&gt;$EC35,$ED35=EU$8),AND($EC37&lt;&gt;$EC36,$ED36=EU$8)),
"",EU$8)</f>
        <v>S17</v>
      </c>
      <c r="EV37" s="349" t="str">
        <f t="shared" ref="EV37" si="256">IF(OR(
AND($EC37&lt;&gt;$EC9,$ED9=EV$8),
AND($EC37&lt;&gt;$EC10,$ED10=EV$8),AND($EC37&lt;&gt;$EC11,$ED11=EV$8),AND($EC37&lt;&gt;$EC12,$ED12=EV$8),AND($EC37&lt;&gt;$EC13,$ED13=EV$8),
AND($EC37&lt;&gt;$EC14,$ED14=EV$8),AND($EC37&lt;&gt;$EC15,$ED15=EV$8),AND($EC37&lt;&gt;$EC16,$ED16=EV$8),AND($EC37&lt;&gt;$EC17,$ED17=EV$8),
AND($EC37&lt;&gt;$EC18,$ED18=EV$8),AND($EC37&lt;&gt;$EC19,$ED19=EV$8),AND($EC37&lt;&gt;$EC20,$ED20=EV$8),AND($EC37&lt;&gt;$EC21,$ED21=EV$8),
AND($EC37&lt;&gt;$EC22,$ED22=EV$8),AND($EC37&lt;&gt;$EC23,$ED23=EV$8),AND($EC37&lt;&gt;$EC24,$ED24=EV$8),AND($EC37&lt;&gt;$EC25,$ED25=EV$8),
AND($EC37&lt;&gt;$EC26,$ED26=EV$8),AND($EC37&lt;&gt;$EC27,$ED27=EV$8),AND($EC37&lt;&gt;$EC28,$ED28=EV$8),AND($EC37&lt;&gt;$EC29,$ED29=EV$8),
AND($EC37&lt;&gt;$EC30,$ED30=EV$8),AND($EC37&lt;&gt;$EC31,$ED31=EV$8),AND($EC37&lt;&gt;$EC32,$ED32=EV$8),AND($EC37&lt;&gt;$EC33,$ED33=EV$8),
AND($EC37&lt;&gt;$EC34,$ED34=EV$8),AND($EC37&lt;&gt;$EC35,$ED35=EV$8),AND($EC37&lt;&gt;$EC36,$ED36=EV$8)),
"",EV$8)</f>
        <v>S18</v>
      </c>
      <c r="EW37" s="349" t="str">
        <f t="shared" ref="EW37" si="257">IF(OR(
AND($EC37&lt;&gt;$EC9,$ED9=EW$8),
AND($EC37&lt;&gt;$EC10,$ED10=EW$8),AND($EC37&lt;&gt;$EC11,$ED11=EW$8),AND($EC37&lt;&gt;$EC12,$ED12=EW$8),AND($EC37&lt;&gt;$EC13,$ED13=EW$8),
AND($EC37&lt;&gt;$EC14,$ED14=EW$8),AND($EC37&lt;&gt;$EC15,$ED15=EW$8),AND($EC37&lt;&gt;$EC16,$ED16=EW$8),AND($EC37&lt;&gt;$EC17,$ED17=EW$8),
AND($EC37&lt;&gt;$EC18,$ED18=EW$8),AND($EC37&lt;&gt;$EC19,$ED19=EW$8),AND($EC37&lt;&gt;$EC20,$ED20=EW$8),AND($EC37&lt;&gt;$EC21,$ED21=EW$8),
AND($EC37&lt;&gt;$EC22,$ED22=EW$8),AND($EC37&lt;&gt;$EC23,$ED23=EW$8),AND($EC37&lt;&gt;$EC24,$ED24=EW$8),AND($EC37&lt;&gt;$EC25,$ED25=EW$8),
AND($EC37&lt;&gt;$EC26,$ED26=EW$8),AND($EC37&lt;&gt;$EC27,$ED27=EW$8),AND($EC37&lt;&gt;$EC28,$ED28=EW$8),AND($EC37&lt;&gt;$EC29,$ED29=EW$8),
AND($EC37&lt;&gt;$EC30,$ED30=EW$8),AND($EC37&lt;&gt;$EC31,$ED31=EW$8),AND($EC37&lt;&gt;$EC32,$ED32=EW$8),AND($EC37&lt;&gt;$EC33,$ED33=EW$8),
AND($EC37&lt;&gt;$EC34,$ED34=EW$8),AND($EC37&lt;&gt;$EC35,$ED35=EW$8),AND($EC37&lt;&gt;$EC36,$ED36=EW$8)),
"",EW$8)</f>
        <v>S19</v>
      </c>
      <c r="EX37" s="349" t="str">
        <f t="shared" ref="EX37" si="258">IF(OR(
AND($EC37&lt;&gt;$EC9,$ED9=EX$8),
AND($EC37&lt;&gt;$EC10,$ED10=EX$8),AND($EC37&lt;&gt;$EC11,$ED11=EX$8),AND($EC37&lt;&gt;$EC12,$ED12=EX$8),AND($EC37&lt;&gt;$EC13,$ED13=EX$8),
AND($EC37&lt;&gt;$EC14,$ED14=EX$8),AND($EC37&lt;&gt;$EC15,$ED15=EX$8),AND($EC37&lt;&gt;$EC16,$ED16=EX$8),AND($EC37&lt;&gt;$EC17,$ED17=EX$8),
AND($EC37&lt;&gt;$EC18,$ED18=EX$8),AND($EC37&lt;&gt;$EC19,$ED19=EX$8),AND($EC37&lt;&gt;$EC20,$ED20=EX$8),AND($EC37&lt;&gt;$EC21,$ED21=EX$8),
AND($EC37&lt;&gt;$EC22,$ED22=EX$8),AND($EC37&lt;&gt;$EC23,$ED23=EX$8),AND($EC37&lt;&gt;$EC24,$ED24=EX$8),AND($EC37&lt;&gt;$EC25,$ED25=EX$8),
AND($EC37&lt;&gt;$EC26,$ED26=EX$8),AND($EC37&lt;&gt;$EC27,$ED27=EX$8),AND($EC37&lt;&gt;$EC28,$ED28=EX$8),AND($EC37&lt;&gt;$EC29,$ED29=EX$8),
AND($EC37&lt;&gt;$EC30,$ED30=EX$8),AND($EC37&lt;&gt;$EC31,$ED31=EX$8),AND($EC37&lt;&gt;$EC32,$ED32=EX$8),AND($EC37&lt;&gt;$EC33,$ED33=EX$8),
AND($EC37&lt;&gt;$EC34,$ED34=EX$8),AND($EC37&lt;&gt;$EC35,$ED35=EX$8),AND($EC37&lt;&gt;$EC36,$ED36=EX$8)),
"",EX$8)</f>
        <v>S20</v>
      </c>
    </row>
    <row r="38" spans="1:154" x14ac:dyDescent="0.15">
      <c r="AT38" s="349" t="s">
        <v>306</v>
      </c>
      <c r="AU38" s="349">
        <v>0.15</v>
      </c>
      <c r="AY38" s="349">
        <f>'③壁等-鉄骨造'!L38</f>
        <v>0</v>
      </c>
      <c r="AZ38" s="349" t="str">
        <f t="shared" si="152"/>
        <v/>
      </c>
      <c r="BA38" s="349" t="str">
        <f t="shared" si="131"/>
        <v/>
      </c>
      <c r="BB38" s="349" t="str">
        <f t="shared" si="132"/>
        <v/>
      </c>
      <c r="BC38" s="349" t="str">
        <f t="shared" si="153"/>
        <v/>
      </c>
      <c r="BD38" s="349">
        <f>'③壁等-鉄骨造'!O38</f>
        <v>0</v>
      </c>
      <c r="BE38" s="349" t="str">
        <f t="shared" si="133"/>
        <v/>
      </c>
      <c r="BF38" s="349" t="str">
        <f t="shared" si="134"/>
        <v/>
      </c>
      <c r="BG38" s="349" t="str">
        <f t="shared" si="135"/>
        <v/>
      </c>
      <c r="BH38" s="349" t="str">
        <f t="shared" si="154"/>
        <v/>
      </c>
      <c r="BI38" s="349">
        <f>'③壁等-鉄骨造'!R38</f>
        <v>0</v>
      </c>
      <c r="BJ38" s="349" t="str">
        <f t="shared" si="136"/>
        <v/>
      </c>
      <c r="BK38" s="349" t="str">
        <f t="shared" si="137"/>
        <v/>
      </c>
      <c r="BL38" s="349" t="str">
        <f t="shared" si="138"/>
        <v/>
      </c>
      <c r="BN38" s="349" t="str">
        <f>⑤窓!G38</f>
        <v>4.(一重)金属製</v>
      </c>
      <c r="BO38" s="349" t="str">
        <f xml:space="preserve">
IF($BN38=$AF$4,$AG$4,
IF($BN38=$AF$5,$AG$15,
IF($BN38=$AF$6,$AG$8,
IF($BN38=$AF$7,$AG$8,
IF($BN38=$AF$8,$AG$19,
IF($BN38=$AF$9,$AG$22,
""))))))</f>
        <v>Low-E複層（A10以上）</v>
      </c>
      <c r="BP38" s="349" t="str">
        <f xml:space="preserve">
IF($BN38=$AF$4,$AG$5,
IF($BN38=$AF$5,$AG$8,
IF($BN38=$AF$6,$AG$24,
IF($BN38=$AF$7,$AG$24,
IF($BN38=$AF$8,$AG$20,
IF($BN38=$AF$9,"",
""))))))</f>
        <v>Low-E複層（G8以上）</v>
      </c>
      <c r="BQ38" s="349" t="str">
        <f xml:space="preserve">
IF($BN38=$AF$4,$AG$6,
IF($BN38=$AF$5,$AG$23,
IF($BN38=$AF$6,$AG$16,
IF($BN38=$AF$7,$AG$11,
IF($BN38=$AF$8,$AG$21,
IF($BN38=$AF$9,"",
""))))))</f>
        <v>Low-E複層（A5以上A10未満）</v>
      </c>
      <c r="BR38" s="349" t="str">
        <f xml:space="preserve">
IF($BN38=$AF$4,$AG$7,
IF($BN38=$AF$5,$AG$11,
IF($BN38=$AF$6,$AG$12,
IF($BN38=$AF$7,$AG$12,
IF($BN38=$AF$8,$AG$22,
IF($BN38=$AF$9,"",
""))))))</f>
        <v>Low-E複層（G4以上G7未満）</v>
      </c>
      <c r="BS38" s="349" t="str">
        <f xml:space="preserve">
IF($BN38=$AF$4,$AG$8,
IF($BN38=$AF$5,$AG$12,
IF($BN38=$AF$6,$AG$10,
IF($BN38=$AF$7,$AG$10,
IF($BN38=$AF$8,"",
IF($BN38=$AF$9,"",
""))))))</f>
        <v>複層（A10以上）</v>
      </c>
      <c r="BT38" s="349" t="str">
        <f xml:space="preserve">
IF($BN38=$AF$4,$AG$9,
IF($BN38=$AF$5,$AG$10,
IF($BN38=$AF$6,$AG$13,
IF($BN38=$AF$7,$AG$26,
IF($BN38=$AF$8,"",
IF($BN38=$AF$9,"",
""))))))</f>
        <v>複層（A4以上A10未満）</v>
      </c>
      <c r="BU38" s="349" t="str">
        <f xml:space="preserve">
IF($BN38=$AF$4,$AG$10,
IF($BN38=$AF$5,$AG$13,
IF($BN38=$AF$6,"",
IF($BN38=$AF$7,$AG$17,
IF($BN38=$AF$8,"",
IF($BN38=$AF$9,"",
""))))))</f>
        <v>単板＋単板（A12以上）</v>
      </c>
      <c r="BV38" s="349" t="str">
        <f xml:space="preserve">
IF($BN38=$AF$4,$AG$11,
IF($BN38=$AF$5,"",
IF($BN38=$AF$6,"",
IF($BN38=$AF$7,$AG$18,
IF($BN38=$AF$8,"",
IF($BN38=$AF$9,"",
""))))))</f>
        <v>単板＋単板（A6以上A12未満）</v>
      </c>
      <c r="BW38" s="349" t="str">
        <f xml:space="preserve">
IF($BN38=$AF$4,$AG$12,
IF($BN38=$AF$5,"",
IF($BN38=$AF$6,"",
IF($BN38=$AF$7,$AG$14,
IF($BN38=$AF$8,"",
IF($BN38=$AF$9,"",
""))))))</f>
        <v>単板</v>
      </c>
      <c r="BX38" s="349" t="str">
        <f xml:space="preserve">
IF($BN38=$AF$4,$AG$13,
IF($BN38=$AF$5,"",
IF($BN38=$AF$6,"",
IF($BN38=$AF$7,"",
IF($BN38=$AF$8,"",
IF($BN38=$AF$9,"",
""))))))</f>
        <v/>
      </c>
      <c r="BY38" s="349" t="str">
        <f xml:space="preserve">
IF($BN38=$AF$4,$AG$14,
IF($BN38=$AF$5,"",
IF($BN38=$AF$6,"",
IF($BN38=$AF$7,"",
IF($BN38=$AF$8,"",
IF($BN38=$AF$9,"",
""))))))</f>
        <v/>
      </c>
      <c r="CI38" s="349">
        <f>'①壁等-木造'!D38</f>
        <v>0</v>
      </c>
      <c r="CJ38" s="349">
        <f>'①壁等-木造'!G38</f>
        <v>0</v>
      </c>
      <c r="CK38" s="349" t="str">
        <f>IF(OR(
AND($CI38&lt;&gt;$CI9,$CJ9=CK$8),AND($CI38&lt;&gt;$CI10,$CJ10=CK$8),
AND($CI38&lt;&gt;$CI11,$CJ11=CK$8),AND($CI38&lt;&gt;$CI12,$CJ12=CK$8),AND($CI38&lt;&gt;$CI13,$CJ13=CK$8),AND($CI38&lt;&gt;$CI14,$CJ14=CK$8),
AND($CI38&lt;&gt;$CI15,$CJ15=CK$8),AND($CI38&lt;&gt;$CI16,$CJ16=CK$8),AND($CI38&lt;&gt;$CI17,$CJ17=CK$8),AND($CI38&lt;&gt;$CI18,$CJ18=CK$8),
AND($CI38&lt;&gt;$CI19,$CJ19=CK$8),AND($CI38&lt;&gt;$CI20,$CJ20=CK$8),AND($CI38&lt;&gt;$CI21,$CJ21=CK$8),AND($CI38&lt;&gt;$CI22,$CJ22=CK$8),
AND($CI38&lt;&gt;$CI23,$CJ23=CK$8),AND($CI38&lt;&gt;$CI24,$CJ24=CK$8),AND($CI38&lt;&gt;$CI25,$CJ25=CK$8),AND($CI38&lt;&gt;$CI26,$CJ26=CK$8),
AND($CI38&lt;&gt;$CI27,$CJ27=CK$8),AND($CI38&lt;&gt;$CI28,$CJ28=CK$8),AND($CI38&lt;&gt;$CI29,$CJ29=CK$8),AND($CI38&lt;&gt;$CI30,$CJ30=CK$8),
AND($CI38&lt;&gt;$CI31,$CJ31=CK$8),AND($CI38&lt;&gt;$CI32,$CJ32=CK$8),AND($CI38&lt;&gt;$CI33,$CJ33=CK$8),AND($CI38&lt;&gt;$CI34,$CJ34=CK$8),
AND($CI38&lt;&gt;$CI35,$CJ35=CK$8),AND($CI38&lt;&gt;$CI36,$CJ36=CK$8),AND($CI38&lt;&gt;$CI37,$CJ37=CK$8)),
"",CK$8)</f>
        <v/>
      </c>
      <c r="CL38" s="349" t="str">
        <f t="shared" ref="CL38:DD38" si="259">IF(OR(
AND($CI38&lt;&gt;$CI9,$CJ9=CL$8),AND($CI38&lt;&gt;$CI10,$CJ10=CL$8),
AND($CI38&lt;&gt;$CI11,$CJ11=CL$8),AND($CI38&lt;&gt;$CI12,$CJ12=CL$8),AND($CI38&lt;&gt;$CI13,$CJ13=CL$8),AND($CI38&lt;&gt;$CI14,$CJ14=CL$8),
AND($CI38&lt;&gt;$CI15,$CJ15=CL$8),AND($CI38&lt;&gt;$CI16,$CJ16=CL$8),AND($CI38&lt;&gt;$CI17,$CJ17=CL$8),AND($CI38&lt;&gt;$CI18,$CJ18=CL$8),
AND($CI38&lt;&gt;$CI19,$CJ19=CL$8),AND($CI38&lt;&gt;$CI20,$CJ20=CL$8),AND($CI38&lt;&gt;$CI21,$CJ21=CL$8),AND($CI38&lt;&gt;$CI22,$CJ22=CL$8),
AND($CI38&lt;&gt;$CI23,$CJ23=CL$8),AND($CI38&lt;&gt;$CI24,$CJ24=CL$8),AND($CI38&lt;&gt;$CI25,$CJ25=CL$8),AND($CI38&lt;&gt;$CI26,$CJ26=CL$8),
AND($CI38&lt;&gt;$CI27,$CJ27=CL$8),AND($CI38&lt;&gt;$CI28,$CJ28=CL$8),AND($CI38&lt;&gt;$CI29,$CJ29=CL$8),AND($CI38&lt;&gt;$CI30,$CJ30=CL$8),
AND($CI38&lt;&gt;$CI31,$CJ31=CL$8),AND($CI38&lt;&gt;$CI32,$CJ32=CL$8),AND($CI38&lt;&gt;$CI33,$CJ33=CL$8),AND($CI38&lt;&gt;$CI34,$CJ34=CL$8),
AND($CI38&lt;&gt;$CI35,$CJ35=CL$8),AND($CI38&lt;&gt;$CI36,$CJ36=CL$8),AND($CI38&lt;&gt;$CI37,$CJ37=CL$8)),
"",CL$8)</f>
        <v/>
      </c>
      <c r="CM38" s="349" t="str">
        <f t="shared" si="259"/>
        <v/>
      </c>
      <c r="CN38" s="349" t="str">
        <f t="shared" si="259"/>
        <v>W04</v>
      </c>
      <c r="CO38" s="349" t="str">
        <f t="shared" si="259"/>
        <v>W05</v>
      </c>
      <c r="CP38" s="349" t="str">
        <f t="shared" si="259"/>
        <v>W06</v>
      </c>
      <c r="CQ38" s="349" t="str">
        <f t="shared" si="259"/>
        <v>W07</v>
      </c>
      <c r="CR38" s="349" t="str">
        <f t="shared" si="259"/>
        <v>W08</v>
      </c>
      <c r="CS38" s="349" t="str">
        <f t="shared" si="259"/>
        <v>W09</v>
      </c>
      <c r="CT38" s="349" t="str">
        <f t="shared" si="259"/>
        <v>W10</v>
      </c>
      <c r="CU38" s="349" t="str">
        <f t="shared" si="259"/>
        <v>W11</v>
      </c>
      <c r="CV38" s="349" t="str">
        <f t="shared" si="259"/>
        <v>W12</v>
      </c>
      <c r="CW38" s="349" t="str">
        <f t="shared" si="259"/>
        <v>W13</v>
      </c>
      <c r="CX38" s="349" t="str">
        <f t="shared" si="259"/>
        <v>W14</v>
      </c>
      <c r="CY38" s="349" t="str">
        <f t="shared" si="259"/>
        <v>W15</v>
      </c>
      <c r="CZ38" s="349" t="str">
        <f t="shared" si="259"/>
        <v>W16</v>
      </c>
      <c r="DA38" s="349" t="str">
        <f t="shared" si="259"/>
        <v>W17</v>
      </c>
      <c r="DB38" s="349" t="str">
        <f t="shared" si="259"/>
        <v>W18</v>
      </c>
      <c r="DC38" s="349" t="str">
        <f t="shared" si="259"/>
        <v>W19</v>
      </c>
      <c r="DD38" s="349" t="str">
        <f t="shared" si="259"/>
        <v>W20</v>
      </c>
      <c r="DF38" s="349">
        <f>'②壁等-RC造'!D38</f>
        <v>0</v>
      </c>
      <c r="DG38" s="349">
        <f>'②壁等-RC造'!H38</f>
        <v>0</v>
      </c>
      <c r="DH38" s="349" t="str">
        <f>IF(OR(
AND($DF38&lt;&gt;$DF9,$DG9=DH$8),AND($DF38&lt;&gt;$DF10,$DG10=DH$8),
AND($DF38&lt;&gt;$DF11,$DG11=DH$8),AND($DF38&lt;&gt;$DF12,$DG12=DH$8),AND($DF38&lt;&gt;$DF13,$DG13=DH$8),AND($DF38&lt;&gt;$DF14,$DG14=DH$8),
AND($DF38&lt;&gt;$DF15,$DG15=DH$8),AND($DF38&lt;&gt;$DF16,$DG16=DH$8),AND($DF38&lt;&gt;$DF17,$DG17=DH$8),AND($DF38&lt;&gt;$DF18,$DG18=DH$8),
AND($DF38&lt;&gt;$DF19,$DG19=DH$8),AND($DF38&lt;&gt;$DF20,$DG20=DH$8),AND($DF38&lt;&gt;$DF21,$DG21=DH$8),AND($DF38&lt;&gt;$DF22,$DG22=DH$8),
AND($DF38&lt;&gt;$DF23,$DG23=DH$8),AND($DF38&lt;&gt;$DF24,$DG24=DH$8),AND($DF38&lt;&gt;$DF25,$DG25=DH$8),AND($DF38&lt;&gt;$DF26,$DG26=DH$8),
AND($DF38&lt;&gt;$DF27,$DG27=DH$8),AND($DF38&lt;&gt;$DF28,$DG28=DH$8),AND($DF38&lt;&gt;$DF29,$DG29=DH$8),AND($DF38&lt;&gt;$DF30,$DG30=DH$8),
AND($DF38&lt;&gt;$DF31,$DG31=DH$8),AND($DF38&lt;&gt;$DF32,$DG32=DH$8),AND($DF38&lt;&gt;$DF33,$DG33=DH$8),AND($DF38&lt;&gt;$DF34,$DG34=DH$8),
AND($DF38&lt;&gt;$DF35,$DG35=DH$8),AND($DF38&lt;&gt;$DF36,$DG36=DH$8),AND($DF38&lt;&gt;$DF37,$DG37=DH$8)),
"",DH$8)</f>
        <v>RC01</v>
      </c>
      <c r="DI38" s="349" t="str">
        <f t="shared" ref="DI38:EA38" si="260">IF(OR(
AND($DF38&lt;&gt;$DF9,$DG9=DI$8),AND($DF38&lt;&gt;$DF10,$DG10=DI$8),
AND($DF38&lt;&gt;$DF11,$DG11=DI$8),AND($DF38&lt;&gt;$DF12,$DG12=DI$8),AND($DF38&lt;&gt;$DF13,$DG13=DI$8),AND($DF38&lt;&gt;$DF14,$DG14=DI$8),
AND($DF38&lt;&gt;$DF15,$DG15=DI$8),AND($DF38&lt;&gt;$DF16,$DG16=DI$8),AND($DF38&lt;&gt;$DF17,$DG17=DI$8),AND($DF38&lt;&gt;$DF18,$DG18=DI$8),
AND($DF38&lt;&gt;$DF19,$DG19=DI$8),AND($DF38&lt;&gt;$DF20,$DG20=DI$8),AND($DF38&lt;&gt;$DF21,$DG21=DI$8),AND($DF38&lt;&gt;$DF22,$DG22=DI$8),
AND($DF38&lt;&gt;$DF23,$DG23=DI$8),AND($DF38&lt;&gt;$DF24,$DG24=DI$8),AND($DF38&lt;&gt;$DF25,$DG25=DI$8),AND($DF38&lt;&gt;$DF26,$DG26=DI$8),
AND($DF38&lt;&gt;$DF27,$DG27=DI$8),AND($DF38&lt;&gt;$DF28,$DG28=DI$8),AND($DF38&lt;&gt;$DF29,$DG29=DI$8),AND($DF38&lt;&gt;$DF30,$DG30=DI$8),
AND($DF38&lt;&gt;$DF31,$DG31=DI$8),AND($DF38&lt;&gt;$DF32,$DG32=DI$8),AND($DF38&lt;&gt;$DF33,$DG33=DI$8),AND($DF38&lt;&gt;$DF34,$DG34=DI$8),
AND($DF38&lt;&gt;$DF35,$DG35=DI$8),AND($DF38&lt;&gt;$DF36,$DG36=DI$8),AND($DF38&lt;&gt;$DF37,$DG37=DI$8)),
"",DI$8)</f>
        <v>RC02</v>
      </c>
      <c r="DJ38" s="349" t="str">
        <f t="shared" si="260"/>
        <v>RC03</v>
      </c>
      <c r="DK38" s="349" t="str">
        <f t="shared" si="260"/>
        <v>RC04</v>
      </c>
      <c r="DL38" s="349" t="str">
        <f t="shared" si="260"/>
        <v>RC05</v>
      </c>
      <c r="DM38" s="349" t="str">
        <f t="shared" si="260"/>
        <v>RC06</v>
      </c>
      <c r="DN38" s="349" t="str">
        <f t="shared" si="260"/>
        <v>RC07</v>
      </c>
      <c r="DO38" s="349" t="str">
        <f t="shared" si="260"/>
        <v>RC08</v>
      </c>
      <c r="DP38" s="349" t="str">
        <f t="shared" si="260"/>
        <v>RC09</v>
      </c>
      <c r="DQ38" s="349" t="str">
        <f t="shared" si="260"/>
        <v>RC10</v>
      </c>
      <c r="DR38" s="349" t="str">
        <f t="shared" si="260"/>
        <v>RC11</v>
      </c>
      <c r="DS38" s="349" t="str">
        <f t="shared" si="260"/>
        <v>RC12</v>
      </c>
      <c r="DT38" s="349" t="str">
        <f t="shared" si="260"/>
        <v>RC13</v>
      </c>
      <c r="DU38" s="349" t="str">
        <f t="shared" si="260"/>
        <v>RC14</v>
      </c>
      <c r="DV38" s="349" t="str">
        <f t="shared" si="260"/>
        <v>RC15</v>
      </c>
      <c r="DW38" s="349" t="str">
        <f t="shared" si="260"/>
        <v>RC16</v>
      </c>
      <c r="DX38" s="349" t="str">
        <f t="shared" si="260"/>
        <v>RC17</v>
      </c>
      <c r="DY38" s="349" t="str">
        <f t="shared" si="260"/>
        <v>RC18</v>
      </c>
      <c r="DZ38" s="349" t="str">
        <f t="shared" si="260"/>
        <v>RC19</v>
      </c>
      <c r="EA38" s="349" t="str">
        <f t="shared" si="260"/>
        <v>RC20</v>
      </c>
      <c r="EC38" s="349">
        <f>'③壁等-鉄骨造'!D38</f>
        <v>0</v>
      </c>
      <c r="ED38" s="349">
        <f>'③壁等-鉄骨造'!H38</f>
        <v>0</v>
      </c>
      <c r="EE38" s="349" t="str">
        <f>IF(OR(
AND($EC38&lt;&gt;$EC9,$ED9=EE$8),AND($EC38&lt;&gt;$EC10,$ED10=EE$8),
AND($EC38&lt;&gt;$EC11,$ED11=EE$8),AND($EC38&lt;&gt;$EC12,$ED12=EE$8),AND($EC38&lt;&gt;$EC13,$ED13=EE$8),AND($EC38&lt;&gt;$EC14,$ED14=EE$8),
AND($EC38&lt;&gt;$EC15,$ED15=EE$8),AND($EC38&lt;&gt;$EC16,$ED16=EE$8),AND($EC38&lt;&gt;$EC17,$ED17=EE$8),AND($EC38&lt;&gt;$EC18,$ED18=EE$8),
AND($EC38&lt;&gt;$EC19,$ED19=EE$8),AND($EC38&lt;&gt;$EC20,$ED20=EE$8),AND($EC38&lt;&gt;$EC21,$ED21=EE$8),AND($EC38&lt;&gt;$EC22,$ED22=EE$8),
AND($EC38&lt;&gt;$EC23,$ED23=EE$8),AND($EC38&lt;&gt;$EC24,$ED24=EE$8),AND($EC38&lt;&gt;$EC25,$ED25=EE$8),AND($EC38&lt;&gt;$EC26,$ED26=EE$8),
AND($EC38&lt;&gt;$EC27,$ED27=EE$8),AND($EC38&lt;&gt;$EC28,$ED28=EE$8),AND($EC38&lt;&gt;$EC29,$ED29=EE$8),AND($EC38&lt;&gt;$EC30,$ED30=EE$8),
AND($EC38&lt;&gt;$EC31,$ED31=EE$8),AND($EC38&lt;&gt;$EC32,$ED32=EE$8),AND($EC38&lt;&gt;$EC33,$ED33=EE$8),AND($EC38&lt;&gt;$EC34,$ED34=EE$8),
AND($EC38&lt;&gt;$EC35,$ED35=EE$8),AND($EC38&lt;&gt;$EC36,$ED36=EE$8),AND($EC38&lt;&gt;$EC37,$ED37=EE$8)),
"",EE$8)</f>
        <v>S01</v>
      </c>
      <c r="EF38" s="349" t="str">
        <f t="shared" ref="EF38:EN38" si="261">IF(OR(
AND($EC38&lt;&gt;$EC9,$ED9=EF$8),AND($EC38&lt;&gt;$EC10,$ED10=EF$8),
AND($EC38&lt;&gt;$EC11,$ED11=EF$8),AND($EC38&lt;&gt;$EC12,$ED12=EF$8),AND($EC38&lt;&gt;$EC13,$ED13=EF$8),AND($EC38&lt;&gt;$EC14,$ED14=EF$8),
AND($EC38&lt;&gt;$EC15,$ED15=EF$8),AND($EC38&lt;&gt;$EC16,$ED16=EF$8),AND($EC38&lt;&gt;$EC17,$ED17=EF$8),AND($EC38&lt;&gt;$EC18,$ED18=EF$8),
AND($EC38&lt;&gt;$EC19,$ED19=EF$8),AND($EC38&lt;&gt;$EC20,$ED20=EF$8),AND($EC38&lt;&gt;$EC21,$ED21=EF$8),AND($EC38&lt;&gt;$EC22,$ED22=EF$8),
AND($EC38&lt;&gt;$EC23,$ED23=EF$8),AND($EC38&lt;&gt;$EC24,$ED24=EF$8),AND($EC38&lt;&gt;$EC25,$ED25=EF$8),AND($EC38&lt;&gt;$EC26,$ED26=EF$8),
AND($EC38&lt;&gt;$EC27,$ED27=EF$8),AND($EC38&lt;&gt;$EC28,$ED28=EF$8),AND($EC38&lt;&gt;$EC29,$ED29=EF$8),AND($EC38&lt;&gt;$EC30,$ED30=EF$8),
AND($EC38&lt;&gt;$EC31,$ED31=EF$8),AND($EC38&lt;&gt;$EC32,$ED32=EF$8),AND($EC38&lt;&gt;$EC33,$ED33=EF$8),AND($EC38&lt;&gt;$EC34,$ED34=EF$8),
AND($EC38&lt;&gt;$EC35,$ED35=EF$8),AND($EC38&lt;&gt;$EC36,$ED36=EF$8),AND($EC38&lt;&gt;$EC37,$ED37=EF$8)),
"",EF$8)</f>
        <v>S02</v>
      </c>
      <c r="EG38" s="349" t="str">
        <f t="shared" si="261"/>
        <v>S03</v>
      </c>
      <c r="EH38" s="349" t="str">
        <f t="shared" si="261"/>
        <v>S04</v>
      </c>
      <c r="EI38" s="349" t="str">
        <f t="shared" si="261"/>
        <v>S05</v>
      </c>
      <c r="EJ38" s="349" t="str">
        <f t="shared" si="261"/>
        <v>S06</v>
      </c>
      <c r="EK38" s="349" t="str">
        <f t="shared" si="261"/>
        <v>S07</v>
      </c>
      <c r="EL38" s="349" t="str">
        <f t="shared" si="261"/>
        <v>S08</v>
      </c>
      <c r="EM38" s="349" t="str">
        <f t="shared" si="261"/>
        <v>S09</v>
      </c>
      <c r="EN38" s="349" t="str">
        <f t="shared" si="261"/>
        <v>S10</v>
      </c>
      <c r="EO38" s="349" t="str">
        <f t="shared" ref="EO38" si="262">IF(OR(
AND($EC38&lt;&gt;$EC9,$ED9=EO$8),AND($EC38&lt;&gt;$EC10,$ED10=EO$8),
AND($EC38&lt;&gt;$EC11,$ED11=EO$8),AND($EC38&lt;&gt;$EC12,$ED12=EO$8),AND($EC38&lt;&gt;$EC13,$ED13=EO$8),AND($EC38&lt;&gt;$EC14,$ED14=EO$8),
AND($EC38&lt;&gt;$EC15,$ED15=EO$8),AND($EC38&lt;&gt;$EC16,$ED16=EO$8),AND($EC38&lt;&gt;$EC17,$ED17=EO$8),AND($EC38&lt;&gt;$EC18,$ED18=EO$8),
AND($EC38&lt;&gt;$EC19,$ED19=EO$8),AND($EC38&lt;&gt;$EC20,$ED20=EO$8),AND($EC38&lt;&gt;$EC21,$ED21=EO$8),AND($EC38&lt;&gt;$EC22,$ED22=EO$8),
AND($EC38&lt;&gt;$EC23,$ED23=EO$8),AND($EC38&lt;&gt;$EC24,$ED24=EO$8),AND($EC38&lt;&gt;$EC25,$ED25=EO$8),AND($EC38&lt;&gt;$EC26,$ED26=EO$8),
AND($EC38&lt;&gt;$EC27,$ED27=EO$8),AND($EC38&lt;&gt;$EC28,$ED28=EO$8),AND($EC38&lt;&gt;$EC29,$ED29=EO$8),AND($EC38&lt;&gt;$EC30,$ED30=EO$8),
AND($EC38&lt;&gt;$EC31,$ED31=EO$8),AND($EC38&lt;&gt;$EC32,$ED32=EO$8),AND($EC38&lt;&gt;$EC33,$ED33=EO$8),AND($EC38&lt;&gt;$EC34,$ED34=EO$8),
AND($EC38&lt;&gt;$EC35,$ED35=EO$8),AND($EC38&lt;&gt;$EC36,$ED36=EO$8),AND($EC38&lt;&gt;$EC37,$ED37=EO$8)),
"",EO$8)</f>
        <v>S11</v>
      </c>
      <c r="EP38" s="349" t="str">
        <f t="shared" ref="EP38" si="263">IF(OR(
AND($EC38&lt;&gt;$EC9,$ED9=EP$8),AND($EC38&lt;&gt;$EC10,$ED10=EP$8),
AND($EC38&lt;&gt;$EC11,$ED11=EP$8),AND($EC38&lt;&gt;$EC12,$ED12=EP$8),AND($EC38&lt;&gt;$EC13,$ED13=EP$8),AND($EC38&lt;&gt;$EC14,$ED14=EP$8),
AND($EC38&lt;&gt;$EC15,$ED15=EP$8),AND($EC38&lt;&gt;$EC16,$ED16=EP$8),AND($EC38&lt;&gt;$EC17,$ED17=EP$8),AND($EC38&lt;&gt;$EC18,$ED18=EP$8),
AND($EC38&lt;&gt;$EC19,$ED19=EP$8),AND($EC38&lt;&gt;$EC20,$ED20=EP$8),AND($EC38&lt;&gt;$EC21,$ED21=EP$8),AND($EC38&lt;&gt;$EC22,$ED22=EP$8),
AND($EC38&lt;&gt;$EC23,$ED23=EP$8),AND($EC38&lt;&gt;$EC24,$ED24=EP$8),AND($EC38&lt;&gt;$EC25,$ED25=EP$8),AND($EC38&lt;&gt;$EC26,$ED26=EP$8),
AND($EC38&lt;&gt;$EC27,$ED27=EP$8),AND($EC38&lt;&gt;$EC28,$ED28=EP$8),AND($EC38&lt;&gt;$EC29,$ED29=EP$8),AND($EC38&lt;&gt;$EC30,$ED30=EP$8),
AND($EC38&lt;&gt;$EC31,$ED31=EP$8),AND($EC38&lt;&gt;$EC32,$ED32=EP$8),AND($EC38&lt;&gt;$EC33,$ED33=EP$8),AND($EC38&lt;&gt;$EC34,$ED34=EP$8),
AND($EC38&lt;&gt;$EC35,$ED35=EP$8),AND($EC38&lt;&gt;$EC36,$ED36=EP$8),AND($EC38&lt;&gt;$EC37,$ED37=EP$8)),
"",EP$8)</f>
        <v>S12</v>
      </c>
      <c r="EQ38" s="349" t="str">
        <f t="shared" ref="EQ38" si="264">IF(OR(
AND($EC38&lt;&gt;$EC9,$ED9=EQ$8),AND($EC38&lt;&gt;$EC10,$ED10=EQ$8),
AND($EC38&lt;&gt;$EC11,$ED11=EQ$8),AND($EC38&lt;&gt;$EC12,$ED12=EQ$8),AND($EC38&lt;&gt;$EC13,$ED13=EQ$8),AND($EC38&lt;&gt;$EC14,$ED14=EQ$8),
AND($EC38&lt;&gt;$EC15,$ED15=EQ$8),AND($EC38&lt;&gt;$EC16,$ED16=EQ$8),AND($EC38&lt;&gt;$EC17,$ED17=EQ$8),AND($EC38&lt;&gt;$EC18,$ED18=EQ$8),
AND($EC38&lt;&gt;$EC19,$ED19=EQ$8),AND($EC38&lt;&gt;$EC20,$ED20=EQ$8),AND($EC38&lt;&gt;$EC21,$ED21=EQ$8),AND($EC38&lt;&gt;$EC22,$ED22=EQ$8),
AND($EC38&lt;&gt;$EC23,$ED23=EQ$8),AND($EC38&lt;&gt;$EC24,$ED24=EQ$8),AND($EC38&lt;&gt;$EC25,$ED25=EQ$8),AND($EC38&lt;&gt;$EC26,$ED26=EQ$8),
AND($EC38&lt;&gt;$EC27,$ED27=EQ$8),AND($EC38&lt;&gt;$EC28,$ED28=EQ$8),AND($EC38&lt;&gt;$EC29,$ED29=EQ$8),AND($EC38&lt;&gt;$EC30,$ED30=EQ$8),
AND($EC38&lt;&gt;$EC31,$ED31=EQ$8),AND($EC38&lt;&gt;$EC32,$ED32=EQ$8),AND($EC38&lt;&gt;$EC33,$ED33=EQ$8),AND($EC38&lt;&gt;$EC34,$ED34=EQ$8),
AND($EC38&lt;&gt;$EC35,$ED35=EQ$8),AND($EC38&lt;&gt;$EC36,$ED36=EQ$8),AND($EC38&lt;&gt;$EC37,$ED37=EQ$8)),
"",EQ$8)</f>
        <v>S13</v>
      </c>
      <c r="ER38" s="349" t="str">
        <f t="shared" ref="ER38" si="265">IF(OR(
AND($EC38&lt;&gt;$EC9,$ED9=ER$8),AND($EC38&lt;&gt;$EC10,$ED10=ER$8),
AND($EC38&lt;&gt;$EC11,$ED11=ER$8),AND($EC38&lt;&gt;$EC12,$ED12=ER$8),AND($EC38&lt;&gt;$EC13,$ED13=ER$8),AND($EC38&lt;&gt;$EC14,$ED14=ER$8),
AND($EC38&lt;&gt;$EC15,$ED15=ER$8),AND($EC38&lt;&gt;$EC16,$ED16=ER$8),AND($EC38&lt;&gt;$EC17,$ED17=ER$8),AND($EC38&lt;&gt;$EC18,$ED18=ER$8),
AND($EC38&lt;&gt;$EC19,$ED19=ER$8),AND($EC38&lt;&gt;$EC20,$ED20=ER$8),AND($EC38&lt;&gt;$EC21,$ED21=ER$8),AND($EC38&lt;&gt;$EC22,$ED22=ER$8),
AND($EC38&lt;&gt;$EC23,$ED23=ER$8),AND($EC38&lt;&gt;$EC24,$ED24=ER$8),AND($EC38&lt;&gt;$EC25,$ED25=ER$8),AND($EC38&lt;&gt;$EC26,$ED26=ER$8),
AND($EC38&lt;&gt;$EC27,$ED27=ER$8),AND($EC38&lt;&gt;$EC28,$ED28=ER$8),AND($EC38&lt;&gt;$EC29,$ED29=ER$8),AND($EC38&lt;&gt;$EC30,$ED30=ER$8),
AND($EC38&lt;&gt;$EC31,$ED31=ER$8),AND($EC38&lt;&gt;$EC32,$ED32=ER$8),AND($EC38&lt;&gt;$EC33,$ED33=ER$8),AND($EC38&lt;&gt;$EC34,$ED34=ER$8),
AND($EC38&lt;&gt;$EC35,$ED35=ER$8),AND($EC38&lt;&gt;$EC36,$ED36=ER$8),AND($EC38&lt;&gt;$EC37,$ED37=ER$8)),
"",ER$8)</f>
        <v>S14</v>
      </c>
      <c r="ES38" s="349" t="str">
        <f t="shared" ref="ES38" si="266">IF(OR(
AND($EC38&lt;&gt;$EC9,$ED9=ES$8),AND($EC38&lt;&gt;$EC10,$ED10=ES$8),
AND($EC38&lt;&gt;$EC11,$ED11=ES$8),AND($EC38&lt;&gt;$EC12,$ED12=ES$8),AND($EC38&lt;&gt;$EC13,$ED13=ES$8),AND($EC38&lt;&gt;$EC14,$ED14=ES$8),
AND($EC38&lt;&gt;$EC15,$ED15=ES$8),AND($EC38&lt;&gt;$EC16,$ED16=ES$8),AND($EC38&lt;&gt;$EC17,$ED17=ES$8),AND($EC38&lt;&gt;$EC18,$ED18=ES$8),
AND($EC38&lt;&gt;$EC19,$ED19=ES$8),AND($EC38&lt;&gt;$EC20,$ED20=ES$8),AND($EC38&lt;&gt;$EC21,$ED21=ES$8),AND($EC38&lt;&gt;$EC22,$ED22=ES$8),
AND($EC38&lt;&gt;$EC23,$ED23=ES$8),AND($EC38&lt;&gt;$EC24,$ED24=ES$8),AND($EC38&lt;&gt;$EC25,$ED25=ES$8),AND($EC38&lt;&gt;$EC26,$ED26=ES$8),
AND($EC38&lt;&gt;$EC27,$ED27=ES$8),AND($EC38&lt;&gt;$EC28,$ED28=ES$8),AND($EC38&lt;&gt;$EC29,$ED29=ES$8),AND($EC38&lt;&gt;$EC30,$ED30=ES$8),
AND($EC38&lt;&gt;$EC31,$ED31=ES$8),AND($EC38&lt;&gt;$EC32,$ED32=ES$8),AND($EC38&lt;&gt;$EC33,$ED33=ES$8),AND($EC38&lt;&gt;$EC34,$ED34=ES$8),
AND($EC38&lt;&gt;$EC35,$ED35=ES$8),AND($EC38&lt;&gt;$EC36,$ED36=ES$8),AND($EC38&lt;&gt;$EC37,$ED37=ES$8)),
"",ES$8)</f>
        <v>S15</v>
      </c>
      <c r="ET38" s="349" t="str">
        <f t="shared" ref="ET38" si="267">IF(OR(
AND($EC38&lt;&gt;$EC9,$ED9=ET$8),AND($EC38&lt;&gt;$EC10,$ED10=ET$8),
AND($EC38&lt;&gt;$EC11,$ED11=ET$8),AND($EC38&lt;&gt;$EC12,$ED12=ET$8),AND($EC38&lt;&gt;$EC13,$ED13=ET$8),AND($EC38&lt;&gt;$EC14,$ED14=ET$8),
AND($EC38&lt;&gt;$EC15,$ED15=ET$8),AND($EC38&lt;&gt;$EC16,$ED16=ET$8),AND($EC38&lt;&gt;$EC17,$ED17=ET$8),AND($EC38&lt;&gt;$EC18,$ED18=ET$8),
AND($EC38&lt;&gt;$EC19,$ED19=ET$8),AND($EC38&lt;&gt;$EC20,$ED20=ET$8),AND($EC38&lt;&gt;$EC21,$ED21=ET$8),AND($EC38&lt;&gt;$EC22,$ED22=ET$8),
AND($EC38&lt;&gt;$EC23,$ED23=ET$8),AND($EC38&lt;&gt;$EC24,$ED24=ET$8),AND($EC38&lt;&gt;$EC25,$ED25=ET$8),AND($EC38&lt;&gt;$EC26,$ED26=ET$8),
AND($EC38&lt;&gt;$EC27,$ED27=ET$8),AND($EC38&lt;&gt;$EC28,$ED28=ET$8),AND($EC38&lt;&gt;$EC29,$ED29=ET$8),AND($EC38&lt;&gt;$EC30,$ED30=ET$8),
AND($EC38&lt;&gt;$EC31,$ED31=ET$8),AND($EC38&lt;&gt;$EC32,$ED32=ET$8),AND($EC38&lt;&gt;$EC33,$ED33=ET$8),AND($EC38&lt;&gt;$EC34,$ED34=ET$8),
AND($EC38&lt;&gt;$EC35,$ED35=ET$8),AND($EC38&lt;&gt;$EC36,$ED36=ET$8),AND($EC38&lt;&gt;$EC37,$ED37=ET$8)),
"",ET$8)</f>
        <v>S16</v>
      </c>
      <c r="EU38" s="349" t="str">
        <f t="shared" ref="EU38" si="268">IF(OR(
AND($EC38&lt;&gt;$EC9,$ED9=EU$8),AND($EC38&lt;&gt;$EC10,$ED10=EU$8),
AND($EC38&lt;&gt;$EC11,$ED11=EU$8),AND($EC38&lt;&gt;$EC12,$ED12=EU$8),AND($EC38&lt;&gt;$EC13,$ED13=EU$8),AND($EC38&lt;&gt;$EC14,$ED14=EU$8),
AND($EC38&lt;&gt;$EC15,$ED15=EU$8),AND($EC38&lt;&gt;$EC16,$ED16=EU$8),AND($EC38&lt;&gt;$EC17,$ED17=EU$8),AND($EC38&lt;&gt;$EC18,$ED18=EU$8),
AND($EC38&lt;&gt;$EC19,$ED19=EU$8),AND($EC38&lt;&gt;$EC20,$ED20=EU$8),AND($EC38&lt;&gt;$EC21,$ED21=EU$8),AND($EC38&lt;&gt;$EC22,$ED22=EU$8),
AND($EC38&lt;&gt;$EC23,$ED23=EU$8),AND($EC38&lt;&gt;$EC24,$ED24=EU$8),AND($EC38&lt;&gt;$EC25,$ED25=EU$8),AND($EC38&lt;&gt;$EC26,$ED26=EU$8),
AND($EC38&lt;&gt;$EC27,$ED27=EU$8),AND($EC38&lt;&gt;$EC28,$ED28=EU$8),AND($EC38&lt;&gt;$EC29,$ED29=EU$8),AND($EC38&lt;&gt;$EC30,$ED30=EU$8),
AND($EC38&lt;&gt;$EC31,$ED31=EU$8),AND($EC38&lt;&gt;$EC32,$ED32=EU$8),AND($EC38&lt;&gt;$EC33,$ED33=EU$8),AND($EC38&lt;&gt;$EC34,$ED34=EU$8),
AND($EC38&lt;&gt;$EC35,$ED35=EU$8),AND($EC38&lt;&gt;$EC36,$ED36=EU$8),AND($EC38&lt;&gt;$EC37,$ED37=EU$8)),
"",EU$8)</f>
        <v>S17</v>
      </c>
      <c r="EV38" s="349" t="str">
        <f t="shared" ref="EV38" si="269">IF(OR(
AND($EC38&lt;&gt;$EC9,$ED9=EV$8),AND($EC38&lt;&gt;$EC10,$ED10=EV$8),
AND($EC38&lt;&gt;$EC11,$ED11=EV$8),AND($EC38&lt;&gt;$EC12,$ED12=EV$8),AND($EC38&lt;&gt;$EC13,$ED13=EV$8),AND($EC38&lt;&gt;$EC14,$ED14=EV$8),
AND($EC38&lt;&gt;$EC15,$ED15=EV$8),AND($EC38&lt;&gt;$EC16,$ED16=EV$8),AND($EC38&lt;&gt;$EC17,$ED17=EV$8),AND($EC38&lt;&gt;$EC18,$ED18=EV$8),
AND($EC38&lt;&gt;$EC19,$ED19=EV$8),AND($EC38&lt;&gt;$EC20,$ED20=EV$8),AND($EC38&lt;&gt;$EC21,$ED21=EV$8),AND($EC38&lt;&gt;$EC22,$ED22=EV$8),
AND($EC38&lt;&gt;$EC23,$ED23=EV$8),AND($EC38&lt;&gt;$EC24,$ED24=EV$8),AND($EC38&lt;&gt;$EC25,$ED25=EV$8),AND($EC38&lt;&gt;$EC26,$ED26=EV$8),
AND($EC38&lt;&gt;$EC27,$ED27=EV$8),AND($EC38&lt;&gt;$EC28,$ED28=EV$8),AND($EC38&lt;&gt;$EC29,$ED29=EV$8),AND($EC38&lt;&gt;$EC30,$ED30=EV$8),
AND($EC38&lt;&gt;$EC31,$ED31=EV$8),AND($EC38&lt;&gt;$EC32,$ED32=EV$8),AND($EC38&lt;&gt;$EC33,$ED33=EV$8),AND($EC38&lt;&gt;$EC34,$ED34=EV$8),
AND($EC38&lt;&gt;$EC35,$ED35=EV$8),AND($EC38&lt;&gt;$EC36,$ED36=EV$8),AND($EC38&lt;&gt;$EC37,$ED37=EV$8)),
"",EV$8)</f>
        <v>S18</v>
      </c>
      <c r="EW38" s="349" t="str">
        <f t="shared" ref="EW38" si="270">IF(OR(
AND($EC38&lt;&gt;$EC9,$ED9=EW$8),AND($EC38&lt;&gt;$EC10,$ED10=EW$8),
AND($EC38&lt;&gt;$EC11,$ED11=EW$8),AND($EC38&lt;&gt;$EC12,$ED12=EW$8),AND($EC38&lt;&gt;$EC13,$ED13=EW$8),AND($EC38&lt;&gt;$EC14,$ED14=EW$8),
AND($EC38&lt;&gt;$EC15,$ED15=EW$8),AND($EC38&lt;&gt;$EC16,$ED16=EW$8),AND($EC38&lt;&gt;$EC17,$ED17=EW$8),AND($EC38&lt;&gt;$EC18,$ED18=EW$8),
AND($EC38&lt;&gt;$EC19,$ED19=EW$8),AND($EC38&lt;&gt;$EC20,$ED20=EW$8),AND($EC38&lt;&gt;$EC21,$ED21=EW$8),AND($EC38&lt;&gt;$EC22,$ED22=EW$8),
AND($EC38&lt;&gt;$EC23,$ED23=EW$8),AND($EC38&lt;&gt;$EC24,$ED24=EW$8),AND($EC38&lt;&gt;$EC25,$ED25=EW$8),AND($EC38&lt;&gt;$EC26,$ED26=EW$8),
AND($EC38&lt;&gt;$EC27,$ED27=EW$8),AND($EC38&lt;&gt;$EC28,$ED28=EW$8),AND($EC38&lt;&gt;$EC29,$ED29=EW$8),AND($EC38&lt;&gt;$EC30,$ED30=EW$8),
AND($EC38&lt;&gt;$EC31,$ED31=EW$8),AND($EC38&lt;&gt;$EC32,$ED32=EW$8),AND($EC38&lt;&gt;$EC33,$ED33=EW$8),AND($EC38&lt;&gt;$EC34,$ED34=EW$8),
AND($EC38&lt;&gt;$EC35,$ED35=EW$8),AND($EC38&lt;&gt;$EC36,$ED36=EW$8),AND($EC38&lt;&gt;$EC37,$ED37=EW$8)),
"",EW$8)</f>
        <v>S19</v>
      </c>
      <c r="EX38" s="349" t="str">
        <f t="shared" ref="EX38" si="271">IF(OR(
AND($EC38&lt;&gt;$EC9,$ED9=EX$8),AND($EC38&lt;&gt;$EC10,$ED10=EX$8),
AND($EC38&lt;&gt;$EC11,$ED11=EX$8),AND($EC38&lt;&gt;$EC12,$ED12=EX$8),AND($EC38&lt;&gt;$EC13,$ED13=EX$8),AND($EC38&lt;&gt;$EC14,$ED14=EX$8),
AND($EC38&lt;&gt;$EC15,$ED15=EX$8),AND($EC38&lt;&gt;$EC16,$ED16=EX$8),AND($EC38&lt;&gt;$EC17,$ED17=EX$8),AND($EC38&lt;&gt;$EC18,$ED18=EX$8),
AND($EC38&lt;&gt;$EC19,$ED19=EX$8),AND($EC38&lt;&gt;$EC20,$ED20=EX$8),AND($EC38&lt;&gt;$EC21,$ED21=EX$8),AND($EC38&lt;&gt;$EC22,$ED22=EX$8),
AND($EC38&lt;&gt;$EC23,$ED23=EX$8),AND($EC38&lt;&gt;$EC24,$ED24=EX$8),AND($EC38&lt;&gt;$EC25,$ED25=EX$8),AND($EC38&lt;&gt;$EC26,$ED26=EX$8),
AND($EC38&lt;&gt;$EC27,$ED27=EX$8),AND($EC38&lt;&gt;$EC28,$ED28=EX$8),AND($EC38&lt;&gt;$EC29,$ED29=EX$8),AND($EC38&lt;&gt;$EC30,$ED30=EX$8),
AND($EC38&lt;&gt;$EC31,$ED31=EX$8),AND($EC38&lt;&gt;$EC32,$ED32=EX$8),AND($EC38&lt;&gt;$EC33,$ED33=EX$8),AND($EC38&lt;&gt;$EC34,$ED34=EX$8),
AND($EC38&lt;&gt;$EC35,$ED35=EX$8),AND($EC38&lt;&gt;$EC36,$ED36=EX$8),AND($EC38&lt;&gt;$EC37,$ED37=EX$8)),
"",EX$8)</f>
        <v>S20</v>
      </c>
    </row>
    <row r="39" spans="1:154" x14ac:dyDescent="0.15">
      <c r="AT39" s="349" t="s">
        <v>307</v>
      </c>
      <c r="AU39" s="349">
        <v>0.17</v>
      </c>
      <c r="AY39" s="349">
        <f>'③壁等-鉄骨造'!L39</f>
        <v>0</v>
      </c>
      <c r="AZ39" s="349" t="str">
        <f t="shared" si="152"/>
        <v/>
      </c>
      <c r="BA39" s="349" t="str">
        <f t="shared" si="131"/>
        <v/>
      </c>
      <c r="BB39" s="349" t="str">
        <f t="shared" si="132"/>
        <v/>
      </c>
      <c r="BC39" s="349" t="str">
        <f t="shared" si="153"/>
        <v/>
      </c>
      <c r="BD39" s="349">
        <f>'③壁等-鉄骨造'!O39</f>
        <v>0</v>
      </c>
      <c r="BE39" s="349" t="str">
        <f t="shared" si="133"/>
        <v/>
      </c>
      <c r="BF39" s="349" t="str">
        <f t="shared" si="134"/>
        <v/>
      </c>
      <c r="BG39" s="349" t="str">
        <f t="shared" si="135"/>
        <v/>
      </c>
      <c r="BH39" s="349" t="str">
        <f t="shared" si="154"/>
        <v/>
      </c>
      <c r="BI39" s="349">
        <f>'③壁等-鉄骨造'!R39</f>
        <v>0</v>
      </c>
      <c r="BJ39" s="349" t="str">
        <f t="shared" si="136"/>
        <v/>
      </c>
      <c r="BK39" s="349" t="str">
        <f t="shared" si="137"/>
        <v/>
      </c>
      <c r="BL39" s="349" t="str">
        <f t="shared" si="138"/>
        <v/>
      </c>
      <c r="CI39" s="349">
        <f>'①壁等-木造'!D39</f>
        <v>0</v>
      </c>
      <c r="CJ39" s="349">
        <f>'①壁等-木造'!G39</f>
        <v>0</v>
      </c>
      <c r="CK39" s="349" t="str">
        <f>IF(OR(
AND($CI39&lt;&gt;$CI9,$CJ9=CK$8),AND($CI39&lt;&gt;$CI10,$CJ10=CK$8),AND($CI39&lt;&gt;$CI11,$CJ11=CK$8),
AND($CI39&lt;&gt;$CI12,$CJ12=CK$8),AND($CI39&lt;&gt;$CI13,$CJ13=CK$8),AND($CI39&lt;&gt;$CI14,$CJ14=CK$8),AND($CI39&lt;&gt;$CI15,$CJ15=CK$8),
AND($CI39&lt;&gt;$CI16,$CJ16=CK$8),AND($CI39&lt;&gt;$CI17,$CJ17=CK$8),AND($CI39&lt;&gt;$CI18,$CJ18=CK$8),AND($CI39&lt;&gt;$CI19,$CJ19=CK$8),
AND($CI39&lt;&gt;$CI20,$CJ20=CK$8),AND($CI39&lt;&gt;$CI21,$CJ21=CK$8),AND($CI39&lt;&gt;$CI22,$CJ22=CK$8),AND($CI39&lt;&gt;$CI23,$CJ23=CK$8),
AND($CI39&lt;&gt;$CI24,$CJ24=CK$8),AND($CI39&lt;&gt;$CI25,$CJ25=CK$8),AND($CI39&lt;&gt;$CI26,$CJ26=CK$8),AND($CI39&lt;&gt;$CI27,$CJ27=CK$8),
AND($CI39&lt;&gt;$CI28,$CJ28=CK$8),AND($CI39&lt;&gt;$CI29,$CJ29=CK$8),AND($CI39&lt;&gt;$CI30,$CJ30=CK$8),AND($CI39&lt;&gt;$CI31,$CJ31=CK$8),
AND($CI39&lt;&gt;$CI32,$CJ32=CK$8),AND($CI39&lt;&gt;$CI33,$CJ33=CK$8),AND($CI39&lt;&gt;$CI34,$CJ34=CK$8),AND($CI39&lt;&gt;$CI35,$CJ35=CK$8),
AND($CI39&lt;&gt;$CI36,$CJ36=CK$8),AND($CI39&lt;&gt;$CI37,$CJ37=CK$8),AND($CI39&lt;&gt;$CI38,$CJ38=CK$8)),
"",CK$8)</f>
        <v/>
      </c>
      <c r="CL39" s="349" t="str">
        <f t="shared" ref="CL39:DD39" si="272">IF(OR(
AND($CI39&lt;&gt;$CI9,$CJ9=CL$8),AND($CI39&lt;&gt;$CI10,$CJ10=CL$8),AND($CI39&lt;&gt;$CI11,$CJ11=CL$8),
AND($CI39&lt;&gt;$CI12,$CJ12=CL$8),AND($CI39&lt;&gt;$CI13,$CJ13=CL$8),AND($CI39&lt;&gt;$CI14,$CJ14=CL$8),AND($CI39&lt;&gt;$CI15,$CJ15=CL$8),
AND($CI39&lt;&gt;$CI16,$CJ16=CL$8),AND($CI39&lt;&gt;$CI17,$CJ17=CL$8),AND($CI39&lt;&gt;$CI18,$CJ18=CL$8),AND($CI39&lt;&gt;$CI19,$CJ19=CL$8),
AND($CI39&lt;&gt;$CI20,$CJ20=CL$8),AND($CI39&lt;&gt;$CI21,$CJ21=CL$8),AND($CI39&lt;&gt;$CI22,$CJ22=CL$8),AND($CI39&lt;&gt;$CI23,$CJ23=CL$8),
AND($CI39&lt;&gt;$CI24,$CJ24=CL$8),AND($CI39&lt;&gt;$CI25,$CJ25=CL$8),AND($CI39&lt;&gt;$CI26,$CJ26=CL$8),AND($CI39&lt;&gt;$CI27,$CJ27=CL$8),
AND($CI39&lt;&gt;$CI28,$CJ28=CL$8),AND($CI39&lt;&gt;$CI29,$CJ29=CL$8),AND($CI39&lt;&gt;$CI30,$CJ30=CL$8),AND($CI39&lt;&gt;$CI31,$CJ31=CL$8),
AND($CI39&lt;&gt;$CI32,$CJ32=CL$8),AND($CI39&lt;&gt;$CI33,$CJ33=CL$8),AND($CI39&lt;&gt;$CI34,$CJ34=CL$8),AND($CI39&lt;&gt;$CI35,$CJ35=CL$8),
AND($CI39&lt;&gt;$CI36,$CJ36=CL$8),AND($CI39&lt;&gt;$CI37,$CJ37=CL$8),AND($CI39&lt;&gt;$CI38,$CJ38=CL$8)),
"",CL$8)</f>
        <v/>
      </c>
      <c r="CM39" s="349" t="str">
        <f t="shared" si="272"/>
        <v/>
      </c>
      <c r="CN39" s="349" t="str">
        <f t="shared" si="272"/>
        <v>W04</v>
      </c>
      <c r="CO39" s="349" t="str">
        <f t="shared" si="272"/>
        <v>W05</v>
      </c>
      <c r="CP39" s="349" t="str">
        <f t="shared" si="272"/>
        <v>W06</v>
      </c>
      <c r="CQ39" s="349" t="str">
        <f t="shared" si="272"/>
        <v>W07</v>
      </c>
      <c r="CR39" s="349" t="str">
        <f t="shared" si="272"/>
        <v>W08</v>
      </c>
      <c r="CS39" s="349" t="str">
        <f t="shared" si="272"/>
        <v>W09</v>
      </c>
      <c r="CT39" s="349" t="str">
        <f t="shared" si="272"/>
        <v>W10</v>
      </c>
      <c r="CU39" s="349" t="str">
        <f t="shared" si="272"/>
        <v>W11</v>
      </c>
      <c r="CV39" s="349" t="str">
        <f t="shared" si="272"/>
        <v>W12</v>
      </c>
      <c r="CW39" s="349" t="str">
        <f t="shared" si="272"/>
        <v>W13</v>
      </c>
      <c r="CX39" s="349" t="str">
        <f t="shared" si="272"/>
        <v>W14</v>
      </c>
      <c r="CY39" s="349" t="str">
        <f t="shared" si="272"/>
        <v>W15</v>
      </c>
      <c r="CZ39" s="349" t="str">
        <f t="shared" si="272"/>
        <v>W16</v>
      </c>
      <c r="DA39" s="349" t="str">
        <f t="shared" si="272"/>
        <v>W17</v>
      </c>
      <c r="DB39" s="349" t="str">
        <f t="shared" si="272"/>
        <v>W18</v>
      </c>
      <c r="DC39" s="349" t="str">
        <f t="shared" si="272"/>
        <v>W19</v>
      </c>
      <c r="DD39" s="349" t="str">
        <f t="shared" si="272"/>
        <v>W20</v>
      </c>
      <c r="DF39" s="349">
        <f>'②壁等-RC造'!D39</f>
        <v>0</v>
      </c>
      <c r="DG39" s="349">
        <f>'②壁等-RC造'!H39</f>
        <v>0</v>
      </c>
      <c r="DH39" s="349" t="str">
        <f>IF(OR(
AND($DF39&lt;&gt;$DF9,$DG9=DH$8),AND($DF39&lt;&gt;$DF10,$DG10=DH$8),AND($DF39&lt;&gt;$DF11,$DG11=DH$8),
AND($DF39&lt;&gt;$DF12,$DG12=DH$8),AND($DF39&lt;&gt;$DF13,$DG13=DH$8),AND($DF39&lt;&gt;$DF14,$DG14=DH$8),AND($DF39&lt;&gt;$DF15,$DG15=DH$8),
AND($DF39&lt;&gt;$DF16,$DG16=DH$8),AND($DF39&lt;&gt;$DF17,$DG17=DH$8),AND($DF39&lt;&gt;$DF18,$DG18=DH$8),AND($DF39&lt;&gt;$DF19,$DG19=DH$8),
AND($DF39&lt;&gt;$DF20,$DG20=DH$8),AND($DF39&lt;&gt;$DF21,$DG21=DH$8),AND($DF39&lt;&gt;$DF22,$DG22=DH$8),AND($DF39&lt;&gt;$DF23,$DG23=DH$8),
AND($DF39&lt;&gt;$DF24,$DG24=DH$8),AND($DF39&lt;&gt;$DF25,$DG25=DH$8),AND($DF39&lt;&gt;$DF26,$DG26=DH$8),AND($DF39&lt;&gt;$DF27,$DG27=DH$8),
AND($DF39&lt;&gt;$DF28,$DG28=DH$8),AND($DF39&lt;&gt;$DF29,$DG29=DH$8),AND($DF39&lt;&gt;$DF30,$DG30=DH$8),AND($DF39&lt;&gt;$DF31,$DG31=DH$8),
AND($DF39&lt;&gt;$DF32,$DG32=DH$8),AND($DF39&lt;&gt;$DF33,$DG33=DH$8),AND($DF39&lt;&gt;$DF34,$DG34=DH$8),AND($DF39&lt;&gt;$DF35,$DG35=DH$8),
AND($DF39&lt;&gt;$DF36,$DG36=DH$8),AND($DF39&lt;&gt;$DF37,$DG37=DH$8),AND($DF39&lt;&gt;$DF38,$DG38=DH$8)),
"",DH$8)</f>
        <v>RC01</v>
      </c>
      <c r="DI39" s="349" t="str">
        <f t="shared" ref="DI39:EA39" si="273">IF(OR(
AND($DF39&lt;&gt;$DF9,$DG9=DI$8),AND($DF39&lt;&gt;$DF10,$DG10=DI$8),AND($DF39&lt;&gt;$DF11,$DG11=DI$8),
AND($DF39&lt;&gt;$DF12,$DG12=DI$8),AND($DF39&lt;&gt;$DF13,$DG13=DI$8),AND($DF39&lt;&gt;$DF14,$DG14=DI$8),AND($DF39&lt;&gt;$DF15,$DG15=DI$8),
AND($DF39&lt;&gt;$DF16,$DG16=DI$8),AND($DF39&lt;&gt;$DF17,$DG17=DI$8),AND($DF39&lt;&gt;$DF18,$DG18=DI$8),AND($DF39&lt;&gt;$DF19,$DG19=DI$8),
AND($DF39&lt;&gt;$DF20,$DG20=DI$8),AND($DF39&lt;&gt;$DF21,$DG21=DI$8),AND($DF39&lt;&gt;$DF22,$DG22=DI$8),AND($DF39&lt;&gt;$DF23,$DG23=DI$8),
AND($DF39&lt;&gt;$DF24,$DG24=DI$8),AND($DF39&lt;&gt;$DF25,$DG25=DI$8),AND($DF39&lt;&gt;$DF26,$DG26=DI$8),AND($DF39&lt;&gt;$DF27,$DG27=DI$8),
AND($DF39&lt;&gt;$DF28,$DG28=DI$8),AND($DF39&lt;&gt;$DF29,$DG29=DI$8),AND($DF39&lt;&gt;$DF30,$DG30=DI$8),AND($DF39&lt;&gt;$DF31,$DG31=DI$8),
AND($DF39&lt;&gt;$DF32,$DG32=DI$8),AND($DF39&lt;&gt;$DF33,$DG33=DI$8),AND($DF39&lt;&gt;$DF34,$DG34=DI$8),AND($DF39&lt;&gt;$DF35,$DG35=DI$8),
AND($DF39&lt;&gt;$DF36,$DG36=DI$8),AND($DF39&lt;&gt;$DF37,$DG37=DI$8),AND($DF39&lt;&gt;$DF38,$DG38=DI$8)),
"",DI$8)</f>
        <v>RC02</v>
      </c>
      <c r="DJ39" s="349" t="str">
        <f t="shared" si="273"/>
        <v>RC03</v>
      </c>
      <c r="DK39" s="349" t="str">
        <f t="shared" si="273"/>
        <v>RC04</v>
      </c>
      <c r="DL39" s="349" t="str">
        <f t="shared" si="273"/>
        <v>RC05</v>
      </c>
      <c r="DM39" s="349" t="str">
        <f t="shared" si="273"/>
        <v>RC06</v>
      </c>
      <c r="DN39" s="349" t="str">
        <f t="shared" si="273"/>
        <v>RC07</v>
      </c>
      <c r="DO39" s="349" t="str">
        <f t="shared" si="273"/>
        <v>RC08</v>
      </c>
      <c r="DP39" s="349" t="str">
        <f t="shared" si="273"/>
        <v>RC09</v>
      </c>
      <c r="DQ39" s="349" t="str">
        <f t="shared" si="273"/>
        <v>RC10</v>
      </c>
      <c r="DR39" s="349" t="str">
        <f t="shared" si="273"/>
        <v>RC11</v>
      </c>
      <c r="DS39" s="349" t="str">
        <f t="shared" si="273"/>
        <v>RC12</v>
      </c>
      <c r="DT39" s="349" t="str">
        <f t="shared" si="273"/>
        <v>RC13</v>
      </c>
      <c r="DU39" s="349" t="str">
        <f t="shared" si="273"/>
        <v>RC14</v>
      </c>
      <c r="DV39" s="349" t="str">
        <f t="shared" si="273"/>
        <v>RC15</v>
      </c>
      <c r="DW39" s="349" t="str">
        <f t="shared" si="273"/>
        <v>RC16</v>
      </c>
      <c r="DX39" s="349" t="str">
        <f t="shared" si="273"/>
        <v>RC17</v>
      </c>
      <c r="DY39" s="349" t="str">
        <f t="shared" si="273"/>
        <v>RC18</v>
      </c>
      <c r="DZ39" s="349" t="str">
        <f t="shared" si="273"/>
        <v>RC19</v>
      </c>
      <c r="EA39" s="349" t="str">
        <f t="shared" si="273"/>
        <v>RC20</v>
      </c>
      <c r="EC39" s="349">
        <f>'③壁等-鉄骨造'!D39</f>
        <v>0</v>
      </c>
      <c r="ED39" s="349">
        <f>'③壁等-鉄骨造'!H39</f>
        <v>0</v>
      </c>
      <c r="EE39" s="349" t="str">
        <f>IF(OR(
AND($EC39&lt;&gt;$EC9,$ED9=EE$8),AND($EC39&lt;&gt;$EC10,$ED10=EE$8),AND($EC39&lt;&gt;$EC11,$ED11=EE$8),
AND($EC39&lt;&gt;$EC12,$ED12=EE$8),AND($EC39&lt;&gt;$EC13,$ED13=EE$8),AND($EC39&lt;&gt;$EC14,$ED14=EE$8),AND($EC39&lt;&gt;$EC15,$ED15=EE$8),
AND($EC39&lt;&gt;$EC16,$ED16=EE$8),AND($EC39&lt;&gt;$EC17,$ED17=EE$8),AND($EC39&lt;&gt;$EC18,$ED18=EE$8),AND($EC39&lt;&gt;$EC19,$ED19=EE$8),
AND($EC39&lt;&gt;$EC20,$ED20=EE$8),AND($EC39&lt;&gt;$EC21,$ED21=EE$8),AND($EC39&lt;&gt;$EC22,$ED22=EE$8),AND($EC39&lt;&gt;$EC23,$ED23=EE$8),
AND($EC39&lt;&gt;$EC24,$ED24=EE$8),AND($EC39&lt;&gt;$EC25,$ED25=EE$8),AND($EC39&lt;&gt;$EC26,$ED26=EE$8),AND($EC39&lt;&gt;$EC27,$ED27=EE$8),
AND($EC39&lt;&gt;$EC28,$ED28=EE$8),AND($EC39&lt;&gt;$EC29,$ED29=EE$8),AND($EC39&lt;&gt;$EC30,$ED30=EE$8),AND($EC39&lt;&gt;$EC31,$ED31=EE$8),
AND($EC39&lt;&gt;$EC32,$ED32=EE$8),AND($EC39&lt;&gt;$EC33,$ED33=EE$8),AND($EC39&lt;&gt;$EC34,$ED34=EE$8),AND($EC39&lt;&gt;$EC35,$ED35=EE$8),
AND($EC39&lt;&gt;$EC36,$ED36=EE$8),AND($EC39&lt;&gt;$EC37,$ED37=EE$8),AND($EC39&lt;&gt;$EC38,$ED38=EE$8)),
"",EE$8)</f>
        <v>S01</v>
      </c>
      <c r="EF39" s="349" t="str">
        <f t="shared" ref="EF39:EN39" si="274">IF(OR(
AND($EC39&lt;&gt;$EC9,$ED9=EF$8),AND($EC39&lt;&gt;$EC10,$ED10=EF$8),AND($EC39&lt;&gt;$EC11,$ED11=EF$8),
AND($EC39&lt;&gt;$EC12,$ED12=EF$8),AND($EC39&lt;&gt;$EC13,$ED13=EF$8),AND($EC39&lt;&gt;$EC14,$ED14=EF$8),AND($EC39&lt;&gt;$EC15,$ED15=EF$8),
AND($EC39&lt;&gt;$EC16,$ED16=EF$8),AND($EC39&lt;&gt;$EC17,$ED17=EF$8),AND($EC39&lt;&gt;$EC18,$ED18=EF$8),AND($EC39&lt;&gt;$EC19,$ED19=EF$8),
AND($EC39&lt;&gt;$EC20,$ED20=EF$8),AND($EC39&lt;&gt;$EC21,$ED21=EF$8),AND($EC39&lt;&gt;$EC22,$ED22=EF$8),AND($EC39&lt;&gt;$EC23,$ED23=EF$8),
AND($EC39&lt;&gt;$EC24,$ED24=EF$8),AND($EC39&lt;&gt;$EC25,$ED25=EF$8),AND($EC39&lt;&gt;$EC26,$ED26=EF$8),AND($EC39&lt;&gt;$EC27,$ED27=EF$8),
AND($EC39&lt;&gt;$EC28,$ED28=EF$8),AND($EC39&lt;&gt;$EC29,$ED29=EF$8),AND($EC39&lt;&gt;$EC30,$ED30=EF$8),AND($EC39&lt;&gt;$EC31,$ED31=EF$8),
AND($EC39&lt;&gt;$EC32,$ED32=EF$8),AND($EC39&lt;&gt;$EC33,$ED33=EF$8),AND($EC39&lt;&gt;$EC34,$ED34=EF$8),AND($EC39&lt;&gt;$EC35,$ED35=EF$8),
AND($EC39&lt;&gt;$EC36,$ED36=EF$8),AND($EC39&lt;&gt;$EC37,$ED37=EF$8),AND($EC39&lt;&gt;$EC38,$ED38=EF$8)),
"",EF$8)</f>
        <v>S02</v>
      </c>
      <c r="EG39" s="349" t="str">
        <f t="shared" si="274"/>
        <v>S03</v>
      </c>
      <c r="EH39" s="349" t="str">
        <f t="shared" si="274"/>
        <v>S04</v>
      </c>
      <c r="EI39" s="349" t="str">
        <f t="shared" si="274"/>
        <v>S05</v>
      </c>
      <c r="EJ39" s="349" t="str">
        <f t="shared" si="274"/>
        <v>S06</v>
      </c>
      <c r="EK39" s="349" t="str">
        <f t="shared" si="274"/>
        <v>S07</v>
      </c>
      <c r="EL39" s="349" t="str">
        <f t="shared" si="274"/>
        <v>S08</v>
      </c>
      <c r="EM39" s="349" t="str">
        <f t="shared" si="274"/>
        <v>S09</v>
      </c>
      <c r="EN39" s="349" t="str">
        <f t="shared" si="274"/>
        <v>S10</v>
      </c>
      <c r="EO39" s="349" t="str">
        <f t="shared" ref="EO39" si="275">IF(OR(
AND($EC39&lt;&gt;$EC9,$ED9=EO$8),AND($EC39&lt;&gt;$EC10,$ED10=EO$8),AND($EC39&lt;&gt;$EC11,$ED11=EO$8),
AND($EC39&lt;&gt;$EC12,$ED12=EO$8),AND($EC39&lt;&gt;$EC13,$ED13=EO$8),AND($EC39&lt;&gt;$EC14,$ED14=EO$8),AND($EC39&lt;&gt;$EC15,$ED15=EO$8),
AND($EC39&lt;&gt;$EC16,$ED16=EO$8),AND($EC39&lt;&gt;$EC17,$ED17=EO$8),AND($EC39&lt;&gt;$EC18,$ED18=EO$8),AND($EC39&lt;&gt;$EC19,$ED19=EO$8),
AND($EC39&lt;&gt;$EC20,$ED20=EO$8),AND($EC39&lt;&gt;$EC21,$ED21=EO$8),AND($EC39&lt;&gt;$EC22,$ED22=EO$8),AND($EC39&lt;&gt;$EC23,$ED23=EO$8),
AND($EC39&lt;&gt;$EC24,$ED24=EO$8),AND($EC39&lt;&gt;$EC25,$ED25=EO$8),AND($EC39&lt;&gt;$EC26,$ED26=EO$8),AND($EC39&lt;&gt;$EC27,$ED27=EO$8),
AND($EC39&lt;&gt;$EC28,$ED28=EO$8),AND($EC39&lt;&gt;$EC29,$ED29=EO$8),AND($EC39&lt;&gt;$EC30,$ED30=EO$8),AND($EC39&lt;&gt;$EC31,$ED31=EO$8),
AND($EC39&lt;&gt;$EC32,$ED32=EO$8),AND($EC39&lt;&gt;$EC33,$ED33=EO$8),AND($EC39&lt;&gt;$EC34,$ED34=EO$8),AND($EC39&lt;&gt;$EC35,$ED35=EO$8),
AND($EC39&lt;&gt;$EC36,$ED36=EO$8),AND($EC39&lt;&gt;$EC37,$ED37=EO$8),AND($EC39&lt;&gt;$EC38,$ED38=EO$8)),
"",EO$8)</f>
        <v>S11</v>
      </c>
      <c r="EP39" s="349" t="str">
        <f t="shared" ref="EP39" si="276">IF(OR(
AND($EC39&lt;&gt;$EC9,$ED9=EP$8),AND($EC39&lt;&gt;$EC10,$ED10=EP$8),AND($EC39&lt;&gt;$EC11,$ED11=EP$8),
AND($EC39&lt;&gt;$EC12,$ED12=EP$8),AND($EC39&lt;&gt;$EC13,$ED13=EP$8),AND($EC39&lt;&gt;$EC14,$ED14=EP$8),AND($EC39&lt;&gt;$EC15,$ED15=EP$8),
AND($EC39&lt;&gt;$EC16,$ED16=EP$8),AND($EC39&lt;&gt;$EC17,$ED17=EP$8),AND($EC39&lt;&gt;$EC18,$ED18=EP$8),AND($EC39&lt;&gt;$EC19,$ED19=EP$8),
AND($EC39&lt;&gt;$EC20,$ED20=EP$8),AND($EC39&lt;&gt;$EC21,$ED21=EP$8),AND($EC39&lt;&gt;$EC22,$ED22=EP$8),AND($EC39&lt;&gt;$EC23,$ED23=EP$8),
AND($EC39&lt;&gt;$EC24,$ED24=EP$8),AND($EC39&lt;&gt;$EC25,$ED25=EP$8),AND($EC39&lt;&gt;$EC26,$ED26=EP$8),AND($EC39&lt;&gt;$EC27,$ED27=EP$8),
AND($EC39&lt;&gt;$EC28,$ED28=EP$8),AND($EC39&lt;&gt;$EC29,$ED29=EP$8),AND($EC39&lt;&gt;$EC30,$ED30=EP$8),AND($EC39&lt;&gt;$EC31,$ED31=EP$8),
AND($EC39&lt;&gt;$EC32,$ED32=EP$8),AND($EC39&lt;&gt;$EC33,$ED33=EP$8),AND($EC39&lt;&gt;$EC34,$ED34=EP$8),AND($EC39&lt;&gt;$EC35,$ED35=EP$8),
AND($EC39&lt;&gt;$EC36,$ED36=EP$8),AND($EC39&lt;&gt;$EC37,$ED37=EP$8),AND($EC39&lt;&gt;$EC38,$ED38=EP$8)),
"",EP$8)</f>
        <v>S12</v>
      </c>
      <c r="EQ39" s="349" t="str">
        <f t="shared" ref="EQ39" si="277">IF(OR(
AND($EC39&lt;&gt;$EC9,$ED9=EQ$8),AND($EC39&lt;&gt;$EC10,$ED10=EQ$8),AND($EC39&lt;&gt;$EC11,$ED11=EQ$8),
AND($EC39&lt;&gt;$EC12,$ED12=EQ$8),AND($EC39&lt;&gt;$EC13,$ED13=EQ$8),AND($EC39&lt;&gt;$EC14,$ED14=EQ$8),AND($EC39&lt;&gt;$EC15,$ED15=EQ$8),
AND($EC39&lt;&gt;$EC16,$ED16=EQ$8),AND($EC39&lt;&gt;$EC17,$ED17=EQ$8),AND($EC39&lt;&gt;$EC18,$ED18=EQ$8),AND($EC39&lt;&gt;$EC19,$ED19=EQ$8),
AND($EC39&lt;&gt;$EC20,$ED20=EQ$8),AND($EC39&lt;&gt;$EC21,$ED21=EQ$8),AND($EC39&lt;&gt;$EC22,$ED22=EQ$8),AND($EC39&lt;&gt;$EC23,$ED23=EQ$8),
AND($EC39&lt;&gt;$EC24,$ED24=EQ$8),AND($EC39&lt;&gt;$EC25,$ED25=EQ$8),AND($EC39&lt;&gt;$EC26,$ED26=EQ$8),AND($EC39&lt;&gt;$EC27,$ED27=EQ$8),
AND($EC39&lt;&gt;$EC28,$ED28=EQ$8),AND($EC39&lt;&gt;$EC29,$ED29=EQ$8),AND($EC39&lt;&gt;$EC30,$ED30=EQ$8),AND($EC39&lt;&gt;$EC31,$ED31=EQ$8),
AND($EC39&lt;&gt;$EC32,$ED32=EQ$8),AND($EC39&lt;&gt;$EC33,$ED33=EQ$8),AND($EC39&lt;&gt;$EC34,$ED34=EQ$8),AND($EC39&lt;&gt;$EC35,$ED35=EQ$8),
AND($EC39&lt;&gt;$EC36,$ED36=EQ$8),AND($EC39&lt;&gt;$EC37,$ED37=EQ$8),AND($EC39&lt;&gt;$EC38,$ED38=EQ$8)),
"",EQ$8)</f>
        <v>S13</v>
      </c>
      <c r="ER39" s="349" t="str">
        <f t="shared" ref="ER39" si="278">IF(OR(
AND($EC39&lt;&gt;$EC9,$ED9=ER$8),AND($EC39&lt;&gt;$EC10,$ED10=ER$8),AND($EC39&lt;&gt;$EC11,$ED11=ER$8),
AND($EC39&lt;&gt;$EC12,$ED12=ER$8),AND($EC39&lt;&gt;$EC13,$ED13=ER$8),AND($EC39&lt;&gt;$EC14,$ED14=ER$8),AND($EC39&lt;&gt;$EC15,$ED15=ER$8),
AND($EC39&lt;&gt;$EC16,$ED16=ER$8),AND($EC39&lt;&gt;$EC17,$ED17=ER$8),AND($EC39&lt;&gt;$EC18,$ED18=ER$8),AND($EC39&lt;&gt;$EC19,$ED19=ER$8),
AND($EC39&lt;&gt;$EC20,$ED20=ER$8),AND($EC39&lt;&gt;$EC21,$ED21=ER$8),AND($EC39&lt;&gt;$EC22,$ED22=ER$8),AND($EC39&lt;&gt;$EC23,$ED23=ER$8),
AND($EC39&lt;&gt;$EC24,$ED24=ER$8),AND($EC39&lt;&gt;$EC25,$ED25=ER$8),AND($EC39&lt;&gt;$EC26,$ED26=ER$8),AND($EC39&lt;&gt;$EC27,$ED27=ER$8),
AND($EC39&lt;&gt;$EC28,$ED28=ER$8),AND($EC39&lt;&gt;$EC29,$ED29=ER$8),AND($EC39&lt;&gt;$EC30,$ED30=ER$8),AND($EC39&lt;&gt;$EC31,$ED31=ER$8),
AND($EC39&lt;&gt;$EC32,$ED32=ER$8),AND($EC39&lt;&gt;$EC33,$ED33=ER$8),AND($EC39&lt;&gt;$EC34,$ED34=ER$8),AND($EC39&lt;&gt;$EC35,$ED35=ER$8),
AND($EC39&lt;&gt;$EC36,$ED36=ER$8),AND($EC39&lt;&gt;$EC37,$ED37=ER$8),AND($EC39&lt;&gt;$EC38,$ED38=ER$8)),
"",ER$8)</f>
        <v>S14</v>
      </c>
      <c r="ES39" s="349" t="str">
        <f t="shared" ref="ES39" si="279">IF(OR(
AND($EC39&lt;&gt;$EC9,$ED9=ES$8),AND($EC39&lt;&gt;$EC10,$ED10=ES$8),AND($EC39&lt;&gt;$EC11,$ED11=ES$8),
AND($EC39&lt;&gt;$EC12,$ED12=ES$8),AND($EC39&lt;&gt;$EC13,$ED13=ES$8),AND($EC39&lt;&gt;$EC14,$ED14=ES$8),AND($EC39&lt;&gt;$EC15,$ED15=ES$8),
AND($EC39&lt;&gt;$EC16,$ED16=ES$8),AND($EC39&lt;&gt;$EC17,$ED17=ES$8),AND($EC39&lt;&gt;$EC18,$ED18=ES$8),AND($EC39&lt;&gt;$EC19,$ED19=ES$8),
AND($EC39&lt;&gt;$EC20,$ED20=ES$8),AND($EC39&lt;&gt;$EC21,$ED21=ES$8),AND($EC39&lt;&gt;$EC22,$ED22=ES$8),AND($EC39&lt;&gt;$EC23,$ED23=ES$8),
AND($EC39&lt;&gt;$EC24,$ED24=ES$8),AND($EC39&lt;&gt;$EC25,$ED25=ES$8),AND($EC39&lt;&gt;$EC26,$ED26=ES$8),AND($EC39&lt;&gt;$EC27,$ED27=ES$8),
AND($EC39&lt;&gt;$EC28,$ED28=ES$8),AND($EC39&lt;&gt;$EC29,$ED29=ES$8),AND($EC39&lt;&gt;$EC30,$ED30=ES$8),AND($EC39&lt;&gt;$EC31,$ED31=ES$8),
AND($EC39&lt;&gt;$EC32,$ED32=ES$8),AND($EC39&lt;&gt;$EC33,$ED33=ES$8),AND($EC39&lt;&gt;$EC34,$ED34=ES$8),AND($EC39&lt;&gt;$EC35,$ED35=ES$8),
AND($EC39&lt;&gt;$EC36,$ED36=ES$8),AND($EC39&lt;&gt;$EC37,$ED37=ES$8),AND($EC39&lt;&gt;$EC38,$ED38=ES$8)),
"",ES$8)</f>
        <v>S15</v>
      </c>
      <c r="ET39" s="349" t="str">
        <f t="shared" ref="ET39" si="280">IF(OR(
AND($EC39&lt;&gt;$EC9,$ED9=ET$8),AND($EC39&lt;&gt;$EC10,$ED10=ET$8),AND($EC39&lt;&gt;$EC11,$ED11=ET$8),
AND($EC39&lt;&gt;$EC12,$ED12=ET$8),AND($EC39&lt;&gt;$EC13,$ED13=ET$8),AND($EC39&lt;&gt;$EC14,$ED14=ET$8),AND($EC39&lt;&gt;$EC15,$ED15=ET$8),
AND($EC39&lt;&gt;$EC16,$ED16=ET$8),AND($EC39&lt;&gt;$EC17,$ED17=ET$8),AND($EC39&lt;&gt;$EC18,$ED18=ET$8),AND($EC39&lt;&gt;$EC19,$ED19=ET$8),
AND($EC39&lt;&gt;$EC20,$ED20=ET$8),AND($EC39&lt;&gt;$EC21,$ED21=ET$8),AND($EC39&lt;&gt;$EC22,$ED22=ET$8),AND($EC39&lt;&gt;$EC23,$ED23=ET$8),
AND($EC39&lt;&gt;$EC24,$ED24=ET$8),AND($EC39&lt;&gt;$EC25,$ED25=ET$8),AND($EC39&lt;&gt;$EC26,$ED26=ET$8),AND($EC39&lt;&gt;$EC27,$ED27=ET$8),
AND($EC39&lt;&gt;$EC28,$ED28=ET$8),AND($EC39&lt;&gt;$EC29,$ED29=ET$8),AND($EC39&lt;&gt;$EC30,$ED30=ET$8),AND($EC39&lt;&gt;$EC31,$ED31=ET$8),
AND($EC39&lt;&gt;$EC32,$ED32=ET$8),AND($EC39&lt;&gt;$EC33,$ED33=ET$8),AND($EC39&lt;&gt;$EC34,$ED34=ET$8),AND($EC39&lt;&gt;$EC35,$ED35=ET$8),
AND($EC39&lt;&gt;$EC36,$ED36=ET$8),AND($EC39&lt;&gt;$EC37,$ED37=ET$8),AND($EC39&lt;&gt;$EC38,$ED38=ET$8)),
"",ET$8)</f>
        <v>S16</v>
      </c>
      <c r="EU39" s="349" t="str">
        <f t="shared" ref="EU39" si="281">IF(OR(
AND($EC39&lt;&gt;$EC9,$ED9=EU$8),AND($EC39&lt;&gt;$EC10,$ED10=EU$8),AND($EC39&lt;&gt;$EC11,$ED11=EU$8),
AND($EC39&lt;&gt;$EC12,$ED12=EU$8),AND($EC39&lt;&gt;$EC13,$ED13=EU$8),AND($EC39&lt;&gt;$EC14,$ED14=EU$8),AND($EC39&lt;&gt;$EC15,$ED15=EU$8),
AND($EC39&lt;&gt;$EC16,$ED16=EU$8),AND($EC39&lt;&gt;$EC17,$ED17=EU$8),AND($EC39&lt;&gt;$EC18,$ED18=EU$8),AND($EC39&lt;&gt;$EC19,$ED19=EU$8),
AND($EC39&lt;&gt;$EC20,$ED20=EU$8),AND($EC39&lt;&gt;$EC21,$ED21=EU$8),AND($EC39&lt;&gt;$EC22,$ED22=EU$8),AND($EC39&lt;&gt;$EC23,$ED23=EU$8),
AND($EC39&lt;&gt;$EC24,$ED24=EU$8),AND($EC39&lt;&gt;$EC25,$ED25=EU$8),AND($EC39&lt;&gt;$EC26,$ED26=EU$8),AND($EC39&lt;&gt;$EC27,$ED27=EU$8),
AND($EC39&lt;&gt;$EC28,$ED28=EU$8),AND($EC39&lt;&gt;$EC29,$ED29=EU$8),AND($EC39&lt;&gt;$EC30,$ED30=EU$8),AND($EC39&lt;&gt;$EC31,$ED31=EU$8),
AND($EC39&lt;&gt;$EC32,$ED32=EU$8),AND($EC39&lt;&gt;$EC33,$ED33=EU$8),AND($EC39&lt;&gt;$EC34,$ED34=EU$8),AND($EC39&lt;&gt;$EC35,$ED35=EU$8),
AND($EC39&lt;&gt;$EC36,$ED36=EU$8),AND($EC39&lt;&gt;$EC37,$ED37=EU$8),AND($EC39&lt;&gt;$EC38,$ED38=EU$8)),
"",EU$8)</f>
        <v>S17</v>
      </c>
      <c r="EV39" s="349" t="str">
        <f t="shared" ref="EV39" si="282">IF(OR(
AND($EC39&lt;&gt;$EC9,$ED9=EV$8),AND($EC39&lt;&gt;$EC10,$ED10=EV$8),AND($EC39&lt;&gt;$EC11,$ED11=EV$8),
AND($EC39&lt;&gt;$EC12,$ED12=EV$8),AND($EC39&lt;&gt;$EC13,$ED13=EV$8),AND($EC39&lt;&gt;$EC14,$ED14=EV$8),AND($EC39&lt;&gt;$EC15,$ED15=EV$8),
AND($EC39&lt;&gt;$EC16,$ED16=EV$8),AND($EC39&lt;&gt;$EC17,$ED17=EV$8),AND($EC39&lt;&gt;$EC18,$ED18=EV$8),AND($EC39&lt;&gt;$EC19,$ED19=EV$8),
AND($EC39&lt;&gt;$EC20,$ED20=EV$8),AND($EC39&lt;&gt;$EC21,$ED21=EV$8),AND($EC39&lt;&gt;$EC22,$ED22=EV$8),AND($EC39&lt;&gt;$EC23,$ED23=EV$8),
AND($EC39&lt;&gt;$EC24,$ED24=EV$8),AND($EC39&lt;&gt;$EC25,$ED25=EV$8),AND($EC39&lt;&gt;$EC26,$ED26=EV$8),AND($EC39&lt;&gt;$EC27,$ED27=EV$8),
AND($EC39&lt;&gt;$EC28,$ED28=EV$8),AND($EC39&lt;&gt;$EC29,$ED29=EV$8),AND($EC39&lt;&gt;$EC30,$ED30=EV$8),AND($EC39&lt;&gt;$EC31,$ED31=EV$8),
AND($EC39&lt;&gt;$EC32,$ED32=EV$8),AND($EC39&lt;&gt;$EC33,$ED33=EV$8),AND($EC39&lt;&gt;$EC34,$ED34=EV$8),AND($EC39&lt;&gt;$EC35,$ED35=EV$8),
AND($EC39&lt;&gt;$EC36,$ED36=EV$8),AND($EC39&lt;&gt;$EC37,$ED37=EV$8),AND($EC39&lt;&gt;$EC38,$ED38=EV$8)),
"",EV$8)</f>
        <v>S18</v>
      </c>
      <c r="EW39" s="349" t="str">
        <f t="shared" ref="EW39" si="283">IF(OR(
AND($EC39&lt;&gt;$EC9,$ED9=EW$8),AND($EC39&lt;&gt;$EC10,$ED10=EW$8),AND($EC39&lt;&gt;$EC11,$ED11=EW$8),
AND($EC39&lt;&gt;$EC12,$ED12=EW$8),AND($EC39&lt;&gt;$EC13,$ED13=EW$8),AND($EC39&lt;&gt;$EC14,$ED14=EW$8),AND($EC39&lt;&gt;$EC15,$ED15=EW$8),
AND($EC39&lt;&gt;$EC16,$ED16=EW$8),AND($EC39&lt;&gt;$EC17,$ED17=EW$8),AND($EC39&lt;&gt;$EC18,$ED18=EW$8),AND($EC39&lt;&gt;$EC19,$ED19=EW$8),
AND($EC39&lt;&gt;$EC20,$ED20=EW$8),AND($EC39&lt;&gt;$EC21,$ED21=EW$8),AND($EC39&lt;&gt;$EC22,$ED22=EW$8),AND($EC39&lt;&gt;$EC23,$ED23=EW$8),
AND($EC39&lt;&gt;$EC24,$ED24=EW$8),AND($EC39&lt;&gt;$EC25,$ED25=EW$8),AND($EC39&lt;&gt;$EC26,$ED26=EW$8),AND($EC39&lt;&gt;$EC27,$ED27=EW$8),
AND($EC39&lt;&gt;$EC28,$ED28=EW$8),AND($EC39&lt;&gt;$EC29,$ED29=EW$8),AND($EC39&lt;&gt;$EC30,$ED30=EW$8),AND($EC39&lt;&gt;$EC31,$ED31=EW$8),
AND($EC39&lt;&gt;$EC32,$ED32=EW$8),AND($EC39&lt;&gt;$EC33,$ED33=EW$8),AND($EC39&lt;&gt;$EC34,$ED34=EW$8),AND($EC39&lt;&gt;$EC35,$ED35=EW$8),
AND($EC39&lt;&gt;$EC36,$ED36=EW$8),AND($EC39&lt;&gt;$EC37,$ED37=EW$8),AND($EC39&lt;&gt;$EC38,$ED38=EW$8)),
"",EW$8)</f>
        <v>S19</v>
      </c>
      <c r="EX39" s="349" t="str">
        <f t="shared" ref="EX39" si="284">IF(OR(
AND($EC39&lt;&gt;$EC9,$ED9=EX$8),AND($EC39&lt;&gt;$EC10,$ED10=EX$8),AND($EC39&lt;&gt;$EC11,$ED11=EX$8),
AND($EC39&lt;&gt;$EC12,$ED12=EX$8),AND($EC39&lt;&gt;$EC13,$ED13=EX$8),AND($EC39&lt;&gt;$EC14,$ED14=EX$8),AND($EC39&lt;&gt;$EC15,$ED15=EX$8),
AND($EC39&lt;&gt;$EC16,$ED16=EX$8),AND($EC39&lt;&gt;$EC17,$ED17=EX$8),AND($EC39&lt;&gt;$EC18,$ED18=EX$8),AND($EC39&lt;&gt;$EC19,$ED19=EX$8),
AND($EC39&lt;&gt;$EC20,$ED20=EX$8),AND($EC39&lt;&gt;$EC21,$ED21=EX$8),AND($EC39&lt;&gt;$EC22,$ED22=EX$8),AND($EC39&lt;&gt;$EC23,$ED23=EX$8),
AND($EC39&lt;&gt;$EC24,$ED24=EX$8),AND($EC39&lt;&gt;$EC25,$ED25=EX$8),AND($EC39&lt;&gt;$EC26,$ED26=EX$8),AND($EC39&lt;&gt;$EC27,$ED27=EX$8),
AND($EC39&lt;&gt;$EC28,$ED28=EX$8),AND($EC39&lt;&gt;$EC29,$ED29=EX$8),AND($EC39&lt;&gt;$EC30,$ED30=EX$8),AND($EC39&lt;&gt;$EC31,$ED31=EX$8),
AND($EC39&lt;&gt;$EC32,$ED32=EX$8),AND($EC39&lt;&gt;$EC33,$ED33=EX$8),AND($EC39&lt;&gt;$EC34,$ED34=EX$8),AND($EC39&lt;&gt;$EC35,$ED35=EX$8),
AND($EC39&lt;&gt;$EC36,$ED36=EX$8),AND($EC39&lt;&gt;$EC37,$ED37=EX$8),AND($EC39&lt;&gt;$EC38,$ED38=EX$8)),
"",EX$8)</f>
        <v>S20</v>
      </c>
    </row>
    <row r="40" spans="1:154" x14ac:dyDescent="0.15">
      <c r="AT40" s="349" t="s">
        <v>308</v>
      </c>
      <c r="AU40" s="349">
        <v>0.12</v>
      </c>
      <c r="AY40" s="349">
        <f>'③壁等-鉄骨造'!L40</f>
        <v>0</v>
      </c>
      <c r="AZ40" s="349" t="str">
        <f t="shared" si="152"/>
        <v/>
      </c>
      <c r="BA40" s="349" t="str">
        <f t="shared" si="131"/>
        <v/>
      </c>
      <c r="BB40" s="349" t="str">
        <f t="shared" si="132"/>
        <v/>
      </c>
      <c r="BC40" s="349" t="str">
        <f t="shared" si="153"/>
        <v/>
      </c>
      <c r="BD40" s="349">
        <f>'③壁等-鉄骨造'!O40</f>
        <v>0</v>
      </c>
      <c r="BE40" s="349" t="str">
        <f t="shared" si="133"/>
        <v/>
      </c>
      <c r="BF40" s="349" t="str">
        <f t="shared" si="134"/>
        <v/>
      </c>
      <c r="BG40" s="349" t="str">
        <f t="shared" si="135"/>
        <v/>
      </c>
      <c r="BH40" s="349" t="str">
        <f t="shared" si="154"/>
        <v/>
      </c>
      <c r="BI40" s="349">
        <f>'③壁等-鉄骨造'!R40</f>
        <v>0</v>
      </c>
      <c r="BJ40" s="349" t="str">
        <f t="shared" si="136"/>
        <v/>
      </c>
      <c r="BK40" s="349" t="str">
        <f t="shared" si="137"/>
        <v/>
      </c>
      <c r="BL40" s="349" t="str">
        <f t="shared" si="138"/>
        <v/>
      </c>
      <c r="BN40" s="349" t="str">
        <f>⑤窓!G40</f>
        <v>4.(一重)金属製</v>
      </c>
      <c r="BO40" s="349" t="str">
        <f xml:space="preserve">
IF($BN40=$AF$4,$AG$4,
IF($BN40=$AF$5,$AG$15,
IF($BN40=$AF$6,$AG$8,
IF($BN40=$AF$7,$AG$8,
IF($BN40=$AF$8,$AG$19,
IF($BN40=$AF$9,$AG$22,
""))))))</f>
        <v>Low-E複層（A10以上）</v>
      </c>
      <c r="BP40" s="349" t="str">
        <f xml:space="preserve">
IF($BN40=$AF$4,$AG$5,
IF($BN40=$AF$5,$AG$8,
IF($BN40=$AF$6,$AG$24,
IF($BN40=$AF$7,$AG$24,
IF($BN40=$AF$8,$AG$20,
IF($BN40=$AF$9,"",
""))))))</f>
        <v>Low-E複層（G8以上）</v>
      </c>
      <c r="BQ40" s="349" t="str">
        <f xml:space="preserve">
IF($BN40=$AF$4,$AG$6,
IF($BN40=$AF$5,$AG$23,
IF($BN40=$AF$6,$AG$16,
IF($BN40=$AF$7,$AG$11,
IF($BN40=$AF$8,$AG$21,
IF($BN40=$AF$9,"",
""))))))</f>
        <v>Low-E複層（A5以上A10未満）</v>
      </c>
      <c r="BR40" s="349" t="str">
        <f xml:space="preserve">
IF($BN40=$AF$4,$AG$7,
IF($BN40=$AF$5,$AG$11,
IF($BN40=$AF$6,$AG$12,
IF($BN40=$AF$7,$AG$12,
IF($BN40=$AF$8,$AG$22,
IF($BN40=$AF$9,"",
""))))))</f>
        <v>Low-E複層（G4以上G7未満）</v>
      </c>
      <c r="BS40" s="349" t="str">
        <f xml:space="preserve">
IF($BN40=$AF$4,$AG$8,
IF($BN40=$AF$5,$AG$12,
IF($BN40=$AF$6,$AG$10,
IF($BN40=$AF$7,$AG$10,
IF($BN40=$AF$8,"",
IF($BN40=$AF$9,"",
""))))))</f>
        <v>複層（A10以上）</v>
      </c>
      <c r="BT40" s="349" t="str">
        <f xml:space="preserve">
IF($BN40=$AF$4,$AG$9,
IF($BN40=$AF$5,$AG$10,
IF($BN40=$AF$6,$AG$13,
IF($BN40=$AF$7,$AG$26,
IF($BN40=$AF$8,"",
IF($BN40=$AF$9,"",
""))))))</f>
        <v>複層（A4以上A10未満）</v>
      </c>
      <c r="BU40" s="349" t="str">
        <f xml:space="preserve">
IF($BN40=$AF$4,$AG$10,
IF($BN40=$AF$5,$AG$13,
IF($BN40=$AF$6,"",
IF($BN40=$AF$7,$AG$17,
IF($BN40=$AF$8,"",
IF($BN40=$AF$9,"",
""))))))</f>
        <v>単板＋単板（A12以上）</v>
      </c>
      <c r="BV40" s="349" t="str">
        <f xml:space="preserve">
IF($BN40=$AF$4,$AG$11,
IF($BN40=$AF$5,"",
IF($BN40=$AF$6,"",
IF($BN40=$AF$7,$AG$18,
IF($BN40=$AF$8,"",
IF($BN40=$AF$9,"",
""))))))</f>
        <v>単板＋単板（A6以上A12未満）</v>
      </c>
      <c r="BW40" s="349" t="str">
        <f xml:space="preserve">
IF($BN40=$AF$4,$AG$12,
IF($BN40=$AF$5,"",
IF($BN40=$AF$6,"",
IF($BN40=$AF$7,$AG$14,
IF($BN40=$AF$8,"",
IF($BN40=$AF$9,"",
""))))))</f>
        <v>単板</v>
      </c>
      <c r="BX40" s="349" t="str">
        <f xml:space="preserve">
IF($BN40=$AF$4,$AG$13,
IF($BN40=$AF$5,"",
IF($BN40=$AF$6,"",
IF($BN40=$AF$7,"",
IF($BN40=$AF$8,"",
IF($BN40=$AF$9,"",
""))))))</f>
        <v/>
      </c>
      <c r="BY40" s="349" t="str">
        <f xml:space="preserve">
IF($BN40=$AF$4,$AG$14,
IF($BN40=$AF$5,"",
IF($BN40=$AF$6,"",
IF($BN40=$AF$7,"",
IF($BN40=$AF$8,"",
IF($BN40=$AF$9,"",
""))))))</f>
        <v/>
      </c>
      <c r="CI40" s="349">
        <f>'①壁等-木造'!D40</f>
        <v>0</v>
      </c>
      <c r="CJ40" s="349">
        <f>'①壁等-木造'!G40</f>
        <v>0</v>
      </c>
      <c r="CK40" s="349" t="str">
        <f>IF(OR(
AND($CI40&lt;&gt;$CI9,$CJ9=CK$8),AND($CI40&lt;&gt;$CI10,$CJ10=CK$8),AND($CI40&lt;&gt;$CI11,$CJ11=CK$8),AND($CI40&lt;&gt;$CI12,$CJ12=CK$8),
AND($CI40&lt;&gt;$CI13,$CJ13=CK$8),AND($CI40&lt;&gt;$CI14,$CJ14=CK$8),AND($CI40&lt;&gt;$CI15,$CJ15=CK$8),AND($CI40&lt;&gt;$CI16,$CJ16=CK$8),
AND($CI40&lt;&gt;$CI17,$CJ17=CK$8),AND($CI40&lt;&gt;$CI18,$CJ18=CK$8),AND($CI40&lt;&gt;$CI19,$CJ19=CK$8),AND($CI40&lt;&gt;$CI20,$CJ20=CK$8),
AND($CI40&lt;&gt;$CI21,$CJ21=CK$8),AND($CI40&lt;&gt;$CI22,$CJ22=CK$8),AND($CI40&lt;&gt;$CI23,$CJ23=CK$8),AND($CI40&lt;&gt;$CI24,$CJ24=CK$8),
AND($CI40&lt;&gt;$CI25,$CJ25=CK$8),AND($CI40&lt;&gt;$CI26,$CJ26=CK$8),AND($CI40&lt;&gt;$CI27,$CJ27=CK$8),AND($CI40&lt;&gt;$CI28,$CJ28=CK$8),
AND($CI40&lt;&gt;$CI29,$CJ29=CK$8),AND($CI40&lt;&gt;$CI30,$CJ30=CK$8),AND($CI40&lt;&gt;$CI31,$CJ31=CK$8),AND($CI40&lt;&gt;$CI32,$CJ32=CK$8),
AND($CI40&lt;&gt;$CI33,$CJ33=CK$8),AND($CI40&lt;&gt;$CI34,$CJ34=CK$8),AND($CI40&lt;&gt;$CI35,$CJ35=CK$8),AND($CI40&lt;&gt;$CI36,$CJ36=CK$8),
AND($CI40&lt;&gt;$CI37,$CJ37=CK$8),AND($CI40&lt;&gt;$CI38,$CJ38=CK$8),AND($CI40&lt;&gt;$CI39,$CJ39=CK$8)),
"",CK$8)</f>
        <v/>
      </c>
      <c r="CL40" s="349" t="str">
        <f t="shared" ref="CL40:DD40" si="285">IF(OR(
AND($CI40&lt;&gt;$CI9,$CJ9=CL$8),AND($CI40&lt;&gt;$CI10,$CJ10=CL$8),AND($CI40&lt;&gt;$CI11,$CJ11=CL$8),AND($CI40&lt;&gt;$CI12,$CJ12=CL$8),
AND($CI40&lt;&gt;$CI13,$CJ13=CL$8),AND($CI40&lt;&gt;$CI14,$CJ14=CL$8),AND($CI40&lt;&gt;$CI15,$CJ15=CL$8),AND($CI40&lt;&gt;$CI16,$CJ16=CL$8),
AND($CI40&lt;&gt;$CI17,$CJ17=CL$8),AND($CI40&lt;&gt;$CI18,$CJ18=CL$8),AND($CI40&lt;&gt;$CI19,$CJ19=CL$8),AND($CI40&lt;&gt;$CI20,$CJ20=CL$8),
AND($CI40&lt;&gt;$CI21,$CJ21=CL$8),AND($CI40&lt;&gt;$CI22,$CJ22=CL$8),AND($CI40&lt;&gt;$CI23,$CJ23=CL$8),AND($CI40&lt;&gt;$CI24,$CJ24=CL$8),
AND($CI40&lt;&gt;$CI25,$CJ25=CL$8),AND($CI40&lt;&gt;$CI26,$CJ26=CL$8),AND($CI40&lt;&gt;$CI27,$CJ27=CL$8),AND($CI40&lt;&gt;$CI28,$CJ28=CL$8),
AND($CI40&lt;&gt;$CI29,$CJ29=CL$8),AND($CI40&lt;&gt;$CI30,$CJ30=CL$8),AND($CI40&lt;&gt;$CI31,$CJ31=CL$8),AND($CI40&lt;&gt;$CI32,$CJ32=CL$8),
AND($CI40&lt;&gt;$CI33,$CJ33=CL$8),AND($CI40&lt;&gt;$CI34,$CJ34=CL$8),AND($CI40&lt;&gt;$CI35,$CJ35=CL$8),AND($CI40&lt;&gt;$CI36,$CJ36=CL$8),
AND($CI40&lt;&gt;$CI37,$CJ37=CL$8),AND($CI40&lt;&gt;$CI38,$CJ38=CL$8),AND($CI40&lt;&gt;$CI39,$CJ39=CL$8)),
"",CL$8)</f>
        <v/>
      </c>
      <c r="CM40" s="349" t="str">
        <f t="shared" si="285"/>
        <v/>
      </c>
      <c r="CN40" s="349" t="str">
        <f t="shared" si="285"/>
        <v>W04</v>
      </c>
      <c r="CO40" s="349" t="str">
        <f t="shared" si="285"/>
        <v>W05</v>
      </c>
      <c r="CP40" s="349" t="str">
        <f t="shared" si="285"/>
        <v>W06</v>
      </c>
      <c r="CQ40" s="349" t="str">
        <f t="shared" si="285"/>
        <v>W07</v>
      </c>
      <c r="CR40" s="349" t="str">
        <f t="shared" si="285"/>
        <v>W08</v>
      </c>
      <c r="CS40" s="349" t="str">
        <f t="shared" si="285"/>
        <v>W09</v>
      </c>
      <c r="CT40" s="349" t="str">
        <f t="shared" si="285"/>
        <v>W10</v>
      </c>
      <c r="CU40" s="349" t="str">
        <f t="shared" si="285"/>
        <v>W11</v>
      </c>
      <c r="CV40" s="349" t="str">
        <f t="shared" si="285"/>
        <v>W12</v>
      </c>
      <c r="CW40" s="349" t="str">
        <f t="shared" si="285"/>
        <v>W13</v>
      </c>
      <c r="CX40" s="349" t="str">
        <f t="shared" si="285"/>
        <v>W14</v>
      </c>
      <c r="CY40" s="349" t="str">
        <f t="shared" si="285"/>
        <v>W15</v>
      </c>
      <c r="CZ40" s="349" t="str">
        <f t="shared" si="285"/>
        <v>W16</v>
      </c>
      <c r="DA40" s="349" t="str">
        <f t="shared" si="285"/>
        <v>W17</v>
      </c>
      <c r="DB40" s="349" t="str">
        <f t="shared" si="285"/>
        <v>W18</v>
      </c>
      <c r="DC40" s="349" t="str">
        <f t="shared" si="285"/>
        <v>W19</v>
      </c>
      <c r="DD40" s="349" t="str">
        <f t="shared" si="285"/>
        <v>W20</v>
      </c>
      <c r="DF40" s="349">
        <f>'②壁等-RC造'!D40</f>
        <v>0</v>
      </c>
      <c r="DG40" s="349">
        <f>'②壁等-RC造'!H40</f>
        <v>0</v>
      </c>
      <c r="DH40" s="349" t="str">
        <f>IF(OR(
AND($DF40&lt;&gt;$DF9,$DG9=DH$8),AND($DF40&lt;&gt;$DF10,$DG10=DH$8),AND($DF40&lt;&gt;$DF11,$DG11=DH$8),AND($DF40&lt;&gt;$DF12,$DG12=DH$8),
AND($DF40&lt;&gt;$DF13,$DG13=DH$8),AND($DF40&lt;&gt;$DF14,$DG14=DH$8),AND($DF40&lt;&gt;$DF15,$DG15=DH$8),AND($DF40&lt;&gt;$DF16,$DG16=DH$8),
AND($DF40&lt;&gt;$DF17,$DG17=DH$8),AND($DF40&lt;&gt;$DF18,$DG18=DH$8),AND($DF40&lt;&gt;$DF19,$DG19=DH$8),AND($DF40&lt;&gt;$DF20,$DG20=DH$8),
AND($DF40&lt;&gt;$DF21,$DG21=DH$8),AND($DF40&lt;&gt;$DF22,$DG22=DH$8),AND($DF40&lt;&gt;$DF23,$DG23=DH$8),AND($DF40&lt;&gt;$DF24,$DG24=DH$8),
AND($DF40&lt;&gt;$DF25,$DG25=DH$8),AND($DF40&lt;&gt;$DF26,$DG26=DH$8),AND($DF40&lt;&gt;$DF27,$DG27=DH$8),AND($DF40&lt;&gt;$DF28,$DG28=DH$8),
AND($DF40&lt;&gt;$DF29,$DG29=DH$8),AND($DF40&lt;&gt;$DF30,$DG30=DH$8),AND($DF40&lt;&gt;$DF31,$DG31=DH$8),AND($DF40&lt;&gt;$DF32,$DG32=DH$8),
AND($DF40&lt;&gt;$DF33,$DG33=DH$8),AND($DF40&lt;&gt;$DF34,$DG34=DH$8),AND($DF40&lt;&gt;$DF35,$DG35=DH$8),AND($DF40&lt;&gt;$DF36,$DG36=DH$8),
AND($DF40&lt;&gt;$DF37,$DG37=DH$8),AND($DF40&lt;&gt;$DF38,$DG38=DH$8),AND($DF40&lt;&gt;$DF39,$DG39=DH$8)),
"",DH$8)</f>
        <v>RC01</v>
      </c>
      <c r="DI40" s="349" t="str">
        <f t="shared" ref="DI40:EA40" si="286">IF(OR(
AND($DF40&lt;&gt;$DF9,$DG9=DI$8),AND($DF40&lt;&gt;$DF10,$DG10=DI$8),AND($DF40&lt;&gt;$DF11,$DG11=DI$8),AND($DF40&lt;&gt;$DF12,$DG12=DI$8),
AND($DF40&lt;&gt;$DF13,$DG13=DI$8),AND($DF40&lt;&gt;$DF14,$DG14=DI$8),AND($DF40&lt;&gt;$DF15,$DG15=DI$8),AND($DF40&lt;&gt;$DF16,$DG16=DI$8),
AND($DF40&lt;&gt;$DF17,$DG17=DI$8),AND($DF40&lt;&gt;$DF18,$DG18=DI$8),AND($DF40&lt;&gt;$DF19,$DG19=DI$8),AND($DF40&lt;&gt;$DF20,$DG20=DI$8),
AND($DF40&lt;&gt;$DF21,$DG21=DI$8),AND($DF40&lt;&gt;$DF22,$DG22=DI$8),AND($DF40&lt;&gt;$DF23,$DG23=DI$8),AND($DF40&lt;&gt;$DF24,$DG24=DI$8),
AND($DF40&lt;&gt;$DF25,$DG25=DI$8),AND($DF40&lt;&gt;$DF26,$DG26=DI$8),AND($DF40&lt;&gt;$DF27,$DG27=DI$8),AND($DF40&lt;&gt;$DF28,$DG28=DI$8),
AND($DF40&lt;&gt;$DF29,$DG29=DI$8),AND($DF40&lt;&gt;$DF30,$DG30=DI$8),AND($DF40&lt;&gt;$DF31,$DG31=DI$8),AND($DF40&lt;&gt;$DF32,$DG32=DI$8),
AND($DF40&lt;&gt;$DF33,$DG33=DI$8),AND($DF40&lt;&gt;$DF34,$DG34=DI$8),AND($DF40&lt;&gt;$DF35,$DG35=DI$8),AND($DF40&lt;&gt;$DF36,$DG36=DI$8),
AND($DF40&lt;&gt;$DF37,$DG37=DI$8),AND($DF40&lt;&gt;$DF38,$DG38=DI$8),AND($DF40&lt;&gt;$DF39,$DG39=DI$8)),
"",DI$8)</f>
        <v>RC02</v>
      </c>
      <c r="DJ40" s="349" t="str">
        <f t="shared" si="286"/>
        <v>RC03</v>
      </c>
      <c r="DK40" s="349" t="str">
        <f t="shared" si="286"/>
        <v>RC04</v>
      </c>
      <c r="DL40" s="349" t="str">
        <f t="shared" si="286"/>
        <v>RC05</v>
      </c>
      <c r="DM40" s="349" t="str">
        <f t="shared" si="286"/>
        <v>RC06</v>
      </c>
      <c r="DN40" s="349" t="str">
        <f t="shared" si="286"/>
        <v>RC07</v>
      </c>
      <c r="DO40" s="349" t="str">
        <f t="shared" si="286"/>
        <v>RC08</v>
      </c>
      <c r="DP40" s="349" t="str">
        <f t="shared" si="286"/>
        <v>RC09</v>
      </c>
      <c r="DQ40" s="349" t="str">
        <f t="shared" si="286"/>
        <v>RC10</v>
      </c>
      <c r="DR40" s="349" t="str">
        <f t="shared" si="286"/>
        <v>RC11</v>
      </c>
      <c r="DS40" s="349" t="str">
        <f t="shared" si="286"/>
        <v>RC12</v>
      </c>
      <c r="DT40" s="349" t="str">
        <f t="shared" si="286"/>
        <v>RC13</v>
      </c>
      <c r="DU40" s="349" t="str">
        <f t="shared" si="286"/>
        <v>RC14</v>
      </c>
      <c r="DV40" s="349" t="str">
        <f t="shared" si="286"/>
        <v>RC15</v>
      </c>
      <c r="DW40" s="349" t="str">
        <f t="shared" si="286"/>
        <v>RC16</v>
      </c>
      <c r="DX40" s="349" t="str">
        <f t="shared" si="286"/>
        <v>RC17</v>
      </c>
      <c r="DY40" s="349" t="str">
        <f t="shared" si="286"/>
        <v>RC18</v>
      </c>
      <c r="DZ40" s="349" t="str">
        <f t="shared" si="286"/>
        <v>RC19</v>
      </c>
      <c r="EA40" s="349" t="str">
        <f t="shared" si="286"/>
        <v>RC20</v>
      </c>
      <c r="EC40" s="349">
        <f>'③壁等-鉄骨造'!D40</f>
        <v>0</v>
      </c>
      <c r="ED40" s="349">
        <f>'③壁等-鉄骨造'!H40</f>
        <v>0</v>
      </c>
      <c r="EE40" s="349" t="str">
        <f>IF(OR(
AND($EC40&lt;&gt;$EC9,$ED9=EE$8),AND($EC40&lt;&gt;$EC10,$ED10=EE$8),AND($EC40&lt;&gt;$EC11,$ED11=EE$8),AND($EC40&lt;&gt;$EC12,$ED12=EE$8),
AND($EC40&lt;&gt;$EC13,$ED13=EE$8),AND($EC40&lt;&gt;$EC14,$ED14=EE$8),AND($EC40&lt;&gt;$EC15,$ED15=EE$8),AND($EC40&lt;&gt;$EC16,$ED16=EE$8),
AND($EC40&lt;&gt;$EC17,$ED17=EE$8),AND($EC40&lt;&gt;$EC18,$ED18=EE$8),AND($EC40&lt;&gt;$EC19,$ED19=EE$8),AND($EC40&lt;&gt;$EC20,$ED20=EE$8),
AND($EC40&lt;&gt;$EC21,$ED21=EE$8),AND($EC40&lt;&gt;$EC22,$ED22=EE$8),AND($EC40&lt;&gt;$EC23,$ED23=EE$8),AND($EC40&lt;&gt;$EC24,$ED24=EE$8),
AND($EC40&lt;&gt;$EC25,$ED25=EE$8),AND($EC40&lt;&gt;$EC26,$ED26=EE$8),AND($EC40&lt;&gt;$EC27,$ED27=EE$8),AND($EC40&lt;&gt;$EC28,$ED28=EE$8),
AND($EC40&lt;&gt;$EC29,$ED29=EE$8),AND($EC40&lt;&gt;$EC30,$ED30=EE$8),AND($EC40&lt;&gt;$EC31,$ED31=EE$8),AND($EC40&lt;&gt;$EC32,$ED32=EE$8),
AND($EC40&lt;&gt;$EC33,$ED33=EE$8),AND($EC40&lt;&gt;$EC34,$ED34=EE$8),AND($EC40&lt;&gt;$EC35,$ED35=EE$8),AND($EC40&lt;&gt;$EC36,$ED36=EE$8),
AND($EC40&lt;&gt;$EC37,$ED37=EE$8),AND($EC40&lt;&gt;$EC38,$ED38=EE$8),AND($EC40&lt;&gt;$EC39,$ED39=EE$8)),
"",EE$8)</f>
        <v>S01</v>
      </c>
      <c r="EF40" s="349" t="str">
        <f t="shared" ref="EF40:EN40" si="287">IF(OR(
AND($EC40&lt;&gt;$EC9,$ED9=EF$8),AND($EC40&lt;&gt;$EC10,$ED10=EF$8),AND($EC40&lt;&gt;$EC11,$ED11=EF$8),AND($EC40&lt;&gt;$EC12,$ED12=EF$8),
AND($EC40&lt;&gt;$EC13,$ED13=EF$8),AND($EC40&lt;&gt;$EC14,$ED14=EF$8),AND($EC40&lt;&gt;$EC15,$ED15=EF$8),AND($EC40&lt;&gt;$EC16,$ED16=EF$8),
AND($EC40&lt;&gt;$EC17,$ED17=EF$8),AND($EC40&lt;&gt;$EC18,$ED18=EF$8),AND($EC40&lt;&gt;$EC19,$ED19=EF$8),AND($EC40&lt;&gt;$EC20,$ED20=EF$8),
AND($EC40&lt;&gt;$EC21,$ED21=EF$8),AND($EC40&lt;&gt;$EC22,$ED22=EF$8),AND($EC40&lt;&gt;$EC23,$ED23=EF$8),AND($EC40&lt;&gt;$EC24,$ED24=EF$8),
AND($EC40&lt;&gt;$EC25,$ED25=EF$8),AND($EC40&lt;&gt;$EC26,$ED26=EF$8),AND($EC40&lt;&gt;$EC27,$ED27=EF$8),AND($EC40&lt;&gt;$EC28,$ED28=EF$8),
AND($EC40&lt;&gt;$EC29,$ED29=EF$8),AND($EC40&lt;&gt;$EC30,$ED30=EF$8),AND($EC40&lt;&gt;$EC31,$ED31=EF$8),AND($EC40&lt;&gt;$EC32,$ED32=EF$8),
AND($EC40&lt;&gt;$EC33,$ED33=EF$8),AND($EC40&lt;&gt;$EC34,$ED34=EF$8),AND($EC40&lt;&gt;$EC35,$ED35=EF$8),AND($EC40&lt;&gt;$EC36,$ED36=EF$8),
AND($EC40&lt;&gt;$EC37,$ED37=EF$8),AND($EC40&lt;&gt;$EC38,$ED38=EF$8),AND($EC40&lt;&gt;$EC39,$ED39=EF$8)),
"",EF$8)</f>
        <v>S02</v>
      </c>
      <c r="EG40" s="349" t="str">
        <f t="shared" si="287"/>
        <v>S03</v>
      </c>
      <c r="EH40" s="349" t="str">
        <f t="shared" si="287"/>
        <v>S04</v>
      </c>
      <c r="EI40" s="349" t="str">
        <f t="shared" si="287"/>
        <v>S05</v>
      </c>
      <c r="EJ40" s="349" t="str">
        <f t="shared" si="287"/>
        <v>S06</v>
      </c>
      <c r="EK40" s="349" t="str">
        <f t="shared" si="287"/>
        <v>S07</v>
      </c>
      <c r="EL40" s="349" t="str">
        <f t="shared" si="287"/>
        <v>S08</v>
      </c>
      <c r="EM40" s="349" t="str">
        <f t="shared" si="287"/>
        <v>S09</v>
      </c>
      <c r="EN40" s="349" t="str">
        <f t="shared" si="287"/>
        <v>S10</v>
      </c>
      <c r="EO40" s="349" t="str">
        <f t="shared" ref="EO40" si="288">IF(OR(
AND($EC40&lt;&gt;$EC9,$ED9=EO$8),AND($EC40&lt;&gt;$EC10,$ED10=EO$8),AND($EC40&lt;&gt;$EC11,$ED11=EO$8),AND($EC40&lt;&gt;$EC12,$ED12=EO$8),
AND($EC40&lt;&gt;$EC13,$ED13=EO$8),AND($EC40&lt;&gt;$EC14,$ED14=EO$8),AND($EC40&lt;&gt;$EC15,$ED15=EO$8),AND($EC40&lt;&gt;$EC16,$ED16=EO$8),
AND($EC40&lt;&gt;$EC17,$ED17=EO$8),AND($EC40&lt;&gt;$EC18,$ED18=EO$8),AND($EC40&lt;&gt;$EC19,$ED19=EO$8),AND($EC40&lt;&gt;$EC20,$ED20=EO$8),
AND($EC40&lt;&gt;$EC21,$ED21=EO$8),AND($EC40&lt;&gt;$EC22,$ED22=EO$8),AND($EC40&lt;&gt;$EC23,$ED23=EO$8),AND($EC40&lt;&gt;$EC24,$ED24=EO$8),
AND($EC40&lt;&gt;$EC25,$ED25=EO$8),AND($EC40&lt;&gt;$EC26,$ED26=EO$8),AND($EC40&lt;&gt;$EC27,$ED27=EO$8),AND($EC40&lt;&gt;$EC28,$ED28=EO$8),
AND($EC40&lt;&gt;$EC29,$ED29=EO$8),AND($EC40&lt;&gt;$EC30,$ED30=EO$8),AND($EC40&lt;&gt;$EC31,$ED31=EO$8),AND($EC40&lt;&gt;$EC32,$ED32=EO$8),
AND($EC40&lt;&gt;$EC33,$ED33=EO$8),AND($EC40&lt;&gt;$EC34,$ED34=EO$8),AND($EC40&lt;&gt;$EC35,$ED35=EO$8),AND($EC40&lt;&gt;$EC36,$ED36=EO$8),
AND($EC40&lt;&gt;$EC37,$ED37=EO$8),AND($EC40&lt;&gt;$EC38,$ED38=EO$8),AND($EC40&lt;&gt;$EC39,$ED39=EO$8)),
"",EO$8)</f>
        <v>S11</v>
      </c>
      <c r="EP40" s="349" t="str">
        <f t="shared" ref="EP40" si="289">IF(OR(
AND($EC40&lt;&gt;$EC9,$ED9=EP$8),AND($EC40&lt;&gt;$EC10,$ED10=EP$8),AND($EC40&lt;&gt;$EC11,$ED11=EP$8),AND($EC40&lt;&gt;$EC12,$ED12=EP$8),
AND($EC40&lt;&gt;$EC13,$ED13=EP$8),AND($EC40&lt;&gt;$EC14,$ED14=EP$8),AND($EC40&lt;&gt;$EC15,$ED15=EP$8),AND($EC40&lt;&gt;$EC16,$ED16=EP$8),
AND($EC40&lt;&gt;$EC17,$ED17=EP$8),AND($EC40&lt;&gt;$EC18,$ED18=EP$8),AND($EC40&lt;&gt;$EC19,$ED19=EP$8),AND($EC40&lt;&gt;$EC20,$ED20=EP$8),
AND($EC40&lt;&gt;$EC21,$ED21=EP$8),AND($EC40&lt;&gt;$EC22,$ED22=EP$8),AND($EC40&lt;&gt;$EC23,$ED23=EP$8),AND($EC40&lt;&gt;$EC24,$ED24=EP$8),
AND($EC40&lt;&gt;$EC25,$ED25=EP$8),AND($EC40&lt;&gt;$EC26,$ED26=EP$8),AND($EC40&lt;&gt;$EC27,$ED27=EP$8),AND($EC40&lt;&gt;$EC28,$ED28=EP$8),
AND($EC40&lt;&gt;$EC29,$ED29=EP$8),AND($EC40&lt;&gt;$EC30,$ED30=EP$8),AND($EC40&lt;&gt;$EC31,$ED31=EP$8),AND($EC40&lt;&gt;$EC32,$ED32=EP$8),
AND($EC40&lt;&gt;$EC33,$ED33=EP$8),AND($EC40&lt;&gt;$EC34,$ED34=EP$8),AND($EC40&lt;&gt;$EC35,$ED35=EP$8),AND($EC40&lt;&gt;$EC36,$ED36=EP$8),
AND($EC40&lt;&gt;$EC37,$ED37=EP$8),AND($EC40&lt;&gt;$EC38,$ED38=EP$8),AND($EC40&lt;&gt;$EC39,$ED39=EP$8)),
"",EP$8)</f>
        <v>S12</v>
      </c>
      <c r="EQ40" s="349" t="str">
        <f t="shared" ref="EQ40" si="290">IF(OR(
AND($EC40&lt;&gt;$EC9,$ED9=EQ$8),AND($EC40&lt;&gt;$EC10,$ED10=EQ$8),AND($EC40&lt;&gt;$EC11,$ED11=EQ$8),AND($EC40&lt;&gt;$EC12,$ED12=EQ$8),
AND($EC40&lt;&gt;$EC13,$ED13=EQ$8),AND($EC40&lt;&gt;$EC14,$ED14=EQ$8),AND($EC40&lt;&gt;$EC15,$ED15=EQ$8),AND($EC40&lt;&gt;$EC16,$ED16=EQ$8),
AND($EC40&lt;&gt;$EC17,$ED17=EQ$8),AND($EC40&lt;&gt;$EC18,$ED18=EQ$8),AND($EC40&lt;&gt;$EC19,$ED19=EQ$8),AND($EC40&lt;&gt;$EC20,$ED20=EQ$8),
AND($EC40&lt;&gt;$EC21,$ED21=EQ$8),AND($EC40&lt;&gt;$EC22,$ED22=EQ$8),AND($EC40&lt;&gt;$EC23,$ED23=EQ$8),AND($EC40&lt;&gt;$EC24,$ED24=EQ$8),
AND($EC40&lt;&gt;$EC25,$ED25=EQ$8),AND($EC40&lt;&gt;$EC26,$ED26=EQ$8),AND($EC40&lt;&gt;$EC27,$ED27=EQ$8),AND($EC40&lt;&gt;$EC28,$ED28=EQ$8),
AND($EC40&lt;&gt;$EC29,$ED29=EQ$8),AND($EC40&lt;&gt;$EC30,$ED30=EQ$8),AND($EC40&lt;&gt;$EC31,$ED31=EQ$8),AND($EC40&lt;&gt;$EC32,$ED32=EQ$8),
AND($EC40&lt;&gt;$EC33,$ED33=EQ$8),AND($EC40&lt;&gt;$EC34,$ED34=EQ$8),AND($EC40&lt;&gt;$EC35,$ED35=EQ$8),AND($EC40&lt;&gt;$EC36,$ED36=EQ$8),
AND($EC40&lt;&gt;$EC37,$ED37=EQ$8),AND($EC40&lt;&gt;$EC38,$ED38=EQ$8),AND($EC40&lt;&gt;$EC39,$ED39=EQ$8)),
"",EQ$8)</f>
        <v>S13</v>
      </c>
      <c r="ER40" s="349" t="str">
        <f t="shared" ref="ER40" si="291">IF(OR(
AND($EC40&lt;&gt;$EC9,$ED9=ER$8),AND($EC40&lt;&gt;$EC10,$ED10=ER$8),AND($EC40&lt;&gt;$EC11,$ED11=ER$8),AND($EC40&lt;&gt;$EC12,$ED12=ER$8),
AND($EC40&lt;&gt;$EC13,$ED13=ER$8),AND($EC40&lt;&gt;$EC14,$ED14=ER$8),AND($EC40&lt;&gt;$EC15,$ED15=ER$8),AND($EC40&lt;&gt;$EC16,$ED16=ER$8),
AND($EC40&lt;&gt;$EC17,$ED17=ER$8),AND($EC40&lt;&gt;$EC18,$ED18=ER$8),AND($EC40&lt;&gt;$EC19,$ED19=ER$8),AND($EC40&lt;&gt;$EC20,$ED20=ER$8),
AND($EC40&lt;&gt;$EC21,$ED21=ER$8),AND($EC40&lt;&gt;$EC22,$ED22=ER$8),AND($EC40&lt;&gt;$EC23,$ED23=ER$8),AND($EC40&lt;&gt;$EC24,$ED24=ER$8),
AND($EC40&lt;&gt;$EC25,$ED25=ER$8),AND($EC40&lt;&gt;$EC26,$ED26=ER$8),AND($EC40&lt;&gt;$EC27,$ED27=ER$8),AND($EC40&lt;&gt;$EC28,$ED28=ER$8),
AND($EC40&lt;&gt;$EC29,$ED29=ER$8),AND($EC40&lt;&gt;$EC30,$ED30=ER$8),AND($EC40&lt;&gt;$EC31,$ED31=ER$8),AND($EC40&lt;&gt;$EC32,$ED32=ER$8),
AND($EC40&lt;&gt;$EC33,$ED33=ER$8),AND($EC40&lt;&gt;$EC34,$ED34=ER$8),AND($EC40&lt;&gt;$EC35,$ED35=ER$8),AND($EC40&lt;&gt;$EC36,$ED36=ER$8),
AND($EC40&lt;&gt;$EC37,$ED37=ER$8),AND($EC40&lt;&gt;$EC38,$ED38=ER$8),AND($EC40&lt;&gt;$EC39,$ED39=ER$8)),
"",ER$8)</f>
        <v>S14</v>
      </c>
      <c r="ES40" s="349" t="str">
        <f t="shared" ref="ES40" si="292">IF(OR(
AND($EC40&lt;&gt;$EC9,$ED9=ES$8),AND($EC40&lt;&gt;$EC10,$ED10=ES$8),AND($EC40&lt;&gt;$EC11,$ED11=ES$8),AND($EC40&lt;&gt;$EC12,$ED12=ES$8),
AND($EC40&lt;&gt;$EC13,$ED13=ES$8),AND($EC40&lt;&gt;$EC14,$ED14=ES$8),AND($EC40&lt;&gt;$EC15,$ED15=ES$8),AND($EC40&lt;&gt;$EC16,$ED16=ES$8),
AND($EC40&lt;&gt;$EC17,$ED17=ES$8),AND($EC40&lt;&gt;$EC18,$ED18=ES$8),AND($EC40&lt;&gt;$EC19,$ED19=ES$8),AND($EC40&lt;&gt;$EC20,$ED20=ES$8),
AND($EC40&lt;&gt;$EC21,$ED21=ES$8),AND($EC40&lt;&gt;$EC22,$ED22=ES$8),AND($EC40&lt;&gt;$EC23,$ED23=ES$8),AND($EC40&lt;&gt;$EC24,$ED24=ES$8),
AND($EC40&lt;&gt;$EC25,$ED25=ES$8),AND($EC40&lt;&gt;$EC26,$ED26=ES$8),AND($EC40&lt;&gt;$EC27,$ED27=ES$8),AND($EC40&lt;&gt;$EC28,$ED28=ES$8),
AND($EC40&lt;&gt;$EC29,$ED29=ES$8),AND($EC40&lt;&gt;$EC30,$ED30=ES$8),AND($EC40&lt;&gt;$EC31,$ED31=ES$8),AND($EC40&lt;&gt;$EC32,$ED32=ES$8),
AND($EC40&lt;&gt;$EC33,$ED33=ES$8),AND($EC40&lt;&gt;$EC34,$ED34=ES$8),AND($EC40&lt;&gt;$EC35,$ED35=ES$8),AND($EC40&lt;&gt;$EC36,$ED36=ES$8),
AND($EC40&lt;&gt;$EC37,$ED37=ES$8),AND($EC40&lt;&gt;$EC38,$ED38=ES$8),AND($EC40&lt;&gt;$EC39,$ED39=ES$8)),
"",ES$8)</f>
        <v>S15</v>
      </c>
      <c r="ET40" s="349" t="str">
        <f t="shared" ref="ET40" si="293">IF(OR(
AND($EC40&lt;&gt;$EC9,$ED9=ET$8),AND($EC40&lt;&gt;$EC10,$ED10=ET$8),AND($EC40&lt;&gt;$EC11,$ED11=ET$8),AND($EC40&lt;&gt;$EC12,$ED12=ET$8),
AND($EC40&lt;&gt;$EC13,$ED13=ET$8),AND($EC40&lt;&gt;$EC14,$ED14=ET$8),AND($EC40&lt;&gt;$EC15,$ED15=ET$8),AND($EC40&lt;&gt;$EC16,$ED16=ET$8),
AND($EC40&lt;&gt;$EC17,$ED17=ET$8),AND($EC40&lt;&gt;$EC18,$ED18=ET$8),AND($EC40&lt;&gt;$EC19,$ED19=ET$8),AND($EC40&lt;&gt;$EC20,$ED20=ET$8),
AND($EC40&lt;&gt;$EC21,$ED21=ET$8),AND($EC40&lt;&gt;$EC22,$ED22=ET$8),AND($EC40&lt;&gt;$EC23,$ED23=ET$8),AND($EC40&lt;&gt;$EC24,$ED24=ET$8),
AND($EC40&lt;&gt;$EC25,$ED25=ET$8),AND($EC40&lt;&gt;$EC26,$ED26=ET$8),AND($EC40&lt;&gt;$EC27,$ED27=ET$8),AND($EC40&lt;&gt;$EC28,$ED28=ET$8),
AND($EC40&lt;&gt;$EC29,$ED29=ET$8),AND($EC40&lt;&gt;$EC30,$ED30=ET$8),AND($EC40&lt;&gt;$EC31,$ED31=ET$8),AND($EC40&lt;&gt;$EC32,$ED32=ET$8),
AND($EC40&lt;&gt;$EC33,$ED33=ET$8),AND($EC40&lt;&gt;$EC34,$ED34=ET$8),AND($EC40&lt;&gt;$EC35,$ED35=ET$8),AND($EC40&lt;&gt;$EC36,$ED36=ET$8),
AND($EC40&lt;&gt;$EC37,$ED37=ET$8),AND($EC40&lt;&gt;$EC38,$ED38=ET$8),AND($EC40&lt;&gt;$EC39,$ED39=ET$8)),
"",ET$8)</f>
        <v>S16</v>
      </c>
      <c r="EU40" s="349" t="str">
        <f t="shared" ref="EU40" si="294">IF(OR(
AND($EC40&lt;&gt;$EC9,$ED9=EU$8),AND($EC40&lt;&gt;$EC10,$ED10=EU$8),AND($EC40&lt;&gt;$EC11,$ED11=EU$8),AND($EC40&lt;&gt;$EC12,$ED12=EU$8),
AND($EC40&lt;&gt;$EC13,$ED13=EU$8),AND($EC40&lt;&gt;$EC14,$ED14=EU$8),AND($EC40&lt;&gt;$EC15,$ED15=EU$8),AND($EC40&lt;&gt;$EC16,$ED16=EU$8),
AND($EC40&lt;&gt;$EC17,$ED17=EU$8),AND($EC40&lt;&gt;$EC18,$ED18=EU$8),AND($EC40&lt;&gt;$EC19,$ED19=EU$8),AND($EC40&lt;&gt;$EC20,$ED20=EU$8),
AND($EC40&lt;&gt;$EC21,$ED21=EU$8),AND($EC40&lt;&gt;$EC22,$ED22=EU$8),AND($EC40&lt;&gt;$EC23,$ED23=EU$8),AND($EC40&lt;&gt;$EC24,$ED24=EU$8),
AND($EC40&lt;&gt;$EC25,$ED25=EU$8),AND($EC40&lt;&gt;$EC26,$ED26=EU$8),AND($EC40&lt;&gt;$EC27,$ED27=EU$8),AND($EC40&lt;&gt;$EC28,$ED28=EU$8),
AND($EC40&lt;&gt;$EC29,$ED29=EU$8),AND($EC40&lt;&gt;$EC30,$ED30=EU$8),AND($EC40&lt;&gt;$EC31,$ED31=EU$8),AND($EC40&lt;&gt;$EC32,$ED32=EU$8),
AND($EC40&lt;&gt;$EC33,$ED33=EU$8),AND($EC40&lt;&gt;$EC34,$ED34=EU$8),AND($EC40&lt;&gt;$EC35,$ED35=EU$8),AND($EC40&lt;&gt;$EC36,$ED36=EU$8),
AND($EC40&lt;&gt;$EC37,$ED37=EU$8),AND($EC40&lt;&gt;$EC38,$ED38=EU$8),AND($EC40&lt;&gt;$EC39,$ED39=EU$8)),
"",EU$8)</f>
        <v>S17</v>
      </c>
      <c r="EV40" s="349" t="str">
        <f t="shared" ref="EV40" si="295">IF(OR(
AND($EC40&lt;&gt;$EC9,$ED9=EV$8),AND($EC40&lt;&gt;$EC10,$ED10=EV$8),AND($EC40&lt;&gt;$EC11,$ED11=EV$8),AND($EC40&lt;&gt;$EC12,$ED12=EV$8),
AND($EC40&lt;&gt;$EC13,$ED13=EV$8),AND($EC40&lt;&gt;$EC14,$ED14=EV$8),AND($EC40&lt;&gt;$EC15,$ED15=EV$8),AND($EC40&lt;&gt;$EC16,$ED16=EV$8),
AND($EC40&lt;&gt;$EC17,$ED17=EV$8),AND($EC40&lt;&gt;$EC18,$ED18=EV$8),AND($EC40&lt;&gt;$EC19,$ED19=EV$8),AND($EC40&lt;&gt;$EC20,$ED20=EV$8),
AND($EC40&lt;&gt;$EC21,$ED21=EV$8),AND($EC40&lt;&gt;$EC22,$ED22=EV$8),AND($EC40&lt;&gt;$EC23,$ED23=EV$8),AND($EC40&lt;&gt;$EC24,$ED24=EV$8),
AND($EC40&lt;&gt;$EC25,$ED25=EV$8),AND($EC40&lt;&gt;$EC26,$ED26=EV$8),AND($EC40&lt;&gt;$EC27,$ED27=EV$8),AND($EC40&lt;&gt;$EC28,$ED28=EV$8),
AND($EC40&lt;&gt;$EC29,$ED29=EV$8),AND($EC40&lt;&gt;$EC30,$ED30=EV$8),AND($EC40&lt;&gt;$EC31,$ED31=EV$8),AND($EC40&lt;&gt;$EC32,$ED32=EV$8),
AND($EC40&lt;&gt;$EC33,$ED33=EV$8),AND($EC40&lt;&gt;$EC34,$ED34=EV$8),AND($EC40&lt;&gt;$EC35,$ED35=EV$8),AND($EC40&lt;&gt;$EC36,$ED36=EV$8),
AND($EC40&lt;&gt;$EC37,$ED37=EV$8),AND($EC40&lt;&gt;$EC38,$ED38=EV$8),AND($EC40&lt;&gt;$EC39,$ED39=EV$8)),
"",EV$8)</f>
        <v>S18</v>
      </c>
      <c r="EW40" s="349" t="str">
        <f t="shared" ref="EW40" si="296">IF(OR(
AND($EC40&lt;&gt;$EC9,$ED9=EW$8),AND($EC40&lt;&gt;$EC10,$ED10=EW$8),AND($EC40&lt;&gt;$EC11,$ED11=EW$8),AND($EC40&lt;&gt;$EC12,$ED12=EW$8),
AND($EC40&lt;&gt;$EC13,$ED13=EW$8),AND($EC40&lt;&gt;$EC14,$ED14=EW$8),AND($EC40&lt;&gt;$EC15,$ED15=EW$8),AND($EC40&lt;&gt;$EC16,$ED16=EW$8),
AND($EC40&lt;&gt;$EC17,$ED17=EW$8),AND($EC40&lt;&gt;$EC18,$ED18=EW$8),AND($EC40&lt;&gt;$EC19,$ED19=EW$8),AND($EC40&lt;&gt;$EC20,$ED20=EW$8),
AND($EC40&lt;&gt;$EC21,$ED21=EW$8),AND($EC40&lt;&gt;$EC22,$ED22=EW$8),AND($EC40&lt;&gt;$EC23,$ED23=EW$8),AND($EC40&lt;&gt;$EC24,$ED24=EW$8),
AND($EC40&lt;&gt;$EC25,$ED25=EW$8),AND($EC40&lt;&gt;$EC26,$ED26=EW$8),AND($EC40&lt;&gt;$EC27,$ED27=EW$8),AND($EC40&lt;&gt;$EC28,$ED28=EW$8),
AND($EC40&lt;&gt;$EC29,$ED29=EW$8),AND($EC40&lt;&gt;$EC30,$ED30=EW$8),AND($EC40&lt;&gt;$EC31,$ED31=EW$8),AND($EC40&lt;&gt;$EC32,$ED32=EW$8),
AND($EC40&lt;&gt;$EC33,$ED33=EW$8),AND($EC40&lt;&gt;$EC34,$ED34=EW$8),AND($EC40&lt;&gt;$EC35,$ED35=EW$8),AND($EC40&lt;&gt;$EC36,$ED36=EW$8),
AND($EC40&lt;&gt;$EC37,$ED37=EW$8),AND($EC40&lt;&gt;$EC38,$ED38=EW$8),AND($EC40&lt;&gt;$EC39,$ED39=EW$8)),
"",EW$8)</f>
        <v>S19</v>
      </c>
      <c r="EX40" s="349" t="str">
        <f t="shared" ref="EX40" si="297">IF(OR(
AND($EC40&lt;&gt;$EC9,$ED9=EX$8),AND($EC40&lt;&gt;$EC10,$ED10=EX$8),AND($EC40&lt;&gt;$EC11,$ED11=EX$8),AND($EC40&lt;&gt;$EC12,$ED12=EX$8),
AND($EC40&lt;&gt;$EC13,$ED13=EX$8),AND($EC40&lt;&gt;$EC14,$ED14=EX$8),AND($EC40&lt;&gt;$EC15,$ED15=EX$8),AND($EC40&lt;&gt;$EC16,$ED16=EX$8),
AND($EC40&lt;&gt;$EC17,$ED17=EX$8),AND($EC40&lt;&gt;$EC18,$ED18=EX$8),AND($EC40&lt;&gt;$EC19,$ED19=EX$8),AND($EC40&lt;&gt;$EC20,$ED20=EX$8),
AND($EC40&lt;&gt;$EC21,$ED21=EX$8),AND($EC40&lt;&gt;$EC22,$ED22=EX$8),AND($EC40&lt;&gt;$EC23,$ED23=EX$8),AND($EC40&lt;&gt;$EC24,$ED24=EX$8),
AND($EC40&lt;&gt;$EC25,$ED25=EX$8),AND($EC40&lt;&gt;$EC26,$ED26=EX$8),AND($EC40&lt;&gt;$EC27,$ED27=EX$8),AND($EC40&lt;&gt;$EC28,$ED28=EX$8),
AND($EC40&lt;&gt;$EC29,$ED29=EX$8),AND($EC40&lt;&gt;$EC30,$ED30=EX$8),AND($EC40&lt;&gt;$EC31,$ED31=EX$8),AND($EC40&lt;&gt;$EC32,$ED32=EX$8),
AND($EC40&lt;&gt;$EC33,$ED33=EX$8),AND($EC40&lt;&gt;$EC34,$ED34=EX$8),AND($EC40&lt;&gt;$EC35,$ED35=EX$8),AND($EC40&lt;&gt;$EC36,$ED36=EX$8),
AND($EC40&lt;&gt;$EC37,$ED37=EX$8),AND($EC40&lt;&gt;$EC38,$ED38=EX$8),AND($EC40&lt;&gt;$EC39,$ED39=EX$8)),
"",EX$8)</f>
        <v>S20</v>
      </c>
    </row>
    <row r="41" spans="1:154" x14ac:dyDescent="0.15">
      <c r="AT41" s="349" t="s">
        <v>309</v>
      </c>
      <c r="AU41" s="349">
        <v>0.19</v>
      </c>
      <c r="AY41" s="349">
        <f>'③壁等-鉄骨造'!L41</f>
        <v>0</v>
      </c>
      <c r="AZ41" s="349" t="str">
        <f t="shared" si="152"/>
        <v/>
      </c>
      <c r="BA41" s="349" t="str">
        <f t="shared" si="131"/>
        <v/>
      </c>
      <c r="BB41" s="349" t="str">
        <f t="shared" si="132"/>
        <v/>
      </c>
      <c r="BC41" s="349" t="str">
        <f t="shared" si="153"/>
        <v/>
      </c>
      <c r="BD41" s="349">
        <f>'③壁等-鉄骨造'!O41</f>
        <v>0</v>
      </c>
      <c r="BE41" s="349" t="str">
        <f t="shared" si="133"/>
        <v/>
      </c>
      <c r="BF41" s="349" t="str">
        <f t="shared" si="134"/>
        <v/>
      </c>
      <c r="BG41" s="349" t="str">
        <f t="shared" si="135"/>
        <v/>
      </c>
      <c r="BH41" s="349" t="str">
        <f t="shared" si="154"/>
        <v/>
      </c>
      <c r="BI41" s="349">
        <f>'③壁等-鉄骨造'!R41</f>
        <v>0</v>
      </c>
      <c r="BJ41" s="349" t="str">
        <f t="shared" si="136"/>
        <v/>
      </c>
      <c r="BK41" s="349" t="str">
        <f t="shared" si="137"/>
        <v/>
      </c>
      <c r="BL41" s="349" t="str">
        <f t="shared" si="138"/>
        <v/>
      </c>
      <c r="CI41" s="349">
        <f>'①壁等-木造'!D41</f>
        <v>0</v>
      </c>
      <c r="CJ41" s="349">
        <f>'①壁等-木造'!G41</f>
        <v>0</v>
      </c>
      <c r="CK41" s="349" t="str">
        <f>IF(OR(
AND($CI41&lt;&gt;$CI9,$CJ9=CK$8),
AND($CI41&lt;&gt;$CI10,$CJ10=CK$8),AND($CI41&lt;&gt;$CI11,$CJ11=CK$8),AND($CI41&lt;&gt;$CI12,$CJ12=CK$8),AND($CI41&lt;&gt;$CI13,$CJ13=CK$8),
AND($CI41&lt;&gt;$CI14,$CJ14=CK$8),AND($CI41&lt;&gt;$CI15,$CJ15=CK$8),AND($CI41&lt;&gt;$CI16,$CJ16=CK$8),AND($CI41&lt;&gt;$CI17,$CJ17=CK$8),
AND($CI41&lt;&gt;$CI18,$CJ18=CK$8),AND($CI41&lt;&gt;$CI19,$CJ19=CK$8),AND($CI41&lt;&gt;$CI20,$CJ20=CK$8),AND($CI41&lt;&gt;$CI21,$CJ21=CK$8),
AND($CI41&lt;&gt;$CI22,$CJ22=CK$8),AND($CI41&lt;&gt;$CI23,$CJ23=CK$8),AND($CI41&lt;&gt;$CI24,$CJ24=CK$8),AND($CI41&lt;&gt;$CI25,$CJ25=CK$8),
AND($CI41&lt;&gt;$CI26,$CJ26=CK$8),AND($CI41&lt;&gt;$CI27,$CJ27=CK$8),AND($CI41&lt;&gt;$CI28,$CJ28=CK$8),AND($CI41&lt;&gt;$CI29,$CJ29=CK$8),
AND($CI41&lt;&gt;$CI30,$CJ30=CK$8),AND($CI41&lt;&gt;$CI31,$CJ31=CK$8),AND($CI41&lt;&gt;$CI32,$CJ32=CK$8),AND($CI41&lt;&gt;$CI33,$CJ33=CK$8),
AND($CI41&lt;&gt;$CI34,$CJ34=CK$8),AND($CI41&lt;&gt;$CI35,$CJ35=CK$8),AND($CI41&lt;&gt;$CI36,$CJ36=CK$8),AND($CI41&lt;&gt;$CI37,$CJ37=CK$8),
AND($CI41&lt;&gt;$CI38,$CJ38=CK$8),AND($CI41&lt;&gt;$CI39,$CJ39=CK$8),AND($CI41&lt;&gt;$CI40,$CJ40=CK$8)),
"",CK$8)</f>
        <v/>
      </c>
      <c r="CL41" s="349" t="str">
        <f t="shared" ref="CL41:DD41" si="298">IF(OR(
AND($CI41&lt;&gt;$CI9,$CJ9=CL$8),
AND($CI41&lt;&gt;$CI10,$CJ10=CL$8),AND($CI41&lt;&gt;$CI11,$CJ11=CL$8),AND($CI41&lt;&gt;$CI12,$CJ12=CL$8),AND($CI41&lt;&gt;$CI13,$CJ13=CL$8),
AND($CI41&lt;&gt;$CI14,$CJ14=CL$8),AND($CI41&lt;&gt;$CI15,$CJ15=CL$8),AND($CI41&lt;&gt;$CI16,$CJ16=CL$8),AND($CI41&lt;&gt;$CI17,$CJ17=CL$8),
AND($CI41&lt;&gt;$CI18,$CJ18=CL$8),AND($CI41&lt;&gt;$CI19,$CJ19=CL$8),AND($CI41&lt;&gt;$CI20,$CJ20=CL$8),AND($CI41&lt;&gt;$CI21,$CJ21=CL$8),
AND($CI41&lt;&gt;$CI22,$CJ22=CL$8),AND($CI41&lt;&gt;$CI23,$CJ23=CL$8),AND($CI41&lt;&gt;$CI24,$CJ24=CL$8),AND($CI41&lt;&gt;$CI25,$CJ25=CL$8),
AND($CI41&lt;&gt;$CI26,$CJ26=CL$8),AND($CI41&lt;&gt;$CI27,$CJ27=CL$8),AND($CI41&lt;&gt;$CI28,$CJ28=CL$8),AND($CI41&lt;&gt;$CI29,$CJ29=CL$8),
AND($CI41&lt;&gt;$CI30,$CJ30=CL$8),AND($CI41&lt;&gt;$CI31,$CJ31=CL$8),AND($CI41&lt;&gt;$CI32,$CJ32=CL$8),AND($CI41&lt;&gt;$CI33,$CJ33=CL$8),
AND($CI41&lt;&gt;$CI34,$CJ34=CL$8),AND($CI41&lt;&gt;$CI35,$CJ35=CL$8),AND($CI41&lt;&gt;$CI36,$CJ36=CL$8),AND($CI41&lt;&gt;$CI37,$CJ37=CL$8),
AND($CI41&lt;&gt;$CI38,$CJ38=CL$8),AND($CI41&lt;&gt;$CI39,$CJ39=CL$8),AND($CI41&lt;&gt;$CI40,$CJ40=CL$8)),
"",CL$8)</f>
        <v/>
      </c>
      <c r="CM41" s="349" t="str">
        <f t="shared" si="298"/>
        <v/>
      </c>
      <c r="CN41" s="349" t="str">
        <f t="shared" si="298"/>
        <v>W04</v>
      </c>
      <c r="CO41" s="349" t="str">
        <f t="shared" si="298"/>
        <v>W05</v>
      </c>
      <c r="CP41" s="349" t="str">
        <f t="shared" si="298"/>
        <v>W06</v>
      </c>
      <c r="CQ41" s="349" t="str">
        <f t="shared" si="298"/>
        <v>W07</v>
      </c>
      <c r="CR41" s="349" t="str">
        <f t="shared" si="298"/>
        <v>W08</v>
      </c>
      <c r="CS41" s="349" t="str">
        <f t="shared" si="298"/>
        <v>W09</v>
      </c>
      <c r="CT41" s="349" t="str">
        <f t="shared" si="298"/>
        <v>W10</v>
      </c>
      <c r="CU41" s="349" t="str">
        <f t="shared" si="298"/>
        <v>W11</v>
      </c>
      <c r="CV41" s="349" t="str">
        <f t="shared" si="298"/>
        <v>W12</v>
      </c>
      <c r="CW41" s="349" t="str">
        <f t="shared" si="298"/>
        <v>W13</v>
      </c>
      <c r="CX41" s="349" t="str">
        <f t="shared" si="298"/>
        <v>W14</v>
      </c>
      <c r="CY41" s="349" t="str">
        <f t="shared" si="298"/>
        <v>W15</v>
      </c>
      <c r="CZ41" s="349" t="str">
        <f t="shared" si="298"/>
        <v>W16</v>
      </c>
      <c r="DA41" s="349" t="str">
        <f t="shared" si="298"/>
        <v>W17</v>
      </c>
      <c r="DB41" s="349" t="str">
        <f t="shared" si="298"/>
        <v>W18</v>
      </c>
      <c r="DC41" s="349" t="str">
        <f t="shared" si="298"/>
        <v>W19</v>
      </c>
      <c r="DD41" s="349" t="str">
        <f t="shared" si="298"/>
        <v>W20</v>
      </c>
      <c r="DF41" s="349">
        <f>'②壁等-RC造'!D41</f>
        <v>0</v>
      </c>
      <c r="DG41" s="349">
        <f>'②壁等-RC造'!H41</f>
        <v>0</v>
      </c>
      <c r="DH41" s="349" t="str">
        <f>IF(OR(
AND($DF41&lt;&gt;$DF9,$DG9=DH$8),
AND($DF41&lt;&gt;$DF10,$DG10=DH$8),AND($DF41&lt;&gt;$DF11,$DG11=DH$8),AND($DF41&lt;&gt;$DF12,$DG12=DH$8),AND($DF41&lt;&gt;$DF13,$DG13=DH$8),
AND($DF41&lt;&gt;$DF14,$DG14=DH$8),AND($DF41&lt;&gt;$DF15,$DG15=DH$8),AND($DF41&lt;&gt;$DF16,$DG16=DH$8),AND($DF41&lt;&gt;$DF17,$DG17=DH$8),
AND($DF41&lt;&gt;$DF18,$DG18=DH$8),AND($DF41&lt;&gt;$DF19,$DG19=DH$8),AND($DF41&lt;&gt;$DF20,$DG20=DH$8),AND($DF41&lt;&gt;$DF21,$DG21=DH$8),
AND($DF41&lt;&gt;$DF22,$DG22=DH$8),AND($DF41&lt;&gt;$DF23,$DG23=DH$8),AND($DF41&lt;&gt;$DF24,$DG24=DH$8),AND($DF41&lt;&gt;$DF25,$DG25=DH$8),
AND($DF41&lt;&gt;$DF26,$DG26=DH$8),AND($DF41&lt;&gt;$DF27,$DG27=DH$8),AND($DF41&lt;&gt;$DF28,$DG28=DH$8),AND($DF41&lt;&gt;$DF29,$DG29=DH$8),
AND($DF41&lt;&gt;$DF30,$DG30=DH$8),AND($DF41&lt;&gt;$DF31,$DG31=DH$8),AND($DF41&lt;&gt;$DF32,$DG32=DH$8),AND($DF41&lt;&gt;$DF33,$DG33=DH$8),
AND($DF41&lt;&gt;$DF34,$DG34=DH$8),AND($DF41&lt;&gt;$DF35,$DG35=DH$8),AND($DF41&lt;&gt;$DF36,$DG36=DH$8),AND($DF41&lt;&gt;$DF37,$DG37=DH$8),
AND($DF41&lt;&gt;$DF38,$DG38=DH$8),AND($DF41&lt;&gt;$DF39,$DG39=DH$8),AND($DF41&lt;&gt;$DF40,$DG40=DH$8)),
"",DH$8)</f>
        <v>RC01</v>
      </c>
      <c r="DI41" s="349" t="str">
        <f t="shared" ref="DI41:EA41" si="299">IF(OR(
AND($DF41&lt;&gt;$DF9,$DG9=DI$8),
AND($DF41&lt;&gt;$DF10,$DG10=DI$8),AND($DF41&lt;&gt;$DF11,$DG11=DI$8),AND($DF41&lt;&gt;$DF12,$DG12=DI$8),AND($DF41&lt;&gt;$DF13,$DG13=DI$8),
AND($DF41&lt;&gt;$DF14,$DG14=DI$8),AND($DF41&lt;&gt;$DF15,$DG15=DI$8),AND($DF41&lt;&gt;$DF16,$DG16=DI$8),AND($DF41&lt;&gt;$DF17,$DG17=DI$8),
AND($DF41&lt;&gt;$DF18,$DG18=DI$8),AND($DF41&lt;&gt;$DF19,$DG19=DI$8),AND($DF41&lt;&gt;$DF20,$DG20=DI$8),AND($DF41&lt;&gt;$DF21,$DG21=DI$8),
AND($DF41&lt;&gt;$DF22,$DG22=DI$8),AND($DF41&lt;&gt;$DF23,$DG23=DI$8),AND($DF41&lt;&gt;$DF24,$DG24=DI$8),AND($DF41&lt;&gt;$DF25,$DG25=DI$8),
AND($DF41&lt;&gt;$DF26,$DG26=DI$8),AND($DF41&lt;&gt;$DF27,$DG27=DI$8),AND($DF41&lt;&gt;$DF28,$DG28=DI$8),AND($DF41&lt;&gt;$DF29,$DG29=DI$8),
AND($DF41&lt;&gt;$DF30,$DG30=DI$8),AND($DF41&lt;&gt;$DF31,$DG31=DI$8),AND($DF41&lt;&gt;$DF32,$DG32=DI$8),AND($DF41&lt;&gt;$DF33,$DG33=DI$8),
AND($DF41&lt;&gt;$DF34,$DG34=DI$8),AND($DF41&lt;&gt;$DF35,$DG35=DI$8),AND($DF41&lt;&gt;$DF36,$DG36=DI$8),AND($DF41&lt;&gt;$DF37,$DG37=DI$8),
AND($DF41&lt;&gt;$DF38,$DG38=DI$8),AND($DF41&lt;&gt;$DF39,$DG39=DI$8),AND($DF41&lt;&gt;$DF40,$DG40=DI$8)),
"",DI$8)</f>
        <v>RC02</v>
      </c>
      <c r="DJ41" s="349" t="str">
        <f t="shared" si="299"/>
        <v>RC03</v>
      </c>
      <c r="DK41" s="349" t="str">
        <f t="shared" si="299"/>
        <v>RC04</v>
      </c>
      <c r="DL41" s="349" t="str">
        <f t="shared" si="299"/>
        <v>RC05</v>
      </c>
      <c r="DM41" s="349" t="str">
        <f t="shared" si="299"/>
        <v>RC06</v>
      </c>
      <c r="DN41" s="349" t="str">
        <f t="shared" si="299"/>
        <v>RC07</v>
      </c>
      <c r="DO41" s="349" t="str">
        <f t="shared" si="299"/>
        <v>RC08</v>
      </c>
      <c r="DP41" s="349" t="str">
        <f t="shared" si="299"/>
        <v>RC09</v>
      </c>
      <c r="DQ41" s="349" t="str">
        <f t="shared" si="299"/>
        <v>RC10</v>
      </c>
      <c r="DR41" s="349" t="str">
        <f t="shared" si="299"/>
        <v>RC11</v>
      </c>
      <c r="DS41" s="349" t="str">
        <f t="shared" si="299"/>
        <v>RC12</v>
      </c>
      <c r="DT41" s="349" t="str">
        <f t="shared" si="299"/>
        <v>RC13</v>
      </c>
      <c r="DU41" s="349" t="str">
        <f t="shared" si="299"/>
        <v>RC14</v>
      </c>
      <c r="DV41" s="349" t="str">
        <f t="shared" si="299"/>
        <v>RC15</v>
      </c>
      <c r="DW41" s="349" t="str">
        <f t="shared" si="299"/>
        <v>RC16</v>
      </c>
      <c r="DX41" s="349" t="str">
        <f t="shared" si="299"/>
        <v>RC17</v>
      </c>
      <c r="DY41" s="349" t="str">
        <f t="shared" si="299"/>
        <v>RC18</v>
      </c>
      <c r="DZ41" s="349" t="str">
        <f t="shared" si="299"/>
        <v>RC19</v>
      </c>
      <c r="EA41" s="349" t="str">
        <f t="shared" si="299"/>
        <v>RC20</v>
      </c>
      <c r="EC41" s="349">
        <f>'③壁等-鉄骨造'!D41</f>
        <v>0</v>
      </c>
      <c r="ED41" s="349">
        <f>'③壁等-鉄骨造'!H41</f>
        <v>0</v>
      </c>
      <c r="EE41" s="349" t="str">
        <f>IF(OR(
AND($EC41&lt;&gt;$EC9,$ED9=EE$8),
AND($EC41&lt;&gt;$EC10,$ED10=EE$8),AND($EC41&lt;&gt;$EC11,$ED11=EE$8),AND($EC41&lt;&gt;$EC12,$ED12=EE$8),AND($EC41&lt;&gt;$EC13,$ED13=EE$8),
AND($EC41&lt;&gt;$EC14,$ED14=EE$8),AND($EC41&lt;&gt;$EC15,$ED15=EE$8),AND($EC41&lt;&gt;$EC16,$ED16=EE$8),AND($EC41&lt;&gt;$EC17,$ED17=EE$8),
AND($EC41&lt;&gt;$EC18,$ED18=EE$8),AND($EC41&lt;&gt;$EC19,$ED19=EE$8),AND($EC41&lt;&gt;$EC20,$ED20=EE$8),AND($EC41&lt;&gt;$EC21,$ED21=EE$8),
AND($EC41&lt;&gt;$EC22,$ED22=EE$8),AND($EC41&lt;&gt;$EC23,$ED23=EE$8),AND($EC41&lt;&gt;$EC24,$ED24=EE$8),AND($EC41&lt;&gt;$EC25,$ED25=EE$8),
AND($EC41&lt;&gt;$EC26,$ED26=EE$8),AND($EC41&lt;&gt;$EC27,$ED27=EE$8),AND($EC41&lt;&gt;$EC28,$ED28=EE$8),AND($EC41&lt;&gt;$EC29,$ED29=EE$8),
AND($EC41&lt;&gt;$EC30,$ED30=EE$8),AND($EC41&lt;&gt;$EC31,$ED31=EE$8),AND($EC41&lt;&gt;$EC32,$ED32=EE$8),AND($EC41&lt;&gt;$EC33,$ED33=EE$8),
AND($EC41&lt;&gt;$EC34,$ED34=EE$8),AND($EC41&lt;&gt;$EC35,$ED35=EE$8),AND($EC41&lt;&gt;$EC36,$ED36=EE$8),AND($EC41&lt;&gt;$EC37,$ED37=EE$8),
AND($EC41&lt;&gt;$EC38,$ED38=EE$8),AND($EC41&lt;&gt;$EC39,$ED39=EE$8),AND($EC41&lt;&gt;$EC40,$ED40=EE$8)),
"",EE$8)</f>
        <v>S01</v>
      </c>
      <c r="EF41" s="349" t="str">
        <f t="shared" ref="EF41:EN41" si="300">IF(OR(
AND($EC41&lt;&gt;$EC9,$ED9=EF$8),
AND($EC41&lt;&gt;$EC10,$ED10=EF$8),AND($EC41&lt;&gt;$EC11,$ED11=EF$8),AND($EC41&lt;&gt;$EC12,$ED12=EF$8),AND($EC41&lt;&gt;$EC13,$ED13=EF$8),
AND($EC41&lt;&gt;$EC14,$ED14=EF$8),AND($EC41&lt;&gt;$EC15,$ED15=EF$8),AND($EC41&lt;&gt;$EC16,$ED16=EF$8),AND($EC41&lt;&gt;$EC17,$ED17=EF$8),
AND($EC41&lt;&gt;$EC18,$ED18=EF$8),AND($EC41&lt;&gt;$EC19,$ED19=EF$8),AND($EC41&lt;&gt;$EC20,$ED20=EF$8),AND($EC41&lt;&gt;$EC21,$ED21=EF$8),
AND($EC41&lt;&gt;$EC22,$ED22=EF$8),AND($EC41&lt;&gt;$EC23,$ED23=EF$8),AND($EC41&lt;&gt;$EC24,$ED24=EF$8),AND($EC41&lt;&gt;$EC25,$ED25=EF$8),
AND($EC41&lt;&gt;$EC26,$ED26=EF$8),AND($EC41&lt;&gt;$EC27,$ED27=EF$8),AND($EC41&lt;&gt;$EC28,$ED28=EF$8),AND($EC41&lt;&gt;$EC29,$ED29=EF$8),
AND($EC41&lt;&gt;$EC30,$ED30=EF$8),AND($EC41&lt;&gt;$EC31,$ED31=EF$8),AND($EC41&lt;&gt;$EC32,$ED32=EF$8),AND($EC41&lt;&gt;$EC33,$ED33=EF$8),
AND($EC41&lt;&gt;$EC34,$ED34=EF$8),AND($EC41&lt;&gt;$EC35,$ED35=EF$8),AND($EC41&lt;&gt;$EC36,$ED36=EF$8),AND($EC41&lt;&gt;$EC37,$ED37=EF$8),
AND($EC41&lt;&gt;$EC38,$ED38=EF$8),AND($EC41&lt;&gt;$EC39,$ED39=EF$8),AND($EC41&lt;&gt;$EC40,$ED40=EF$8)),
"",EF$8)</f>
        <v>S02</v>
      </c>
      <c r="EG41" s="349" t="str">
        <f t="shared" si="300"/>
        <v>S03</v>
      </c>
      <c r="EH41" s="349" t="str">
        <f t="shared" si="300"/>
        <v>S04</v>
      </c>
      <c r="EI41" s="349" t="str">
        <f t="shared" si="300"/>
        <v>S05</v>
      </c>
      <c r="EJ41" s="349" t="str">
        <f t="shared" si="300"/>
        <v>S06</v>
      </c>
      <c r="EK41" s="349" t="str">
        <f t="shared" si="300"/>
        <v>S07</v>
      </c>
      <c r="EL41" s="349" t="str">
        <f t="shared" si="300"/>
        <v>S08</v>
      </c>
      <c r="EM41" s="349" t="str">
        <f t="shared" si="300"/>
        <v>S09</v>
      </c>
      <c r="EN41" s="349" t="str">
        <f t="shared" si="300"/>
        <v>S10</v>
      </c>
      <c r="EO41" s="349" t="str">
        <f t="shared" ref="EO41" si="301">IF(OR(
AND($EC41&lt;&gt;$EC9,$ED9=EO$8),
AND($EC41&lt;&gt;$EC10,$ED10=EO$8),AND($EC41&lt;&gt;$EC11,$ED11=EO$8),AND($EC41&lt;&gt;$EC12,$ED12=EO$8),AND($EC41&lt;&gt;$EC13,$ED13=EO$8),
AND($EC41&lt;&gt;$EC14,$ED14=EO$8),AND($EC41&lt;&gt;$EC15,$ED15=EO$8),AND($EC41&lt;&gt;$EC16,$ED16=EO$8),AND($EC41&lt;&gt;$EC17,$ED17=EO$8),
AND($EC41&lt;&gt;$EC18,$ED18=EO$8),AND($EC41&lt;&gt;$EC19,$ED19=EO$8),AND($EC41&lt;&gt;$EC20,$ED20=EO$8),AND($EC41&lt;&gt;$EC21,$ED21=EO$8),
AND($EC41&lt;&gt;$EC22,$ED22=EO$8),AND($EC41&lt;&gt;$EC23,$ED23=EO$8),AND($EC41&lt;&gt;$EC24,$ED24=EO$8),AND($EC41&lt;&gt;$EC25,$ED25=EO$8),
AND($EC41&lt;&gt;$EC26,$ED26=EO$8),AND($EC41&lt;&gt;$EC27,$ED27=EO$8),AND($EC41&lt;&gt;$EC28,$ED28=EO$8),AND($EC41&lt;&gt;$EC29,$ED29=EO$8),
AND($EC41&lt;&gt;$EC30,$ED30=EO$8),AND($EC41&lt;&gt;$EC31,$ED31=EO$8),AND($EC41&lt;&gt;$EC32,$ED32=EO$8),AND($EC41&lt;&gt;$EC33,$ED33=EO$8),
AND($EC41&lt;&gt;$EC34,$ED34=EO$8),AND($EC41&lt;&gt;$EC35,$ED35=EO$8),AND($EC41&lt;&gt;$EC36,$ED36=EO$8),AND($EC41&lt;&gt;$EC37,$ED37=EO$8),
AND($EC41&lt;&gt;$EC38,$ED38=EO$8),AND($EC41&lt;&gt;$EC39,$ED39=EO$8),AND($EC41&lt;&gt;$EC40,$ED40=EO$8)),
"",EO$8)</f>
        <v>S11</v>
      </c>
      <c r="EP41" s="349" t="str">
        <f t="shared" ref="EP41" si="302">IF(OR(
AND($EC41&lt;&gt;$EC9,$ED9=EP$8),
AND($EC41&lt;&gt;$EC10,$ED10=EP$8),AND($EC41&lt;&gt;$EC11,$ED11=EP$8),AND($EC41&lt;&gt;$EC12,$ED12=EP$8),AND($EC41&lt;&gt;$EC13,$ED13=EP$8),
AND($EC41&lt;&gt;$EC14,$ED14=EP$8),AND($EC41&lt;&gt;$EC15,$ED15=EP$8),AND($EC41&lt;&gt;$EC16,$ED16=EP$8),AND($EC41&lt;&gt;$EC17,$ED17=EP$8),
AND($EC41&lt;&gt;$EC18,$ED18=EP$8),AND($EC41&lt;&gt;$EC19,$ED19=EP$8),AND($EC41&lt;&gt;$EC20,$ED20=EP$8),AND($EC41&lt;&gt;$EC21,$ED21=EP$8),
AND($EC41&lt;&gt;$EC22,$ED22=EP$8),AND($EC41&lt;&gt;$EC23,$ED23=EP$8),AND($EC41&lt;&gt;$EC24,$ED24=EP$8),AND($EC41&lt;&gt;$EC25,$ED25=EP$8),
AND($EC41&lt;&gt;$EC26,$ED26=EP$8),AND($EC41&lt;&gt;$EC27,$ED27=EP$8),AND($EC41&lt;&gt;$EC28,$ED28=EP$8),AND($EC41&lt;&gt;$EC29,$ED29=EP$8),
AND($EC41&lt;&gt;$EC30,$ED30=EP$8),AND($EC41&lt;&gt;$EC31,$ED31=EP$8),AND($EC41&lt;&gt;$EC32,$ED32=EP$8),AND($EC41&lt;&gt;$EC33,$ED33=EP$8),
AND($EC41&lt;&gt;$EC34,$ED34=EP$8),AND($EC41&lt;&gt;$EC35,$ED35=EP$8),AND($EC41&lt;&gt;$EC36,$ED36=EP$8),AND($EC41&lt;&gt;$EC37,$ED37=EP$8),
AND($EC41&lt;&gt;$EC38,$ED38=EP$8),AND($EC41&lt;&gt;$EC39,$ED39=EP$8),AND($EC41&lt;&gt;$EC40,$ED40=EP$8)),
"",EP$8)</f>
        <v>S12</v>
      </c>
      <c r="EQ41" s="349" t="str">
        <f t="shared" ref="EQ41" si="303">IF(OR(
AND($EC41&lt;&gt;$EC9,$ED9=EQ$8),
AND($EC41&lt;&gt;$EC10,$ED10=EQ$8),AND($EC41&lt;&gt;$EC11,$ED11=EQ$8),AND($EC41&lt;&gt;$EC12,$ED12=EQ$8),AND($EC41&lt;&gt;$EC13,$ED13=EQ$8),
AND($EC41&lt;&gt;$EC14,$ED14=EQ$8),AND($EC41&lt;&gt;$EC15,$ED15=EQ$8),AND($EC41&lt;&gt;$EC16,$ED16=EQ$8),AND($EC41&lt;&gt;$EC17,$ED17=EQ$8),
AND($EC41&lt;&gt;$EC18,$ED18=EQ$8),AND($EC41&lt;&gt;$EC19,$ED19=EQ$8),AND($EC41&lt;&gt;$EC20,$ED20=EQ$8),AND($EC41&lt;&gt;$EC21,$ED21=EQ$8),
AND($EC41&lt;&gt;$EC22,$ED22=EQ$8),AND($EC41&lt;&gt;$EC23,$ED23=EQ$8),AND($EC41&lt;&gt;$EC24,$ED24=EQ$8),AND($EC41&lt;&gt;$EC25,$ED25=EQ$8),
AND($EC41&lt;&gt;$EC26,$ED26=EQ$8),AND($EC41&lt;&gt;$EC27,$ED27=EQ$8),AND($EC41&lt;&gt;$EC28,$ED28=EQ$8),AND($EC41&lt;&gt;$EC29,$ED29=EQ$8),
AND($EC41&lt;&gt;$EC30,$ED30=EQ$8),AND($EC41&lt;&gt;$EC31,$ED31=EQ$8),AND($EC41&lt;&gt;$EC32,$ED32=EQ$8),AND($EC41&lt;&gt;$EC33,$ED33=EQ$8),
AND($EC41&lt;&gt;$EC34,$ED34=EQ$8),AND($EC41&lt;&gt;$EC35,$ED35=EQ$8),AND($EC41&lt;&gt;$EC36,$ED36=EQ$8),AND($EC41&lt;&gt;$EC37,$ED37=EQ$8),
AND($EC41&lt;&gt;$EC38,$ED38=EQ$8),AND($EC41&lt;&gt;$EC39,$ED39=EQ$8),AND($EC41&lt;&gt;$EC40,$ED40=EQ$8)),
"",EQ$8)</f>
        <v>S13</v>
      </c>
      <c r="ER41" s="349" t="str">
        <f t="shared" ref="ER41" si="304">IF(OR(
AND($EC41&lt;&gt;$EC9,$ED9=ER$8),
AND($EC41&lt;&gt;$EC10,$ED10=ER$8),AND($EC41&lt;&gt;$EC11,$ED11=ER$8),AND($EC41&lt;&gt;$EC12,$ED12=ER$8),AND($EC41&lt;&gt;$EC13,$ED13=ER$8),
AND($EC41&lt;&gt;$EC14,$ED14=ER$8),AND($EC41&lt;&gt;$EC15,$ED15=ER$8),AND($EC41&lt;&gt;$EC16,$ED16=ER$8),AND($EC41&lt;&gt;$EC17,$ED17=ER$8),
AND($EC41&lt;&gt;$EC18,$ED18=ER$8),AND($EC41&lt;&gt;$EC19,$ED19=ER$8),AND($EC41&lt;&gt;$EC20,$ED20=ER$8),AND($EC41&lt;&gt;$EC21,$ED21=ER$8),
AND($EC41&lt;&gt;$EC22,$ED22=ER$8),AND($EC41&lt;&gt;$EC23,$ED23=ER$8),AND($EC41&lt;&gt;$EC24,$ED24=ER$8),AND($EC41&lt;&gt;$EC25,$ED25=ER$8),
AND($EC41&lt;&gt;$EC26,$ED26=ER$8),AND($EC41&lt;&gt;$EC27,$ED27=ER$8),AND($EC41&lt;&gt;$EC28,$ED28=ER$8),AND($EC41&lt;&gt;$EC29,$ED29=ER$8),
AND($EC41&lt;&gt;$EC30,$ED30=ER$8),AND($EC41&lt;&gt;$EC31,$ED31=ER$8),AND($EC41&lt;&gt;$EC32,$ED32=ER$8),AND($EC41&lt;&gt;$EC33,$ED33=ER$8),
AND($EC41&lt;&gt;$EC34,$ED34=ER$8),AND($EC41&lt;&gt;$EC35,$ED35=ER$8),AND($EC41&lt;&gt;$EC36,$ED36=ER$8),AND($EC41&lt;&gt;$EC37,$ED37=ER$8),
AND($EC41&lt;&gt;$EC38,$ED38=ER$8),AND($EC41&lt;&gt;$EC39,$ED39=ER$8),AND($EC41&lt;&gt;$EC40,$ED40=ER$8)),
"",ER$8)</f>
        <v>S14</v>
      </c>
      <c r="ES41" s="349" t="str">
        <f t="shared" ref="ES41" si="305">IF(OR(
AND($EC41&lt;&gt;$EC9,$ED9=ES$8),
AND($EC41&lt;&gt;$EC10,$ED10=ES$8),AND($EC41&lt;&gt;$EC11,$ED11=ES$8),AND($EC41&lt;&gt;$EC12,$ED12=ES$8),AND($EC41&lt;&gt;$EC13,$ED13=ES$8),
AND($EC41&lt;&gt;$EC14,$ED14=ES$8),AND($EC41&lt;&gt;$EC15,$ED15=ES$8),AND($EC41&lt;&gt;$EC16,$ED16=ES$8),AND($EC41&lt;&gt;$EC17,$ED17=ES$8),
AND($EC41&lt;&gt;$EC18,$ED18=ES$8),AND($EC41&lt;&gt;$EC19,$ED19=ES$8),AND($EC41&lt;&gt;$EC20,$ED20=ES$8),AND($EC41&lt;&gt;$EC21,$ED21=ES$8),
AND($EC41&lt;&gt;$EC22,$ED22=ES$8),AND($EC41&lt;&gt;$EC23,$ED23=ES$8),AND($EC41&lt;&gt;$EC24,$ED24=ES$8),AND($EC41&lt;&gt;$EC25,$ED25=ES$8),
AND($EC41&lt;&gt;$EC26,$ED26=ES$8),AND($EC41&lt;&gt;$EC27,$ED27=ES$8),AND($EC41&lt;&gt;$EC28,$ED28=ES$8),AND($EC41&lt;&gt;$EC29,$ED29=ES$8),
AND($EC41&lt;&gt;$EC30,$ED30=ES$8),AND($EC41&lt;&gt;$EC31,$ED31=ES$8),AND($EC41&lt;&gt;$EC32,$ED32=ES$8),AND($EC41&lt;&gt;$EC33,$ED33=ES$8),
AND($EC41&lt;&gt;$EC34,$ED34=ES$8),AND($EC41&lt;&gt;$EC35,$ED35=ES$8),AND($EC41&lt;&gt;$EC36,$ED36=ES$8),AND($EC41&lt;&gt;$EC37,$ED37=ES$8),
AND($EC41&lt;&gt;$EC38,$ED38=ES$8),AND($EC41&lt;&gt;$EC39,$ED39=ES$8),AND($EC41&lt;&gt;$EC40,$ED40=ES$8)),
"",ES$8)</f>
        <v>S15</v>
      </c>
      <c r="ET41" s="349" t="str">
        <f t="shared" ref="ET41" si="306">IF(OR(
AND($EC41&lt;&gt;$EC9,$ED9=ET$8),
AND($EC41&lt;&gt;$EC10,$ED10=ET$8),AND($EC41&lt;&gt;$EC11,$ED11=ET$8),AND($EC41&lt;&gt;$EC12,$ED12=ET$8),AND($EC41&lt;&gt;$EC13,$ED13=ET$8),
AND($EC41&lt;&gt;$EC14,$ED14=ET$8),AND($EC41&lt;&gt;$EC15,$ED15=ET$8),AND($EC41&lt;&gt;$EC16,$ED16=ET$8),AND($EC41&lt;&gt;$EC17,$ED17=ET$8),
AND($EC41&lt;&gt;$EC18,$ED18=ET$8),AND($EC41&lt;&gt;$EC19,$ED19=ET$8),AND($EC41&lt;&gt;$EC20,$ED20=ET$8),AND($EC41&lt;&gt;$EC21,$ED21=ET$8),
AND($EC41&lt;&gt;$EC22,$ED22=ET$8),AND($EC41&lt;&gt;$EC23,$ED23=ET$8),AND($EC41&lt;&gt;$EC24,$ED24=ET$8),AND($EC41&lt;&gt;$EC25,$ED25=ET$8),
AND($EC41&lt;&gt;$EC26,$ED26=ET$8),AND($EC41&lt;&gt;$EC27,$ED27=ET$8),AND($EC41&lt;&gt;$EC28,$ED28=ET$8),AND($EC41&lt;&gt;$EC29,$ED29=ET$8),
AND($EC41&lt;&gt;$EC30,$ED30=ET$8),AND($EC41&lt;&gt;$EC31,$ED31=ET$8),AND($EC41&lt;&gt;$EC32,$ED32=ET$8),AND($EC41&lt;&gt;$EC33,$ED33=ET$8),
AND($EC41&lt;&gt;$EC34,$ED34=ET$8),AND($EC41&lt;&gt;$EC35,$ED35=ET$8),AND($EC41&lt;&gt;$EC36,$ED36=ET$8),AND($EC41&lt;&gt;$EC37,$ED37=ET$8),
AND($EC41&lt;&gt;$EC38,$ED38=ET$8),AND($EC41&lt;&gt;$EC39,$ED39=ET$8),AND($EC41&lt;&gt;$EC40,$ED40=ET$8)),
"",ET$8)</f>
        <v>S16</v>
      </c>
      <c r="EU41" s="349" t="str">
        <f t="shared" ref="EU41" si="307">IF(OR(
AND($EC41&lt;&gt;$EC9,$ED9=EU$8),
AND($EC41&lt;&gt;$EC10,$ED10=EU$8),AND($EC41&lt;&gt;$EC11,$ED11=EU$8),AND($EC41&lt;&gt;$EC12,$ED12=EU$8),AND($EC41&lt;&gt;$EC13,$ED13=EU$8),
AND($EC41&lt;&gt;$EC14,$ED14=EU$8),AND($EC41&lt;&gt;$EC15,$ED15=EU$8),AND($EC41&lt;&gt;$EC16,$ED16=EU$8),AND($EC41&lt;&gt;$EC17,$ED17=EU$8),
AND($EC41&lt;&gt;$EC18,$ED18=EU$8),AND($EC41&lt;&gt;$EC19,$ED19=EU$8),AND($EC41&lt;&gt;$EC20,$ED20=EU$8),AND($EC41&lt;&gt;$EC21,$ED21=EU$8),
AND($EC41&lt;&gt;$EC22,$ED22=EU$8),AND($EC41&lt;&gt;$EC23,$ED23=EU$8),AND($EC41&lt;&gt;$EC24,$ED24=EU$8),AND($EC41&lt;&gt;$EC25,$ED25=EU$8),
AND($EC41&lt;&gt;$EC26,$ED26=EU$8),AND($EC41&lt;&gt;$EC27,$ED27=EU$8),AND($EC41&lt;&gt;$EC28,$ED28=EU$8),AND($EC41&lt;&gt;$EC29,$ED29=EU$8),
AND($EC41&lt;&gt;$EC30,$ED30=EU$8),AND($EC41&lt;&gt;$EC31,$ED31=EU$8),AND($EC41&lt;&gt;$EC32,$ED32=EU$8),AND($EC41&lt;&gt;$EC33,$ED33=EU$8),
AND($EC41&lt;&gt;$EC34,$ED34=EU$8),AND($EC41&lt;&gt;$EC35,$ED35=EU$8),AND($EC41&lt;&gt;$EC36,$ED36=EU$8),AND($EC41&lt;&gt;$EC37,$ED37=EU$8),
AND($EC41&lt;&gt;$EC38,$ED38=EU$8),AND($EC41&lt;&gt;$EC39,$ED39=EU$8),AND($EC41&lt;&gt;$EC40,$ED40=EU$8)),
"",EU$8)</f>
        <v>S17</v>
      </c>
      <c r="EV41" s="349" t="str">
        <f t="shared" ref="EV41" si="308">IF(OR(
AND($EC41&lt;&gt;$EC9,$ED9=EV$8),
AND($EC41&lt;&gt;$EC10,$ED10=EV$8),AND($EC41&lt;&gt;$EC11,$ED11=EV$8),AND($EC41&lt;&gt;$EC12,$ED12=EV$8),AND($EC41&lt;&gt;$EC13,$ED13=EV$8),
AND($EC41&lt;&gt;$EC14,$ED14=EV$8),AND($EC41&lt;&gt;$EC15,$ED15=EV$8),AND($EC41&lt;&gt;$EC16,$ED16=EV$8),AND($EC41&lt;&gt;$EC17,$ED17=EV$8),
AND($EC41&lt;&gt;$EC18,$ED18=EV$8),AND($EC41&lt;&gt;$EC19,$ED19=EV$8),AND($EC41&lt;&gt;$EC20,$ED20=EV$8),AND($EC41&lt;&gt;$EC21,$ED21=EV$8),
AND($EC41&lt;&gt;$EC22,$ED22=EV$8),AND($EC41&lt;&gt;$EC23,$ED23=EV$8),AND($EC41&lt;&gt;$EC24,$ED24=EV$8),AND($EC41&lt;&gt;$EC25,$ED25=EV$8),
AND($EC41&lt;&gt;$EC26,$ED26=EV$8),AND($EC41&lt;&gt;$EC27,$ED27=EV$8),AND($EC41&lt;&gt;$EC28,$ED28=EV$8),AND($EC41&lt;&gt;$EC29,$ED29=EV$8),
AND($EC41&lt;&gt;$EC30,$ED30=EV$8),AND($EC41&lt;&gt;$EC31,$ED31=EV$8),AND($EC41&lt;&gt;$EC32,$ED32=EV$8),AND($EC41&lt;&gt;$EC33,$ED33=EV$8),
AND($EC41&lt;&gt;$EC34,$ED34=EV$8),AND($EC41&lt;&gt;$EC35,$ED35=EV$8),AND($EC41&lt;&gt;$EC36,$ED36=EV$8),AND($EC41&lt;&gt;$EC37,$ED37=EV$8),
AND($EC41&lt;&gt;$EC38,$ED38=EV$8),AND($EC41&lt;&gt;$EC39,$ED39=EV$8),AND($EC41&lt;&gt;$EC40,$ED40=EV$8)),
"",EV$8)</f>
        <v>S18</v>
      </c>
      <c r="EW41" s="349" t="str">
        <f t="shared" ref="EW41" si="309">IF(OR(
AND($EC41&lt;&gt;$EC9,$ED9=EW$8),
AND($EC41&lt;&gt;$EC10,$ED10=EW$8),AND($EC41&lt;&gt;$EC11,$ED11=EW$8),AND($EC41&lt;&gt;$EC12,$ED12=EW$8),AND($EC41&lt;&gt;$EC13,$ED13=EW$8),
AND($EC41&lt;&gt;$EC14,$ED14=EW$8),AND($EC41&lt;&gt;$EC15,$ED15=EW$8),AND($EC41&lt;&gt;$EC16,$ED16=EW$8),AND($EC41&lt;&gt;$EC17,$ED17=EW$8),
AND($EC41&lt;&gt;$EC18,$ED18=EW$8),AND($EC41&lt;&gt;$EC19,$ED19=EW$8),AND($EC41&lt;&gt;$EC20,$ED20=EW$8),AND($EC41&lt;&gt;$EC21,$ED21=EW$8),
AND($EC41&lt;&gt;$EC22,$ED22=EW$8),AND($EC41&lt;&gt;$EC23,$ED23=EW$8),AND($EC41&lt;&gt;$EC24,$ED24=EW$8),AND($EC41&lt;&gt;$EC25,$ED25=EW$8),
AND($EC41&lt;&gt;$EC26,$ED26=EW$8),AND($EC41&lt;&gt;$EC27,$ED27=EW$8),AND($EC41&lt;&gt;$EC28,$ED28=EW$8),AND($EC41&lt;&gt;$EC29,$ED29=EW$8),
AND($EC41&lt;&gt;$EC30,$ED30=EW$8),AND($EC41&lt;&gt;$EC31,$ED31=EW$8),AND($EC41&lt;&gt;$EC32,$ED32=EW$8),AND($EC41&lt;&gt;$EC33,$ED33=EW$8),
AND($EC41&lt;&gt;$EC34,$ED34=EW$8),AND($EC41&lt;&gt;$EC35,$ED35=EW$8),AND($EC41&lt;&gt;$EC36,$ED36=EW$8),AND($EC41&lt;&gt;$EC37,$ED37=EW$8),
AND($EC41&lt;&gt;$EC38,$ED38=EW$8),AND($EC41&lt;&gt;$EC39,$ED39=EW$8),AND($EC41&lt;&gt;$EC40,$ED40=EW$8)),
"",EW$8)</f>
        <v>S19</v>
      </c>
      <c r="EX41" s="349" t="str">
        <f t="shared" ref="EX41" si="310">IF(OR(
AND($EC41&lt;&gt;$EC9,$ED9=EX$8),
AND($EC41&lt;&gt;$EC10,$ED10=EX$8),AND($EC41&lt;&gt;$EC11,$ED11=EX$8),AND($EC41&lt;&gt;$EC12,$ED12=EX$8),AND($EC41&lt;&gt;$EC13,$ED13=EX$8),
AND($EC41&lt;&gt;$EC14,$ED14=EX$8),AND($EC41&lt;&gt;$EC15,$ED15=EX$8),AND($EC41&lt;&gt;$EC16,$ED16=EX$8),AND($EC41&lt;&gt;$EC17,$ED17=EX$8),
AND($EC41&lt;&gt;$EC18,$ED18=EX$8),AND($EC41&lt;&gt;$EC19,$ED19=EX$8),AND($EC41&lt;&gt;$EC20,$ED20=EX$8),AND($EC41&lt;&gt;$EC21,$ED21=EX$8),
AND($EC41&lt;&gt;$EC22,$ED22=EX$8),AND($EC41&lt;&gt;$EC23,$ED23=EX$8),AND($EC41&lt;&gt;$EC24,$ED24=EX$8),AND($EC41&lt;&gt;$EC25,$ED25=EX$8),
AND($EC41&lt;&gt;$EC26,$ED26=EX$8),AND($EC41&lt;&gt;$EC27,$ED27=EX$8),AND($EC41&lt;&gt;$EC28,$ED28=EX$8),AND($EC41&lt;&gt;$EC29,$ED29=EX$8),
AND($EC41&lt;&gt;$EC30,$ED30=EX$8),AND($EC41&lt;&gt;$EC31,$ED31=EX$8),AND($EC41&lt;&gt;$EC32,$ED32=EX$8),AND($EC41&lt;&gt;$EC33,$ED33=EX$8),
AND($EC41&lt;&gt;$EC34,$ED34=EX$8),AND($EC41&lt;&gt;$EC35,$ED35=EX$8),AND($EC41&lt;&gt;$EC36,$ED36=EX$8),AND($EC41&lt;&gt;$EC37,$ED37=EX$8),
AND($EC41&lt;&gt;$EC38,$ED38=EX$8),AND($EC41&lt;&gt;$EC39,$ED39=EX$8),AND($EC41&lt;&gt;$EC40,$ED40=EX$8)),
"",EX$8)</f>
        <v>S20</v>
      </c>
    </row>
    <row r="42" spans="1:154" x14ac:dyDescent="0.15">
      <c r="AT42" s="349" t="s">
        <v>310</v>
      </c>
      <c r="AU42" s="349">
        <v>0.26</v>
      </c>
      <c r="AY42" s="349">
        <f>'③壁等-鉄骨造'!L42</f>
        <v>0</v>
      </c>
      <c r="AZ42" s="349" t="str">
        <f t="shared" si="152"/>
        <v/>
      </c>
      <c r="BA42" s="349" t="str">
        <f t="shared" si="131"/>
        <v/>
      </c>
      <c r="BB42" s="349" t="str">
        <f t="shared" si="132"/>
        <v/>
      </c>
      <c r="BC42" s="349" t="str">
        <f t="shared" si="153"/>
        <v/>
      </c>
      <c r="BD42" s="349">
        <f>'③壁等-鉄骨造'!O42</f>
        <v>0</v>
      </c>
      <c r="BE42" s="349" t="str">
        <f t="shared" si="133"/>
        <v/>
      </c>
      <c r="BF42" s="349" t="str">
        <f t="shared" si="134"/>
        <v/>
      </c>
      <c r="BG42" s="349" t="str">
        <f t="shared" si="135"/>
        <v/>
      </c>
      <c r="BH42" s="349" t="str">
        <f t="shared" si="154"/>
        <v/>
      </c>
      <c r="BI42" s="349">
        <f>'③壁等-鉄骨造'!R42</f>
        <v>0</v>
      </c>
      <c r="BJ42" s="349" t="str">
        <f t="shared" si="136"/>
        <v/>
      </c>
      <c r="BK42" s="349" t="str">
        <f t="shared" si="137"/>
        <v/>
      </c>
      <c r="BL42" s="349" t="str">
        <f t="shared" si="138"/>
        <v/>
      </c>
      <c r="BN42" s="349" t="str">
        <f>⑤窓!G42</f>
        <v>4.(一重)金属製</v>
      </c>
      <c r="BO42" s="349" t="str">
        <f xml:space="preserve">
IF($BN42=$AF$4,$AG$4,
IF($BN42=$AF$5,$AG$15,
IF($BN42=$AF$6,$AG$8,
IF($BN42=$AF$7,$AG$8,
IF($BN42=$AF$8,$AG$19,
IF($BN42=$AF$9,$AG$22,
""))))))</f>
        <v>Low-E複層（A10以上）</v>
      </c>
      <c r="BP42" s="349" t="str">
        <f xml:space="preserve">
IF($BN42=$AF$4,$AG$5,
IF($BN42=$AF$5,$AG$8,
IF($BN42=$AF$6,$AG$24,
IF($BN42=$AF$7,$AG$24,
IF($BN42=$AF$8,$AG$20,
IF($BN42=$AF$9,"",
""))))))</f>
        <v>Low-E複層（G8以上）</v>
      </c>
      <c r="BQ42" s="349" t="str">
        <f xml:space="preserve">
IF($BN42=$AF$4,$AG$6,
IF($BN42=$AF$5,$AG$23,
IF($BN42=$AF$6,$AG$16,
IF($BN42=$AF$7,$AG$11,
IF($BN42=$AF$8,$AG$21,
IF($BN42=$AF$9,"",
""))))))</f>
        <v>Low-E複層（A5以上A10未満）</v>
      </c>
      <c r="BR42" s="349" t="str">
        <f xml:space="preserve">
IF($BN42=$AF$4,$AG$7,
IF($BN42=$AF$5,$AG$11,
IF($BN42=$AF$6,$AG$12,
IF($BN42=$AF$7,$AG$12,
IF($BN42=$AF$8,$AG$22,
IF($BN42=$AF$9,"",
""))))))</f>
        <v>Low-E複層（G4以上G7未満）</v>
      </c>
      <c r="BS42" s="349" t="str">
        <f xml:space="preserve">
IF($BN42=$AF$4,$AG$8,
IF($BN42=$AF$5,$AG$12,
IF($BN42=$AF$6,$AG$10,
IF($BN42=$AF$7,$AG$10,
IF($BN42=$AF$8,"",
IF($BN42=$AF$9,"",
""))))))</f>
        <v>複層（A10以上）</v>
      </c>
      <c r="BT42" s="349" t="str">
        <f xml:space="preserve">
IF($BN42=$AF$4,$AG$9,
IF($BN42=$AF$5,$AG$10,
IF($BN42=$AF$6,$AG$13,
IF($BN42=$AF$7,$AG$26,
IF($BN42=$AF$8,"",
IF($BN42=$AF$9,"",
""))))))</f>
        <v>複層（A4以上A10未満）</v>
      </c>
      <c r="BU42" s="349" t="str">
        <f xml:space="preserve">
IF($BN42=$AF$4,$AG$10,
IF($BN42=$AF$5,$AG$13,
IF($BN42=$AF$6,"",
IF($BN42=$AF$7,$AG$17,
IF($BN42=$AF$8,"",
IF($BN42=$AF$9,"",
""))))))</f>
        <v>単板＋単板（A12以上）</v>
      </c>
      <c r="BV42" s="349" t="str">
        <f xml:space="preserve">
IF($BN42=$AF$4,$AG$11,
IF($BN42=$AF$5,"",
IF($BN42=$AF$6,"",
IF($BN42=$AF$7,$AG$18,
IF($BN42=$AF$8,"",
IF($BN42=$AF$9,"",
""))))))</f>
        <v>単板＋単板（A6以上A12未満）</v>
      </c>
      <c r="BW42" s="349" t="str">
        <f xml:space="preserve">
IF($BN42=$AF$4,$AG$12,
IF($BN42=$AF$5,"",
IF($BN42=$AF$6,"",
IF($BN42=$AF$7,$AG$14,
IF($BN42=$AF$8,"",
IF($BN42=$AF$9,"",
""))))))</f>
        <v>単板</v>
      </c>
      <c r="BX42" s="349" t="str">
        <f xml:space="preserve">
IF($BN42=$AF$4,$AG$13,
IF($BN42=$AF$5,"",
IF($BN42=$AF$6,"",
IF($BN42=$AF$7,"",
IF($BN42=$AF$8,"",
IF($BN42=$AF$9,"",
""))))))</f>
        <v/>
      </c>
      <c r="BY42" s="349" t="str">
        <f xml:space="preserve">
IF($BN42=$AF$4,$AG$14,
IF($BN42=$AF$5,"",
IF($BN42=$AF$6,"",
IF($BN42=$AF$7,"",
IF($BN42=$AF$8,"",
IF($BN42=$AF$9,"",
""))))))</f>
        <v/>
      </c>
      <c r="CI42" s="349">
        <f>'①壁等-木造'!D42</f>
        <v>0</v>
      </c>
      <c r="CJ42" s="349">
        <f>'①壁等-木造'!G42</f>
        <v>0</v>
      </c>
      <c r="CK42" s="349" t="str">
        <f>IF(OR(
AND($CI42&lt;&gt;$CI9,$CJ9=CK$8),AND($CI42&lt;&gt;$CI10,$CJ10=CK$8),
AND($CI42&lt;&gt;$CI11,$CJ11=CK$8),AND($CI42&lt;&gt;$CI12,$CJ12=CK$8),AND($CI42&lt;&gt;$CI13,$CJ13=CK$8),AND($CI42&lt;&gt;$CI14,$CJ14=CK$8),
AND($CI42&lt;&gt;$CI15,$CJ15=CK$8),AND($CI42&lt;&gt;$CI16,$CJ16=CK$8),AND($CI42&lt;&gt;$CI17,$CJ17=CK$8),AND($CI42&lt;&gt;$CI18,$CJ18=CK$8),
AND($CI42&lt;&gt;$CI19,$CJ19=CK$8),AND($CI42&lt;&gt;$CI20,$CJ20=CK$8),AND($CI42&lt;&gt;$CI21,$CJ21=CK$8),AND($CI42&lt;&gt;$CI22,$CJ22=CK$8),
AND($CI42&lt;&gt;$CI23,$CJ23=CK$8),AND($CI42&lt;&gt;$CI24,$CJ24=CK$8),AND($CI42&lt;&gt;$CI25,$CJ25=CK$8),AND($CI42&lt;&gt;$CI26,$CJ26=CK$8),
AND($CI42&lt;&gt;$CI27,$CJ27=CK$8),AND($CI42&lt;&gt;$CI28,$CJ28=CK$8),AND($CI42&lt;&gt;$CI29,$CJ29=CK$8),AND($CI42&lt;&gt;$CI30,$CJ30=CK$8),
AND($CI42&lt;&gt;$CI31,$CJ31=CK$8),AND($CI42&lt;&gt;$CI32,$CJ32=CK$8),AND($CI42&lt;&gt;$CI33,$CJ33=CK$8),AND($CI42&lt;&gt;$CI34,$CJ34=CK$8),
AND($CI42&lt;&gt;$CI35,$CJ35=CK$8),AND($CI42&lt;&gt;$CI36,$CJ36=CK$8),AND($CI42&lt;&gt;$CI37,$CJ37=CK$8),AND($CI42&lt;&gt;$CI38,$CJ38=CK$8),
AND($CI42&lt;&gt;$CI39,$CJ39=CK$8),AND($CI42&lt;&gt;$CI40,$CJ40=CK$8),AND($CI42&lt;&gt;$CI41,$CJ41=CK$8)),
"",CK$8)</f>
        <v/>
      </c>
      <c r="CL42" s="349" t="str">
        <f t="shared" ref="CL42:DD42" si="311">IF(OR(
AND($CI42&lt;&gt;$CI9,$CJ9=CL$8),AND($CI42&lt;&gt;$CI10,$CJ10=CL$8),
AND($CI42&lt;&gt;$CI11,$CJ11=CL$8),AND($CI42&lt;&gt;$CI12,$CJ12=CL$8),AND($CI42&lt;&gt;$CI13,$CJ13=CL$8),AND($CI42&lt;&gt;$CI14,$CJ14=CL$8),
AND($CI42&lt;&gt;$CI15,$CJ15=CL$8),AND($CI42&lt;&gt;$CI16,$CJ16=CL$8),AND($CI42&lt;&gt;$CI17,$CJ17=CL$8),AND($CI42&lt;&gt;$CI18,$CJ18=CL$8),
AND($CI42&lt;&gt;$CI19,$CJ19=CL$8),AND($CI42&lt;&gt;$CI20,$CJ20=CL$8),AND($CI42&lt;&gt;$CI21,$CJ21=CL$8),AND($CI42&lt;&gt;$CI22,$CJ22=CL$8),
AND($CI42&lt;&gt;$CI23,$CJ23=CL$8),AND($CI42&lt;&gt;$CI24,$CJ24=CL$8),AND($CI42&lt;&gt;$CI25,$CJ25=CL$8),AND($CI42&lt;&gt;$CI26,$CJ26=CL$8),
AND($CI42&lt;&gt;$CI27,$CJ27=CL$8),AND($CI42&lt;&gt;$CI28,$CJ28=CL$8),AND($CI42&lt;&gt;$CI29,$CJ29=CL$8),AND($CI42&lt;&gt;$CI30,$CJ30=CL$8),
AND($CI42&lt;&gt;$CI31,$CJ31=CL$8),AND($CI42&lt;&gt;$CI32,$CJ32=CL$8),AND($CI42&lt;&gt;$CI33,$CJ33=CL$8),AND($CI42&lt;&gt;$CI34,$CJ34=CL$8),
AND($CI42&lt;&gt;$CI35,$CJ35=CL$8),AND($CI42&lt;&gt;$CI36,$CJ36=CL$8),AND($CI42&lt;&gt;$CI37,$CJ37=CL$8),AND($CI42&lt;&gt;$CI38,$CJ38=CL$8),
AND($CI42&lt;&gt;$CI39,$CJ39=CL$8),AND($CI42&lt;&gt;$CI40,$CJ40=CL$8),AND($CI42&lt;&gt;$CI41,$CJ41=CL$8)),
"",CL$8)</f>
        <v/>
      </c>
      <c r="CM42" s="349" t="str">
        <f t="shared" si="311"/>
        <v/>
      </c>
      <c r="CN42" s="349" t="str">
        <f t="shared" si="311"/>
        <v>W04</v>
      </c>
      <c r="CO42" s="349" t="str">
        <f t="shared" si="311"/>
        <v>W05</v>
      </c>
      <c r="CP42" s="349" t="str">
        <f t="shared" si="311"/>
        <v>W06</v>
      </c>
      <c r="CQ42" s="349" t="str">
        <f t="shared" si="311"/>
        <v>W07</v>
      </c>
      <c r="CR42" s="349" t="str">
        <f t="shared" si="311"/>
        <v>W08</v>
      </c>
      <c r="CS42" s="349" t="str">
        <f t="shared" si="311"/>
        <v>W09</v>
      </c>
      <c r="CT42" s="349" t="str">
        <f t="shared" si="311"/>
        <v>W10</v>
      </c>
      <c r="CU42" s="349" t="str">
        <f t="shared" si="311"/>
        <v>W11</v>
      </c>
      <c r="CV42" s="349" t="str">
        <f t="shared" si="311"/>
        <v>W12</v>
      </c>
      <c r="CW42" s="349" t="str">
        <f t="shared" si="311"/>
        <v>W13</v>
      </c>
      <c r="CX42" s="349" t="str">
        <f t="shared" si="311"/>
        <v>W14</v>
      </c>
      <c r="CY42" s="349" t="str">
        <f t="shared" si="311"/>
        <v>W15</v>
      </c>
      <c r="CZ42" s="349" t="str">
        <f t="shared" si="311"/>
        <v>W16</v>
      </c>
      <c r="DA42" s="349" t="str">
        <f t="shared" si="311"/>
        <v>W17</v>
      </c>
      <c r="DB42" s="349" t="str">
        <f t="shared" si="311"/>
        <v>W18</v>
      </c>
      <c r="DC42" s="349" t="str">
        <f t="shared" si="311"/>
        <v>W19</v>
      </c>
      <c r="DD42" s="349" t="str">
        <f t="shared" si="311"/>
        <v>W20</v>
      </c>
      <c r="DF42" s="349">
        <f>'②壁等-RC造'!D42</f>
        <v>0</v>
      </c>
      <c r="DG42" s="349">
        <f>'②壁等-RC造'!H42</f>
        <v>0</v>
      </c>
      <c r="DH42" s="349" t="str">
        <f>IF(OR(
AND($DF42&lt;&gt;$DF9,$DG9=DH$8),AND($DF42&lt;&gt;$DF10,$DG10=DH$8),
AND($DF42&lt;&gt;$DF11,$DG11=DH$8),AND($DF42&lt;&gt;$DF12,$DG12=DH$8),AND($DF42&lt;&gt;$DF13,$DG13=DH$8),AND($DF42&lt;&gt;$DF14,$DG14=DH$8),
AND($DF42&lt;&gt;$DF15,$DG15=DH$8),AND($DF42&lt;&gt;$DF16,$DG16=DH$8),AND($DF42&lt;&gt;$DF17,$DG17=DH$8),AND($DF42&lt;&gt;$DF18,$DG18=DH$8),
AND($DF42&lt;&gt;$DF19,$DG19=DH$8),AND($DF42&lt;&gt;$DF20,$DG20=DH$8),AND($DF42&lt;&gt;$DF21,$DG21=DH$8),AND($DF42&lt;&gt;$DF22,$DG22=DH$8),
AND($DF42&lt;&gt;$DF23,$DG23=DH$8),AND($DF42&lt;&gt;$DF24,$DG24=DH$8),AND($DF42&lt;&gt;$DF25,$DG25=DH$8),AND($DF42&lt;&gt;$DF26,$DG26=DH$8),
AND($DF42&lt;&gt;$DF27,$DG27=DH$8),AND($DF42&lt;&gt;$DF28,$DG28=DH$8),AND($DF42&lt;&gt;$DF29,$DG29=DH$8),AND($DF42&lt;&gt;$DF30,$DG30=DH$8),
AND($DF42&lt;&gt;$DF31,$DG31=DH$8),AND($DF42&lt;&gt;$DF32,$DG32=DH$8),AND($DF42&lt;&gt;$DF33,$DG33=DH$8),AND($DF42&lt;&gt;$DF34,$DG34=DH$8),
AND($DF42&lt;&gt;$DF35,$DG35=DH$8),AND($DF42&lt;&gt;$DF36,$DG36=DH$8),AND($DF42&lt;&gt;$DF37,$DG37=DH$8),AND($DF42&lt;&gt;$DF38,$DG38=DH$8),
AND($DF42&lt;&gt;$DF39,$DG39=DH$8),AND($DF42&lt;&gt;$DF40,$DG40=DH$8),AND($DF42&lt;&gt;$DF41,$DG41=DH$8)),
"",DH$8)</f>
        <v>RC01</v>
      </c>
      <c r="DI42" s="349" t="str">
        <f t="shared" ref="DI42:EA42" si="312">IF(OR(
AND($DF42&lt;&gt;$DF9,$DG9=DI$8),AND($DF42&lt;&gt;$DF10,$DG10=DI$8),
AND($DF42&lt;&gt;$DF11,$DG11=DI$8),AND($DF42&lt;&gt;$DF12,$DG12=DI$8),AND($DF42&lt;&gt;$DF13,$DG13=DI$8),AND($DF42&lt;&gt;$DF14,$DG14=DI$8),
AND($DF42&lt;&gt;$DF15,$DG15=DI$8),AND($DF42&lt;&gt;$DF16,$DG16=DI$8),AND($DF42&lt;&gt;$DF17,$DG17=DI$8),AND($DF42&lt;&gt;$DF18,$DG18=DI$8),
AND($DF42&lt;&gt;$DF19,$DG19=DI$8),AND($DF42&lt;&gt;$DF20,$DG20=DI$8),AND($DF42&lt;&gt;$DF21,$DG21=DI$8),AND($DF42&lt;&gt;$DF22,$DG22=DI$8),
AND($DF42&lt;&gt;$DF23,$DG23=DI$8),AND($DF42&lt;&gt;$DF24,$DG24=DI$8),AND($DF42&lt;&gt;$DF25,$DG25=DI$8),AND($DF42&lt;&gt;$DF26,$DG26=DI$8),
AND($DF42&lt;&gt;$DF27,$DG27=DI$8),AND($DF42&lt;&gt;$DF28,$DG28=DI$8),AND($DF42&lt;&gt;$DF29,$DG29=DI$8),AND($DF42&lt;&gt;$DF30,$DG30=DI$8),
AND($DF42&lt;&gt;$DF31,$DG31=DI$8),AND($DF42&lt;&gt;$DF32,$DG32=DI$8),AND($DF42&lt;&gt;$DF33,$DG33=DI$8),AND($DF42&lt;&gt;$DF34,$DG34=DI$8),
AND($DF42&lt;&gt;$DF35,$DG35=DI$8),AND($DF42&lt;&gt;$DF36,$DG36=DI$8),AND($DF42&lt;&gt;$DF37,$DG37=DI$8),AND($DF42&lt;&gt;$DF38,$DG38=DI$8),
AND($DF42&lt;&gt;$DF39,$DG39=DI$8),AND($DF42&lt;&gt;$DF40,$DG40=DI$8),AND($DF42&lt;&gt;$DF41,$DG41=DI$8)),
"",DI$8)</f>
        <v>RC02</v>
      </c>
      <c r="DJ42" s="349" t="str">
        <f t="shared" si="312"/>
        <v>RC03</v>
      </c>
      <c r="DK42" s="349" t="str">
        <f t="shared" si="312"/>
        <v>RC04</v>
      </c>
      <c r="DL42" s="349" t="str">
        <f t="shared" si="312"/>
        <v>RC05</v>
      </c>
      <c r="DM42" s="349" t="str">
        <f t="shared" si="312"/>
        <v>RC06</v>
      </c>
      <c r="DN42" s="349" t="str">
        <f t="shared" si="312"/>
        <v>RC07</v>
      </c>
      <c r="DO42" s="349" t="str">
        <f t="shared" si="312"/>
        <v>RC08</v>
      </c>
      <c r="DP42" s="349" t="str">
        <f t="shared" si="312"/>
        <v>RC09</v>
      </c>
      <c r="DQ42" s="349" t="str">
        <f t="shared" si="312"/>
        <v>RC10</v>
      </c>
      <c r="DR42" s="349" t="str">
        <f t="shared" si="312"/>
        <v>RC11</v>
      </c>
      <c r="DS42" s="349" t="str">
        <f t="shared" si="312"/>
        <v>RC12</v>
      </c>
      <c r="DT42" s="349" t="str">
        <f t="shared" si="312"/>
        <v>RC13</v>
      </c>
      <c r="DU42" s="349" t="str">
        <f t="shared" si="312"/>
        <v>RC14</v>
      </c>
      <c r="DV42" s="349" t="str">
        <f t="shared" si="312"/>
        <v>RC15</v>
      </c>
      <c r="DW42" s="349" t="str">
        <f t="shared" si="312"/>
        <v>RC16</v>
      </c>
      <c r="DX42" s="349" t="str">
        <f t="shared" si="312"/>
        <v>RC17</v>
      </c>
      <c r="DY42" s="349" t="str">
        <f t="shared" si="312"/>
        <v>RC18</v>
      </c>
      <c r="DZ42" s="349" t="str">
        <f t="shared" si="312"/>
        <v>RC19</v>
      </c>
      <c r="EA42" s="349" t="str">
        <f t="shared" si="312"/>
        <v>RC20</v>
      </c>
      <c r="EC42" s="349">
        <f>'③壁等-鉄骨造'!D42</f>
        <v>0</v>
      </c>
      <c r="ED42" s="349">
        <f>'③壁等-鉄骨造'!H42</f>
        <v>0</v>
      </c>
      <c r="EE42" s="349" t="str">
        <f>IF(OR(
AND($EC42&lt;&gt;$EC9,$ED9=EE$8),AND($EC42&lt;&gt;$EC10,$ED10=EE$8),
AND($EC42&lt;&gt;$EC11,$ED11=EE$8),AND($EC42&lt;&gt;$EC12,$ED12=EE$8),AND($EC42&lt;&gt;$EC13,$ED13=EE$8),AND($EC42&lt;&gt;$EC14,$ED14=EE$8),
AND($EC42&lt;&gt;$EC15,$ED15=EE$8),AND($EC42&lt;&gt;$EC16,$ED16=EE$8),AND($EC42&lt;&gt;$EC17,$ED17=EE$8),AND($EC42&lt;&gt;$EC18,$ED18=EE$8),
AND($EC42&lt;&gt;$EC19,$ED19=EE$8),AND($EC42&lt;&gt;$EC20,$ED20=EE$8),AND($EC42&lt;&gt;$EC21,$ED21=EE$8),AND($EC42&lt;&gt;$EC22,$ED22=EE$8),
AND($EC42&lt;&gt;$EC23,$ED23=EE$8),AND($EC42&lt;&gt;$EC24,$ED24=EE$8),AND($EC42&lt;&gt;$EC25,$ED25=EE$8),AND($EC42&lt;&gt;$EC26,$ED26=EE$8),
AND($EC42&lt;&gt;$EC27,$ED27=EE$8),AND($EC42&lt;&gt;$EC28,$ED28=EE$8),AND($EC42&lt;&gt;$EC29,$ED29=EE$8),AND($EC42&lt;&gt;$EC30,$ED30=EE$8),
AND($EC42&lt;&gt;$EC31,$ED31=EE$8),AND($EC42&lt;&gt;$EC32,$ED32=EE$8),AND($EC42&lt;&gt;$EC33,$ED33=EE$8),AND($EC42&lt;&gt;$EC34,$ED34=EE$8),
AND($EC42&lt;&gt;$EC35,$ED35=EE$8),AND($EC42&lt;&gt;$EC36,$ED36=EE$8),AND($EC42&lt;&gt;$EC37,$ED37=EE$8),AND($EC42&lt;&gt;$EC38,$ED38=EE$8),
AND($EC42&lt;&gt;$EC39,$ED39=EE$8),AND($EC42&lt;&gt;$EC40,$ED40=EE$8),AND($EC42&lt;&gt;$EC41,$ED41=EE$8)),
"",EE$8)</f>
        <v>S01</v>
      </c>
      <c r="EF42" s="349" t="str">
        <f t="shared" ref="EF42:EN42" si="313">IF(OR(
AND($EC42&lt;&gt;$EC9,$ED9=EF$8),AND($EC42&lt;&gt;$EC10,$ED10=EF$8),
AND($EC42&lt;&gt;$EC11,$ED11=EF$8),AND($EC42&lt;&gt;$EC12,$ED12=EF$8),AND($EC42&lt;&gt;$EC13,$ED13=EF$8),AND($EC42&lt;&gt;$EC14,$ED14=EF$8),
AND($EC42&lt;&gt;$EC15,$ED15=EF$8),AND($EC42&lt;&gt;$EC16,$ED16=EF$8),AND($EC42&lt;&gt;$EC17,$ED17=EF$8),AND($EC42&lt;&gt;$EC18,$ED18=EF$8),
AND($EC42&lt;&gt;$EC19,$ED19=EF$8),AND($EC42&lt;&gt;$EC20,$ED20=EF$8),AND($EC42&lt;&gt;$EC21,$ED21=EF$8),AND($EC42&lt;&gt;$EC22,$ED22=EF$8),
AND($EC42&lt;&gt;$EC23,$ED23=EF$8),AND($EC42&lt;&gt;$EC24,$ED24=EF$8),AND($EC42&lt;&gt;$EC25,$ED25=EF$8),AND($EC42&lt;&gt;$EC26,$ED26=EF$8),
AND($EC42&lt;&gt;$EC27,$ED27=EF$8),AND($EC42&lt;&gt;$EC28,$ED28=EF$8),AND($EC42&lt;&gt;$EC29,$ED29=EF$8),AND($EC42&lt;&gt;$EC30,$ED30=EF$8),
AND($EC42&lt;&gt;$EC31,$ED31=EF$8),AND($EC42&lt;&gt;$EC32,$ED32=EF$8),AND($EC42&lt;&gt;$EC33,$ED33=EF$8),AND($EC42&lt;&gt;$EC34,$ED34=EF$8),
AND($EC42&lt;&gt;$EC35,$ED35=EF$8),AND($EC42&lt;&gt;$EC36,$ED36=EF$8),AND($EC42&lt;&gt;$EC37,$ED37=EF$8),AND($EC42&lt;&gt;$EC38,$ED38=EF$8),
AND($EC42&lt;&gt;$EC39,$ED39=EF$8),AND($EC42&lt;&gt;$EC40,$ED40=EF$8),AND($EC42&lt;&gt;$EC41,$ED41=EF$8)),
"",EF$8)</f>
        <v>S02</v>
      </c>
      <c r="EG42" s="349" t="str">
        <f t="shared" si="313"/>
        <v>S03</v>
      </c>
      <c r="EH42" s="349" t="str">
        <f t="shared" si="313"/>
        <v>S04</v>
      </c>
      <c r="EI42" s="349" t="str">
        <f t="shared" si="313"/>
        <v>S05</v>
      </c>
      <c r="EJ42" s="349" t="str">
        <f t="shared" si="313"/>
        <v>S06</v>
      </c>
      <c r="EK42" s="349" t="str">
        <f t="shared" si="313"/>
        <v>S07</v>
      </c>
      <c r="EL42" s="349" t="str">
        <f t="shared" si="313"/>
        <v>S08</v>
      </c>
      <c r="EM42" s="349" t="str">
        <f t="shared" si="313"/>
        <v>S09</v>
      </c>
      <c r="EN42" s="349" t="str">
        <f t="shared" si="313"/>
        <v>S10</v>
      </c>
      <c r="EO42" s="349" t="str">
        <f t="shared" ref="EO42" si="314">IF(OR(
AND($EC42&lt;&gt;$EC9,$ED9=EO$8),AND($EC42&lt;&gt;$EC10,$ED10=EO$8),
AND($EC42&lt;&gt;$EC11,$ED11=EO$8),AND($EC42&lt;&gt;$EC12,$ED12=EO$8),AND($EC42&lt;&gt;$EC13,$ED13=EO$8),AND($EC42&lt;&gt;$EC14,$ED14=EO$8),
AND($EC42&lt;&gt;$EC15,$ED15=EO$8),AND($EC42&lt;&gt;$EC16,$ED16=EO$8),AND($EC42&lt;&gt;$EC17,$ED17=EO$8),AND($EC42&lt;&gt;$EC18,$ED18=EO$8),
AND($EC42&lt;&gt;$EC19,$ED19=EO$8),AND($EC42&lt;&gt;$EC20,$ED20=EO$8),AND($EC42&lt;&gt;$EC21,$ED21=EO$8),AND($EC42&lt;&gt;$EC22,$ED22=EO$8),
AND($EC42&lt;&gt;$EC23,$ED23=EO$8),AND($EC42&lt;&gt;$EC24,$ED24=EO$8),AND($EC42&lt;&gt;$EC25,$ED25=EO$8),AND($EC42&lt;&gt;$EC26,$ED26=EO$8),
AND($EC42&lt;&gt;$EC27,$ED27=EO$8),AND($EC42&lt;&gt;$EC28,$ED28=EO$8),AND($EC42&lt;&gt;$EC29,$ED29=EO$8),AND($EC42&lt;&gt;$EC30,$ED30=EO$8),
AND($EC42&lt;&gt;$EC31,$ED31=EO$8),AND($EC42&lt;&gt;$EC32,$ED32=EO$8),AND($EC42&lt;&gt;$EC33,$ED33=EO$8),AND($EC42&lt;&gt;$EC34,$ED34=EO$8),
AND($EC42&lt;&gt;$EC35,$ED35=EO$8),AND($EC42&lt;&gt;$EC36,$ED36=EO$8),AND($EC42&lt;&gt;$EC37,$ED37=EO$8),AND($EC42&lt;&gt;$EC38,$ED38=EO$8),
AND($EC42&lt;&gt;$EC39,$ED39=EO$8),AND($EC42&lt;&gt;$EC40,$ED40=EO$8),AND($EC42&lt;&gt;$EC41,$ED41=EO$8)),
"",EO$8)</f>
        <v>S11</v>
      </c>
      <c r="EP42" s="349" t="str">
        <f t="shared" ref="EP42" si="315">IF(OR(
AND($EC42&lt;&gt;$EC9,$ED9=EP$8),AND($EC42&lt;&gt;$EC10,$ED10=EP$8),
AND($EC42&lt;&gt;$EC11,$ED11=EP$8),AND($EC42&lt;&gt;$EC12,$ED12=EP$8),AND($EC42&lt;&gt;$EC13,$ED13=EP$8),AND($EC42&lt;&gt;$EC14,$ED14=EP$8),
AND($EC42&lt;&gt;$EC15,$ED15=EP$8),AND($EC42&lt;&gt;$EC16,$ED16=EP$8),AND($EC42&lt;&gt;$EC17,$ED17=EP$8),AND($EC42&lt;&gt;$EC18,$ED18=EP$8),
AND($EC42&lt;&gt;$EC19,$ED19=EP$8),AND($EC42&lt;&gt;$EC20,$ED20=EP$8),AND($EC42&lt;&gt;$EC21,$ED21=EP$8),AND($EC42&lt;&gt;$EC22,$ED22=EP$8),
AND($EC42&lt;&gt;$EC23,$ED23=EP$8),AND($EC42&lt;&gt;$EC24,$ED24=EP$8),AND($EC42&lt;&gt;$EC25,$ED25=EP$8),AND($EC42&lt;&gt;$EC26,$ED26=EP$8),
AND($EC42&lt;&gt;$EC27,$ED27=EP$8),AND($EC42&lt;&gt;$EC28,$ED28=EP$8),AND($EC42&lt;&gt;$EC29,$ED29=EP$8),AND($EC42&lt;&gt;$EC30,$ED30=EP$8),
AND($EC42&lt;&gt;$EC31,$ED31=EP$8),AND($EC42&lt;&gt;$EC32,$ED32=EP$8),AND($EC42&lt;&gt;$EC33,$ED33=EP$8),AND($EC42&lt;&gt;$EC34,$ED34=EP$8),
AND($EC42&lt;&gt;$EC35,$ED35=EP$8),AND($EC42&lt;&gt;$EC36,$ED36=EP$8),AND($EC42&lt;&gt;$EC37,$ED37=EP$8),AND($EC42&lt;&gt;$EC38,$ED38=EP$8),
AND($EC42&lt;&gt;$EC39,$ED39=EP$8),AND($EC42&lt;&gt;$EC40,$ED40=EP$8),AND($EC42&lt;&gt;$EC41,$ED41=EP$8)),
"",EP$8)</f>
        <v>S12</v>
      </c>
      <c r="EQ42" s="349" t="str">
        <f t="shared" ref="EQ42" si="316">IF(OR(
AND($EC42&lt;&gt;$EC9,$ED9=EQ$8),AND($EC42&lt;&gt;$EC10,$ED10=EQ$8),
AND($EC42&lt;&gt;$EC11,$ED11=EQ$8),AND($EC42&lt;&gt;$EC12,$ED12=EQ$8),AND($EC42&lt;&gt;$EC13,$ED13=EQ$8),AND($EC42&lt;&gt;$EC14,$ED14=EQ$8),
AND($EC42&lt;&gt;$EC15,$ED15=EQ$8),AND($EC42&lt;&gt;$EC16,$ED16=EQ$8),AND($EC42&lt;&gt;$EC17,$ED17=EQ$8),AND($EC42&lt;&gt;$EC18,$ED18=EQ$8),
AND($EC42&lt;&gt;$EC19,$ED19=EQ$8),AND($EC42&lt;&gt;$EC20,$ED20=EQ$8),AND($EC42&lt;&gt;$EC21,$ED21=EQ$8),AND($EC42&lt;&gt;$EC22,$ED22=EQ$8),
AND($EC42&lt;&gt;$EC23,$ED23=EQ$8),AND($EC42&lt;&gt;$EC24,$ED24=EQ$8),AND($EC42&lt;&gt;$EC25,$ED25=EQ$8),AND($EC42&lt;&gt;$EC26,$ED26=EQ$8),
AND($EC42&lt;&gt;$EC27,$ED27=EQ$8),AND($EC42&lt;&gt;$EC28,$ED28=EQ$8),AND($EC42&lt;&gt;$EC29,$ED29=EQ$8),AND($EC42&lt;&gt;$EC30,$ED30=EQ$8),
AND($EC42&lt;&gt;$EC31,$ED31=EQ$8),AND($EC42&lt;&gt;$EC32,$ED32=EQ$8),AND($EC42&lt;&gt;$EC33,$ED33=EQ$8),AND($EC42&lt;&gt;$EC34,$ED34=EQ$8),
AND($EC42&lt;&gt;$EC35,$ED35=EQ$8),AND($EC42&lt;&gt;$EC36,$ED36=EQ$8),AND($EC42&lt;&gt;$EC37,$ED37=EQ$8),AND($EC42&lt;&gt;$EC38,$ED38=EQ$8),
AND($EC42&lt;&gt;$EC39,$ED39=EQ$8),AND($EC42&lt;&gt;$EC40,$ED40=EQ$8),AND($EC42&lt;&gt;$EC41,$ED41=EQ$8)),
"",EQ$8)</f>
        <v>S13</v>
      </c>
      <c r="ER42" s="349" t="str">
        <f t="shared" ref="ER42" si="317">IF(OR(
AND($EC42&lt;&gt;$EC9,$ED9=ER$8),AND($EC42&lt;&gt;$EC10,$ED10=ER$8),
AND($EC42&lt;&gt;$EC11,$ED11=ER$8),AND($EC42&lt;&gt;$EC12,$ED12=ER$8),AND($EC42&lt;&gt;$EC13,$ED13=ER$8),AND($EC42&lt;&gt;$EC14,$ED14=ER$8),
AND($EC42&lt;&gt;$EC15,$ED15=ER$8),AND($EC42&lt;&gt;$EC16,$ED16=ER$8),AND($EC42&lt;&gt;$EC17,$ED17=ER$8),AND($EC42&lt;&gt;$EC18,$ED18=ER$8),
AND($EC42&lt;&gt;$EC19,$ED19=ER$8),AND($EC42&lt;&gt;$EC20,$ED20=ER$8),AND($EC42&lt;&gt;$EC21,$ED21=ER$8),AND($EC42&lt;&gt;$EC22,$ED22=ER$8),
AND($EC42&lt;&gt;$EC23,$ED23=ER$8),AND($EC42&lt;&gt;$EC24,$ED24=ER$8),AND($EC42&lt;&gt;$EC25,$ED25=ER$8),AND($EC42&lt;&gt;$EC26,$ED26=ER$8),
AND($EC42&lt;&gt;$EC27,$ED27=ER$8),AND($EC42&lt;&gt;$EC28,$ED28=ER$8),AND($EC42&lt;&gt;$EC29,$ED29=ER$8),AND($EC42&lt;&gt;$EC30,$ED30=ER$8),
AND($EC42&lt;&gt;$EC31,$ED31=ER$8),AND($EC42&lt;&gt;$EC32,$ED32=ER$8),AND($EC42&lt;&gt;$EC33,$ED33=ER$8),AND($EC42&lt;&gt;$EC34,$ED34=ER$8),
AND($EC42&lt;&gt;$EC35,$ED35=ER$8),AND($EC42&lt;&gt;$EC36,$ED36=ER$8),AND($EC42&lt;&gt;$EC37,$ED37=ER$8),AND($EC42&lt;&gt;$EC38,$ED38=ER$8),
AND($EC42&lt;&gt;$EC39,$ED39=ER$8),AND($EC42&lt;&gt;$EC40,$ED40=ER$8),AND($EC42&lt;&gt;$EC41,$ED41=ER$8)),
"",ER$8)</f>
        <v>S14</v>
      </c>
      <c r="ES42" s="349" t="str">
        <f t="shared" ref="ES42" si="318">IF(OR(
AND($EC42&lt;&gt;$EC9,$ED9=ES$8),AND($EC42&lt;&gt;$EC10,$ED10=ES$8),
AND($EC42&lt;&gt;$EC11,$ED11=ES$8),AND($EC42&lt;&gt;$EC12,$ED12=ES$8),AND($EC42&lt;&gt;$EC13,$ED13=ES$8),AND($EC42&lt;&gt;$EC14,$ED14=ES$8),
AND($EC42&lt;&gt;$EC15,$ED15=ES$8),AND($EC42&lt;&gt;$EC16,$ED16=ES$8),AND($EC42&lt;&gt;$EC17,$ED17=ES$8),AND($EC42&lt;&gt;$EC18,$ED18=ES$8),
AND($EC42&lt;&gt;$EC19,$ED19=ES$8),AND($EC42&lt;&gt;$EC20,$ED20=ES$8),AND($EC42&lt;&gt;$EC21,$ED21=ES$8),AND($EC42&lt;&gt;$EC22,$ED22=ES$8),
AND($EC42&lt;&gt;$EC23,$ED23=ES$8),AND($EC42&lt;&gt;$EC24,$ED24=ES$8),AND($EC42&lt;&gt;$EC25,$ED25=ES$8),AND($EC42&lt;&gt;$EC26,$ED26=ES$8),
AND($EC42&lt;&gt;$EC27,$ED27=ES$8),AND($EC42&lt;&gt;$EC28,$ED28=ES$8),AND($EC42&lt;&gt;$EC29,$ED29=ES$8),AND($EC42&lt;&gt;$EC30,$ED30=ES$8),
AND($EC42&lt;&gt;$EC31,$ED31=ES$8),AND($EC42&lt;&gt;$EC32,$ED32=ES$8),AND($EC42&lt;&gt;$EC33,$ED33=ES$8),AND($EC42&lt;&gt;$EC34,$ED34=ES$8),
AND($EC42&lt;&gt;$EC35,$ED35=ES$8),AND($EC42&lt;&gt;$EC36,$ED36=ES$8),AND($EC42&lt;&gt;$EC37,$ED37=ES$8),AND($EC42&lt;&gt;$EC38,$ED38=ES$8),
AND($EC42&lt;&gt;$EC39,$ED39=ES$8),AND($EC42&lt;&gt;$EC40,$ED40=ES$8),AND($EC42&lt;&gt;$EC41,$ED41=ES$8)),
"",ES$8)</f>
        <v>S15</v>
      </c>
      <c r="ET42" s="349" t="str">
        <f t="shared" ref="ET42" si="319">IF(OR(
AND($EC42&lt;&gt;$EC9,$ED9=ET$8),AND($EC42&lt;&gt;$EC10,$ED10=ET$8),
AND($EC42&lt;&gt;$EC11,$ED11=ET$8),AND($EC42&lt;&gt;$EC12,$ED12=ET$8),AND($EC42&lt;&gt;$EC13,$ED13=ET$8),AND($EC42&lt;&gt;$EC14,$ED14=ET$8),
AND($EC42&lt;&gt;$EC15,$ED15=ET$8),AND($EC42&lt;&gt;$EC16,$ED16=ET$8),AND($EC42&lt;&gt;$EC17,$ED17=ET$8),AND($EC42&lt;&gt;$EC18,$ED18=ET$8),
AND($EC42&lt;&gt;$EC19,$ED19=ET$8),AND($EC42&lt;&gt;$EC20,$ED20=ET$8),AND($EC42&lt;&gt;$EC21,$ED21=ET$8),AND($EC42&lt;&gt;$EC22,$ED22=ET$8),
AND($EC42&lt;&gt;$EC23,$ED23=ET$8),AND($EC42&lt;&gt;$EC24,$ED24=ET$8),AND($EC42&lt;&gt;$EC25,$ED25=ET$8),AND($EC42&lt;&gt;$EC26,$ED26=ET$8),
AND($EC42&lt;&gt;$EC27,$ED27=ET$8),AND($EC42&lt;&gt;$EC28,$ED28=ET$8),AND($EC42&lt;&gt;$EC29,$ED29=ET$8),AND($EC42&lt;&gt;$EC30,$ED30=ET$8),
AND($EC42&lt;&gt;$EC31,$ED31=ET$8),AND($EC42&lt;&gt;$EC32,$ED32=ET$8),AND($EC42&lt;&gt;$EC33,$ED33=ET$8),AND($EC42&lt;&gt;$EC34,$ED34=ET$8),
AND($EC42&lt;&gt;$EC35,$ED35=ET$8),AND($EC42&lt;&gt;$EC36,$ED36=ET$8),AND($EC42&lt;&gt;$EC37,$ED37=ET$8),AND($EC42&lt;&gt;$EC38,$ED38=ET$8),
AND($EC42&lt;&gt;$EC39,$ED39=ET$8),AND($EC42&lt;&gt;$EC40,$ED40=ET$8),AND($EC42&lt;&gt;$EC41,$ED41=ET$8)),
"",ET$8)</f>
        <v>S16</v>
      </c>
      <c r="EU42" s="349" t="str">
        <f t="shared" ref="EU42" si="320">IF(OR(
AND($EC42&lt;&gt;$EC9,$ED9=EU$8),AND($EC42&lt;&gt;$EC10,$ED10=EU$8),
AND($EC42&lt;&gt;$EC11,$ED11=EU$8),AND($EC42&lt;&gt;$EC12,$ED12=EU$8),AND($EC42&lt;&gt;$EC13,$ED13=EU$8),AND($EC42&lt;&gt;$EC14,$ED14=EU$8),
AND($EC42&lt;&gt;$EC15,$ED15=EU$8),AND($EC42&lt;&gt;$EC16,$ED16=EU$8),AND($EC42&lt;&gt;$EC17,$ED17=EU$8),AND($EC42&lt;&gt;$EC18,$ED18=EU$8),
AND($EC42&lt;&gt;$EC19,$ED19=EU$8),AND($EC42&lt;&gt;$EC20,$ED20=EU$8),AND($EC42&lt;&gt;$EC21,$ED21=EU$8),AND($EC42&lt;&gt;$EC22,$ED22=EU$8),
AND($EC42&lt;&gt;$EC23,$ED23=EU$8),AND($EC42&lt;&gt;$EC24,$ED24=EU$8),AND($EC42&lt;&gt;$EC25,$ED25=EU$8),AND($EC42&lt;&gt;$EC26,$ED26=EU$8),
AND($EC42&lt;&gt;$EC27,$ED27=EU$8),AND($EC42&lt;&gt;$EC28,$ED28=EU$8),AND($EC42&lt;&gt;$EC29,$ED29=EU$8),AND($EC42&lt;&gt;$EC30,$ED30=EU$8),
AND($EC42&lt;&gt;$EC31,$ED31=EU$8),AND($EC42&lt;&gt;$EC32,$ED32=EU$8),AND($EC42&lt;&gt;$EC33,$ED33=EU$8),AND($EC42&lt;&gt;$EC34,$ED34=EU$8),
AND($EC42&lt;&gt;$EC35,$ED35=EU$8),AND($EC42&lt;&gt;$EC36,$ED36=EU$8),AND($EC42&lt;&gt;$EC37,$ED37=EU$8),AND($EC42&lt;&gt;$EC38,$ED38=EU$8),
AND($EC42&lt;&gt;$EC39,$ED39=EU$8),AND($EC42&lt;&gt;$EC40,$ED40=EU$8),AND($EC42&lt;&gt;$EC41,$ED41=EU$8)),
"",EU$8)</f>
        <v>S17</v>
      </c>
      <c r="EV42" s="349" t="str">
        <f t="shared" ref="EV42" si="321">IF(OR(
AND($EC42&lt;&gt;$EC9,$ED9=EV$8),AND($EC42&lt;&gt;$EC10,$ED10=EV$8),
AND($EC42&lt;&gt;$EC11,$ED11=EV$8),AND($EC42&lt;&gt;$EC12,$ED12=EV$8),AND($EC42&lt;&gt;$EC13,$ED13=EV$8),AND($EC42&lt;&gt;$EC14,$ED14=EV$8),
AND($EC42&lt;&gt;$EC15,$ED15=EV$8),AND($EC42&lt;&gt;$EC16,$ED16=EV$8),AND($EC42&lt;&gt;$EC17,$ED17=EV$8),AND($EC42&lt;&gt;$EC18,$ED18=EV$8),
AND($EC42&lt;&gt;$EC19,$ED19=EV$8),AND($EC42&lt;&gt;$EC20,$ED20=EV$8),AND($EC42&lt;&gt;$EC21,$ED21=EV$8),AND($EC42&lt;&gt;$EC22,$ED22=EV$8),
AND($EC42&lt;&gt;$EC23,$ED23=EV$8),AND($EC42&lt;&gt;$EC24,$ED24=EV$8),AND($EC42&lt;&gt;$EC25,$ED25=EV$8),AND($EC42&lt;&gt;$EC26,$ED26=EV$8),
AND($EC42&lt;&gt;$EC27,$ED27=EV$8),AND($EC42&lt;&gt;$EC28,$ED28=EV$8),AND($EC42&lt;&gt;$EC29,$ED29=EV$8),AND($EC42&lt;&gt;$EC30,$ED30=EV$8),
AND($EC42&lt;&gt;$EC31,$ED31=EV$8),AND($EC42&lt;&gt;$EC32,$ED32=EV$8),AND($EC42&lt;&gt;$EC33,$ED33=EV$8),AND($EC42&lt;&gt;$EC34,$ED34=EV$8),
AND($EC42&lt;&gt;$EC35,$ED35=EV$8),AND($EC42&lt;&gt;$EC36,$ED36=EV$8),AND($EC42&lt;&gt;$EC37,$ED37=EV$8),AND($EC42&lt;&gt;$EC38,$ED38=EV$8),
AND($EC42&lt;&gt;$EC39,$ED39=EV$8),AND($EC42&lt;&gt;$EC40,$ED40=EV$8),AND($EC42&lt;&gt;$EC41,$ED41=EV$8)),
"",EV$8)</f>
        <v>S18</v>
      </c>
      <c r="EW42" s="349" t="str">
        <f t="shared" ref="EW42" si="322">IF(OR(
AND($EC42&lt;&gt;$EC9,$ED9=EW$8),AND($EC42&lt;&gt;$EC10,$ED10=EW$8),
AND($EC42&lt;&gt;$EC11,$ED11=EW$8),AND($EC42&lt;&gt;$EC12,$ED12=EW$8),AND($EC42&lt;&gt;$EC13,$ED13=EW$8),AND($EC42&lt;&gt;$EC14,$ED14=EW$8),
AND($EC42&lt;&gt;$EC15,$ED15=EW$8),AND($EC42&lt;&gt;$EC16,$ED16=EW$8),AND($EC42&lt;&gt;$EC17,$ED17=EW$8),AND($EC42&lt;&gt;$EC18,$ED18=EW$8),
AND($EC42&lt;&gt;$EC19,$ED19=EW$8),AND($EC42&lt;&gt;$EC20,$ED20=EW$8),AND($EC42&lt;&gt;$EC21,$ED21=EW$8),AND($EC42&lt;&gt;$EC22,$ED22=EW$8),
AND($EC42&lt;&gt;$EC23,$ED23=EW$8),AND($EC42&lt;&gt;$EC24,$ED24=EW$8),AND($EC42&lt;&gt;$EC25,$ED25=EW$8),AND($EC42&lt;&gt;$EC26,$ED26=EW$8),
AND($EC42&lt;&gt;$EC27,$ED27=EW$8),AND($EC42&lt;&gt;$EC28,$ED28=EW$8),AND($EC42&lt;&gt;$EC29,$ED29=EW$8),AND($EC42&lt;&gt;$EC30,$ED30=EW$8),
AND($EC42&lt;&gt;$EC31,$ED31=EW$8),AND($EC42&lt;&gt;$EC32,$ED32=EW$8),AND($EC42&lt;&gt;$EC33,$ED33=EW$8),AND($EC42&lt;&gt;$EC34,$ED34=EW$8),
AND($EC42&lt;&gt;$EC35,$ED35=EW$8),AND($EC42&lt;&gt;$EC36,$ED36=EW$8),AND($EC42&lt;&gt;$EC37,$ED37=EW$8),AND($EC42&lt;&gt;$EC38,$ED38=EW$8),
AND($EC42&lt;&gt;$EC39,$ED39=EW$8),AND($EC42&lt;&gt;$EC40,$ED40=EW$8),AND($EC42&lt;&gt;$EC41,$ED41=EW$8)),
"",EW$8)</f>
        <v>S19</v>
      </c>
      <c r="EX42" s="349" t="str">
        <f t="shared" ref="EX42" si="323">IF(OR(
AND($EC42&lt;&gt;$EC9,$ED9=EX$8),AND($EC42&lt;&gt;$EC10,$ED10=EX$8),
AND($EC42&lt;&gt;$EC11,$ED11=EX$8),AND($EC42&lt;&gt;$EC12,$ED12=EX$8),AND($EC42&lt;&gt;$EC13,$ED13=EX$8),AND($EC42&lt;&gt;$EC14,$ED14=EX$8),
AND($EC42&lt;&gt;$EC15,$ED15=EX$8),AND($EC42&lt;&gt;$EC16,$ED16=EX$8),AND($EC42&lt;&gt;$EC17,$ED17=EX$8),AND($EC42&lt;&gt;$EC18,$ED18=EX$8),
AND($EC42&lt;&gt;$EC19,$ED19=EX$8),AND($EC42&lt;&gt;$EC20,$ED20=EX$8),AND($EC42&lt;&gt;$EC21,$ED21=EX$8),AND($EC42&lt;&gt;$EC22,$ED22=EX$8),
AND($EC42&lt;&gt;$EC23,$ED23=EX$8),AND($EC42&lt;&gt;$EC24,$ED24=EX$8),AND($EC42&lt;&gt;$EC25,$ED25=EX$8),AND($EC42&lt;&gt;$EC26,$ED26=EX$8),
AND($EC42&lt;&gt;$EC27,$ED27=EX$8),AND($EC42&lt;&gt;$EC28,$ED28=EX$8),AND($EC42&lt;&gt;$EC29,$ED29=EX$8),AND($EC42&lt;&gt;$EC30,$ED30=EX$8),
AND($EC42&lt;&gt;$EC31,$ED31=EX$8),AND($EC42&lt;&gt;$EC32,$ED32=EX$8),AND($EC42&lt;&gt;$EC33,$ED33=EX$8),AND($EC42&lt;&gt;$EC34,$ED34=EX$8),
AND($EC42&lt;&gt;$EC35,$ED35=EX$8),AND($EC42&lt;&gt;$EC36,$ED36=EX$8),AND($EC42&lt;&gt;$EC37,$ED37=EX$8),AND($EC42&lt;&gt;$EC38,$ED38=EX$8),
AND($EC42&lt;&gt;$EC39,$ED39=EX$8),AND($EC42&lt;&gt;$EC40,$ED40=EX$8),AND($EC42&lt;&gt;$EC41,$ED41=EX$8)),
"",EX$8)</f>
        <v>S20</v>
      </c>
    </row>
    <row r="43" spans="1:154" x14ac:dyDescent="0.15">
      <c r="AT43" s="349" t="s">
        <v>311</v>
      </c>
      <c r="AU43" s="349">
        <v>0.11</v>
      </c>
      <c r="AY43" s="349">
        <f>'③壁等-鉄骨造'!L43</f>
        <v>0</v>
      </c>
      <c r="AZ43" s="349" t="str">
        <f t="shared" si="152"/>
        <v/>
      </c>
      <c r="BA43" s="349" t="str">
        <f t="shared" si="131"/>
        <v/>
      </c>
      <c r="BB43" s="349" t="str">
        <f t="shared" si="132"/>
        <v/>
      </c>
      <c r="BC43" s="349" t="str">
        <f t="shared" si="153"/>
        <v/>
      </c>
      <c r="BD43" s="349">
        <f>'③壁等-鉄骨造'!O43</f>
        <v>0</v>
      </c>
      <c r="BE43" s="349" t="str">
        <f t="shared" si="133"/>
        <v/>
      </c>
      <c r="BF43" s="349" t="str">
        <f t="shared" si="134"/>
        <v/>
      </c>
      <c r="BG43" s="349" t="str">
        <f t="shared" si="135"/>
        <v/>
      </c>
      <c r="BH43" s="349" t="str">
        <f t="shared" si="154"/>
        <v/>
      </c>
      <c r="BI43" s="349">
        <f>'③壁等-鉄骨造'!R43</f>
        <v>0</v>
      </c>
      <c r="BJ43" s="349" t="str">
        <f t="shared" si="136"/>
        <v/>
      </c>
      <c r="BK43" s="349" t="str">
        <f t="shared" si="137"/>
        <v/>
      </c>
      <c r="BL43" s="349" t="str">
        <f t="shared" si="138"/>
        <v/>
      </c>
      <c r="CI43" s="349">
        <f>'①壁等-木造'!D43</f>
        <v>0</v>
      </c>
      <c r="CJ43" s="349">
        <f>'①壁等-木造'!G43</f>
        <v>0</v>
      </c>
      <c r="CK43" s="349" t="str">
        <f>IF(OR(
AND($CI43&lt;&gt;$CI9,$CJ9=CK$8),AND($CI43&lt;&gt;$CI10,$CJ10=CK$8),AND($CI43&lt;&gt;$CI11,$CJ11=CK$8),
AND($CI43&lt;&gt;$CI12,$CJ12=CK$8),AND($CI43&lt;&gt;$CI13,$CJ13=CK$8),AND($CI43&lt;&gt;$CI14,$CJ14=CK$8),AND($CI43&lt;&gt;$CI15,$CJ15=CK$8),
AND($CI43&lt;&gt;$CI16,$CJ16=CK$8),AND($CI43&lt;&gt;$CI17,$CJ17=CK$8),AND($CI43&lt;&gt;$CI18,$CJ18=CK$8),AND($CI43&lt;&gt;$CI19,$CJ19=CK$8),
AND($CI43&lt;&gt;$CI20,$CJ20=CK$8),AND($CI43&lt;&gt;$CI21,$CJ21=CK$8),AND($CI43&lt;&gt;$CI22,$CJ22=CK$8),AND($CI43&lt;&gt;$CI23,$CJ23=CK$8),
AND($CI43&lt;&gt;$CI24,$CJ24=CK$8),AND($CI43&lt;&gt;$CI25,$CJ25=CK$8),AND($CI43&lt;&gt;$CI26,$CJ26=CK$8),AND($CI43&lt;&gt;$CI27,$CJ27=CK$8),
AND($CI43&lt;&gt;$CI28,$CJ28=CK$8),AND($CI43&lt;&gt;$CI29,$CJ29=CK$8),AND($CI43&lt;&gt;$CI30,$CJ30=CK$8),AND($CI43&lt;&gt;$CI31,$CJ31=CK$8),
AND($CI43&lt;&gt;$CI32,$CJ32=CK$8),AND($CI43&lt;&gt;$CI33,$CJ33=CK$8),AND($CI43&lt;&gt;$CI34,$CJ34=CK$8),AND($CI43&lt;&gt;$CI35,$CJ35=CK$8),
AND($CI43&lt;&gt;$CI36,$CJ36=CK$8),AND($CI43&lt;&gt;$CI37,$CJ37=CK$8),AND($CI43&lt;&gt;$CI38,$CJ38=CK$8),AND($CI43&lt;&gt;$CI39,$CJ39=CK$8),
AND($CI43&lt;&gt;$CI40,$CJ40=CK$8),AND($CI43&lt;&gt;$CI41,$CJ41=CK$8),AND($CI43&lt;&gt;$CI42,$CJ42=CK$8)),
"",CK$8)</f>
        <v/>
      </c>
      <c r="CL43" s="349" t="str">
        <f t="shared" ref="CL43:DD43" si="324">IF(OR(
AND($CI43&lt;&gt;$CI9,$CJ9=CL$8),AND($CI43&lt;&gt;$CI10,$CJ10=CL$8),AND($CI43&lt;&gt;$CI11,$CJ11=CL$8),
AND($CI43&lt;&gt;$CI12,$CJ12=CL$8),AND($CI43&lt;&gt;$CI13,$CJ13=CL$8),AND($CI43&lt;&gt;$CI14,$CJ14=CL$8),AND($CI43&lt;&gt;$CI15,$CJ15=CL$8),
AND($CI43&lt;&gt;$CI16,$CJ16=CL$8),AND($CI43&lt;&gt;$CI17,$CJ17=CL$8),AND($CI43&lt;&gt;$CI18,$CJ18=CL$8),AND($CI43&lt;&gt;$CI19,$CJ19=CL$8),
AND($CI43&lt;&gt;$CI20,$CJ20=CL$8),AND($CI43&lt;&gt;$CI21,$CJ21=CL$8),AND($CI43&lt;&gt;$CI22,$CJ22=CL$8),AND($CI43&lt;&gt;$CI23,$CJ23=CL$8),
AND($CI43&lt;&gt;$CI24,$CJ24=CL$8),AND($CI43&lt;&gt;$CI25,$CJ25=CL$8),AND($CI43&lt;&gt;$CI26,$CJ26=CL$8),AND($CI43&lt;&gt;$CI27,$CJ27=CL$8),
AND($CI43&lt;&gt;$CI28,$CJ28=CL$8),AND($CI43&lt;&gt;$CI29,$CJ29=CL$8),AND($CI43&lt;&gt;$CI30,$CJ30=CL$8),AND($CI43&lt;&gt;$CI31,$CJ31=CL$8),
AND($CI43&lt;&gt;$CI32,$CJ32=CL$8),AND($CI43&lt;&gt;$CI33,$CJ33=CL$8),AND($CI43&lt;&gt;$CI34,$CJ34=CL$8),AND($CI43&lt;&gt;$CI35,$CJ35=CL$8),
AND($CI43&lt;&gt;$CI36,$CJ36=CL$8),AND($CI43&lt;&gt;$CI37,$CJ37=CL$8),AND($CI43&lt;&gt;$CI38,$CJ38=CL$8),AND($CI43&lt;&gt;$CI39,$CJ39=CL$8),
AND($CI43&lt;&gt;$CI40,$CJ40=CL$8),AND($CI43&lt;&gt;$CI41,$CJ41=CL$8),AND($CI43&lt;&gt;$CI42,$CJ42=CL$8)),
"",CL$8)</f>
        <v/>
      </c>
      <c r="CM43" s="349" t="str">
        <f t="shared" si="324"/>
        <v/>
      </c>
      <c r="CN43" s="349" t="str">
        <f t="shared" si="324"/>
        <v>W04</v>
      </c>
      <c r="CO43" s="349" t="str">
        <f t="shared" si="324"/>
        <v>W05</v>
      </c>
      <c r="CP43" s="349" t="str">
        <f t="shared" si="324"/>
        <v>W06</v>
      </c>
      <c r="CQ43" s="349" t="str">
        <f t="shared" si="324"/>
        <v>W07</v>
      </c>
      <c r="CR43" s="349" t="str">
        <f t="shared" si="324"/>
        <v>W08</v>
      </c>
      <c r="CS43" s="349" t="str">
        <f t="shared" si="324"/>
        <v>W09</v>
      </c>
      <c r="CT43" s="349" t="str">
        <f t="shared" si="324"/>
        <v>W10</v>
      </c>
      <c r="CU43" s="349" t="str">
        <f t="shared" si="324"/>
        <v>W11</v>
      </c>
      <c r="CV43" s="349" t="str">
        <f t="shared" si="324"/>
        <v>W12</v>
      </c>
      <c r="CW43" s="349" t="str">
        <f t="shared" si="324"/>
        <v>W13</v>
      </c>
      <c r="CX43" s="349" t="str">
        <f t="shared" si="324"/>
        <v>W14</v>
      </c>
      <c r="CY43" s="349" t="str">
        <f t="shared" si="324"/>
        <v>W15</v>
      </c>
      <c r="CZ43" s="349" t="str">
        <f t="shared" si="324"/>
        <v>W16</v>
      </c>
      <c r="DA43" s="349" t="str">
        <f t="shared" si="324"/>
        <v>W17</v>
      </c>
      <c r="DB43" s="349" t="str">
        <f t="shared" si="324"/>
        <v>W18</v>
      </c>
      <c r="DC43" s="349" t="str">
        <f t="shared" si="324"/>
        <v>W19</v>
      </c>
      <c r="DD43" s="349" t="str">
        <f t="shared" si="324"/>
        <v>W20</v>
      </c>
      <c r="DF43" s="349">
        <f>'②壁等-RC造'!D43</f>
        <v>0</v>
      </c>
      <c r="DG43" s="349">
        <f>'②壁等-RC造'!H43</f>
        <v>0</v>
      </c>
      <c r="DH43" s="349" t="str">
        <f>IF(OR(
AND($DF43&lt;&gt;$DF9,$DG9=DH$8),AND($DF43&lt;&gt;$DF10,$DG10=DH$8),AND($DF43&lt;&gt;$DF11,$DG11=DH$8),
AND($DF43&lt;&gt;$DF12,$DG12=DH$8),AND($DF43&lt;&gt;$DF13,$DG13=DH$8),AND($DF43&lt;&gt;$DF14,$DG14=DH$8),AND($DF43&lt;&gt;$DF15,$DG15=DH$8),
AND($DF43&lt;&gt;$DF16,$DG16=DH$8),AND($DF43&lt;&gt;$DF17,$DG17=DH$8),AND($DF43&lt;&gt;$DF18,$DG18=DH$8),AND($DF43&lt;&gt;$DF19,$DG19=DH$8),
AND($DF43&lt;&gt;$DF20,$DG20=DH$8),AND($DF43&lt;&gt;$DF21,$DG21=DH$8),AND($DF43&lt;&gt;$DF22,$DG22=DH$8),AND($DF43&lt;&gt;$DF23,$DG23=DH$8),
AND($DF43&lt;&gt;$DF24,$DG24=DH$8),AND($DF43&lt;&gt;$DF25,$DG25=DH$8),AND($DF43&lt;&gt;$DF26,$DG26=DH$8),AND($DF43&lt;&gt;$DF27,$DG27=DH$8),
AND($DF43&lt;&gt;$DF28,$DG28=DH$8),AND($DF43&lt;&gt;$DF29,$DG29=DH$8),AND($DF43&lt;&gt;$DF30,$DG30=DH$8),AND($DF43&lt;&gt;$DF31,$DG31=DH$8),
AND($DF43&lt;&gt;$DF32,$DG32=DH$8),AND($DF43&lt;&gt;$DF33,$DG33=DH$8),AND($DF43&lt;&gt;$DF34,$DG34=DH$8),AND($DF43&lt;&gt;$DF35,$DG35=DH$8),
AND($DF43&lt;&gt;$DF36,$DG36=DH$8),AND($DF43&lt;&gt;$DF37,$DG37=DH$8),AND($DF43&lt;&gt;$DF38,$DG38=DH$8),AND($DF43&lt;&gt;$DF39,$DG39=DH$8),
AND($DF43&lt;&gt;$DF40,$DG40=DH$8),AND($DF43&lt;&gt;$DF41,$DG41=DH$8),AND($DF43&lt;&gt;$DF42,$DG42=DH$8)),
"",DH$8)</f>
        <v>RC01</v>
      </c>
      <c r="DI43" s="349" t="str">
        <f t="shared" ref="DI43:EA43" si="325">IF(OR(
AND($DF43&lt;&gt;$DF9,$DG9=DI$8),AND($DF43&lt;&gt;$DF10,$DG10=DI$8),AND($DF43&lt;&gt;$DF11,$DG11=DI$8),
AND($DF43&lt;&gt;$DF12,$DG12=DI$8),AND($DF43&lt;&gt;$DF13,$DG13=DI$8),AND($DF43&lt;&gt;$DF14,$DG14=DI$8),AND($DF43&lt;&gt;$DF15,$DG15=DI$8),
AND($DF43&lt;&gt;$DF16,$DG16=DI$8),AND($DF43&lt;&gt;$DF17,$DG17=DI$8),AND($DF43&lt;&gt;$DF18,$DG18=DI$8),AND($DF43&lt;&gt;$DF19,$DG19=DI$8),
AND($DF43&lt;&gt;$DF20,$DG20=DI$8),AND($DF43&lt;&gt;$DF21,$DG21=DI$8),AND($DF43&lt;&gt;$DF22,$DG22=DI$8),AND($DF43&lt;&gt;$DF23,$DG23=DI$8),
AND($DF43&lt;&gt;$DF24,$DG24=DI$8),AND($DF43&lt;&gt;$DF25,$DG25=DI$8),AND($DF43&lt;&gt;$DF26,$DG26=DI$8),AND($DF43&lt;&gt;$DF27,$DG27=DI$8),
AND($DF43&lt;&gt;$DF28,$DG28=DI$8),AND($DF43&lt;&gt;$DF29,$DG29=DI$8),AND($DF43&lt;&gt;$DF30,$DG30=DI$8),AND($DF43&lt;&gt;$DF31,$DG31=DI$8),
AND($DF43&lt;&gt;$DF32,$DG32=DI$8),AND($DF43&lt;&gt;$DF33,$DG33=DI$8),AND($DF43&lt;&gt;$DF34,$DG34=DI$8),AND($DF43&lt;&gt;$DF35,$DG35=DI$8),
AND($DF43&lt;&gt;$DF36,$DG36=DI$8),AND($DF43&lt;&gt;$DF37,$DG37=DI$8),AND($DF43&lt;&gt;$DF38,$DG38=DI$8),AND($DF43&lt;&gt;$DF39,$DG39=DI$8),
AND($DF43&lt;&gt;$DF40,$DG40=DI$8),AND($DF43&lt;&gt;$DF41,$DG41=DI$8),AND($DF43&lt;&gt;$DF42,$DG42=DI$8)),
"",DI$8)</f>
        <v>RC02</v>
      </c>
      <c r="DJ43" s="349" t="str">
        <f t="shared" si="325"/>
        <v>RC03</v>
      </c>
      <c r="DK43" s="349" t="str">
        <f t="shared" si="325"/>
        <v>RC04</v>
      </c>
      <c r="DL43" s="349" t="str">
        <f t="shared" si="325"/>
        <v>RC05</v>
      </c>
      <c r="DM43" s="349" t="str">
        <f t="shared" si="325"/>
        <v>RC06</v>
      </c>
      <c r="DN43" s="349" t="str">
        <f t="shared" si="325"/>
        <v>RC07</v>
      </c>
      <c r="DO43" s="349" t="str">
        <f t="shared" si="325"/>
        <v>RC08</v>
      </c>
      <c r="DP43" s="349" t="str">
        <f t="shared" si="325"/>
        <v>RC09</v>
      </c>
      <c r="DQ43" s="349" t="str">
        <f t="shared" si="325"/>
        <v>RC10</v>
      </c>
      <c r="DR43" s="349" t="str">
        <f t="shared" si="325"/>
        <v>RC11</v>
      </c>
      <c r="DS43" s="349" t="str">
        <f t="shared" si="325"/>
        <v>RC12</v>
      </c>
      <c r="DT43" s="349" t="str">
        <f t="shared" si="325"/>
        <v>RC13</v>
      </c>
      <c r="DU43" s="349" t="str">
        <f t="shared" si="325"/>
        <v>RC14</v>
      </c>
      <c r="DV43" s="349" t="str">
        <f t="shared" si="325"/>
        <v>RC15</v>
      </c>
      <c r="DW43" s="349" t="str">
        <f t="shared" si="325"/>
        <v>RC16</v>
      </c>
      <c r="DX43" s="349" t="str">
        <f t="shared" si="325"/>
        <v>RC17</v>
      </c>
      <c r="DY43" s="349" t="str">
        <f t="shared" si="325"/>
        <v>RC18</v>
      </c>
      <c r="DZ43" s="349" t="str">
        <f t="shared" si="325"/>
        <v>RC19</v>
      </c>
      <c r="EA43" s="349" t="str">
        <f t="shared" si="325"/>
        <v>RC20</v>
      </c>
      <c r="EC43" s="349">
        <f>'③壁等-鉄骨造'!D43</f>
        <v>0</v>
      </c>
      <c r="ED43" s="349">
        <f>'③壁等-鉄骨造'!H43</f>
        <v>0</v>
      </c>
      <c r="EE43" s="349" t="str">
        <f>IF(OR(
AND($EC43&lt;&gt;$EC9,$ED9=EE$8),AND($EC43&lt;&gt;$EC10,$ED10=EE$8),AND($EC43&lt;&gt;$EC11,$ED11=EE$8),
AND($EC43&lt;&gt;$EC12,$ED12=EE$8),AND($EC43&lt;&gt;$EC13,$ED13=EE$8),AND($EC43&lt;&gt;$EC14,$ED14=EE$8),AND($EC43&lt;&gt;$EC15,$ED15=EE$8),
AND($EC43&lt;&gt;$EC16,$ED16=EE$8),AND($EC43&lt;&gt;$EC17,$ED17=EE$8),AND($EC43&lt;&gt;$EC18,$ED18=EE$8),AND($EC43&lt;&gt;$EC19,$ED19=EE$8),
AND($EC43&lt;&gt;$EC20,$ED20=EE$8),AND($EC43&lt;&gt;$EC21,$ED21=EE$8),AND($EC43&lt;&gt;$EC22,$ED22=EE$8),AND($EC43&lt;&gt;$EC23,$ED23=EE$8),
AND($EC43&lt;&gt;$EC24,$ED24=EE$8),AND($EC43&lt;&gt;$EC25,$ED25=EE$8),AND($EC43&lt;&gt;$EC26,$ED26=EE$8),AND($EC43&lt;&gt;$EC27,$ED27=EE$8),
AND($EC43&lt;&gt;$EC28,$ED28=EE$8),AND($EC43&lt;&gt;$EC29,$ED29=EE$8),AND($EC43&lt;&gt;$EC30,$ED30=EE$8),AND($EC43&lt;&gt;$EC31,$ED31=EE$8),
AND($EC43&lt;&gt;$EC32,$ED32=EE$8),AND($EC43&lt;&gt;$EC33,$ED33=EE$8),AND($EC43&lt;&gt;$EC34,$ED34=EE$8),AND($EC43&lt;&gt;$EC35,$ED35=EE$8),
AND($EC43&lt;&gt;$EC36,$ED36=EE$8),AND($EC43&lt;&gt;$EC37,$ED37=EE$8),AND($EC43&lt;&gt;$EC38,$ED38=EE$8),AND($EC43&lt;&gt;$EC39,$ED39=EE$8),
AND($EC43&lt;&gt;$EC40,$ED40=EE$8),AND($EC43&lt;&gt;$EC41,$ED41=EE$8),AND($EC43&lt;&gt;$EC42,$ED42=EE$8)),
"",EE$8)</f>
        <v>S01</v>
      </c>
      <c r="EF43" s="349" t="str">
        <f t="shared" ref="EF43:EN43" si="326">IF(OR(
AND($EC43&lt;&gt;$EC9,$ED9=EF$8),AND($EC43&lt;&gt;$EC10,$ED10=EF$8),AND($EC43&lt;&gt;$EC11,$ED11=EF$8),
AND($EC43&lt;&gt;$EC12,$ED12=EF$8),AND($EC43&lt;&gt;$EC13,$ED13=EF$8),AND($EC43&lt;&gt;$EC14,$ED14=EF$8),AND($EC43&lt;&gt;$EC15,$ED15=EF$8),
AND($EC43&lt;&gt;$EC16,$ED16=EF$8),AND($EC43&lt;&gt;$EC17,$ED17=EF$8),AND($EC43&lt;&gt;$EC18,$ED18=EF$8),AND($EC43&lt;&gt;$EC19,$ED19=EF$8),
AND($EC43&lt;&gt;$EC20,$ED20=EF$8),AND($EC43&lt;&gt;$EC21,$ED21=EF$8),AND($EC43&lt;&gt;$EC22,$ED22=EF$8),AND($EC43&lt;&gt;$EC23,$ED23=EF$8),
AND($EC43&lt;&gt;$EC24,$ED24=EF$8),AND($EC43&lt;&gt;$EC25,$ED25=EF$8),AND($EC43&lt;&gt;$EC26,$ED26=EF$8),AND($EC43&lt;&gt;$EC27,$ED27=EF$8),
AND($EC43&lt;&gt;$EC28,$ED28=EF$8),AND($EC43&lt;&gt;$EC29,$ED29=EF$8),AND($EC43&lt;&gt;$EC30,$ED30=EF$8),AND($EC43&lt;&gt;$EC31,$ED31=EF$8),
AND($EC43&lt;&gt;$EC32,$ED32=EF$8),AND($EC43&lt;&gt;$EC33,$ED33=EF$8),AND($EC43&lt;&gt;$EC34,$ED34=EF$8),AND($EC43&lt;&gt;$EC35,$ED35=EF$8),
AND($EC43&lt;&gt;$EC36,$ED36=EF$8),AND($EC43&lt;&gt;$EC37,$ED37=EF$8),AND($EC43&lt;&gt;$EC38,$ED38=EF$8),AND($EC43&lt;&gt;$EC39,$ED39=EF$8),
AND($EC43&lt;&gt;$EC40,$ED40=EF$8),AND($EC43&lt;&gt;$EC41,$ED41=EF$8),AND($EC43&lt;&gt;$EC42,$ED42=EF$8)),
"",EF$8)</f>
        <v>S02</v>
      </c>
      <c r="EG43" s="349" t="str">
        <f t="shared" si="326"/>
        <v>S03</v>
      </c>
      <c r="EH43" s="349" t="str">
        <f t="shared" si="326"/>
        <v>S04</v>
      </c>
      <c r="EI43" s="349" t="str">
        <f t="shared" si="326"/>
        <v>S05</v>
      </c>
      <c r="EJ43" s="349" t="str">
        <f t="shared" si="326"/>
        <v>S06</v>
      </c>
      <c r="EK43" s="349" t="str">
        <f t="shared" si="326"/>
        <v>S07</v>
      </c>
      <c r="EL43" s="349" t="str">
        <f t="shared" si="326"/>
        <v>S08</v>
      </c>
      <c r="EM43" s="349" t="str">
        <f t="shared" si="326"/>
        <v>S09</v>
      </c>
      <c r="EN43" s="349" t="str">
        <f t="shared" si="326"/>
        <v>S10</v>
      </c>
      <c r="EO43" s="349" t="str">
        <f t="shared" ref="EO43" si="327">IF(OR(
AND($EC43&lt;&gt;$EC9,$ED9=EO$8),AND($EC43&lt;&gt;$EC10,$ED10=EO$8),AND($EC43&lt;&gt;$EC11,$ED11=EO$8),
AND($EC43&lt;&gt;$EC12,$ED12=EO$8),AND($EC43&lt;&gt;$EC13,$ED13=EO$8),AND($EC43&lt;&gt;$EC14,$ED14=EO$8),AND($EC43&lt;&gt;$EC15,$ED15=EO$8),
AND($EC43&lt;&gt;$EC16,$ED16=EO$8),AND($EC43&lt;&gt;$EC17,$ED17=EO$8),AND($EC43&lt;&gt;$EC18,$ED18=EO$8),AND($EC43&lt;&gt;$EC19,$ED19=EO$8),
AND($EC43&lt;&gt;$EC20,$ED20=EO$8),AND($EC43&lt;&gt;$EC21,$ED21=EO$8),AND($EC43&lt;&gt;$EC22,$ED22=EO$8),AND($EC43&lt;&gt;$EC23,$ED23=EO$8),
AND($EC43&lt;&gt;$EC24,$ED24=EO$8),AND($EC43&lt;&gt;$EC25,$ED25=EO$8),AND($EC43&lt;&gt;$EC26,$ED26=EO$8),AND($EC43&lt;&gt;$EC27,$ED27=EO$8),
AND($EC43&lt;&gt;$EC28,$ED28=EO$8),AND($EC43&lt;&gt;$EC29,$ED29=EO$8),AND($EC43&lt;&gt;$EC30,$ED30=EO$8),AND($EC43&lt;&gt;$EC31,$ED31=EO$8),
AND($EC43&lt;&gt;$EC32,$ED32=EO$8),AND($EC43&lt;&gt;$EC33,$ED33=EO$8),AND($EC43&lt;&gt;$EC34,$ED34=EO$8),AND($EC43&lt;&gt;$EC35,$ED35=EO$8),
AND($EC43&lt;&gt;$EC36,$ED36=EO$8),AND($EC43&lt;&gt;$EC37,$ED37=EO$8),AND($EC43&lt;&gt;$EC38,$ED38=EO$8),AND($EC43&lt;&gt;$EC39,$ED39=EO$8),
AND($EC43&lt;&gt;$EC40,$ED40=EO$8),AND($EC43&lt;&gt;$EC41,$ED41=EO$8),AND($EC43&lt;&gt;$EC42,$ED42=EO$8)),
"",EO$8)</f>
        <v>S11</v>
      </c>
      <c r="EP43" s="349" t="str">
        <f t="shared" ref="EP43" si="328">IF(OR(
AND($EC43&lt;&gt;$EC9,$ED9=EP$8),AND($EC43&lt;&gt;$EC10,$ED10=EP$8),AND($EC43&lt;&gt;$EC11,$ED11=EP$8),
AND($EC43&lt;&gt;$EC12,$ED12=EP$8),AND($EC43&lt;&gt;$EC13,$ED13=EP$8),AND($EC43&lt;&gt;$EC14,$ED14=EP$8),AND($EC43&lt;&gt;$EC15,$ED15=EP$8),
AND($EC43&lt;&gt;$EC16,$ED16=EP$8),AND($EC43&lt;&gt;$EC17,$ED17=EP$8),AND($EC43&lt;&gt;$EC18,$ED18=EP$8),AND($EC43&lt;&gt;$EC19,$ED19=EP$8),
AND($EC43&lt;&gt;$EC20,$ED20=EP$8),AND($EC43&lt;&gt;$EC21,$ED21=EP$8),AND($EC43&lt;&gt;$EC22,$ED22=EP$8),AND($EC43&lt;&gt;$EC23,$ED23=EP$8),
AND($EC43&lt;&gt;$EC24,$ED24=EP$8),AND($EC43&lt;&gt;$EC25,$ED25=EP$8),AND($EC43&lt;&gt;$EC26,$ED26=EP$8),AND($EC43&lt;&gt;$EC27,$ED27=EP$8),
AND($EC43&lt;&gt;$EC28,$ED28=EP$8),AND($EC43&lt;&gt;$EC29,$ED29=EP$8),AND($EC43&lt;&gt;$EC30,$ED30=EP$8),AND($EC43&lt;&gt;$EC31,$ED31=EP$8),
AND($EC43&lt;&gt;$EC32,$ED32=EP$8),AND($EC43&lt;&gt;$EC33,$ED33=EP$8),AND($EC43&lt;&gt;$EC34,$ED34=EP$8),AND($EC43&lt;&gt;$EC35,$ED35=EP$8),
AND($EC43&lt;&gt;$EC36,$ED36=EP$8),AND($EC43&lt;&gt;$EC37,$ED37=EP$8),AND($EC43&lt;&gt;$EC38,$ED38=EP$8),AND($EC43&lt;&gt;$EC39,$ED39=EP$8),
AND($EC43&lt;&gt;$EC40,$ED40=EP$8),AND($EC43&lt;&gt;$EC41,$ED41=EP$8),AND($EC43&lt;&gt;$EC42,$ED42=EP$8)),
"",EP$8)</f>
        <v>S12</v>
      </c>
      <c r="EQ43" s="349" t="str">
        <f t="shared" ref="EQ43" si="329">IF(OR(
AND($EC43&lt;&gt;$EC9,$ED9=EQ$8),AND($EC43&lt;&gt;$EC10,$ED10=EQ$8),AND($EC43&lt;&gt;$EC11,$ED11=EQ$8),
AND($EC43&lt;&gt;$EC12,$ED12=EQ$8),AND($EC43&lt;&gt;$EC13,$ED13=EQ$8),AND($EC43&lt;&gt;$EC14,$ED14=EQ$8),AND($EC43&lt;&gt;$EC15,$ED15=EQ$8),
AND($EC43&lt;&gt;$EC16,$ED16=EQ$8),AND($EC43&lt;&gt;$EC17,$ED17=EQ$8),AND($EC43&lt;&gt;$EC18,$ED18=EQ$8),AND($EC43&lt;&gt;$EC19,$ED19=EQ$8),
AND($EC43&lt;&gt;$EC20,$ED20=EQ$8),AND($EC43&lt;&gt;$EC21,$ED21=EQ$8),AND($EC43&lt;&gt;$EC22,$ED22=EQ$8),AND($EC43&lt;&gt;$EC23,$ED23=EQ$8),
AND($EC43&lt;&gt;$EC24,$ED24=EQ$8),AND($EC43&lt;&gt;$EC25,$ED25=EQ$8),AND($EC43&lt;&gt;$EC26,$ED26=EQ$8),AND($EC43&lt;&gt;$EC27,$ED27=EQ$8),
AND($EC43&lt;&gt;$EC28,$ED28=EQ$8),AND($EC43&lt;&gt;$EC29,$ED29=EQ$8),AND($EC43&lt;&gt;$EC30,$ED30=EQ$8),AND($EC43&lt;&gt;$EC31,$ED31=EQ$8),
AND($EC43&lt;&gt;$EC32,$ED32=EQ$8),AND($EC43&lt;&gt;$EC33,$ED33=EQ$8),AND($EC43&lt;&gt;$EC34,$ED34=EQ$8),AND($EC43&lt;&gt;$EC35,$ED35=EQ$8),
AND($EC43&lt;&gt;$EC36,$ED36=EQ$8),AND($EC43&lt;&gt;$EC37,$ED37=EQ$8),AND($EC43&lt;&gt;$EC38,$ED38=EQ$8),AND($EC43&lt;&gt;$EC39,$ED39=EQ$8),
AND($EC43&lt;&gt;$EC40,$ED40=EQ$8),AND($EC43&lt;&gt;$EC41,$ED41=EQ$8),AND($EC43&lt;&gt;$EC42,$ED42=EQ$8)),
"",EQ$8)</f>
        <v>S13</v>
      </c>
      <c r="ER43" s="349" t="str">
        <f t="shared" ref="ER43" si="330">IF(OR(
AND($EC43&lt;&gt;$EC9,$ED9=ER$8),AND($EC43&lt;&gt;$EC10,$ED10=ER$8),AND($EC43&lt;&gt;$EC11,$ED11=ER$8),
AND($EC43&lt;&gt;$EC12,$ED12=ER$8),AND($EC43&lt;&gt;$EC13,$ED13=ER$8),AND($EC43&lt;&gt;$EC14,$ED14=ER$8),AND($EC43&lt;&gt;$EC15,$ED15=ER$8),
AND($EC43&lt;&gt;$EC16,$ED16=ER$8),AND($EC43&lt;&gt;$EC17,$ED17=ER$8),AND($EC43&lt;&gt;$EC18,$ED18=ER$8),AND($EC43&lt;&gt;$EC19,$ED19=ER$8),
AND($EC43&lt;&gt;$EC20,$ED20=ER$8),AND($EC43&lt;&gt;$EC21,$ED21=ER$8),AND($EC43&lt;&gt;$EC22,$ED22=ER$8),AND($EC43&lt;&gt;$EC23,$ED23=ER$8),
AND($EC43&lt;&gt;$EC24,$ED24=ER$8),AND($EC43&lt;&gt;$EC25,$ED25=ER$8),AND($EC43&lt;&gt;$EC26,$ED26=ER$8),AND($EC43&lt;&gt;$EC27,$ED27=ER$8),
AND($EC43&lt;&gt;$EC28,$ED28=ER$8),AND($EC43&lt;&gt;$EC29,$ED29=ER$8),AND($EC43&lt;&gt;$EC30,$ED30=ER$8),AND($EC43&lt;&gt;$EC31,$ED31=ER$8),
AND($EC43&lt;&gt;$EC32,$ED32=ER$8),AND($EC43&lt;&gt;$EC33,$ED33=ER$8),AND($EC43&lt;&gt;$EC34,$ED34=ER$8),AND($EC43&lt;&gt;$EC35,$ED35=ER$8),
AND($EC43&lt;&gt;$EC36,$ED36=ER$8),AND($EC43&lt;&gt;$EC37,$ED37=ER$8),AND($EC43&lt;&gt;$EC38,$ED38=ER$8),AND($EC43&lt;&gt;$EC39,$ED39=ER$8),
AND($EC43&lt;&gt;$EC40,$ED40=ER$8),AND($EC43&lt;&gt;$EC41,$ED41=ER$8),AND($EC43&lt;&gt;$EC42,$ED42=ER$8)),
"",ER$8)</f>
        <v>S14</v>
      </c>
      <c r="ES43" s="349" t="str">
        <f t="shared" ref="ES43" si="331">IF(OR(
AND($EC43&lt;&gt;$EC9,$ED9=ES$8),AND($EC43&lt;&gt;$EC10,$ED10=ES$8),AND($EC43&lt;&gt;$EC11,$ED11=ES$8),
AND($EC43&lt;&gt;$EC12,$ED12=ES$8),AND($EC43&lt;&gt;$EC13,$ED13=ES$8),AND($EC43&lt;&gt;$EC14,$ED14=ES$8),AND($EC43&lt;&gt;$EC15,$ED15=ES$8),
AND($EC43&lt;&gt;$EC16,$ED16=ES$8),AND($EC43&lt;&gt;$EC17,$ED17=ES$8),AND($EC43&lt;&gt;$EC18,$ED18=ES$8),AND($EC43&lt;&gt;$EC19,$ED19=ES$8),
AND($EC43&lt;&gt;$EC20,$ED20=ES$8),AND($EC43&lt;&gt;$EC21,$ED21=ES$8),AND($EC43&lt;&gt;$EC22,$ED22=ES$8),AND($EC43&lt;&gt;$EC23,$ED23=ES$8),
AND($EC43&lt;&gt;$EC24,$ED24=ES$8),AND($EC43&lt;&gt;$EC25,$ED25=ES$8),AND($EC43&lt;&gt;$EC26,$ED26=ES$8),AND($EC43&lt;&gt;$EC27,$ED27=ES$8),
AND($EC43&lt;&gt;$EC28,$ED28=ES$8),AND($EC43&lt;&gt;$EC29,$ED29=ES$8),AND($EC43&lt;&gt;$EC30,$ED30=ES$8),AND($EC43&lt;&gt;$EC31,$ED31=ES$8),
AND($EC43&lt;&gt;$EC32,$ED32=ES$8),AND($EC43&lt;&gt;$EC33,$ED33=ES$8),AND($EC43&lt;&gt;$EC34,$ED34=ES$8),AND($EC43&lt;&gt;$EC35,$ED35=ES$8),
AND($EC43&lt;&gt;$EC36,$ED36=ES$8),AND($EC43&lt;&gt;$EC37,$ED37=ES$8),AND($EC43&lt;&gt;$EC38,$ED38=ES$8),AND($EC43&lt;&gt;$EC39,$ED39=ES$8),
AND($EC43&lt;&gt;$EC40,$ED40=ES$8),AND($EC43&lt;&gt;$EC41,$ED41=ES$8),AND($EC43&lt;&gt;$EC42,$ED42=ES$8)),
"",ES$8)</f>
        <v>S15</v>
      </c>
      <c r="ET43" s="349" t="str">
        <f t="shared" ref="ET43" si="332">IF(OR(
AND($EC43&lt;&gt;$EC9,$ED9=ET$8),AND($EC43&lt;&gt;$EC10,$ED10=ET$8),AND($EC43&lt;&gt;$EC11,$ED11=ET$8),
AND($EC43&lt;&gt;$EC12,$ED12=ET$8),AND($EC43&lt;&gt;$EC13,$ED13=ET$8),AND($EC43&lt;&gt;$EC14,$ED14=ET$8),AND($EC43&lt;&gt;$EC15,$ED15=ET$8),
AND($EC43&lt;&gt;$EC16,$ED16=ET$8),AND($EC43&lt;&gt;$EC17,$ED17=ET$8),AND($EC43&lt;&gt;$EC18,$ED18=ET$8),AND($EC43&lt;&gt;$EC19,$ED19=ET$8),
AND($EC43&lt;&gt;$EC20,$ED20=ET$8),AND($EC43&lt;&gt;$EC21,$ED21=ET$8),AND($EC43&lt;&gt;$EC22,$ED22=ET$8),AND($EC43&lt;&gt;$EC23,$ED23=ET$8),
AND($EC43&lt;&gt;$EC24,$ED24=ET$8),AND($EC43&lt;&gt;$EC25,$ED25=ET$8),AND($EC43&lt;&gt;$EC26,$ED26=ET$8),AND($EC43&lt;&gt;$EC27,$ED27=ET$8),
AND($EC43&lt;&gt;$EC28,$ED28=ET$8),AND($EC43&lt;&gt;$EC29,$ED29=ET$8),AND($EC43&lt;&gt;$EC30,$ED30=ET$8),AND($EC43&lt;&gt;$EC31,$ED31=ET$8),
AND($EC43&lt;&gt;$EC32,$ED32=ET$8),AND($EC43&lt;&gt;$EC33,$ED33=ET$8),AND($EC43&lt;&gt;$EC34,$ED34=ET$8),AND($EC43&lt;&gt;$EC35,$ED35=ET$8),
AND($EC43&lt;&gt;$EC36,$ED36=ET$8),AND($EC43&lt;&gt;$EC37,$ED37=ET$8),AND($EC43&lt;&gt;$EC38,$ED38=ET$8),AND($EC43&lt;&gt;$EC39,$ED39=ET$8),
AND($EC43&lt;&gt;$EC40,$ED40=ET$8),AND($EC43&lt;&gt;$EC41,$ED41=ET$8),AND($EC43&lt;&gt;$EC42,$ED42=ET$8)),
"",ET$8)</f>
        <v>S16</v>
      </c>
      <c r="EU43" s="349" t="str">
        <f t="shared" ref="EU43" si="333">IF(OR(
AND($EC43&lt;&gt;$EC9,$ED9=EU$8),AND($EC43&lt;&gt;$EC10,$ED10=EU$8),AND($EC43&lt;&gt;$EC11,$ED11=EU$8),
AND($EC43&lt;&gt;$EC12,$ED12=EU$8),AND($EC43&lt;&gt;$EC13,$ED13=EU$8),AND($EC43&lt;&gt;$EC14,$ED14=EU$8),AND($EC43&lt;&gt;$EC15,$ED15=EU$8),
AND($EC43&lt;&gt;$EC16,$ED16=EU$8),AND($EC43&lt;&gt;$EC17,$ED17=EU$8),AND($EC43&lt;&gt;$EC18,$ED18=EU$8),AND($EC43&lt;&gt;$EC19,$ED19=EU$8),
AND($EC43&lt;&gt;$EC20,$ED20=EU$8),AND($EC43&lt;&gt;$EC21,$ED21=EU$8),AND($EC43&lt;&gt;$EC22,$ED22=EU$8),AND($EC43&lt;&gt;$EC23,$ED23=EU$8),
AND($EC43&lt;&gt;$EC24,$ED24=EU$8),AND($EC43&lt;&gt;$EC25,$ED25=EU$8),AND($EC43&lt;&gt;$EC26,$ED26=EU$8),AND($EC43&lt;&gt;$EC27,$ED27=EU$8),
AND($EC43&lt;&gt;$EC28,$ED28=EU$8),AND($EC43&lt;&gt;$EC29,$ED29=EU$8),AND($EC43&lt;&gt;$EC30,$ED30=EU$8),AND($EC43&lt;&gt;$EC31,$ED31=EU$8),
AND($EC43&lt;&gt;$EC32,$ED32=EU$8),AND($EC43&lt;&gt;$EC33,$ED33=EU$8),AND($EC43&lt;&gt;$EC34,$ED34=EU$8),AND($EC43&lt;&gt;$EC35,$ED35=EU$8),
AND($EC43&lt;&gt;$EC36,$ED36=EU$8),AND($EC43&lt;&gt;$EC37,$ED37=EU$8),AND($EC43&lt;&gt;$EC38,$ED38=EU$8),AND($EC43&lt;&gt;$EC39,$ED39=EU$8),
AND($EC43&lt;&gt;$EC40,$ED40=EU$8),AND($EC43&lt;&gt;$EC41,$ED41=EU$8),AND($EC43&lt;&gt;$EC42,$ED42=EU$8)),
"",EU$8)</f>
        <v>S17</v>
      </c>
      <c r="EV43" s="349" t="str">
        <f t="shared" ref="EV43" si="334">IF(OR(
AND($EC43&lt;&gt;$EC9,$ED9=EV$8),AND($EC43&lt;&gt;$EC10,$ED10=EV$8),AND($EC43&lt;&gt;$EC11,$ED11=EV$8),
AND($EC43&lt;&gt;$EC12,$ED12=EV$8),AND($EC43&lt;&gt;$EC13,$ED13=EV$8),AND($EC43&lt;&gt;$EC14,$ED14=EV$8),AND($EC43&lt;&gt;$EC15,$ED15=EV$8),
AND($EC43&lt;&gt;$EC16,$ED16=EV$8),AND($EC43&lt;&gt;$EC17,$ED17=EV$8),AND($EC43&lt;&gt;$EC18,$ED18=EV$8),AND($EC43&lt;&gt;$EC19,$ED19=EV$8),
AND($EC43&lt;&gt;$EC20,$ED20=EV$8),AND($EC43&lt;&gt;$EC21,$ED21=EV$8),AND($EC43&lt;&gt;$EC22,$ED22=EV$8),AND($EC43&lt;&gt;$EC23,$ED23=EV$8),
AND($EC43&lt;&gt;$EC24,$ED24=EV$8),AND($EC43&lt;&gt;$EC25,$ED25=EV$8),AND($EC43&lt;&gt;$EC26,$ED26=EV$8),AND($EC43&lt;&gt;$EC27,$ED27=EV$8),
AND($EC43&lt;&gt;$EC28,$ED28=EV$8),AND($EC43&lt;&gt;$EC29,$ED29=EV$8),AND($EC43&lt;&gt;$EC30,$ED30=EV$8),AND($EC43&lt;&gt;$EC31,$ED31=EV$8),
AND($EC43&lt;&gt;$EC32,$ED32=EV$8),AND($EC43&lt;&gt;$EC33,$ED33=EV$8),AND($EC43&lt;&gt;$EC34,$ED34=EV$8),AND($EC43&lt;&gt;$EC35,$ED35=EV$8),
AND($EC43&lt;&gt;$EC36,$ED36=EV$8),AND($EC43&lt;&gt;$EC37,$ED37=EV$8),AND($EC43&lt;&gt;$EC38,$ED38=EV$8),AND($EC43&lt;&gt;$EC39,$ED39=EV$8),
AND($EC43&lt;&gt;$EC40,$ED40=EV$8),AND($EC43&lt;&gt;$EC41,$ED41=EV$8),AND($EC43&lt;&gt;$EC42,$ED42=EV$8)),
"",EV$8)</f>
        <v>S18</v>
      </c>
      <c r="EW43" s="349" t="str">
        <f t="shared" ref="EW43" si="335">IF(OR(
AND($EC43&lt;&gt;$EC9,$ED9=EW$8),AND($EC43&lt;&gt;$EC10,$ED10=EW$8),AND($EC43&lt;&gt;$EC11,$ED11=EW$8),
AND($EC43&lt;&gt;$EC12,$ED12=EW$8),AND($EC43&lt;&gt;$EC13,$ED13=EW$8),AND($EC43&lt;&gt;$EC14,$ED14=EW$8),AND($EC43&lt;&gt;$EC15,$ED15=EW$8),
AND($EC43&lt;&gt;$EC16,$ED16=EW$8),AND($EC43&lt;&gt;$EC17,$ED17=EW$8),AND($EC43&lt;&gt;$EC18,$ED18=EW$8),AND($EC43&lt;&gt;$EC19,$ED19=EW$8),
AND($EC43&lt;&gt;$EC20,$ED20=EW$8),AND($EC43&lt;&gt;$EC21,$ED21=EW$8),AND($EC43&lt;&gt;$EC22,$ED22=EW$8),AND($EC43&lt;&gt;$EC23,$ED23=EW$8),
AND($EC43&lt;&gt;$EC24,$ED24=EW$8),AND($EC43&lt;&gt;$EC25,$ED25=EW$8),AND($EC43&lt;&gt;$EC26,$ED26=EW$8),AND($EC43&lt;&gt;$EC27,$ED27=EW$8),
AND($EC43&lt;&gt;$EC28,$ED28=EW$8),AND($EC43&lt;&gt;$EC29,$ED29=EW$8),AND($EC43&lt;&gt;$EC30,$ED30=EW$8),AND($EC43&lt;&gt;$EC31,$ED31=EW$8),
AND($EC43&lt;&gt;$EC32,$ED32=EW$8),AND($EC43&lt;&gt;$EC33,$ED33=EW$8),AND($EC43&lt;&gt;$EC34,$ED34=EW$8),AND($EC43&lt;&gt;$EC35,$ED35=EW$8),
AND($EC43&lt;&gt;$EC36,$ED36=EW$8),AND($EC43&lt;&gt;$EC37,$ED37=EW$8),AND($EC43&lt;&gt;$EC38,$ED38=EW$8),AND($EC43&lt;&gt;$EC39,$ED39=EW$8),
AND($EC43&lt;&gt;$EC40,$ED40=EW$8),AND($EC43&lt;&gt;$EC41,$ED41=EW$8),AND($EC43&lt;&gt;$EC42,$ED42=EW$8)),
"",EW$8)</f>
        <v>S19</v>
      </c>
      <c r="EX43" s="349" t="str">
        <f t="shared" ref="EX43" si="336">IF(OR(
AND($EC43&lt;&gt;$EC9,$ED9=EX$8),AND($EC43&lt;&gt;$EC10,$ED10=EX$8),AND($EC43&lt;&gt;$EC11,$ED11=EX$8),
AND($EC43&lt;&gt;$EC12,$ED12=EX$8),AND($EC43&lt;&gt;$EC13,$ED13=EX$8),AND($EC43&lt;&gt;$EC14,$ED14=EX$8),AND($EC43&lt;&gt;$EC15,$ED15=EX$8),
AND($EC43&lt;&gt;$EC16,$ED16=EX$8),AND($EC43&lt;&gt;$EC17,$ED17=EX$8),AND($EC43&lt;&gt;$EC18,$ED18=EX$8),AND($EC43&lt;&gt;$EC19,$ED19=EX$8),
AND($EC43&lt;&gt;$EC20,$ED20=EX$8),AND($EC43&lt;&gt;$EC21,$ED21=EX$8),AND($EC43&lt;&gt;$EC22,$ED22=EX$8),AND($EC43&lt;&gt;$EC23,$ED23=EX$8),
AND($EC43&lt;&gt;$EC24,$ED24=EX$8),AND($EC43&lt;&gt;$EC25,$ED25=EX$8),AND($EC43&lt;&gt;$EC26,$ED26=EX$8),AND($EC43&lt;&gt;$EC27,$ED27=EX$8),
AND($EC43&lt;&gt;$EC28,$ED28=EX$8),AND($EC43&lt;&gt;$EC29,$ED29=EX$8),AND($EC43&lt;&gt;$EC30,$ED30=EX$8),AND($EC43&lt;&gt;$EC31,$ED31=EX$8),
AND($EC43&lt;&gt;$EC32,$ED32=EX$8),AND($EC43&lt;&gt;$EC33,$ED33=EX$8),AND($EC43&lt;&gt;$EC34,$ED34=EX$8),AND($EC43&lt;&gt;$EC35,$ED35=EX$8),
AND($EC43&lt;&gt;$EC36,$ED36=EX$8),AND($EC43&lt;&gt;$EC37,$ED37=EX$8),AND($EC43&lt;&gt;$EC38,$ED38=EX$8),AND($EC43&lt;&gt;$EC39,$ED39=EX$8),
AND($EC43&lt;&gt;$EC40,$ED40=EX$8),AND($EC43&lt;&gt;$EC41,$ED41=EX$8),AND($EC43&lt;&gt;$EC42,$ED42=EX$8)),
"",EX$8)</f>
        <v>S20</v>
      </c>
    </row>
    <row r="44" spans="1:154" x14ac:dyDescent="0.15">
      <c r="AT44" s="349" t="s">
        <v>312</v>
      </c>
      <c r="AU44" s="349">
        <v>0.15</v>
      </c>
      <c r="AY44" s="349">
        <f>'③壁等-鉄骨造'!L44</f>
        <v>0</v>
      </c>
      <c r="AZ44" s="349" t="str">
        <f t="shared" si="152"/>
        <v/>
      </c>
      <c r="BA44" s="349" t="str">
        <f t="shared" si="131"/>
        <v/>
      </c>
      <c r="BB44" s="349" t="str">
        <f t="shared" si="132"/>
        <v/>
      </c>
      <c r="BC44" s="349" t="str">
        <f t="shared" si="153"/>
        <v/>
      </c>
      <c r="BD44" s="349">
        <f>'③壁等-鉄骨造'!O44</f>
        <v>0</v>
      </c>
      <c r="BE44" s="349" t="str">
        <f t="shared" si="133"/>
        <v/>
      </c>
      <c r="BF44" s="349" t="str">
        <f t="shared" si="134"/>
        <v/>
      </c>
      <c r="BG44" s="349" t="str">
        <f t="shared" si="135"/>
        <v/>
      </c>
      <c r="BH44" s="349" t="str">
        <f t="shared" si="154"/>
        <v/>
      </c>
      <c r="BI44" s="349">
        <f>'③壁等-鉄骨造'!R44</f>
        <v>0</v>
      </c>
      <c r="BJ44" s="349" t="str">
        <f t="shared" si="136"/>
        <v/>
      </c>
      <c r="BK44" s="349" t="str">
        <f t="shared" si="137"/>
        <v/>
      </c>
      <c r="BL44" s="349" t="str">
        <f t="shared" si="138"/>
        <v/>
      </c>
      <c r="BN44" s="349">
        <f>⑤窓!G44</f>
        <v>0</v>
      </c>
      <c r="BO44" s="349" t="str">
        <f xml:space="preserve">
IF($BN44=$AF$4,$AG$4,
IF($BN44=$AF$5,$AG$15,
IF($BN44=$AF$6,$AG$8,
IF($BN44=$AF$7,$AG$8,
IF($BN44=$AF$8,$AG$19,
IF($BN44=$AF$9,$AG$22,
""))))))</f>
        <v/>
      </c>
      <c r="BP44" s="349" t="str">
        <f xml:space="preserve">
IF($BN44=$AF$4,$AG$5,
IF($BN44=$AF$5,$AG$8,
IF($BN44=$AF$6,$AG$24,
IF($BN44=$AF$7,$AG$24,
IF($BN44=$AF$8,$AG$20,
IF($BN44=$AF$9,"",
""))))))</f>
        <v/>
      </c>
      <c r="BQ44" s="349" t="str">
        <f xml:space="preserve">
IF($BN44=$AF$4,$AG$6,
IF($BN44=$AF$5,$AG$23,
IF($BN44=$AF$6,$AG$16,
IF($BN44=$AF$7,$AG$11,
IF($BN44=$AF$8,$AG$21,
IF($BN44=$AF$9,"",
""))))))</f>
        <v/>
      </c>
      <c r="BR44" s="349" t="str">
        <f xml:space="preserve">
IF($BN44=$AF$4,$AG$7,
IF($BN44=$AF$5,$AG$11,
IF($BN44=$AF$6,$AG$12,
IF($BN44=$AF$7,$AG$12,
IF($BN44=$AF$8,$AG$22,
IF($BN44=$AF$9,"",
""))))))</f>
        <v/>
      </c>
      <c r="BS44" s="349" t="str">
        <f xml:space="preserve">
IF($BN44=$AF$4,$AG$8,
IF($BN44=$AF$5,$AG$12,
IF($BN44=$AF$6,$AG$10,
IF($BN44=$AF$7,$AG$10,
IF($BN44=$AF$8,"",
IF($BN44=$AF$9,"",
""))))))</f>
        <v/>
      </c>
      <c r="BT44" s="349" t="str">
        <f xml:space="preserve">
IF($BN44=$AF$4,$AG$9,
IF($BN44=$AF$5,$AG$10,
IF($BN44=$AF$6,$AG$13,
IF($BN44=$AF$7,$AG$26,
IF($BN44=$AF$8,"",
IF($BN44=$AF$9,"",
""))))))</f>
        <v/>
      </c>
      <c r="BU44" s="349" t="str">
        <f xml:space="preserve">
IF($BN44=$AF$4,$AG$10,
IF($BN44=$AF$5,$AG$13,
IF($BN44=$AF$6,"",
IF($BN44=$AF$7,$AG$17,
IF($BN44=$AF$8,"",
IF($BN44=$AF$9,"",
""))))))</f>
        <v/>
      </c>
      <c r="BV44" s="349" t="str">
        <f xml:space="preserve">
IF($BN44=$AF$4,$AG$11,
IF($BN44=$AF$5,"",
IF($BN44=$AF$6,"",
IF($BN44=$AF$7,$AG$18,
IF($BN44=$AF$8,"",
IF($BN44=$AF$9,"",
""))))))</f>
        <v/>
      </c>
      <c r="BW44" s="349" t="str">
        <f xml:space="preserve">
IF($BN44=$AF$4,$AG$12,
IF($BN44=$AF$5,"",
IF($BN44=$AF$6,"",
IF($BN44=$AF$7,$AG$14,
IF($BN44=$AF$8,"",
IF($BN44=$AF$9,"",
""))))))</f>
        <v/>
      </c>
      <c r="BX44" s="349" t="str">
        <f xml:space="preserve">
IF($BN44=$AF$4,$AG$13,
IF($BN44=$AF$5,"",
IF($BN44=$AF$6,"",
IF($BN44=$AF$7,"",
IF($BN44=$AF$8,"",
IF($BN44=$AF$9,"",
""))))))</f>
        <v/>
      </c>
      <c r="BY44" s="349" t="str">
        <f xml:space="preserve">
IF($BN44=$AF$4,$AG$14,
IF($BN44=$AF$5,"",
IF($BN44=$AF$6,"",
IF($BN44=$AF$7,"",
IF($BN44=$AF$8,"",
IF($BN44=$AF$9,"",
""))))))</f>
        <v/>
      </c>
      <c r="CI44" s="349">
        <f>'①壁等-木造'!D44</f>
        <v>0</v>
      </c>
      <c r="CJ44" s="349">
        <f>'①壁等-木造'!G44</f>
        <v>0</v>
      </c>
      <c r="CK44" s="349" t="str">
        <f>IF(OR(
AND($CI44&lt;&gt;$CI9,$CJ9=CK$8),AND($CI44&lt;&gt;$CI10,$CJ10=CK$8),AND($CI44&lt;&gt;$CI11,$CJ11=CK$8),AND($CI44&lt;&gt;$CI12,$CJ12=CK$8),
AND($CI44&lt;&gt;$CI13,$CJ13=CK$8),AND($CI44&lt;&gt;$CI14,$CJ14=CK$8),AND($CI44&lt;&gt;$CI15,$CJ15=CK$8),AND($CI44&lt;&gt;$CI16,$CJ16=CK$8),
AND($CI44&lt;&gt;$CI17,$CJ17=CK$8),AND($CI44&lt;&gt;$CI18,$CJ18=CK$8),AND($CI44&lt;&gt;$CI19,$CJ19=CK$8),AND($CI44&lt;&gt;$CI20,$CJ20=CK$8),
AND($CI44&lt;&gt;$CI21,$CJ21=CK$8),AND($CI44&lt;&gt;$CI22,$CJ22=CK$8),AND($CI44&lt;&gt;$CI23,$CJ23=CK$8),AND($CI44&lt;&gt;$CI24,$CJ24=CK$8),
AND($CI44&lt;&gt;$CI25,$CJ25=CK$8),AND($CI44&lt;&gt;$CI26,$CJ26=CK$8),AND($CI44&lt;&gt;$CI27,$CJ27=CK$8),AND($CI44&lt;&gt;$CI28,$CJ28=CK$8),
AND($CI44&lt;&gt;$CI29,$CJ29=CK$8),AND($CI44&lt;&gt;$CI30,$CJ30=CK$8),AND($CI44&lt;&gt;$CI31,$CJ31=CK$8),AND($CI44&lt;&gt;$CI32,$CJ32=CK$8),
AND($CI44&lt;&gt;$CI33,$CJ33=CK$8),AND($CI44&lt;&gt;$CI34,$CJ34=CK$8),AND($CI44&lt;&gt;$CI35,$CJ35=CK$8),AND($CI44&lt;&gt;$CI36,$CJ36=CK$8),
AND($CI44&lt;&gt;$CI37,$CJ37=CK$8),AND($CI44&lt;&gt;$CI38,$CJ38=CK$8),AND($CI44&lt;&gt;$CI39,$CJ39=CK$8),AND($CI44&lt;&gt;$CI40,$CJ40=CK$8),
AND($CI44&lt;&gt;$CI41,$CJ41=CK$8),AND($CI44&lt;&gt;$CI42,$CJ42=CK$8),AND($CI44&lt;&gt;$CI43,$CJ43=CK$8)),
"",CK$8)</f>
        <v/>
      </c>
      <c r="CL44" s="349" t="str">
        <f t="shared" ref="CL44:DD44" si="337">IF(OR(
AND($CI44&lt;&gt;$CI9,$CJ9=CL$8),AND($CI44&lt;&gt;$CI10,$CJ10=CL$8),AND($CI44&lt;&gt;$CI11,$CJ11=CL$8),AND($CI44&lt;&gt;$CI12,$CJ12=CL$8),
AND($CI44&lt;&gt;$CI13,$CJ13=CL$8),AND($CI44&lt;&gt;$CI14,$CJ14=CL$8),AND($CI44&lt;&gt;$CI15,$CJ15=CL$8),AND($CI44&lt;&gt;$CI16,$CJ16=CL$8),
AND($CI44&lt;&gt;$CI17,$CJ17=CL$8),AND($CI44&lt;&gt;$CI18,$CJ18=CL$8),AND($CI44&lt;&gt;$CI19,$CJ19=CL$8),AND($CI44&lt;&gt;$CI20,$CJ20=CL$8),
AND($CI44&lt;&gt;$CI21,$CJ21=CL$8),AND($CI44&lt;&gt;$CI22,$CJ22=CL$8),AND($CI44&lt;&gt;$CI23,$CJ23=CL$8),AND($CI44&lt;&gt;$CI24,$CJ24=CL$8),
AND($CI44&lt;&gt;$CI25,$CJ25=CL$8),AND($CI44&lt;&gt;$CI26,$CJ26=CL$8),AND($CI44&lt;&gt;$CI27,$CJ27=CL$8),AND($CI44&lt;&gt;$CI28,$CJ28=CL$8),
AND($CI44&lt;&gt;$CI29,$CJ29=CL$8),AND($CI44&lt;&gt;$CI30,$CJ30=CL$8),AND($CI44&lt;&gt;$CI31,$CJ31=CL$8),AND($CI44&lt;&gt;$CI32,$CJ32=CL$8),
AND($CI44&lt;&gt;$CI33,$CJ33=CL$8),AND($CI44&lt;&gt;$CI34,$CJ34=CL$8),AND($CI44&lt;&gt;$CI35,$CJ35=CL$8),AND($CI44&lt;&gt;$CI36,$CJ36=CL$8),
AND($CI44&lt;&gt;$CI37,$CJ37=CL$8),AND($CI44&lt;&gt;$CI38,$CJ38=CL$8),AND($CI44&lt;&gt;$CI39,$CJ39=CL$8),AND($CI44&lt;&gt;$CI40,$CJ40=CL$8),
AND($CI44&lt;&gt;$CI41,$CJ41=CL$8),AND($CI44&lt;&gt;$CI42,$CJ42=CL$8),AND($CI44&lt;&gt;$CI43,$CJ43=CL$8)),
"",CL$8)</f>
        <v/>
      </c>
      <c r="CM44" s="349" t="str">
        <f t="shared" si="337"/>
        <v/>
      </c>
      <c r="CN44" s="349" t="str">
        <f t="shared" si="337"/>
        <v>W04</v>
      </c>
      <c r="CO44" s="349" t="str">
        <f t="shared" si="337"/>
        <v>W05</v>
      </c>
      <c r="CP44" s="349" t="str">
        <f t="shared" si="337"/>
        <v>W06</v>
      </c>
      <c r="CQ44" s="349" t="str">
        <f t="shared" si="337"/>
        <v>W07</v>
      </c>
      <c r="CR44" s="349" t="str">
        <f t="shared" si="337"/>
        <v>W08</v>
      </c>
      <c r="CS44" s="349" t="str">
        <f t="shared" si="337"/>
        <v>W09</v>
      </c>
      <c r="CT44" s="349" t="str">
        <f t="shared" si="337"/>
        <v>W10</v>
      </c>
      <c r="CU44" s="349" t="str">
        <f t="shared" si="337"/>
        <v>W11</v>
      </c>
      <c r="CV44" s="349" t="str">
        <f t="shared" si="337"/>
        <v>W12</v>
      </c>
      <c r="CW44" s="349" t="str">
        <f t="shared" si="337"/>
        <v>W13</v>
      </c>
      <c r="CX44" s="349" t="str">
        <f t="shared" si="337"/>
        <v>W14</v>
      </c>
      <c r="CY44" s="349" t="str">
        <f t="shared" si="337"/>
        <v>W15</v>
      </c>
      <c r="CZ44" s="349" t="str">
        <f t="shared" si="337"/>
        <v>W16</v>
      </c>
      <c r="DA44" s="349" t="str">
        <f t="shared" si="337"/>
        <v>W17</v>
      </c>
      <c r="DB44" s="349" t="str">
        <f t="shared" si="337"/>
        <v>W18</v>
      </c>
      <c r="DC44" s="349" t="str">
        <f t="shared" si="337"/>
        <v>W19</v>
      </c>
      <c r="DD44" s="349" t="str">
        <f t="shared" si="337"/>
        <v>W20</v>
      </c>
      <c r="DF44" s="349">
        <f>'②壁等-RC造'!D44</f>
        <v>0</v>
      </c>
      <c r="DG44" s="349">
        <f>'②壁等-RC造'!H44</f>
        <v>0</v>
      </c>
      <c r="DH44" s="349" t="str">
        <f>IF(OR(
AND($DF44&lt;&gt;$DF9,$DG9=DH$8),AND($DF44&lt;&gt;$DF10,$DG10=DH$8),AND($DF44&lt;&gt;$DF11,$DG11=DH$8),AND($DF44&lt;&gt;$DF12,$DG12=DH$8),
AND($DF44&lt;&gt;$DF13,$DG13=DH$8),AND($DF44&lt;&gt;$DF14,$DG14=DH$8),AND($DF44&lt;&gt;$DF15,$DG15=DH$8),AND($DF44&lt;&gt;$DF16,$DG16=DH$8),
AND($DF44&lt;&gt;$DF17,$DG17=DH$8),AND($DF44&lt;&gt;$DF18,$DG18=DH$8),AND($DF44&lt;&gt;$DF19,$DG19=DH$8),AND($DF44&lt;&gt;$DF20,$DG20=DH$8),
AND($DF44&lt;&gt;$DF21,$DG21=DH$8),AND($DF44&lt;&gt;$DF22,$DG22=DH$8),AND($DF44&lt;&gt;$DF23,$DG23=DH$8),AND($DF44&lt;&gt;$DF24,$DG24=DH$8),
AND($DF44&lt;&gt;$DF25,$DG25=DH$8),AND($DF44&lt;&gt;$DF26,$DG26=DH$8),AND($DF44&lt;&gt;$DF27,$DG27=DH$8),AND($DF44&lt;&gt;$DF28,$DG28=DH$8),
AND($DF44&lt;&gt;$DF29,$DG29=DH$8),AND($DF44&lt;&gt;$DF30,$DG30=DH$8),AND($DF44&lt;&gt;$DF31,$DG31=DH$8),AND($DF44&lt;&gt;$DF32,$DG32=DH$8),
AND($DF44&lt;&gt;$DF33,$DG33=DH$8),AND($DF44&lt;&gt;$DF34,$DG34=DH$8),AND($DF44&lt;&gt;$DF35,$DG35=DH$8),AND($DF44&lt;&gt;$DF36,$DG36=DH$8),
AND($DF44&lt;&gt;$DF37,$DG37=DH$8),AND($DF44&lt;&gt;$DF38,$DG38=DH$8),AND($DF44&lt;&gt;$DF39,$DG39=DH$8),AND($DF44&lt;&gt;$DF40,$DG40=DH$8),
AND($DF44&lt;&gt;$DF41,$DG41=DH$8),AND($DF44&lt;&gt;$DF42,$DG42=DH$8),AND($DF44&lt;&gt;$DF43,$DG43=DH$8)),
"",DH$8)</f>
        <v>RC01</v>
      </c>
      <c r="DI44" s="349" t="str">
        <f t="shared" ref="DI44:EA44" si="338">IF(OR(
AND($DF44&lt;&gt;$DF9,$DG9=DI$8),AND($DF44&lt;&gt;$DF10,$DG10=DI$8),AND($DF44&lt;&gt;$DF11,$DG11=DI$8),AND($DF44&lt;&gt;$DF12,$DG12=DI$8),
AND($DF44&lt;&gt;$DF13,$DG13=DI$8),AND($DF44&lt;&gt;$DF14,$DG14=DI$8),AND($DF44&lt;&gt;$DF15,$DG15=DI$8),AND($DF44&lt;&gt;$DF16,$DG16=DI$8),
AND($DF44&lt;&gt;$DF17,$DG17=DI$8),AND($DF44&lt;&gt;$DF18,$DG18=DI$8),AND($DF44&lt;&gt;$DF19,$DG19=DI$8),AND($DF44&lt;&gt;$DF20,$DG20=DI$8),
AND($DF44&lt;&gt;$DF21,$DG21=DI$8),AND($DF44&lt;&gt;$DF22,$DG22=DI$8),AND($DF44&lt;&gt;$DF23,$DG23=DI$8),AND($DF44&lt;&gt;$DF24,$DG24=DI$8),
AND($DF44&lt;&gt;$DF25,$DG25=DI$8),AND($DF44&lt;&gt;$DF26,$DG26=DI$8),AND($DF44&lt;&gt;$DF27,$DG27=DI$8),AND($DF44&lt;&gt;$DF28,$DG28=DI$8),
AND($DF44&lt;&gt;$DF29,$DG29=DI$8),AND($DF44&lt;&gt;$DF30,$DG30=DI$8),AND($DF44&lt;&gt;$DF31,$DG31=DI$8),AND($DF44&lt;&gt;$DF32,$DG32=DI$8),
AND($DF44&lt;&gt;$DF33,$DG33=DI$8),AND($DF44&lt;&gt;$DF34,$DG34=DI$8),AND($DF44&lt;&gt;$DF35,$DG35=DI$8),AND($DF44&lt;&gt;$DF36,$DG36=DI$8),
AND($DF44&lt;&gt;$DF37,$DG37=DI$8),AND($DF44&lt;&gt;$DF38,$DG38=DI$8),AND($DF44&lt;&gt;$DF39,$DG39=DI$8),AND($DF44&lt;&gt;$DF40,$DG40=DI$8),
AND($DF44&lt;&gt;$DF41,$DG41=DI$8),AND($DF44&lt;&gt;$DF42,$DG42=DI$8),AND($DF44&lt;&gt;$DF43,$DG43=DI$8)),
"",DI$8)</f>
        <v>RC02</v>
      </c>
      <c r="DJ44" s="349" t="str">
        <f t="shared" si="338"/>
        <v>RC03</v>
      </c>
      <c r="DK44" s="349" t="str">
        <f t="shared" si="338"/>
        <v>RC04</v>
      </c>
      <c r="DL44" s="349" t="str">
        <f t="shared" si="338"/>
        <v>RC05</v>
      </c>
      <c r="DM44" s="349" t="str">
        <f t="shared" si="338"/>
        <v>RC06</v>
      </c>
      <c r="DN44" s="349" t="str">
        <f t="shared" si="338"/>
        <v>RC07</v>
      </c>
      <c r="DO44" s="349" t="str">
        <f t="shared" si="338"/>
        <v>RC08</v>
      </c>
      <c r="DP44" s="349" t="str">
        <f t="shared" si="338"/>
        <v>RC09</v>
      </c>
      <c r="DQ44" s="349" t="str">
        <f t="shared" si="338"/>
        <v>RC10</v>
      </c>
      <c r="DR44" s="349" t="str">
        <f t="shared" si="338"/>
        <v>RC11</v>
      </c>
      <c r="DS44" s="349" t="str">
        <f t="shared" si="338"/>
        <v>RC12</v>
      </c>
      <c r="DT44" s="349" t="str">
        <f t="shared" si="338"/>
        <v>RC13</v>
      </c>
      <c r="DU44" s="349" t="str">
        <f t="shared" si="338"/>
        <v>RC14</v>
      </c>
      <c r="DV44" s="349" t="str">
        <f t="shared" si="338"/>
        <v>RC15</v>
      </c>
      <c r="DW44" s="349" t="str">
        <f t="shared" si="338"/>
        <v>RC16</v>
      </c>
      <c r="DX44" s="349" t="str">
        <f t="shared" si="338"/>
        <v>RC17</v>
      </c>
      <c r="DY44" s="349" t="str">
        <f t="shared" si="338"/>
        <v>RC18</v>
      </c>
      <c r="DZ44" s="349" t="str">
        <f t="shared" si="338"/>
        <v>RC19</v>
      </c>
      <c r="EA44" s="349" t="str">
        <f t="shared" si="338"/>
        <v>RC20</v>
      </c>
      <c r="EC44" s="349">
        <f>'③壁等-鉄骨造'!D44</f>
        <v>0</v>
      </c>
      <c r="ED44" s="349">
        <f>'③壁等-鉄骨造'!H44</f>
        <v>0</v>
      </c>
      <c r="EE44" s="349" t="str">
        <f>IF(OR(
AND($EC44&lt;&gt;$EC9,$ED9=EE$8),AND($EC44&lt;&gt;$EC10,$ED10=EE$8),AND($EC44&lt;&gt;$EC11,$ED11=EE$8),AND($EC44&lt;&gt;$EC12,$ED12=EE$8),
AND($EC44&lt;&gt;$EC13,$ED13=EE$8),AND($EC44&lt;&gt;$EC14,$ED14=EE$8),AND($EC44&lt;&gt;$EC15,$ED15=EE$8),AND($EC44&lt;&gt;$EC16,$ED16=EE$8),
AND($EC44&lt;&gt;$EC17,$ED17=EE$8),AND($EC44&lt;&gt;$EC18,$ED18=EE$8),AND($EC44&lt;&gt;$EC19,$ED19=EE$8),AND($EC44&lt;&gt;$EC20,$ED20=EE$8),
AND($EC44&lt;&gt;$EC21,$ED21=EE$8),AND($EC44&lt;&gt;$EC22,$ED22=EE$8),AND($EC44&lt;&gt;$EC23,$ED23=EE$8),AND($EC44&lt;&gt;$EC24,$ED24=EE$8),
AND($EC44&lt;&gt;$EC25,$ED25=EE$8),AND($EC44&lt;&gt;$EC26,$ED26=EE$8),AND($EC44&lt;&gt;$EC27,$ED27=EE$8),AND($EC44&lt;&gt;$EC28,$ED28=EE$8),
AND($EC44&lt;&gt;$EC29,$ED29=EE$8),AND($EC44&lt;&gt;$EC30,$ED30=EE$8),AND($EC44&lt;&gt;$EC31,$ED31=EE$8),AND($EC44&lt;&gt;$EC32,$ED32=EE$8),
AND($EC44&lt;&gt;$EC33,$ED33=EE$8),AND($EC44&lt;&gt;$EC34,$ED34=EE$8),AND($EC44&lt;&gt;$EC35,$ED35=EE$8),AND($EC44&lt;&gt;$EC36,$ED36=EE$8),
AND($EC44&lt;&gt;$EC37,$ED37=EE$8),AND($EC44&lt;&gt;$EC38,$ED38=EE$8),AND($EC44&lt;&gt;$EC39,$ED39=EE$8),AND($EC44&lt;&gt;$EC40,$ED40=EE$8),
AND($EC44&lt;&gt;$EC41,$ED41=EE$8),AND($EC44&lt;&gt;$EC42,$ED42=EE$8),AND($EC44&lt;&gt;$EC43,$ED43=EE$8)),
"",EE$8)</f>
        <v>S01</v>
      </c>
      <c r="EF44" s="349" t="str">
        <f t="shared" ref="EF44:EN44" si="339">IF(OR(
AND($EC44&lt;&gt;$EC9,$ED9=EF$8),AND($EC44&lt;&gt;$EC10,$ED10=EF$8),AND($EC44&lt;&gt;$EC11,$ED11=EF$8),AND($EC44&lt;&gt;$EC12,$ED12=EF$8),
AND($EC44&lt;&gt;$EC13,$ED13=EF$8),AND($EC44&lt;&gt;$EC14,$ED14=EF$8),AND($EC44&lt;&gt;$EC15,$ED15=EF$8),AND($EC44&lt;&gt;$EC16,$ED16=EF$8),
AND($EC44&lt;&gt;$EC17,$ED17=EF$8),AND($EC44&lt;&gt;$EC18,$ED18=EF$8),AND($EC44&lt;&gt;$EC19,$ED19=EF$8),AND($EC44&lt;&gt;$EC20,$ED20=EF$8),
AND($EC44&lt;&gt;$EC21,$ED21=EF$8),AND($EC44&lt;&gt;$EC22,$ED22=EF$8),AND($EC44&lt;&gt;$EC23,$ED23=EF$8),AND($EC44&lt;&gt;$EC24,$ED24=EF$8),
AND($EC44&lt;&gt;$EC25,$ED25=EF$8),AND($EC44&lt;&gt;$EC26,$ED26=EF$8),AND($EC44&lt;&gt;$EC27,$ED27=EF$8),AND($EC44&lt;&gt;$EC28,$ED28=EF$8),
AND($EC44&lt;&gt;$EC29,$ED29=EF$8),AND($EC44&lt;&gt;$EC30,$ED30=EF$8),AND($EC44&lt;&gt;$EC31,$ED31=EF$8),AND($EC44&lt;&gt;$EC32,$ED32=EF$8),
AND($EC44&lt;&gt;$EC33,$ED33=EF$8),AND($EC44&lt;&gt;$EC34,$ED34=EF$8),AND($EC44&lt;&gt;$EC35,$ED35=EF$8),AND($EC44&lt;&gt;$EC36,$ED36=EF$8),
AND($EC44&lt;&gt;$EC37,$ED37=EF$8),AND($EC44&lt;&gt;$EC38,$ED38=EF$8),AND($EC44&lt;&gt;$EC39,$ED39=EF$8),AND($EC44&lt;&gt;$EC40,$ED40=EF$8),
AND($EC44&lt;&gt;$EC41,$ED41=EF$8),AND($EC44&lt;&gt;$EC42,$ED42=EF$8),AND($EC44&lt;&gt;$EC43,$ED43=EF$8)),
"",EF$8)</f>
        <v>S02</v>
      </c>
      <c r="EG44" s="349" t="str">
        <f t="shared" si="339"/>
        <v>S03</v>
      </c>
      <c r="EH44" s="349" t="str">
        <f t="shared" si="339"/>
        <v>S04</v>
      </c>
      <c r="EI44" s="349" t="str">
        <f t="shared" si="339"/>
        <v>S05</v>
      </c>
      <c r="EJ44" s="349" t="str">
        <f t="shared" si="339"/>
        <v>S06</v>
      </c>
      <c r="EK44" s="349" t="str">
        <f t="shared" si="339"/>
        <v>S07</v>
      </c>
      <c r="EL44" s="349" t="str">
        <f t="shared" si="339"/>
        <v>S08</v>
      </c>
      <c r="EM44" s="349" t="str">
        <f t="shared" si="339"/>
        <v>S09</v>
      </c>
      <c r="EN44" s="349" t="str">
        <f t="shared" si="339"/>
        <v>S10</v>
      </c>
      <c r="EO44" s="349" t="str">
        <f t="shared" ref="EO44" si="340">IF(OR(
AND($EC44&lt;&gt;$EC9,$ED9=EO$8),AND($EC44&lt;&gt;$EC10,$ED10=EO$8),AND($EC44&lt;&gt;$EC11,$ED11=EO$8),AND($EC44&lt;&gt;$EC12,$ED12=EO$8),
AND($EC44&lt;&gt;$EC13,$ED13=EO$8),AND($EC44&lt;&gt;$EC14,$ED14=EO$8),AND($EC44&lt;&gt;$EC15,$ED15=EO$8),AND($EC44&lt;&gt;$EC16,$ED16=EO$8),
AND($EC44&lt;&gt;$EC17,$ED17=EO$8),AND($EC44&lt;&gt;$EC18,$ED18=EO$8),AND($EC44&lt;&gt;$EC19,$ED19=EO$8),AND($EC44&lt;&gt;$EC20,$ED20=EO$8),
AND($EC44&lt;&gt;$EC21,$ED21=EO$8),AND($EC44&lt;&gt;$EC22,$ED22=EO$8),AND($EC44&lt;&gt;$EC23,$ED23=EO$8),AND($EC44&lt;&gt;$EC24,$ED24=EO$8),
AND($EC44&lt;&gt;$EC25,$ED25=EO$8),AND($EC44&lt;&gt;$EC26,$ED26=EO$8),AND($EC44&lt;&gt;$EC27,$ED27=EO$8),AND($EC44&lt;&gt;$EC28,$ED28=EO$8),
AND($EC44&lt;&gt;$EC29,$ED29=EO$8),AND($EC44&lt;&gt;$EC30,$ED30=EO$8),AND($EC44&lt;&gt;$EC31,$ED31=EO$8),AND($EC44&lt;&gt;$EC32,$ED32=EO$8),
AND($EC44&lt;&gt;$EC33,$ED33=EO$8),AND($EC44&lt;&gt;$EC34,$ED34=EO$8),AND($EC44&lt;&gt;$EC35,$ED35=EO$8),AND($EC44&lt;&gt;$EC36,$ED36=EO$8),
AND($EC44&lt;&gt;$EC37,$ED37=EO$8),AND($EC44&lt;&gt;$EC38,$ED38=EO$8),AND($EC44&lt;&gt;$EC39,$ED39=EO$8),AND($EC44&lt;&gt;$EC40,$ED40=EO$8),
AND($EC44&lt;&gt;$EC41,$ED41=EO$8),AND($EC44&lt;&gt;$EC42,$ED42=EO$8),AND($EC44&lt;&gt;$EC43,$ED43=EO$8)),
"",EO$8)</f>
        <v>S11</v>
      </c>
      <c r="EP44" s="349" t="str">
        <f t="shared" ref="EP44" si="341">IF(OR(
AND($EC44&lt;&gt;$EC9,$ED9=EP$8),AND($EC44&lt;&gt;$EC10,$ED10=EP$8),AND($EC44&lt;&gt;$EC11,$ED11=EP$8),AND($EC44&lt;&gt;$EC12,$ED12=EP$8),
AND($EC44&lt;&gt;$EC13,$ED13=EP$8),AND($EC44&lt;&gt;$EC14,$ED14=EP$8),AND($EC44&lt;&gt;$EC15,$ED15=EP$8),AND($EC44&lt;&gt;$EC16,$ED16=EP$8),
AND($EC44&lt;&gt;$EC17,$ED17=EP$8),AND($EC44&lt;&gt;$EC18,$ED18=EP$8),AND($EC44&lt;&gt;$EC19,$ED19=EP$8),AND($EC44&lt;&gt;$EC20,$ED20=EP$8),
AND($EC44&lt;&gt;$EC21,$ED21=EP$8),AND($EC44&lt;&gt;$EC22,$ED22=EP$8),AND($EC44&lt;&gt;$EC23,$ED23=EP$8),AND($EC44&lt;&gt;$EC24,$ED24=EP$8),
AND($EC44&lt;&gt;$EC25,$ED25=EP$8),AND($EC44&lt;&gt;$EC26,$ED26=EP$8),AND($EC44&lt;&gt;$EC27,$ED27=EP$8),AND($EC44&lt;&gt;$EC28,$ED28=EP$8),
AND($EC44&lt;&gt;$EC29,$ED29=EP$8),AND($EC44&lt;&gt;$EC30,$ED30=EP$8),AND($EC44&lt;&gt;$EC31,$ED31=EP$8),AND($EC44&lt;&gt;$EC32,$ED32=EP$8),
AND($EC44&lt;&gt;$EC33,$ED33=EP$8),AND($EC44&lt;&gt;$EC34,$ED34=EP$8),AND($EC44&lt;&gt;$EC35,$ED35=EP$8),AND($EC44&lt;&gt;$EC36,$ED36=EP$8),
AND($EC44&lt;&gt;$EC37,$ED37=EP$8),AND($EC44&lt;&gt;$EC38,$ED38=EP$8),AND($EC44&lt;&gt;$EC39,$ED39=EP$8),AND($EC44&lt;&gt;$EC40,$ED40=EP$8),
AND($EC44&lt;&gt;$EC41,$ED41=EP$8),AND($EC44&lt;&gt;$EC42,$ED42=EP$8),AND($EC44&lt;&gt;$EC43,$ED43=EP$8)),
"",EP$8)</f>
        <v>S12</v>
      </c>
      <c r="EQ44" s="349" t="str">
        <f t="shared" ref="EQ44" si="342">IF(OR(
AND($EC44&lt;&gt;$EC9,$ED9=EQ$8),AND($EC44&lt;&gt;$EC10,$ED10=EQ$8),AND($EC44&lt;&gt;$EC11,$ED11=EQ$8),AND($EC44&lt;&gt;$EC12,$ED12=EQ$8),
AND($EC44&lt;&gt;$EC13,$ED13=EQ$8),AND($EC44&lt;&gt;$EC14,$ED14=EQ$8),AND($EC44&lt;&gt;$EC15,$ED15=EQ$8),AND($EC44&lt;&gt;$EC16,$ED16=EQ$8),
AND($EC44&lt;&gt;$EC17,$ED17=EQ$8),AND($EC44&lt;&gt;$EC18,$ED18=EQ$8),AND($EC44&lt;&gt;$EC19,$ED19=EQ$8),AND($EC44&lt;&gt;$EC20,$ED20=EQ$8),
AND($EC44&lt;&gt;$EC21,$ED21=EQ$8),AND($EC44&lt;&gt;$EC22,$ED22=EQ$8),AND($EC44&lt;&gt;$EC23,$ED23=EQ$8),AND($EC44&lt;&gt;$EC24,$ED24=EQ$8),
AND($EC44&lt;&gt;$EC25,$ED25=EQ$8),AND($EC44&lt;&gt;$EC26,$ED26=EQ$8),AND($EC44&lt;&gt;$EC27,$ED27=EQ$8),AND($EC44&lt;&gt;$EC28,$ED28=EQ$8),
AND($EC44&lt;&gt;$EC29,$ED29=EQ$8),AND($EC44&lt;&gt;$EC30,$ED30=EQ$8),AND($EC44&lt;&gt;$EC31,$ED31=EQ$8),AND($EC44&lt;&gt;$EC32,$ED32=EQ$8),
AND($EC44&lt;&gt;$EC33,$ED33=EQ$8),AND($EC44&lt;&gt;$EC34,$ED34=EQ$8),AND($EC44&lt;&gt;$EC35,$ED35=EQ$8),AND($EC44&lt;&gt;$EC36,$ED36=EQ$8),
AND($EC44&lt;&gt;$EC37,$ED37=EQ$8),AND($EC44&lt;&gt;$EC38,$ED38=EQ$8),AND($EC44&lt;&gt;$EC39,$ED39=EQ$8),AND($EC44&lt;&gt;$EC40,$ED40=EQ$8),
AND($EC44&lt;&gt;$EC41,$ED41=EQ$8),AND($EC44&lt;&gt;$EC42,$ED42=EQ$8),AND($EC44&lt;&gt;$EC43,$ED43=EQ$8)),
"",EQ$8)</f>
        <v>S13</v>
      </c>
      <c r="ER44" s="349" t="str">
        <f t="shared" ref="ER44" si="343">IF(OR(
AND($EC44&lt;&gt;$EC9,$ED9=ER$8),AND($EC44&lt;&gt;$EC10,$ED10=ER$8),AND($EC44&lt;&gt;$EC11,$ED11=ER$8),AND($EC44&lt;&gt;$EC12,$ED12=ER$8),
AND($EC44&lt;&gt;$EC13,$ED13=ER$8),AND($EC44&lt;&gt;$EC14,$ED14=ER$8),AND($EC44&lt;&gt;$EC15,$ED15=ER$8),AND($EC44&lt;&gt;$EC16,$ED16=ER$8),
AND($EC44&lt;&gt;$EC17,$ED17=ER$8),AND($EC44&lt;&gt;$EC18,$ED18=ER$8),AND($EC44&lt;&gt;$EC19,$ED19=ER$8),AND($EC44&lt;&gt;$EC20,$ED20=ER$8),
AND($EC44&lt;&gt;$EC21,$ED21=ER$8),AND($EC44&lt;&gt;$EC22,$ED22=ER$8),AND($EC44&lt;&gt;$EC23,$ED23=ER$8),AND($EC44&lt;&gt;$EC24,$ED24=ER$8),
AND($EC44&lt;&gt;$EC25,$ED25=ER$8),AND($EC44&lt;&gt;$EC26,$ED26=ER$8),AND($EC44&lt;&gt;$EC27,$ED27=ER$8),AND($EC44&lt;&gt;$EC28,$ED28=ER$8),
AND($EC44&lt;&gt;$EC29,$ED29=ER$8),AND($EC44&lt;&gt;$EC30,$ED30=ER$8),AND($EC44&lt;&gt;$EC31,$ED31=ER$8),AND($EC44&lt;&gt;$EC32,$ED32=ER$8),
AND($EC44&lt;&gt;$EC33,$ED33=ER$8),AND($EC44&lt;&gt;$EC34,$ED34=ER$8),AND($EC44&lt;&gt;$EC35,$ED35=ER$8),AND($EC44&lt;&gt;$EC36,$ED36=ER$8),
AND($EC44&lt;&gt;$EC37,$ED37=ER$8),AND($EC44&lt;&gt;$EC38,$ED38=ER$8),AND($EC44&lt;&gt;$EC39,$ED39=ER$8),AND($EC44&lt;&gt;$EC40,$ED40=ER$8),
AND($EC44&lt;&gt;$EC41,$ED41=ER$8),AND($EC44&lt;&gt;$EC42,$ED42=ER$8),AND($EC44&lt;&gt;$EC43,$ED43=ER$8)),
"",ER$8)</f>
        <v>S14</v>
      </c>
      <c r="ES44" s="349" t="str">
        <f t="shared" ref="ES44" si="344">IF(OR(
AND($EC44&lt;&gt;$EC9,$ED9=ES$8),AND($EC44&lt;&gt;$EC10,$ED10=ES$8),AND($EC44&lt;&gt;$EC11,$ED11=ES$8),AND($EC44&lt;&gt;$EC12,$ED12=ES$8),
AND($EC44&lt;&gt;$EC13,$ED13=ES$8),AND($EC44&lt;&gt;$EC14,$ED14=ES$8),AND($EC44&lt;&gt;$EC15,$ED15=ES$8),AND($EC44&lt;&gt;$EC16,$ED16=ES$8),
AND($EC44&lt;&gt;$EC17,$ED17=ES$8),AND($EC44&lt;&gt;$EC18,$ED18=ES$8),AND($EC44&lt;&gt;$EC19,$ED19=ES$8),AND($EC44&lt;&gt;$EC20,$ED20=ES$8),
AND($EC44&lt;&gt;$EC21,$ED21=ES$8),AND($EC44&lt;&gt;$EC22,$ED22=ES$8),AND($EC44&lt;&gt;$EC23,$ED23=ES$8),AND($EC44&lt;&gt;$EC24,$ED24=ES$8),
AND($EC44&lt;&gt;$EC25,$ED25=ES$8),AND($EC44&lt;&gt;$EC26,$ED26=ES$8),AND($EC44&lt;&gt;$EC27,$ED27=ES$8),AND($EC44&lt;&gt;$EC28,$ED28=ES$8),
AND($EC44&lt;&gt;$EC29,$ED29=ES$8),AND($EC44&lt;&gt;$EC30,$ED30=ES$8),AND($EC44&lt;&gt;$EC31,$ED31=ES$8),AND($EC44&lt;&gt;$EC32,$ED32=ES$8),
AND($EC44&lt;&gt;$EC33,$ED33=ES$8),AND($EC44&lt;&gt;$EC34,$ED34=ES$8),AND($EC44&lt;&gt;$EC35,$ED35=ES$8),AND($EC44&lt;&gt;$EC36,$ED36=ES$8),
AND($EC44&lt;&gt;$EC37,$ED37=ES$8),AND($EC44&lt;&gt;$EC38,$ED38=ES$8),AND($EC44&lt;&gt;$EC39,$ED39=ES$8),AND($EC44&lt;&gt;$EC40,$ED40=ES$8),
AND($EC44&lt;&gt;$EC41,$ED41=ES$8),AND($EC44&lt;&gt;$EC42,$ED42=ES$8),AND($EC44&lt;&gt;$EC43,$ED43=ES$8)),
"",ES$8)</f>
        <v>S15</v>
      </c>
      <c r="ET44" s="349" t="str">
        <f t="shared" ref="ET44" si="345">IF(OR(
AND($EC44&lt;&gt;$EC9,$ED9=ET$8),AND($EC44&lt;&gt;$EC10,$ED10=ET$8),AND($EC44&lt;&gt;$EC11,$ED11=ET$8),AND($EC44&lt;&gt;$EC12,$ED12=ET$8),
AND($EC44&lt;&gt;$EC13,$ED13=ET$8),AND($EC44&lt;&gt;$EC14,$ED14=ET$8),AND($EC44&lt;&gt;$EC15,$ED15=ET$8),AND($EC44&lt;&gt;$EC16,$ED16=ET$8),
AND($EC44&lt;&gt;$EC17,$ED17=ET$8),AND($EC44&lt;&gt;$EC18,$ED18=ET$8),AND($EC44&lt;&gt;$EC19,$ED19=ET$8),AND($EC44&lt;&gt;$EC20,$ED20=ET$8),
AND($EC44&lt;&gt;$EC21,$ED21=ET$8),AND($EC44&lt;&gt;$EC22,$ED22=ET$8),AND($EC44&lt;&gt;$EC23,$ED23=ET$8),AND($EC44&lt;&gt;$EC24,$ED24=ET$8),
AND($EC44&lt;&gt;$EC25,$ED25=ET$8),AND($EC44&lt;&gt;$EC26,$ED26=ET$8),AND($EC44&lt;&gt;$EC27,$ED27=ET$8),AND($EC44&lt;&gt;$EC28,$ED28=ET$8),
AND($EC44&lt;&gt;$EC29,$ED29=ET$8),AND($EC44&lt;&gt;$EC30,$ED30=ET$8),AND($EC44&lt;&gt;$EC31,$ED31=ET$8),AND($EC44&lt;&gt;$EC32,$ED32=ET$8),
AND($EC44&lt;&gt;$EC33,$ED33=ET$8),AND($EC44&lt;&gt;$EC34,$ED34=ET$8),AND($EC44&lt;&gt;$EC35,$ED35=ET$8),AND($EC44&lt;&gt;$EC36,$ED36=ET$8),
AND($EC44&lt;&gt;$EC37,$ED37=ET$8),AND($EC44&lt;&gt;$EC38,$ED38=ET$8),AND($EC44&lt;&gt;$EC39,$ED39=ET$8),AND($EC44&lt;&gt;$EC40,$ED40=ET$8),
AND($EC44&lt;&gt;$EC41,$ED41=ET$8),AND($EC44&lt;&gt;$EC42,$ED42=ET$8),AND($EC44&lt;&gt;$EC43,$ED43=ET$8)),
"",ET$8)</f>
        <v>S16</v>
      </c>
      <c r="EU44" s="349" t="str">
        <f t="shared" ref="EU44" si="346">IF(OR(
AND($EC44&lt;&gt;$EC9,$ED9=EU$8),AND($EC44&lt;&gt;$EC10,$ED10=EU$8),AND($EC44&lt;&gt;$EC11,$ED11=EU$8),AND($EC44&lt;&gt;$EC12,$ED12=EU$8),
AND($EC44&lt;&gt;$EC13,$ED13=EU$8),AND($EC44&lt;&gt;$EC14,$ED14=EU$8),AND($EC44&lt;&gt;$EC15,$ED15=EU$8),AND($EC44&lt;&gt;$EC16,$ED16=EU$8),
AND($EC44&lt;&gt;$EC17,$ED17=EU$8),AND($EC44&lt;&gt;$EC18,$ED18=EU$8),AND($EC44&lt;&gt;$EC19,$ED19=EU$8),AND($EC44&lt;&gt;$EC20,$ED20=EU$8),
AND($EC44&lt;&gt;$EC21,$ED21=EU$8),AND($EC44&lt;&gt;$EC22,$ED22=EU$8),AND($EC44&lt;&gt;$EC23,$ED23=EU$8),AND($EC44&lt;&gt;$EC24,$ED24=EU$8),
AND($EC44&lt;&gt;$EC25,$ED25=EU$8),AND($EC44&lt;&gt;$EC26,$ED26=EU$8),AND($EC44&lt;&gt;$EC27,$ED27=EU$8),AND($EC44&lt;&gt;$EC28,$ED28=EU$8),
AND($EC44&lt;&gt;$EC29,$ED29=EU$8),AND($EC44&lt;&gt;$EC30,$ED30=EU$8),AND($EC44&lt;&gt;$EC31,$ED31=EU$8),AND($EC44&lt;&gt;$EC32,$ED32=EU$8),
AND($EC44&lt;&gt;$EC33,$ED33=EU$8),AND($EC44&lt;&gt;$EC34,$ED34=EU$8),AND($EC44&lt;&gt;$EC35,$ED35=EU$8),AND($EC44&lt;&gt;$EC36,$ED36=EU$8),
AND($EC44&lt;&gt;$EC37,$ED37=EU$8),AND($EC44&lt;&gt;$EC38,$ED38=EU$8),AND($EC44&lt;&gt;$EC39,$ED39=EU$8),AND($EC44&lt;&gt;$EC40,$ED40=EU$8),
AND($EC44&lt;&gt;$EC41,$ED41=EU$8),AND($EC44&lt;&gt;$EC42,$ED42=EU$8),AND($EC44&lt;&gt;$EC43,$ED43=EU$8)),
"",EU$8)</f>
        <v>S17</v>
      </c>
      <c r="EV44" s="349" t="str">
        <f t="shared" ref="EV44" si="347">IF(OR(
AND($EC44&lt;&gt;$EC9,$ED9=EV$8),AND($EC44&lt;&gt;$EC10,$ED10=EV$8),AND($EC44&lt;&gt;$EC11,$ED11=EV$8),AND($EC44&lt;&gt;$EC12,$ED12=EV$8),
AND($EC44&lt;&gt;$EC13,$ED13=EV$8),AND($EC44&lt;&gt;$EC14,$ED14=EV$8),AND($EC44&lt;&gt;$EC15,$ED15=EV$8),AND($EC44&lt;&gt;$EC16,$ED16=EV$8),
AND($EC44&lt;&gt;$EC17,$ED17=EV$8),AND($EC44&lt;&gt;$EC18,$ED18=EV$8),AND($EC44&lt;&gt;$EC19,$ED19=EV$8),AND($EC44&lt;&gt;$EC20,$ED20=EV$8),
AND($EC44&lt;&gt;$EC21,$ED21=EV$8),AND($EC44&lt;&gt;$EC22,$ED22=EV$8),AND($EC44&lt;&gt;$EC23,$ED23=EV$8),AND($EC44&lt;&gt;$EC24,$ED24=EV$8),
AND($EC44&lt;&gt;$EC25,$ED25=EV$8),AND($EC44&lt;&gt;$EC26,$ED26=EV$8),AND($EC44&lt;&gt;$EC27,$ED27=EV$8),AND($EC44&lt;&gt;$EC28,$ED28=EV$8),
AND($EC44&lt;&gt;$EC29,$ED29=EV$8),AND($EC44&lt;&gt;$EC30,$ED30=EV$8),AND($EC44&lt;&gt;$EC31,$ED31=EV$8),AND($EC44&lt;&gt;$EC32,$ED32=EV$8),
AND($EC44&lt;&gt;$EC33,$ED33=EV$8),AND($EC44&lt;&gt;$EC34,$ED34=EV$8),AND($EC44&lt;&gt;$EC35,$ED35=EV$8),AND($EC44&lt;&gt;$EC36,$ED36=EV$8),
AND($EC44&lt;&gt;$EC37,$ED37=EV$8),AND($EC44&lt;&gt;$EC38,$ED38=EV$8),AND($EC44&lt;&gt;$EC39,$ED39=EV$8),AND($EC44&lt;&gt;$EC40,$ED40=EV$8),
AND($EC44&lt;&gt;$EC41,$ED41=EV$8),AND($EC44&lt;&gt;$EC42,$ED42=EV$8),AND($EC44&lt;&gt;$EC43,$ED43=EV$8)),
"",EV$8)</f>
        <v>S18</v>
      </c>
      <c r="EW44" s="349" t="str">
        <f t="shared" ref="EW44" si="348">IF(OR(
AND($EC44&lt;&gt;$EC9,$ED9=EW$8),AND($EC44&lt;&gt;$EC10,$ED10=EW$8),AND($EC44&lt;&gt;$EC11,$ED11=EW$8),AND($EC44&lt;&gt;$EC12,$ED12=EW$8),
AND($EC44&lt;&gt;$EC13,$ED13=EW$8),AND($EC44&lt;&gt;$EC14,$ED14=EW$8),AND($EC44&lt;&gt;$EC15,$ED15=EW$8),AND($EC44&lt;&gt;$EC16,$ED16=EW$8),
AND($EC44&lt;&gt;$EC17,$ED17=EW$8),AND($EC44&lt;&gt;$EC18,$ED18=EW$8),AND($EC44&lt;&gt;$EC19,$ED19=EW$8),AND($EC44&lt;&gt;$EC20,$ED20=EW$8),
AND($EC44&lt;&gt;$EC21,$ED21=EW$8),AND($EC44&lt;&gt;$EC22,$ED22=EW$8),AND($EC44&lt;&gt;$EC23,$ED23=EW$8),AND($EC44&lt;&gt;$EC24,$ED24=EW$8),
AND($EC44&lt;&gt;$EC25,$ED25=EW$8),AND($EC44&lt;&gt;$EC26,$ED26=EW$8),AND($EC44&lt;&gt;$EC27,$ED27=EW$8),AND($EC44&lt;&gt;$EC28,$ED28=EW$8),
AND($EC44&lt;&gt;$EC29,$ED29=EW$8),AND($EC44&lt;&gt;$EC30,$ED30=EW$8),AND($EC44&lt;&gt;$EC31,$ED31=EW$8),AND($EC44&lt;&gt;$EC32,$ED32=EW$8),
AND($EC44&lt;&gt;$EC33,$ED33=EW$8),AND($EC44&lt;&gt;$EC34,$ED34=EW$8),AND($EC44&lt;&gt;$EC35,$ED35=EW$8),AND($EC44&lt;&gt;$EC36,$ED36=EW$8),
AND($EC44&lt;&gt;$EC37,$ED37=EW$8),AND($EC44&lt;&gt;$EC38,$ED38=EW$8),AND($EC44&lt;&gt;$EC39,$ED39=EW$8),AND($EC44&lt;&gt;$EC40,$ED40=EW$8),
AND($EC44&lt;&gt;$EC41,$ED41=EW$8),AND($EC44&lt;&gt;$EC42,$ED42=EW$8),AND($EC44&lt;&gt;$EC43,$ED43=EW$8)),
"",EW$8)</f>
        <v>S19</v>
      </c>
      <c r="EX44" s="349" t="str">
        <f t="shared" ref="EX44" si="349">IF(OR(
AND($EC44&lt;&gt;$EC9,$ED9=EX$8),AND($EC44&lt;&gt;$EC10,$ED10=EX$8),AND($EC44&lt;&gt;$EC11,$ED11=EX$8),AND($EC44&lt;&gt;$EC12,$ED12=EX$8),
AND($EC44&lt;&gt;$EC13,$ED13=EX$8),AND($EC44&lt;&gt;$EC14,$ED14=EX$8),AND($EC44&lt;&gt;$EC15,$ED15=EX$8),AND($EC44&lt;&gt;$EC16,$ED16=EX$8),
AND($EC44&lt;&gt;$EC17,$ED17=EX$8),AND($EC44&lt;&gt;$EC18,$ED18=EX$8),AND($EC44&lt;&gt;$EC19,$ED19=EX$8),AND($EC44&lt;&gt;$EC20,$ED20=EX$8),
AND($EC44&lt;&gt;$EC21,$ED21=EX$8),AND($EC44&lt;&gt;$EC22,$ED22=EX$8),AND($EC44&lt;&gt;$EC23,$ED23=EX$8),AND($EC44&lt;&gt;$EC24,$ED24=EX$8),
AND($EC44&lt;&gt;$EC25,$ED25=EX$8),AND($EC44&lt;&gt;$EC26,$ED26=EX$8),AND($EC44&lt;&gt;$EC27,$ED27=EX$8),AND($EC44&lt;&gt;$EC28,$ED28=EX$8),
AND($EC44&lt;&gt;$EC29,$ED29=EX$8),AND($EC44&lt;&gt;$EC30,$ED30=EX$8),AND($EC44&lt;&gt;$EC31,$ED31=EX$8),AND($EC44&lt;&gt;$EC32,$ED32=EX$8),
AND($EC44&lt;&gt;$EC33,$ED33=EX$8),AND($EC44&lt;&gt;$EC34,$ED34=EX$8),AND($EC44&lt;&gt;$EC35,$ED35=EX$8),AND($EC44&lt;&gt;$EC36,$ED36=EX$8),
AND($EC44&lt;&gt;$EC37,$ED37=EX$8),AND($EC44&lt;&gt;$EC38,$ED38=EX$8),AND($EC44&lt;&gt;$EC39,$ED39=EX$8),AND($EC44&lt;&gt;$EC40,$ED40=EX$8),
AND($EC44&lt;&gt;$EC41,$ED41=EX$8),AND($EC44&lt;&gt;$EC42,$ED42=EX$8),AND($EC44&lt;&gt;$EC43,$ED43=EX$8)),
"",EX$8)</f>
        <v>S20</v>
      </c>
    </row>
    <row r="45" spans="1:154" x14ac:dyDescent="0.15">
      <c r="AT45" s="349" t="s">
        <v>313</v>
      </c>
      <c r="AU45" s="349">
        <v>5.1999999999999998E-2</v>
      </c>
      <c r="AY45" s="349">
        <f>'③壁等-鉄骨造'!L45</f>
        <v>0</v>
      </c>
      <c r="AZ45" s="349" t="str">
        <f t="shared" si="152"/>
        <v/>
      </c>
      <c r="BA45" s="349" t="str">
        <f t="shared" si="131"/>
        <v/>
      </c>
      <c r="BB45" s="349" t="str">
        <f t="shared" si="132"/>
        <v/>
      </c>
      <c r="BC45" s="349" t="str">
        <f t="shared" si="153"/>
        <v/>
      </c>
      <c r="BD45" s="349">
        <f>'③壁等-鉄骨造'!O45</f>
        <v>0</v>
      </c>
      <c r="BE45" s="349" t="str">
        <f t="shared" si="133"/>
        <v/>
      </c>
      <c r="BF45" s="349" t="str">
        <f t="shared" si="134"/>
        <v/>
      </c>
      <c r="BG45" s="349" t="str">
        <f t="shared" si="135"/>
        <v/>
      </c>
      <c r="BH45" s="349" t="str">
        <f t="shared" si="154"/>
        <v/>
      </c>
      <c r="BI45" s="349">
        <f>'③壁等-鉄骨造'!R45</f>
        <v>0</v>
      </c>
      <c r="BJ45" s="349" t="str">
        <f t="shared" si="136"/>
        <v/>
      </c>
      <c r="BK45" s="349" t="str">
        <f t="shared" si="137"/>
        <v/>
      </c>
      <c r="BL45" s="349" t="str">
        <f t="shared" si="138"/>
        <v/>
      </c>
      <c r="CI45" s="349">
        <f>'①壁等-木造'!D45</f>
        <v>0</v>
      </c>
      <c r="CJ45" s="349">
        <f>'①壁等-木造'!G45</f>
        <v>0</v>
      </c>
      <c r="CK45" s="349" t="str">
        <f>IF(OR(
AND($CI45&lt;&gt;$CI9,$CJ9=CK$8),
AND($CI45&lt;&gt;$CI10,$CJ10=CK$8),AND($CI45&lt;&gt;$CI11,$CJ11=CK$8),AND($CI45&lt;&gt;$CI12,$CJ12=CK$8),AND($CI45&lt;&gt;$CI13,$CJ13=CK$8),
AND($CI45&lt;&gt;$CI14,$CJ14=CK$8),AND($CI45&lt;&gt;$CI15,$CJ15=CK$8),AND($CI45&lt;&gt;$CI16,$CJ16=CK$8),AND($CI45&lt;&gt;$CI17,$CJ17=CK$8),
AND($CI45&lt;&gt;$CI18,$CJ18=CK$8),AND($CI45&lt;&gt;$CI19,$CJ19=CK$8),AND($CI45&lt;&gt;$CI20,$CJ20=CK$8),AND($CI45&lt;&gt;$CI21,$CJ21=CK$8),
AND($CI45&lt;&gt;$CI22,$CJ22=CK$8),AND($CI45&lt;&gt;$CI23,$CJ23=CK$8),AND($CI45&lt;&gt;$CI24,$CJ24=CK$8),AND($CI45&lt;&gt;$CI25,$CJ25=CK$8),
AND($CI45&lt;&gt;$CI26,$CJ26=CK$8),AND($CI45&lt;&gt;$CI27,$CJ27=CK$8),AND($CI45&lt;&gt;$CI28,$CJ28=CK$8),AND($CI45&lt;&gt;$CI29,$CJ29=CK$8),
AND($CI45&lt;&gt;$CI30,$CJ30=CK$8),AND($CI45&lt;&gt;$CI31,$CJ31=CK$8),AND($CI45&lt;&gt;$CI32,$CJ32=CK$8),AND($CI45&lt;&gt;$CI33,$CJ33=CK$8),
AND($CI45&lt;&gt;$CI34,$CJ34=CK$8),AND($CI45&lt;&gt;$CI35,$CJ35=CK$8),AND($CI45&lt;&gt;$CI36,$CJ36=CK$8),AND($CI45&lt;&gt;$CI37,$CJ37=CK$8),
AND($CI45&lt;&gt;$CI38,$CJ38=CK$8),AND($CI45&lt;&gt;$CI39,$CJ39=CK$8),AND($CI45&lt;&gt;$CI40,$CJ40=CK$8),AND($CI45&lt;&gt;$CI41,$CJ41=CK$8),
AND($CI45&lt;&gt;$CI42,$CJ42=CK$8),AND($CI45&lt;&gt;$CI43,$CJ43=CK$8),AND($CI45&lt;&gt;$CI44,$CJ44=CK$8)),
"",CK$8)</f>
        <v/>
      </c>
      <c r="CL45" s="349" t="str">
        <f t="shared" ref="CL45:DD45" si="350">IF(OR(
AND($CI45&lt;&gt;$CI9,$CJ9=CL$8),
AND($CI45&lt;&gt;$CI10,$CJ10=CL$8),AND($CI45&lt;&gt;$CI11,$CJ11=CL$8),AND($CI45&lt;&gt;$CI12,$CJ12=CL$8),AND($CI45&lt;&gt;$CI13,$CJ13=CL$8),
AND($CI45&lt;&gt;$CI14,$CJ14=CL$8),AND($CI45&lt;&gt;$CI15,$CJ15=CL$8),AND($CI45&lt;&gt;$CI16,$CJ16=CL$8),AND($CI45&lt;&gt;$CI17,$CJ17=CL$8),
AND($CI45&lt;&gt;$CI18,$CJ18=CL$8),AND($CI45&lt;&gt;$CI19,$CJ19=CL$8),AND($CI45&lt;&gt;$CI20,$CJ20=CL$8),AND($CI45&lt;&gt;$CI21,$CJ21=CL$8),
AND($CI45&lt;&gt;$CI22,$CJ22=CL$8),AND($CI45&lt;&gt;$CI23,$CJ23=CL$8),AND($CI45&lt;&gt;$CI24,$CJ24=CL$8),AND($CI45&lt;&gt;$CI25,$CJ25=CL$8),
AND($CI45&lt;&gt;$CI26,$CJ26=CL$8),AND($CI45&lt;&gt;$CI27,$CJ27=CL$8),AND($CI45&lt;&gt;$CI28,$CJ28=CL$8),AND($CI45&lt;&gt;$CI29,$CJ29=CL$8),
AND($CI45&lt;&gt;$CI30,$CJ30=CL$8),AND($CI45&lt;&gt;$CI31,$CJ31=CL$8),AND($CI45&lt;&gt;$CI32,$CJ32=CL$8),AND($CI45&lt;&gt;$CI33,$CJ33=CL$8),
AND($CI45&lt;&gt;$CI34,$CJ34=CL$8),AND($CI45&lt;&gt;$CI35,$CJ35=CL$8),AND($CI45&lt;&gt;$CI36,$CJ36=CL$8),AND($CI45&lt;&gt;$CI37,$CJ37=CL$8),
AND($CI45&lt;&gt;$CI38,$CJ38=CL$8),AND($CI45&lt;&gt;$CI39,$CJ39=CL$8),AND($CI45&lt;&gt;$CI40,$CJ40=CL$8),AND($CI45&lt;&gt;$CI41,$CJ41=CL$8),
AND($CI45&lt;&gt;$CI42,$CJ42=CL$8),AND($CI45&lt;&gt;$CI43,$CJ43=CL$8),AND($CI45&lt;&gt;$CI44,$CJ44=CL$8)),
"",CL$8)</f>
        <v/>
      </c>
      <c r="CM45" s="349" t="str">
        <f t="shared" si="350"/>
        <v/>
      </c>
      <c r="CN45" s="349" t="str">
        <f t="shared" si="350"/>
        <v>W04</v>
      </c>
      <c r="CO45" s="349" t="str">
        <f t="shared" si="350"/>
        <v>W05</v>
      </c>
      <c r="CP45" s="349" t="str">
        <f t="shared" si="350"/>
        <v>W06</v>
      </c>
      <c r="CQ45" s="349" t="str">
        <f t="shared" si="350"/>
        <v>W07</v>
      </c>
      <c r="CR45" s="349" t="str">
        <f t="shared" si="350"/>
        <v>W08</v>
      </c>
      <c r="CS45" s="349" t="str">
        <f t="shared" si="350"/>
        <v>W09</v>
      </c>
      <c r="CT45" s="349" t="str">
        <f t="shared" si="350"/>
        <v>W10</v>
      </c>
      <c r="CU45" s="349" t="str">
        <f t="shared" si="350"/>
        <v>W11</v>
      </c>
      <c r="CV45" s="349" t="str">
        <f t="shared" si="350"/>
        <v>W12</v>
      </c>
      <c r="CW45" s="349" t="str">
        <f t="shared" si="350"/>
        <v>W13</v>
      </c>
      <c r="CX45" s="349" t="str">
        <f t="shared" si="350"/>
        <v>W14</v>
      </c>
      <c r="CY45" s="349" t="str">
        <f t="shared" si="350"/>
        <v>W15</v>
      </c>
      <c r="CZ45" s="349" t="str">
        <f t="shared" si="350"/>
        <v>W16</v>
      </c>
      <c r="DA45" s="349" t="str">
        <f t="shared" si="350"/>
        <v>W17</v>
      </c>
      <c r="DB45" s="349" t="str">
        <f t="shared" si="350"/>
        <v>W18</v>
      </c>
      <c r="DC45" s="349" t="str">
        <f t="shared" si="350"/>
        <v>W19</v>
      </c>
      <c r="DD45" s="349" t="str">
        <f t="shared" si="350"/>
        <v>W20</v>
      </c>
      <c r="DF45" s="349">
        <f>'②壁等-RC造'!D45</f>
        <v>0</v>
      </c>
      <c r="DG45" s="349">
        <f>'②壁等-RC造'!H45</f>
        <v>0</v>
      </c>
      <c r="DH45" s="349" t="str">
        <f>IF(OR(
AND($DF45&lt;&gt;$DF9,$DG9=DH$8),
AND($DF45&lt;&gt;$DF10,$DG10=DH$8),AND($DF45&lt;&gt;$DF11,$DG11=DH$8),AND($DF45&lt;&gt;$DF12,$DG12=DH$8),AND($DF45&lt;&gt;$DF13,$DG13=DH$8),
AND($DF45&lt;&gt;$DF14,$DG14=DH$8),AND($DF45&lt;&gt;$DF15,$DG15=DH$8),AND($DF45&lt;&gt;$DF16,$DG16=DH$8),AND($DF45&lt;&gt;$DF17,$DG17=DH$8),
AND($DF45&lt;&gt;$DF18,$DG18=DH$8),AND($DF45&lt;&gt;$DF19,$DG19=DH$8),AND($DF45&lt;&gt;$DF20,$DG20=DH$8),AND($DF45&lt;&gt;$DF21,$DG21=DH$8),
AND($DF45&lt;&gt;$DF22,$DG22=DH$8),AND($DF45&lt;&gt;$DF23,$DG23=DH$8),AND($DF45&lt;&gt;$DF24,$DG24=DH$8),AND($DF45&lt;&gt;$DF25,$DG25=DH$8),
AND($DF45&lt;&gt;$DF26,$DG26=DH$8),AND($DF45&lt;&gt;$DF27,$DG27=DH$8),AND($DF45&lt;&gt;$DF28,$DG28=DH$8),AND($DF45&lt;&gt;$DF29,$DG29=DH$8),
AND($DF45&lt;&gt;$DF30,$DG30=DH$8),AND($DF45&lt;&gt;$DF31,$DG31=DH$8),AND($DF45&lt;&gt;$DF32,$DG32=DH$8),AND($DF45&lt;&gt;$DF33,$DG33=DH$8),
AND($DF45&lt;&gt;$DF34,$DG34=DH$8),AND($DF45&lt;&gt;$DF35,$DG35=DH$8),AND($DF45&lt;&gt;$DF36,$DG36=DH$8),AND($DF45&lt;&gt;$DF37,$DG37=DH$8),
AND($DF45&lt;&gt;$DF38,$DG38=DH$8),AND($DF45&lt;&gt;$DF39,$DG39=DH$8),AND($DF45&lt;&gt;$DF40,$DG40=DH$8),AND($DF45&lt;&gt;$DF41,$DG41=DH$8),
AND($DF45&lt;&gt;$DF42,$DG42=DH$8),AND($DF45&lt;&gt;$DF43,$DG43=DH$8),AND($DF45&lt;&gt;$DF44,$DG44=DH$8)),
"",DH$8)</f>
        <v>RC01</v>
      </c>
      <c r="DI45" s="349" t="str">
        <f t="shared" ref="DI45:EA45" si="351">IF(OR(
AND($DF45&lt;&gt;$DF9,$DG9=DI$8),
AND($DF45&lt;&gt;$DF10,$DG10=DI$8),AND($DF45&lt;&gt;$DF11,$DG11=DI$8),AND($DF45&lt;&gt;$DF12,$DG12=DI$8),AND($DF45&lt;&gt;$DF13,$DG13=DI$8),
AND($DF45&lt;&gt;$DF14,$DG14=DI$8),AND($DF45&lt;&gt;$DF15,$DG15=DI$8),AND($DF45&lt;&gt;$DF16,$DG16=DI$8),AND($DF45&lt;&gt;$DF17,$DG17=DI$8),
AND($DF45&lt;&gt;$DF18,$DG18=DI$8),AND($DF45&lt;&gt;$DF19,$DG19=DI$8),AND($DF45&lt;&gt;$DF20,$DG20=DI$8),AND($DF45&lt;&gt;$DF21,$DG21=DI$8),
AND($DF45&lt;&gt;$DF22,$DG22=DI$8),AND($DF45&lt;&gt;$DF23,$DG23=DI$8),AND($DF45&lt;&gt;$DF24,$DG24=DI$8),AND($DF45&lt;&gt;$DF25,$DG25=DI$8),
AND($DF45&lt;&gt;$DF26,$DG26=DI$8),AND($DF45&lt;&gt;$DF27,$DG27=DI$8),AND($DF45&lt;&gt;$DF28,$DG28=DI$8),AND($DF45&lt;&gt;$DF29,$DG29=DI$8),
AND($DF45&lt;&gt;$DF30,$DG30=DI$8),AND($DF45&lt;&gt;$DF31,$DG31=DI$8),AND($DF45&lt;&gt;$DF32,$DG32=DI$8),AND($DF45&lt;&gt;$DF33,$DG33=DI$8),
AND($DF45&lt;&gt;$DF34,$DG34=DI$8),AND($DF45&lt;&gt;$DF35,$DG35=DI$8),AND($DF45&lt;&gt;$DF36,$DG36=DI$8),AND($DF45&lt;&gt;$DF37,$DG37=DI$8),
AND($DF45&lt;&gt;$DF38,$DG38=DI$8),AND($DF45&lt;&gt;$DF39,$DG39=DI$8),AND($DF45&lt;&gt;$DF40,$DG40=DI$8),AND($DF45&lt;&gt;$DF41,$DG41=DI$8),
AND($DF45&lt;&gt;$DF42,$DG42=DI$8),AND($DF45&lt;&gt;$DF43,$DG43=DI$8),AND($DF45&lt;&gt;$DF44,$DG44=DI$8)),
"",DI$8)</f>
        <v>RC02</v>
      </c>
      <c r="DJ45" s="349" t="str">
        <f t="shared" si="351"/>
        <v>RC03</v>
      </c>
      <c r="DK45" s="349" t="str">
        <f t="shared" si="351"/>
        <v>RC04</v>
      </c>
      <c r="DL45" s="349" t="str">
        <f t="shared" si="351"/>
        <v>RC05</v>
      </c>
      <c r="DM45" s="349" t="str">
        <f t="shared" si="351"/>
        <v>RC06</v>
      </c>
      <c r="DN45" s="349" t="str">
        <f t="shared" si="351"/>
        <v>RC07</v>
      </c>
      <c r="DO45" s="349" t="str">
        <f t="shared" si="351"/>
        <v>RC08</v>
      </c>
      <c r="DP45" s="349" t="str">
        <f t="shared" si="351"/>
        <v>RC09</v>
      </c>
      <c r="DQ45" s="349" t="str">
        <f t="shared" si="351"/>
        <v>RC10</v>
      </c>
      <c r="DR45" s="349" t="str">
        <f t="shared" si="351"/>
        <v>RC11</v>
      </c>
      <c r="DS45" s="349" t="str">
        <f t="shared" si="351"/>
        <v>RC12</v>
      </c>
      <c r="DT45" s="349" t="str">
        <f t="shared" si="351"/>
        <v>RC13</v>
      </c>
      <c r="DU45" s="349" t="str">
        <f t="shared" si="351"/>
        <v>RC14</v>
      </c>
      <c r="DV45" s="349" t="str">
        <f t="shared" si="351"/>
        <v>RC15</v>
      </c>
      <c r="DW45" s="349" t="str">
        <f t="shared" si="351"/>
        <v>RC16</v>
      </c>
      <c r="DX45" s="349" t="str">
        <f t="shared" si="351"/>
        <v>RC17</v>
      </c>
      <c r="DY45" s="349" t="str">
        <f t="shared" si="351"/>
        <v>RC18</v>
      </c>
      <c r="DZ45" s="349" t="str">
        <f t="shared" si="351"/>
        <v>RC19</v>
      </c>
      <c r="EA45" s="349" t="str">
        <f t="shared" si="351"/>
        <v>RC20</v>
      </c>
      <c r="EC45" s="349">
        <f>'③壁等-鉄骨造'!D45</f>
        <v>0</v>
      </c>
      <c r="ED45" s="349">
        <f>'③壁等-鉄骨造'!H45</f>
        <v>0</v>
      </c>
      <c r="EE45" s="349" t="str">
        <f>IF(OR(
AND($EC45&lt;&gt;$EC9,$ED9=EE$8),
AND($EC45&lt;&gt;$EC10,$ED10=EE$8),AND($EC45&lt;&gt;$EC11,$ED11=EE$8),AND($EC45&lt;&gt;$EC12,$ED12=EE$8),AND($EC45&lt;&gt;$EC13,$ED13=EE$8),
AND($EC45&lt;&gt;$EC14,$ED14=EE$8),AND($EC45&lt;&gt;$EC15,$ED15=EE$8),AND($EC45&lt;&gt;$EC16,$ED16=EE$8),AND($EC45&lt;&gt;$EC17,$ED17=EE$8),
AND($EC45&lt;&gt;$EC18,$ED18=EE$8),AND($EC45&lt;&gt;$EC19,$ED19=EE$8),AND($EC45&lt;&gt;$EC20,$ED20=EE$8),AND($EC45&lt;&gt;$EC21,$ED21=EE$8),
AND($EC45&lt;&gt;$EC22,$ED22=EE$8),AND($EC45&lt;&gt;$EC23,$ED23=EE$8),AND($EC45&lt;&gt;$EC24,$ED24=EE$8),AND($EC45&lt;&gt;$EC25,$ED25=EE$8),
AND($EC45&lt;&gt;$EC26,$ED26=EE$8),AND($EC45&lt;&gt;$EC27,$ED27=EE$8),AND($EC45&lt;&gt;$EC28,$ED28=EE$8),AND($EC45&lt;&gt;$EC29,$ED29=EE$8),
AND($EC45&lt;&gt;$EC30,$ED30=EE$8),AND($EC45&lt;&gt;$EC31,$ED31=EE$8),AND($EC45&lt;&gt;$EC32,$ED32=EE$8),AND($EC45&lt;&gt;$EC33,$ED33=EE$8),
AND($EC45&lt;&gt;$EC34,$ED34=EE$8),AND($EC45&lt;&gt;$EC35,$ED35=EE$8),AND($EC45&lt;&gt;$EC36,$ED36=EE$8),AND($EC45&lt;&gt;$EC37,$ED37=EE$8),
AND($EC45&lt;&gt;$EC38,$ED38=EE$8),AND($EC45&lt;&gt;$EC39,$ED39=EE$8),AND($EC45&lt;&gt;$EC40,$ED40=EE$8),AND($EC45&lt;&gt;$EC41,$ED41=EE$8),
AND($EC45&lt;&gt;$EC42,$ED42=EE$8),AND($EC45&lt;&gt;$EC43,$ED43=EE$8),AND($EC45&lt;&gt;$EC44,$ED44=EE$8)),
"",EE$8)</f>
        <v>S01</v>
      </c>
      <c r="EF45" s="349" t="str">
        <f t="shared" ref="EF45:EN45" si="352">IF(OR(
AND($EC45&lt;&gt;$EC9,$ED9=EF$8),
AND($EC45&lt;&gt;$EC10,$ED10=EF$8),AND($EC45&lt;&gt;$EC11,$ED11=EF$8),AND($EC45&lt;&gt;$EC12,$ED12=EF$8),AND($EC45&lt;&gt;$EC13,$ED13=EF$8),
AND($EC45&lt;&gt;$EC14,$ED14=EF$8),AND($EC45&lt;&gt;$EC15,$ED15=EF$8),AND($EC45&lt;&gt;$EC16,$ED16=EF$8),AND($EC45&lt;&gt;$EC17,$ED17=EF$8),
AND($EC45&lt;&gt;$EC18,$ED18=EF$8),AND($EC45&lt;&gt;$EC19,$ED19=EF$8),AND($EC45&lt;&gt;$EC20,$ED20=EF$8),AND($EC45&lt;&gt;$EC21,$ED21=EF$8),
AND($EC45&lt;&gt;$EC22,$ED22=EF$8),AND($EC45&lt;&gt;$EC23,$ED23=EF$8),AND($EC45&lt;&gt;$EC24,$ED24=EF$8),AND($EC45&lt;&gt;$EC25,$ED25=EF$8),
AND($EC45&lt;&gt;$EC26,$ED26=EF$8),AND($EC45&lt;&gt;$EC27,$ED27=EF$8),AND($EC45&lt;&gt;$EC28,$ED28=EF$8),AND($EC45&lt;&gt;$EC29,$ED29=EF$8),
AND($EC45&lt;&gt;$EC30,$ED30=EF$8),AND($EC45&lt;&gt;$EC31,$ED31=EF$8),AND($EC45&lt;&gt;$EC32,$ED32=EF$8),AND($EC45&lt;&gt;$EC33,$ED33=EF$8),
AND($EC45&lt;&gt;$EC34,$ED34=EF$8),AND($EC45&lt;&gt;$EC35,$ED35=EF$8),AND($EC45&lt;&gt;$EC36,$ED36=EF$8),AND($EC45&lt;&gt;$EC37,$ED37=EF$8),
AND($EC45&lt;&gt;$EC38,$ED38=EF$8),AND($EC45&lt;&gt;$EC39,$ED39=EF$8),AND($EC45&lt;&gt;$EC40,$ED40=EF$8),AND($EC45&lt;&gt;$EC41,$ED41=EF$8),
AND($EC45&lt;&gt;$EC42,$ED42=EF$8),AND($EC45&lt;&gt;$EC43,$ED43=EF$8),AND($EC45&lt;&gt;$EC44,$ED44=EF$8)),
"",EF$8)</f>
        <v>S02</v>
      </c>
      <c r="EG45" s="349" t="str">
        <f t="shared" si="352"/>
        <v>S03</v>
      </c>
      <c r="EH45" s="349" t="str">
        <f t="shared" si="352"/>
        <v>S04</v>
      </c>
      <c r="EI45" s="349" t="str">
        <f t="shared" si="352"/>
        <v>S05</v>
      </c>
      <c r="EJ45" s="349" t="str">
        <f t="shared" si="352"/>
        <v>S06</v>
      </c>
      <c r="EK45" s="349" t="str">
        <f t="shared" si="352"/>
        <v>S07</v>
      </c>
      <c r="EL45" s="349" t="str">
        <f t="shared" si="352"/>
        <v>S08</v>
      </c>
      <c r="EM45" s="349" t="str">
        <f t="shared" si="352"/>
        <v>S09</v>
      </c>
      <c r="EN45" s="349" t="str">
        <f t="shared" si="352"/>
        <v>S10</v>
      </c>
      <c r="EO45" s="349" t="str">
        <f t="shared" ref="EO45" si="353">IF(OR(
AND($EC45&lt;&gt;$EC9,$ED9=EO$8),
AND($EC45&lt;&gt;$EC10,$ED10=EO$8),AND($EC45&lt;&gt;$EC11,$ED11=EO$8),AND($EC45&lt;&gt;$EC12,$ED12=EO$8),AND($EC45&lt;&gt;$EC13,$ED13=EO$8),
AND($EC45&lt;&gt;$EC14,$ED14=EO$8),AND($EC45&lt;&gt;$EC15,$ED15=EO$8),AND($EC45&lt;&gt;$EC16,$ED16=EO$8),AND($EC45&lt;&gt;$EC17,$ED17=EO$8),
AND($EC45&lt;&gt;$EC18,$ED18=EO$8),AND($EC45&lt;&gt;$EC19,$ED19=EO$8),AND($EC45&lt;&gt;$EC20,$ED20=EO$8),AND($EC45&lt;&gt;$EC21,$ED21=EO$8),
AND($EC45&lt;&gt;$EC22,$ED22=EO$8),AND($EC45&lt;&gt;$EC23,$ED23=EO$8),AND($EC45&lt;&gt;$EC24,$ED24=EO$8),AND($EC45&lt;&gt;$EC25,$ED25=EO$8),
AND($EC45&lt;&gt;$EC26,$ED26=EO$8),AND($EC45&lt;&gt;$EC27,$ED27=EO$8),AND($EC45&lt;&gt;$EC28,$ED28=EO$8),AND($EC45&lt;&gt;$EC29,$ED29=EO$8),
AND($EC45&lt;&gt;$EC30,$ED30=EO$8),AND($EC45&lt;&gt;$EC31,$ED31=EO$8),AND($EC45&lt;&gt;$EC32,$ED32=EO$8),AND($EC45&lt;&gt;$EC33,$ED33=EO$8),
AND($EC45&lt;&gt;$EC34,$ED34=EO$8),AND($EC45&lt;&gt;$EC35,$ED35=EO$8),AND($EC45&lt;&gt;$EC36,$ED36=EO$8),AND($EC45&lt;&gt;$EC37,$ED37=EO$8),
AND($EC45&lt;&gt;$EC38,$ED38=EO$8),AND($EC45&lt;&gt;$EC39,$ED39=EO$8),AND($EC45&lt;&gt;$EC40,$ED40=EO$8),AND($EC45&lt;&gt;$EC41,$ED41=EO$8),
AND($EC45&lt;&gt;$EC42,$ED42=EO$8),AND($EC45&lt;&gt;$EC43,$ED43=EO$8),AND($EC45&lt;&gt;$EC44,$ED44=EO$8)),
"",EO$8)</f>
        <v>S11</v>
      </c>
      <c r="EP45" s="349" t="str">
        <f t="shared" ref="EP45" si="354">IF(OR(
AND($EC45&lt;&gt;$EC9,$ED9=EP$8),
AND($EC45&lt;&gt;$EC10,$ED10=EP$8),AND($EC45&lt;&gt;$EC11,$ED11=EP$8),AND($EC45&lt;&gt;$EC12,$ED12=EP$8),AND($EC45&lt;&gt;$EC13,$ED13=EP$8),
AND($EC45&lt;&gt;$EC14,$ED14=EP$8),AND($EC45&lt;&gt;$EC15,$ED15=EP$8),AND($EC45&lt;&gt;$EC16,$ED16=EP$8),AND($EC45&lt;&gt;$EC17,$ED17=EP$8),
AND($EC45&lt;&gt;$EC18,$ED18=EP$8),AND($EC45&lt;&gt;$EC19,$ED19=EP$8),AND($EC45&lt;&gt;$EC20,$ED20=EP$8),AND($EC45&lt;&gt;$EC21,$ED21=EP$8),
AND($EC45&lt;&gt;$EC22,$ED22=EP$8),AND($EC45&lt;&gt;$EC23,$ED23=EP$8),AND($EC45&lt;&gt;$EC24,$ED24=EP$8),AND($EC45&lt;&gt;$EC25,$ED25=EP$8),
AND($EC45&lt;&gt;$EC26,$ED26=EP$8),AND($EC45&lt;&gt;$EC27,$ED27=EP$8),AND($EC45&lt;&gt;$EC28,$ED28=EP$8),AND($EC45&lt;&gt;$EC29,$ED29=EP$8),
AND($EC45&lt;&gt;$EC30,$ED30=EP$8),AND($EC45&lt;&gt;$EC31,$ED31=EP$8),AND($EC45&lt;&gt;$EC32,$ED32=EP$8),AND($EC45&lt;&gt;$EC33,$ED33=EP$8),
AND($EC45&lt;&gt;$EC34,$ED34=EP$8),AND($EC45&lt;&gt;$EC35,$ED35=EP$8),AND($EC45&lt;&gt;$EC36,$ED36=EP$8),AND($EC45&lt;&gt;$EC37,$ED37=EP$8),
AND($EC45&lt;&gt;$EC38,$ED38=EP$8),AND($EC45&lt;&gt;$EC39,$ED39=EP$8),AND($EC45&lt;&gt;$EC40,$ED40=EP$8),AND($EC45&lt;&gt;$EC41,$ED41=EP$8),
AND($EC45&lt;&gt;$EC42,$ED42=EP$8),AND($EC45&lt;&gt;$EC43,$ED43=EP$8),AND($EC45&lt;&gt;$EC44,$ED44=EP$8)),
"",EP$8)</f>
        <v>S12</v>
      </c>
      <c r="EQ45" s="349" t="str">
        <f t="shared" ref="EQ45" si="355">IF(OR(
AND($EC45&lt;&gt;$EC9,$ED9=EQ$8),
AND($EC45&lt;&gt;$EC10,$ED10=EQ$8),AND($EC45&lt;&gt;$EC11,$ED11=EQ$8),AND($EC45&lt;&gt;$EC12,$ED12=EQ$8),AND($EC45&lt;&gt;$EC13,$ED13=EQ$8),
AND($EC45&lt;&gt;$EC14,$ED14=EQ$8),AND($EC45&lt;&gt;$EC15,$ED15=EQ$8),AND($EC45&lt;&gt;$EC16,$ED16=EQ$8),AND($EC45&lt;&gt;$EC17,$ED17=EQ$8),
AND($EC45&lt;&gt;$EC18,$ED18=EQ$8),AND($EC45&lt;&gt;$EC19,$ED19=EQ$8),AND($EC45&lt;&gt;$EC20,$ED20=EQ$8),AND($EC45&lt;&gt;$EC21,$ED21=EQ$8),
AND($EC45&lt;&gt;$EC22,$ED22=EQ$8),AND($EC45&lt;&gt;$EC23,$ED23=EQ$8),AND($EC45&lt;&gt;$EC24,$ED24=EQ$8),AND($EC45&lt;&gt;$EC25,$ED25=EQ$8),
AND($EC45&lt;&gt;$EC26,$ED26=EQ$8),AND($EC45&lt;&gt;$EC27,$ED27=EQ$8),AND($EC45&lt;&gt;$EC28,$ED28=EQ$8),AND($EC45&lt;&gt;$EC29,$ED29=EQ$8),
AND($EC45&lt;&gt;$EC30,$ED30=EQ$8),AND($EC45&lt;&gt;$EC31,$ED31=EQ$8),AND($EC45&lt;&gt;$EC32,$ED32=EQ$8),AND($EC45&lt;&gt;$EC33,$ED33=EQ$8),
AND($EC45&lt;&gt;$EC34,$ED34=EQ$8),AND($EC45&lt;&gt;$EC35,$ED35=EQ$8),AND($EC45&lt;&gt;$EC36,$ED36=EQ$8),AND($EC45&lt;&gt;$EC37,$ED37=EQ$8),
AND($EC45&lt;&gt;$EC38,$ED38=EQ$8),AND($EC45&lt;&gt;$EC39,$ED39=EQ$8),AND($EC45&lt;&gt;$EC40,$ED40=EQ$8),AND($EC45&lt;&gt;$EC41,$ED41=EQ$8),
AND($EC45&lt;&gt;$EC42,$ED42=EQ$8),AND($EC45&lt;&gt;$EC43,$ED43=EQ$8),AND($EC45&lt;&gt;$EC44,$ED44=EQ$8)),
"",EQ$8)</f>
        <v>S13</v>
      </c>
      <c r="ER45" s="349" t="str">
        <f t="shared" ref="ER45" si="356">IF(OR(
AND($EC45&lt;&gt;$EC9,$ED9=ER$8),
AND($EC45&lt;&gt;$EC10,$ED10=ER$8),AND($EC45&lt;&gt;$EC11,$ED11=ER$8),AND($EC45&lt;&gt;$EC12,$ED12=ER$8),AND($EC45&lt;&gt;$EC13,$ED13=ER$8),
AND($EC45&lt;&gt;$EC14,$ED14=ER$8),AND($EC45&lt;&gt;$EC15,$ED15=ER$8),AND($EC45&lt;&gt;$EC16,$ED16=ER$8),AND($EC45&lt;&gt;$EC17,$ED17=ER$8),
AND($EC45&lt;&gt;$EC18,$ED18=ER$8),AND($EC45&lt;&gt;$EC19,$ED19=ER$8),AND($EC45&lt;&gt;$EC20,$ED20=ER$8),AND($EC45&lt;&gt;$EC21,$ED21=ER$8),
AND($EC45&lt;&gt;$EC22,$ED22=ER$8),AND($EC45&lt;&gt;$EC23,$ED23=ER$8),AND($EC45&lt;&gt;$EC24,$ED24=ER$8),AND($EC45&lt;&gt;$EC25,$ED25=ER$8),
AND($EC45&lt;&gt;$EC26,$ED26=ER$8),AND($EC45&lt;&gt;$EC27,$ED27=ER$8),AND($EC45&lt;&gt;$EC28,$ED28=ER$8),AND($EC45&lt;&gt;$EC29,$ED29=ER$8),
AND($EC45&lt;&gt;$EC30,$ED30=ER$8),AND($EC45&lt;&gt;$EC31,$ED31=ER$8),AND($EC45&lt;&gt;$EC32,$ED32=ER$8),AND($EC45&lt;&gt;$EC33,$ED33=ER$8),
AND($EC45&lt;&gt;$EC34,$ED34=ER$8),AND($EC45&lt;&gt;$EC35,$ED35=ER$8),AND($EC45&lt;&gt;$EC36,$ED36=ER$8),AND($EC45&lt;&gt;$EC37,$ED37=ER$8),
AND($EC45&lt;&gt;$EC38,$ED38=ER$8),AND($EC45&lt;&gt;$EC39,$ED39=ER$8),AND($EC45&lt;&gt;$EC40,$ED40=ER$8),AND($EC45&lt;&gt;$EC41,$ED41=ER$8),
AND($EC45&lt;&gt;$EC42,$ED42=ER$8),AND($EC45&lt;&gt;$EC43,$ED43=ER$8),AND($EC45&lt;&gt;$EC44,$ED44=ER$8)),
"",ER$8)</f>
        <v>S14</v>
      </c>
      <c r="ES45" s="349" t="str">
        <f t="shared" ref="ES45" si="357">IF(OR(
AND($EC45&lt;&gt;$EC9,$ED9=ES$8),
AND($EC45&lt;&gt;$EC10,$ED10=ES$8),AND($EC45&lt;&gt;$EC11,$ED11=ES$8),AND($EC45&lt;&gt;$EC12,$ED12=ES$8),AND($EC45&lt;&gt;$EC13,$ED13=ES$8),
AND($EC45&lt;&gt;$EC14,$ED14=ES$8),AND($EC45&lt;&gt;$EC15,$ED15=ES$8),AND($EC45&lt;&gt;$EC16,$ED16=ES$8),AND($EC45&lt;&gt;$EC17,$ED17=ES$8),
AND($EC45&lt;&gt;$EC18,$ED18=ES$8),AND($EC45&lt;&gt;$EC19,$ED19=ES$8),AND($EC45&lt;&gt;$EC20,$ED20=ES$8),AND($EC45&lt;&gt;$EC21,$ED21=ES$8),
AND($EC45&lt;&gt;$EC22,$ED22=ES$8),AND($EC45&lt;&gt;$EC23,$ED23=ES$8),AND($EC45&lt;&gt;$EC24,$ED24=ES$8),AND($EC45&lt;&gt;$EC25,$ED25=ES$8),
AND($EC45&lt;&gt;$EC26,$ED26=ES$8),AND($EC45&lt;&gt;$EC27,$ED27=ES$8),AND($EC45&lt;&gt;$EC28,$ED28=ES$8),AND($EC45&lt;&gt;$EC29,$ED29=ES$8),
AND($EC45&lt;&gt;$EC30,$ED30=ES$8),AND($EC45&lt;&gt;$EC31,$ED31=ES$8),AND($EC45&lt;&gt;$EC32,$ED32=ES$8),AND($EC45&lt;&gt;$EC33,$ED33=ES$8),
AND($EC45&lt;&gt;$EC34,$ED34=ES$8),AND($EC45&lt;&gt;$EC35,$ED35=ES$8),AND($EC45&lt;&gt;$EC36,$ED36=ES$8),AND($EC45&lt;&gt;$EC37,$ED37=ES$8),
AND($EC45&lt;&gt;$EC38,$ED38=ES$8),AND($EC45&lt;&gt;$EC39,$ED39=ES$8),AND($EC45&lt;&gt;$EC40,$ED40=ES$8),AND($EC45&lt;&gt;$EC41,$ED41=ES$8),
AND($EC45&lt;&gt;$EC42,$ED42=ES$8),AND($EC45&lt;&gt;$EC43,$ED43=ES$8),AND($EC45&lt;&gt;$EC44,$ED44=ES$8)),
"",ES$8)</f>
        <v>S15</v>
      </c>
      <c r="ET45" s="349" t="str">
        <f t="shared" ref="ET45" si="358">IF(OR(
AND($EC45&lt;&gt;$EC9,$ED9=ET$8),
AND($EC45&lt;&gt;$EC10,$ED10=ET$8),AND($EC45&lt;&gt;$EC11,$ED11=ET$8),AND($EC45&lt;&gt;$EC12,$ED12=ET$8),AND($EC45&lt;&gt;$EC13,$ED13=ET$8),
AND($EC45&lt;&gt;$EC14,$ED14=ET$8),AND($EC45&lt;&gt;$EC15,$ED15=ET$8),AND($EC45&lt;&gt;$EC16,$ED16=ET$8),AND($EC45&lt;&gt;$EC17,$ED17=ET$8),
AND($EC45&lt;&gt;$EC18,$ED18=ET$8),AND($EC45&lt;&gt;$EC19,$ED19=ET$8),AND($EC45&lt;&gt;$EC20,$ED20=ET$8),AND($EC45&lt;&gt;$EC21,$ED21=ET$8),
AND($EC45&lt;&gt;$EC22,$ED22=ET$8),AND($EC45&lt;&gt;$EC23,$ED23=ET$8),AND($EC45&lt;&gt;$EC24,$ED24=ET$8),AND($EC45&lt;&gt;$EC25,$ED25=ET$8),
AND($EC45&lt;&gt;$EC26,$ED26=ET$8),AND($EC45&lt;&gt;$EC27,$ED27=ET$8),AND($EC45&lt;&gt;$EC28,$ED28=ET$8),AND($EC45&lt;&gt;$EC29,$ED29=ET$8),
AND($EC45&lt;&gt;$EC30,$ED30=ET$8),AND($EC45&lt;&gt;$EC31,$ED31=ET$8),AND($EC45&lt;&gt;$EC32,$ED32=ET$8),AND($EC45&lt;&gt;$EC33,$ED33=ET$8),
AND($EC45&lt;&gt;$EC34,$ED34=ET$8),AND($EC45&lt;&gt;$EC35,$ED35=ET$8),AND($EC45&lt;&gt;$EC36,$ED36=ET$8),AND($EC45&lt;&gt;$EC37,$ED37=ET$8),
AND($EC45&lt;&gt;$EC38,$ED38=ET$8),AND($EC45&lt;&gt;$EC39,$ED39=ET$8),AND($EC45&lt;&gt;$EC40,$ED40=ET$8),AND($EC45&lt;&gt;$EC41,$ED41=ET$8),
AND($EC45&lt;&gt;$EC42,$ED42=ET$8),AND($EC45&lt;&gt;$EC43,$ED43=ET$8),AND($EC45&lt;&gt;$EC44,$ED44=ET$8)),
"",ET$8)</f>
        <v>S16</v>
      </c>
      <c r="EU45" s="349" t="str">
        <f t="shared" ref="EU45" si="359">IF(OR(
AND($EC45&lt;&gt;$EC9,$ED9=EU$8),
AND($EC45&lt;&gt;$EC10,$ED10=EU$8),AND($EC45&lt;&gt;$EC11,$ED11=EU$8),AND($EC45&lt;&gt;$EC12,$ED12=EU$8),AND($EC45&lt;&gt;$EC13,$ED13=EU$8),
AND($EC45&lt;&gt;$EC14,$ED14=EU$8),AND($EC45&lt;&gt;$EC15,$ED15=EU$8),AND($EC45&lt;&gt;$EC16,$ED16=EU$8),AND($EC45&lt;&gt;$EC17,$ED17=EU$8),
AND($EC45&lt;&gt;$EC18,$ED18=EU$8),AND($EC45&lt;&gt;$EC19,$ED19=EU$8),AND($EC45&lt;&gt;$EC20,$ED20=EU$8),AND($EC45&lt;&gt;$EC21,$ED21=EU$8),
AND($EC45&lt;&gt;$EC22,$ED22=EU$8),AND($EC45&lt;&gt;$EC23,$ED23=EU$8),AND($EC45&lt;&gt;$EC24,$ED24=EU$8),AND($EC45&lt;&gt;$EC25,$ED25=EU$8),
AND($EC45&lt;&gt;$EC26,$ED26=EU$8),AND($EC45&lt;&gt;$EC27,$ED27=EU$8),AND($EC45&lt;&gt;$EC28,$ED28=EU$8),AND($EC45&lt;&gt;$EC29,$ED29=EU$8),
AND($EC45&lt;&gt;$EC30,$ED30=EU$8),AND($EC45&lt;&gt;$EC31,$ED31=EU$8),AND($EC45&lt;&gt;$EC32,$ED32=EU$8),AND($EC45&lt;&gt;$EC33,$ED33=EU$8),
AND($EC45&lt;&gt;$EC34,$ED34=EU$8),AND($EC45&lt;&gt;$EC35,$ED35=EU$8),AND($EC45&lt;&gt;$EC36,$ED36=EU$8),AND($EC45&lt;&gt;$EC37,$ED37=EU$8),
AND($EC45&lt;&gt;$EC38,$ED38=EU$8),AND($EC45&lt;&gt;$EC39,$ED39=EU$8),AND($EC45&lt;&gt;$EC40,$ED40=EU$8),AND($EC45&lt;&gt;$EC41,$ED41=EU$8),
AND($EC45&lt;&gt;$EC42,$ED42=EU$8),AND($EC45&lt;&gt;$EC43,$ED43=EU$8),AND($EC45&lt;&gt;$EC44,$ED44=EU$8)),
"",EU$8)</f>
        <v>S17</v>
      </c>
      <c r="EV45" s="349" t="str">
        <f t="shared" ref="EV45" si="360">IF(OR(
AND($EC45&lt;&gt;$EC9,$ED9=EV$8),
AND($EC45&lt;&gt;$EC10,$ED10=EV$8),AND($EC45&lt;&gt;$EC11,$ED11=EV$8),AND($EC45&lt;&gt;$EC12,$ED12=EV$8),AND($EC45&lt;&gt;$EC13,$ED13=EV$8),
AND($EC45&lt;&gt;$EC14,$ED14=EV$8),AND($EC45&lt;&gt;$EC15,$ED15=EV$8),AND($EC45&lt;&gt;$EC16,$ED16=EV$8),AND($EC45&lt;&gt;$EC17,$ED17=EV$8),
AND($EC45&lt;&gt;$EC18,$ED18=EV$8),AND($EC45&lt;&gt;$EC19,$ED19=EV$8),AND($EC45&lt;&gt;$EC20,$ED20=EV$8),AND($EC45&lt;&gt;$EC21,$ED21=EV$8),
AND($EC45&lt;&gt;$EC22,$ED22=EV$8),AND($EC45&lt;&gt;$EC23,$ED23=EV$8),AND($EC45&lt;&gt;$EC24,$ED24=EV$8),AND($EC45&lt;&gt;$EC25,$ED25=EV$8),
AND($EC45&lt;&gt;$EC26,$ED26=EV$8),AND($EC45&lt;&gt;$EC27,$ED27=EV$8),AND($EC45&lt;&gt;$EC28,$ED28=EV$8),AND($EC45&lt;&gt;$EC29,$ED29=EV$8),
AND($EC45&lt;&gt;$EC30,$ED30=EV$8),AND($EC45&lt;&gt;$EC31,$ED31=EV$8),AND($EC45&lt;&gt;$EC32,$ED32=EV$8),AND($EC45&lt;&gt;$EC33,$ED33=EV$8),
AND($EC45&lt;&gt;$EC34,$ED34=EV$8),AND($EC45&lt;&gt;$EC35,$ED35=EV$8),AND($EC45&lt;&gt;$EC36,$ED36=EV$8),AND($EC45&lt;&gt;$EC37,$ED37=EV$8),
AND($EC45&lt;&gt;$EC38,$ED38=EV$8),AND($EC45&lt;&gt;$EC39,$ED39=EV$8),AND($EC45&lt;&gt;$EC40,$ED40=EV$8),AND($EC45&lt;&gt;$EC41,$ED41=EV$8),
AND($EC45&lt;&gt;$EC42,$ED42=EV$8),AND($EC45&lt;&gt;$EC43,$ED43=EV$8),AND($EC45&lt;&gt;$EC44,$ED44=EV$8)),
"",EV$8)</f>
        <v>S18</v>
      </c>
      <c r="EW45" s="349" t="str">
        <f t="shared" ref="EW45" si="361">IF(OR(
AND($EC45&lt;&gt;$EC9,$ED9=EW$8),
AND($EC45&lt;&gt;$EC10,$ED10=EW$8),AND($EC45&lt;&gt;$EC11,$ED11=EW$8),AND($EC45&lt;&gt;$EC12,$ED12=EW$8),AND($EC45&lt;&gt;$EC13,$ED13=EW$8),
AND($EC45&lt;&gt;$EC14,$ED14=EW$8),AND($EC45&lt;&gt;$EC15,$ED15=EW$8),AND($EC45&lt;&gt;$EC16,$ED16=EW$8),AND($EC45&lt;&gt;$EC17,$ED17=EW$8),
AND($EC45&lt;&gt;$EC18,$ED18=EW$8),AND($EC45&lt;&gt;$EC19,$ED19=EW$8),AND($EC45&lt;&gt;$EC20,$ED20=EW$8),AND($EC45&lt;&gt;$EC21,$ED21=EW$8),
AND($EC45&lt;&gt;$EC22,$ED22=EW$8),AND($EC45&lt;&gt;$EC23,$ED23=EW$8),AND($EC45&lt;&gt;$EC24,$ED24=EW$8),AND($EC45&lt;&gt;$EC25,$ED25=EW$8),
AND($EC45&lt;&gt;$EC26,$ED26=EW$8),AND($EC45&lt;&gt;$EC27,$ED27=EW$8),AND($EC45&lt;&gt;$EC28,$ED28=EW$8),AND($EC45&lt;&gt;$EC29,$ED29=EW$8),
AND($EC45&lt;&gt;$EC30,$ED30=EW$8),AND($EC45&lt;&gt;$EC31,$ED31=EW$8),AND($EC45&lt;&gt;$EC32,$ED32=EW$8),AND($EC45&lt;&gt;$EC33,$ED33=EW$8),
AND($EC45&lt;&gt;$EC34,$ED34=EW$8),AND($EC45&lt;&gt;$EC35,$ED35=EW$8),AND($EC45&lt;&gt;$EC36,$ED36=EW$8),AND($EC45&lt;&gt;$EC37,$ED37=EW$8),
AND($EC45&lt;&gt;$EC38,$ED38=EW$8),AND($EC45&lt;&gt;$EC39,$ED39=EW$8),AND($EC45&lt;&gt;$EC40,$ED40=EW$8),AND($EC45&lt;&gt;$EC41,$ED41=EW$8),
AND($EC45&lt;&gt;$EC42,$ED42=EW$8),AND($EC45&lt;&gt;$EC43,$ED43=EW$8),AND($EC45&lt;&gt;$EC44,$ED44=EW$8)),
"",EW$8)</f>
        <v>S19</v>
      </c>
      <c r="EX45" s="349" t="str">
        <f>IF(OR(
AND($EC45&lt;&gt;$EC9,$ED9=EX$8),
AND($EC45&lt;&gt;$EC10,$ED10=EX$8),AND($EC45&lt;&gt;$EC11,$ED11=EX$8),AND($EC45&lt;&gt;$EC12,$ED12=EX$8),AND($EC45&lt;&gt;$EC13,$ED13=EX$8),
AND($EC45&lt;&gt;$EC14,$ED14=EX$8),AND($EC45&lt;&gt;$EC15,$ED15=EX$8),AND($EC45&lt;&gt;$EC16,$ED16=EX$8),AND($EC45&lt;&gt;$EC17,$ED17=EX$8),
AND($EC45&lt;&gt;$EC18,$ED18=EX$8),AND($EC45&lt;&gt;$EC19,$ED19=EX$8),AND($EC45&lt;&gt;$EC20,$ED20=EX$8),AND($EC45&lt;&gt;$EC21,$ED21=EX$8),
AND($EC45&lt;&gt;$EC22,$ED22=EX$8),AND($EC45&lt;&gt;$EC23,$ED23=EX$8),AND($EC45&lt;&gt;$EC24,$ED24=EX$8),AND($EC45&lt;&gt;$EC25,$ED25=EX$8),
AND($EC45&lt;&gt;$EC26,$ED26=EX$8),AND($EC45&lt;&gt;$EC27,$ED27=EX$8),AND($EC45&lt;&gt;$EC28,$ED28=EX$8),AND($EC45&lt;&gt;$EC29,$ED29=EX$8),
AND($EC45&lt;&gt;$EC30,$ED30=EX$8),AND($EC45&lt;&gt;$EC31,$ED31=EX$8),AND($EC45&lt;&gt;$EC32,$ED32=EX$8),AND($EC45&lt;&gt;$EC33,$ED33=EX$8),
AND($EC45&lt;&gt;$EC34,$ED34=EX$8),AND($EC45&lt;&gt;$EC35,$ED35=EX$8),AND($EC45&lt;&gt;$EC36,$ED36=EX$8),AND($EC45&lt;&gt;$EC37,$ED37=EX$8),
AND($EC45&lt;&gt;$EC38,$ED38=EX$8),AND($EC45&lt;&gt;$EC39,$ED39=EX$8),AND($EC45&lt;&gt;$EC40,$ED40=EX$8),AND($EC45&lt;&gt;$EC41,$ED41=EX$8),
AND($EC45&lt;&gt;$EC42,$ED42=EX$8),AND($EC45&lt;&gt;$EC43,$ED43=EX$8),AND($EC45&lt;&gt;$EC44,$ED44=EX$8)),
"",EX$8)</f>
        <v>S20</v>
      </c>
    </row>
    <row r="46" spans="1:154" x14ac:dyDescent="0.15">
      <c r="AT46" s="349" t="s">
        <v>314</v>
      </c>
      <c r="AU46" s="349">
        <v>3.4000000000000002E-2</v>
      </c>
      <c r="AY46" s="349">
        <f>'③壁等-鉄骨造'!L46</f>
        <v>0</v>
      </c>
      <c r="AZ46" s="349" t="str">
        <f t="shared" si="152"/>
        <v/>
      </c>
      <c r="BA46" s="349" t="str">
        <f t="shared" si="131"/>
        <v/>
      </c>
      <c r="BB46" s="349" t="str">
        <f t="shared" si="132"/>
        <v/>
      </c>
      <c r="BC46" s="349" t="str">
        <f t="shared" si="153"/>
        <v/>
      </c>
      <c r="BD46" s="349">
        <f>'③壁等-鉄骨造'!O46</f>
        <v>0</v>
      </c>
      <c r="BE46" s="349" t="str">
        <f t="shared" si="133"/>
        <v/>
      </c>
      <c r="BF46" s="349" t="str">
        <f t="shared" si="134"/>
        <v/>
      </c>
      <c r="BG46" s="349" t="str">
        <f t="shared" si="135"/>
        <v/>
      </c>
      <c r="BH46" s="349" t="str">
        <f t="shared" si="154"/>
        <v/>
      </c>
      <c r="BI46" s="349">
        <f>'③壁等-鉄骨造'!R46</f>
        <v>0</v>
      </c>
      <c r="BJ46" s="349" t="str">
        <f t="shared" si="136"/>
        <v/>
      </c>
      <c r="BK46" s="349" t="str">
        <f t="shared" si="137"/>
        <v/>
      </c>
      <c r="BL46" s="349" t="str">
        <f t="shared" si="138"/>
        <v/>
      </c>
      <c r="BN46" s="349">
        <f>⑤窓!G46</f>
        <v>0</v>
      </c>
      <c r="BO46" s="349" t="str">
        <f xml:space="preserve">
IF($BN46=$AF$4,$AG$4,
IF($BN46=$AF$5,$AG$15,
IF($BN46=$AF$6,$AG$8,
IF($BN46=$AF$7,$AG$8,
IF($BN46=$AF$8,$AG$19,
IF($BN46=$AF$9,$AG$22,
""))))))</f>
        <v/>
      </c>
      <c r="BP46" s="349" t="str">
        <f xml:space="preserve">
IF($BN46=$AF$4,$AG$5,
IF($BN46=$AF$5,$AG$8,
IF($BN46=$AF$6,$AG$24,
IF($BN46=$AF$7,$AG$24,
IF($BN46=$AF$8,$AG$20,
IF($BN46=$AF$9,"",
""))))))</f>
        <v/>
      </c>
      <c r="BQ46" s="349" t="str">
        <f xml:space="preserve">
IF($BN46=$AF$4,$AG$6,
IF($BN46=$AF$5,$AG$23,
IF($BN46=$AF$6,$AG$16,
IF($BN46=$AF$7,$AG$11,
IF($BN46=$AF$8,$AG$21,
IF($BN46=$AF$9,"",
""))))))</f>
        <v/>
      </c>
      <c r="BR46" s="349" t="str">
        <f xml:space="preserve">
IF($BN46=$AF$4,$AG$7,
IF($BN46=$AF$5,$AG$11,
IF($BN46=$AF$6,$AG$12,
IF($BN46=$AF$7,$AG$12,
IF($BN46=$AF$8,$AG$22,
IF($BN46=$AF$9,"",
""))))))</f>
        <v/>
      </c>
      <c r="BS46" s="349" t="str">
        <f xml:space="preserve">
IF($BN46=$AF$4,$AG$8,
IF($BN46=$AF$5,$AG$12,
IF($BN46=$AF$6,$AG$10,
IF($BN46=$AF$7,$AG$10,
IF($BN46=$AF$8,"",
IF($BN46=$AF$9,"",
""))))))</f>
        <v/>
      </c>
      <c r="BT46" s="349" t="str">
        <f xml:space="preserve">
IF($BN46=$AF$4,$AG$9,
IF($BN46=$AF$5,$AG$10,
IF($BN46=$AF$6,$AG$13,
IF($BN46=$AF$7,$AG$26,
IF($BN46=$AF$8,"",
IF($BN46=$AF$9,"",
""))))))</f>
        <v/>
      </c>
      <c r="BU46" s="349" t="str">
        <f xml:space="preserve">
IF($BN46=$AF$4,$AG$10,
IF($BN46=$AF$5,$AG$13,
IF($BN46=$AF$6,"",
IF($BN46=$AF$7,$AG$17,
IF($BN46=$AF$8,"",
IF($BN46=$AF$9,"",
""))))))</f>
        <v/>
      </c>
      <c r="BV46" s="349" t="str">
        <f xml:space="preserve">
IF($BN46=$AF$4,$AG$11,
IF($BN46=$AF$5,"",
IF($BN46=$AF$6,"",
IF($BN46=$AF$7,$AG$18,
IF($BN46=$AF$8,"",
IF($BN46=$AF$9,"",
""))))))</f>
        <v/>
      </c>
      <c r="BW46" s="349" t="str">
        <f xml:space="preserve">
IF($BN46=$AF$4,$AG$12,
IF($BN46=$AF$5,"",
IF($BN46=$AF$6,"",
IF($BN46=$AF$7,$AG$14,
IF($BN46=$AF$8,"",
IF($BN46=$AF$9,"",
""))))))</f>
        <v/>
      </c>
      <c r="BX46" s="349" t="str">
        <f xml:space="preserve">
IF($BN46=$AF$4,$AG$13,
IF($BN46=$AF$5,"",
IF($BN46=$AF$6,"",
IF($BN46=$AF$7,"",
IF($BN46=$AF$8,"",
IF($BN46=$AF$9,"",
""))))))</f>
        <v/>
      </c>
      <c r="BY46" s="349" t="str">
        <f xml:space="preserve">
IF($BN46=$AF$4,$AG$14,
IF($BN46=$AF$5,"",
IF($BN46=$AF$6,"",
IF($BN46=$AF$7,"",
IF($BN46=$AF$8,"",
IF($BN46=$AF$9,"",
""))))))</f>
        <v/>
      </c>
      <c r="CI46" s="349">
        <f>'①壁等-木造'!D46</f>
        <v>0</v>
      </c>
      <c r="CJ46" s="349">
        <f>'①壁等-木造'!G46</f>
        <v>0</v>
      </c>
      <c r="CK46" s="349" t="str">
        <f>IF(OR(
AND($CI46&lt;&gt;$CI9,$CJ9=CK$8),AND($CI46&lt;&gt;$CI10,$CJ10=CK$8),
AND($CI46&lt;&gt;$CI11,$CJ11=CK$8),AND($CI46&lt;&gt;$CI12,$CJ12=CK$8),AND($CI46&lt;&gt;$CI13,$CJ13=CK$8),AND($CI46&lt;&gt;$CI14,$CJ14=CK$8),
AND($CI46&lt;&gt;$CI15,$CJ15=CK$8),AND($CI46&lt;&gt;$CI16,$CJ16=CK$8),AND($CI46&lt;&gt;$CI17,$CJ17=CK$8),AND($CI46&lt;&gt;$CI18,$CJ18=CK$8),
AND($CI46&lt;&gt;$CI19,$CJ19=CK$8),AND($CI46&lt;&gt;$CI20,$CJ20=CK$8),AND($CI46&lt;&gt;$CI21,$CJ21=CK$8),AND($CI46&lt;&gt;$CI22,$CJ22=CK$8),
AND($CI46&lt;&gt;$CI23,$CJ23=CK$8),AND($CI46&lt;&gt;$CI24,$CJ24=CK$8),AND($CI46&lt;&gt;$CI25,$CJ25=CK$8),AND($CI46&lt;&gt;$CI26,$CJ26=CK$8),
AND($CI46&lt;&gt;$CI27,$CJ27=CK$8),AND($CI46&lt;&gt;$CI28,$CJ28=CK$8),AND($CI46&lt;&gt;$CI29,$CJ29=CK$8),AND($CI46&lt;&gt;$CI30,$CJ30=CK$8),
AND($CI46&lt;&gt;$CI31,$CJ31=CK$8),AND($CI46&lt;&gt;$CI32,$CJ32=CK$8),AND($CI46&lt;&gt;$CI33,$CJ33=CK$8),AND($CI46&lt;&gt;$CI34,$CJ34=CK$8),
AND($CI46&lt;&gt;$CI35,$CJ35=CK$8),AND($CI46&lt;&gt;$CI36,$CJ36=CK$8),AND($CI46&lt;&gt;$CI37,$CJ37=CK$8),AND($CI46&lt;&gt;$CI38,$CJ38=CK$8),
AND($CI46&lt;&gt;$CI39,$CJ39=CK$8),AND($CI46&lt;&gt;$CI40,$CJ40=CK$8),AND($CI46&lt;&gt;$CI41,$CJ41=CK$8),AND($CI46&lt;&gt;$CI42,$CJ42=CK$8),
AND($CI46&lt;&gt;$CI43,$CJ43=CK$8),AND($CI46&lt;&gt;$CI44,$CJ44=CK$8),AND($CI46&lt;&gt;$CI45,$CJ45=CK$8)),
"",CK$8)</f>
        <v/>
      </c>
      <c r="CL46" s="349" t="str">
        <f t="shared" ref="CL46:DD46" si="362">IF(OR(
AND($CI46&lt;&gt;$CI9,$CJ9=CL$8),AND($CI46&lt;&gt;$CI10,$CJ10=CL$8),
AND($CI46&lt;&gt;$CI11,$CJ11=CL$8),AND($CI46&lt;&gt;$CI12,$CJ12=CL$8),AND($CI46&lt;&gt;$CI13,$CJ13=CL$8),AND($CI46&lt;&gt;$CI14,$CJ14=CL$8),
AND($CI46&lt;&gt;$CI15,$CJ15=CL$8),AND($CI46&lt;&gt;$CI16,$CJ16=CL$8),AND($CI46&lt;&gt;$CI17,$CJ17=CL$8),AND($CI46&lt;&gt;$CI18,$CJ18=CL$8),
AND($CI46&lt;&gt;$CI19,$CJ19=CL$8),AND($CI46&lt;&gt;$CI20,$CJ20=CL$8),AND($CI46&lt;&gt;$CI21,$CJ21=CL$8),AND($CI46&lt;&gt;$CI22,$CJ22=CL$8),
AND($CI46&lt;&gt;$CI23,$CJ23=CL$8),AND($CI46&lt;&gt;$CI24,$CJ24=CL$8),AND($CI46&lt;&gt;$CI25,$CJ25=CL$8),AND($CI46&lt;&gt;$CI26,$CJ26=CL$8),
AND($CI46&lt;&gt;$CI27,$CJ27=CL$8),AND($CI46&lt;&gt;$CI28,$CJ28=CL$8),AND($CI46&lt;&gt;$CI29,$CJ29=CL$8),AND($CI46&lt;&gt;$CI30,$CJ30=CL$8),
AND($CI46&lt;&gt;$CI31,$CJ31=CL$8),AND($CI46&lt;&gt;$CI32,$CJ32=CL$8),AND($CI46&lt;&gt;$CI33,$CJ33=CL$8),AND($CI46&lt;&gt;$CI34,$CJ34=CL$8),
AND($CI46&lt;&gt;$CI35,$CJ35=CL$8),AND($CI46&lt;&gt;$CI36,$CJ36=CL$8),AND($CI46&lt;&gt;$CI37,$CJ37=CL$8),AND($CI46&lt;&gt;$CI38,$CJ38=CL$8),
AND($CI46&lt;&gt;$CI39,$CJ39=CL$8),AND($CI46&lt;&gt;$CI40,$CJ40=CL$8),AND($CI46&lt;&gt;$CI41,$CJ41=CL$8),AND($CI46&lt;&gt;$CI42,$CJ42=CL$8),
AND($CI46&lt;&gt;$CI43,$CJ43=CL$8),AND($CI46&lt;&gt;$CI44,$CJ44=CL$8),AND($CI46&lt;&gt;$CI45,$CJ45=CL$8)),
"",CL$8)</f>
        <v/>
      </c>
      <c r="CM46" s="349" t="str">
        <f t="shared" si="362"/>
        <v/>
      </c>
      <c r="CN46" s="349" t="str">
        <f t="shared" si="362"/>
        <v>W04</v>
      </c>
      <c r="CO46" s="349" t="str">
        <f t="shared" si="362"/>
        <v>W05</v>
      </c>
      <c r="CP46" s="349" t="str">
        <f t="shared" si="362"/>
        <v>W06</v>
      </c>
      <c r="CQ46" s="349" t="str">
        <f t="shared" si="362"/>
        <v>W07</v>
      </c>
      <c r="CR46" s="349" t="str">
        <f t="shared" si="362"/>
        <v>W08</v>
      </c>
      <c r="CS46" s="349" t="str">
        <f t="shared" si="362"/>
        <v>W09</v>
      </c>
      <c r="CT46" s="349" t="str">
        <f t="shared" si="362"/>
        <v>W10</v>
      </c>
      <c r="CU46" s="349" t="str">
        <f t="shared" si="362"/>
        <v>W11</v>
      </c>
      <c r="CV46" s="349" t="str">
        <f t="shared" si="362"/>
        <v>W12</v>
      </c>
      <c r="CW46" s="349" t="str">
        <f t="shared" si="362"/>
        <v>W13</v>
      </c>
      <c r="CX46" s="349" t="str">
        <f t="shared" si="362"/>
        <v>W14</v>
      </c>
      <c r="CY46" s="349" t="str">
        <f t="shared" si="362"/>
        <v>W15</v>
      </c>
      <c r="CZ46" s="349" t="str">
        <f t="shared" si="362"/>
        <v>W16</v>
      </c>
      <c r="DA46" s="349" t="str">
        <f t="shared" si="362"/>
        <v>W17</v>
      </c>
      <c r="DB46" s="349" t="str">
        <f t="shared" si="362"/>
        <v>W18</v>
      </c>
      <c r="DC46" s="349" t="str">
        <f t="shared" si="362"/>
        <v>W19</v>
      </c>
      <c r="DD46" s="349" t="str">
        <f t="shared" si="362"/>
        <v>W20</v>
      </c>
      <c r="DF46" s="349">
        <f>'②壁等-RC造'!D46</f>
        <v>0</v>
      </c>
      <c r="DG46" s="349">
        <f>'②壁等-RC造'!H46</f>
        <v>0</v>
      </c>
      <c r="DH46" s="349" t="str">
        <f>IF(OR(
AND($DF46&lt;&gt;$DF9,$DG9=DH$8),AND($DF46&lt;&gt;$DF10,$DG10=DH$8),
AND($DF46&lt;&gt;$DF11,$DG11=DH$8),AND($DF46&lt;&gt;$DF12,$DG12=DH$8),AND($DF46&lt;&gt;$DF13,$DG13=DH$8),AND($DF46&lt;&gt;$DF14,$DG14=DH$8),
AND($DF46&lt;&gt;$DF15,$DG15=DH$8),AND($DF46&lt;&gt;$DF16,$DG16=DH$8),AND($DF46&lt;&gt;$DF17,$DG17=DH$8),AND($DF46&lt;&gt;$DF18,$DG18=DH$8),
AND($DF46&lt;&gt;$DF19,$DG19=DH$8),AND($DF46&lt;&gt;$DF20,$DG20=DH$8),AND($DF46&lt;&gt;$DF21,$DG21=DH$8),AND($DF46&lt;&gt;$DF22,$DG22=DH$8),
AND($DF46&lt;&gt;$DF23,$DG23=DH$8),AND($DF46&lt;&gt;$DF24,$DG24=DH$8),AND($DF46&lt;&gt;$DF25,$DG25=DH$8),AND($DF46&lt;&gt;$DF26,$DG26=DH$8),
AND($DF46&lt;&gt;$DF27,$DG27=DH$8),AND($DF46&lt;&gt;$DF28,$DG28=DH$8),AND($DF46&lt;&gt;$DF29,$DG29=DH$8),AND($DF46&lt;&gt;$DF30,$DG30=DH$8),
AND($DF46&lt;&gt;$DF31,$DG31=DH$8),AND($DF46&lt;&gt;$DF32,$DG32=DH$8),AND($DF46&lt;&gt;$DF33,$DG33=DH$8),AND($DF46&lt;&gt;$DF34,$DG34=DH$8),
AND($DF46&lt;&gt;$DF35,$DG35=DH$8),AND($DF46&lt;&gt;$DF36,$DG36=DH$8),AND($DF46&lt;&gt;$DF37,$DG37=DH$8),AND($DF46&lt;&gt;$DF38,$DG38=DH$8),
AND($DF46&lt;&gt;$DF39,$DG39=DH$8),AND($DF46&lt;&gt;$DF40,$DG40=DH$8),AND($DF46&lt;&gt;$DF41,$DG41=DH$8),AND($DF46&lt;&gt;$DF42,$DG42=DH$8),
AND($DF46&lt;&gt;$DF43,$DG43=DH$8),AND($DF46&lt;&gt;$DF44,$DG44=DH$8),AND($DF46&lt;&gt;$DF45,$DG45=DH$8)),
"",DH$8)</f>
        <v>RC01</v>
      </c>
      <c r="DI46" s="349" t="str">
        <f t="shared" ref="DI46:EA46" si="363">IF(OR(
AND($DF46&lt;&gt;$DF9,$DG9=DI$8),AND($DF46&lt;&gt;$DF10,$DG10=DI$8),
AND($DF46&lt;&gt;$DF11,$DG11=DI$8),AND($DF46&lt;&gt;$DF12,$DG12=DI$8),AND($DF46&lt;&gt;$DF13,$DG13=DI$8),AND($DF46&lt;&gt;$DF14,$DG14=DI$8),
AND($DF46&lt;&gt;$DF15,$DG15=DI$8),AND($DF46&lt;&gt;$DF16,$DG16=DI$8),AND($DF46&lt;&gt;$DF17,$DG17=DI$8),AND($DF46&lt;&gt;$DF18,$DG18=DI$8),
AND($DF46&lt;&gt;$DF19,$DG19=DI$8),AND($DF46&lt;&gt;$DF20,$DG20=DI$8),AND($DF46&lt;&gt;$DF21,$DG21=DI$8),AND($DF46&lt;&gt;$DF22,$DG22=DI$8),
AND($DF46&lt;&gt;$DF23,$DG23=DI$8),AND($DF46&lt;&gt;$DF24,$DG24=DI$8),AND($DF46&lt;&gt;$DF25,$DG25=DI$8),AND($DF46&lt;&gt;$DF26,$DG26=DI$8),
AND($DF46&lt;&gt;$DF27,$DG27=DI$8),AND($DF46&lt;&gt;$DF28,$DG28=DI$8),AND($DF46&lt;&gt;$DF29,$DG29=DI$8),AND($DF46&lt;&gt;$DF30,$DG30=DI$8),
AND($DF46&lt;&gt;$DF31,$DG31=DI$8),AND($DF46&lt;&gt;$DF32,$DG32=DI$8),AND($DF46&lt;&gt;$DF33,$DG33=DI$8),AND($DF46&lt;&gt;$DF34,$DG34=DI$8),
AND($DF46&lt;&gt;$DF35,$DG35=DI$8),AND($DF46&lt;&gt;$DF36,$DG36=DI$8),AND($DF46&lt;&gt;$DF37,$DG37=DI$8),AND($DF46&lt;&gt;$DF38,$DG38=DI$8),
AND($DF46&lt;&gt;$DF39,$DG39=DI$8),AND($DF46&lt;&gt;$DF40,$DG40=DI$8),AND($DF46&lt;&gt;$DF41,$DG41=DI$8),AND($DF46&lt;&gt;$DF42,$DG42=DI$8),
AND($DF46&lt;&gt;$DF43,$DG43=DI$8),AND($DF46&lt;&gt;$DF44,$DG44=DI$8),AND($DF46&lt;&gt;$DF45,$DG45=DI$8)),
"",DI$8)</f>
        <v>RC02</v>
      </c>
      <c r="DJ46" s="349" t="str">
        <f t="shared" si="363"/>
        <v>RC03</v>
      </c>
      <c r="DK46" s="349" t="str">
        <f t="shared" si="363"/>
        <v>RC04</v>
      </c>
      <c r="DL46" s="349" t="str">
        <f t="shared" si="363"/>
        <v>RC05</v>
      </c>
      <c r="DM46" s="349" t="str">
        <f t="shared" si="363"/>
        <v>RC06</v>
      </c>
      <c r="DN46" s="349" t="str">
        <f t="shared" si="363"/>
        <v>RC07</v>
      </c>
      <c r="DO46" s="349" t="str">
        <f t="shared" si="363"/>
        <v>RC08</v>
      </c>
      <c r="DP46" s="349" t="str">
        <f t="shared" si="363"/>
        <v>RC09</v>
      </c>
      <c r="DQ46" s="349" t="str">
        <f t="shared" si="363"/>
        <v>RC10</v>
      </c>
      <c r="DR46" s="349" t="str">
        <f t="shared" si="363"/>
        <v>RC11</v>
      </c>
      <c r="DS46" s="349" t="str">
        <f t="shared" si="363"/>
        <v>RC12</v>
      </c>
      <c r="DT46" s="349" t="str">
        <f t="shared" si="363"/>
        <v>RC13</v>
      </c>
      <c r="DU46" s="349" t="str">
        <f t="shared" si="363"/>
        <v>RC14</v>
      </c>
      <c r="DV46" s="349" t="str">
        <f t="shared" si="363"/>
        <v>RC15</v>
      </c>
      <c r="DW46" s="349" t="str">
        <f t="shared" si="363"/>
        <v>RC16</v>
      </c>
      <c r="DX46" s="349" t="str">
        <f t="shared" si="363"/>
        <v>RC17</v>
      </c>
      <c r="DY46" s="349" t="str">
        <f t="shared" si="363"/>
        <v>RC18</v>
      </c>
      <c r="DZ46" s="349" t="str">
        <f>IF(OR(
AND($DF46&lt;&gt;$DF9,$DG9=DZ$8),AND($DF46&lt;&gt;$DF10,$DG10=DZ$8),
AND($DF46&lt;&gt;$DF11,$DG11=DZ$8),AND($DF46&lt;&gt;$DF12,$DG12=DZ$8),AND($DF46&lt;&gt;$DF13,$DG13=DZ$8),AND($DF46&lt;&gt;$DF14,$DG14=DZ$8),
AND($DF46&lt;&gt;$DF15,$DG15=DZ$8),AND($DF46&lt;&gt;$DF16,$DG16=DZ$8),AND($DF46&lt;&gt;$DF17,$DG17=DZ$8),AND($DF46&lt;&gt;$DF18,$DG18=DZ$8),
AND($DF46&lt;&gt;$DF19,$DG19=DZ$8),AND($DF46&lt;&gt;$DF20,$DG20=DZ$8),AND($DF46&lt;&gt;$DF21,$DG21=DZ$8),AND($DF46&lt;&gt;$DF22,$DG22=DZ$8),
AND($DF46&lt;&gt;$DF23,$DG23=DZ$8),AND($DF46&lt;&gt;$DF24,$DG24=DZ$8),AND($DF46&lt;&gt;$DF25,$DG25=DZ$8),AND($DF46&lt;&gt;$DF26,$DG26=DZ$8),
AND($DF46&lt;&gt;$DF27,$DG27=DZ$8),AND($DF46&lt;&gt;$DF28,$DG28=DZ$8),AND($DF46&lt;&gt;$DF29,$DG29=DZ$8),AND($DF46&lt;&gt;$DF30,$DG30=DZ$8),
AND($DF46&lt;&gt;$DF31,$DG31=DZ$8),AND($DF46&lt;&gt;$DF32,$DG32=DZ$8),AND($DF46&lt;&gt;$DF33,$DG33=DZ$8),AND($DF46&lt;&gt;$DF34,$DG34=DZ$8),
AND($DF46&lt;&gt;$DF35,$DG35=DZ$8),AND($DF46&lt;&gt;$DF36,$DG36=DZ$8),AND($DF46&lt;&gt;$DF37,$DG37=DZ$8),AND($DF46&lt;&gt;$DF38,$DG38=DZ$8),
AND($DF46&lt;&gt;$DF39,$DG39=DZ$8),AND($DF46&lt;&gt;$DF40,$DG40=DZ$8),AND($DF46&lt;&gt;$DF41,$DG41=DZ$8),AND($DF46&lt;&gt;$DF42,$DG42=DZ$8),
AND($DF46&lt;&gt;$DF43,$DG43=DZ$8),AND($DF46&lt;&gt;$DF44,$DG44=DZ$8),AND($DF46&lt;&gt;$DF45,$DG45=DZ$8)),
"",DZ$8)</f>
        <v>RC19</v>
      </c>
      <c r="EA46" s="349" t="str">
        <f t="shared" si="363"/>
        <v>RC20</v>
      </c>
      <c r="EC46" s="349">
        <f>'③壁等-鉄骨造'!D46</f>
        <v>0</v>
      </c>
      <c r="ED46" s="349">
        <f>'③壁等-鉄骨造'!H46</f>
        <v>0</v>
      </c>
      <c r="EE46" s="349" t="str">
        <f>IF(OR(
AND($EC46&lt;&gt;$EC9,$ED9=EE$8),AND($EC46&lt;&gt;$EC10,$ED10=EE$8),
AND($EC46&lt;&gt;$EC11,$ED11=EE$8),AND($EC46&lt;&gt;$EC12,$ED12=EE$8),AND($EC46&lt;&gt;$EC13,$ED13=EE$8),AND($EC46&lt;&gt;$EC14,$ED14=EE$8),
AND($EC46&lt;&gt;$EC15,$ED15=EE$8),AND($EC46&lt;&gt;$EC16,$ED16=EE$8),AND($EC46&lt;&gt;$EC17,$ED17=EE$8),AND($EC46&lt;&gt;$EC18,$ED18=EE$8),
AND($EC46&lt;&gt;$EC19,$ED19=EE$8),AND($EC46&lt;&gt;$EC20,$ED20=EE$8),AND($EC46&lt;&gt;$EC21,$ED21=EE$8),AND($EC46&lt;&gt;$EC22,$ED22=EE$8),
AND($EC46&lt;&gt;$EC23,$ED23=EE$8),AND($EC46&lt;&gt;$EC24,$ED24=EE$8),AND($EC46&lt;&gt;$EC25,$ED25=EE$8),AND($EC46&lt;&gt;$EC26,$ED26=EE$8),
AND($EC46&lt;&gt;$EC27,$ED27=EE$8),AND($EC46&lt;&gt;$EC28,$ED28=EE$8),AND($EC46&lt;&gt;$EC29,$ED29=EE$8),AND($EC46&lt;&gt;$EC30,$ED30=EE$8),
AND($EC46&lt;&gt;$EC31,$ED31=EE$8),AND($EC46&lt;&gt;$EC32,$ED32=EE$8),AND($EC46&lt;&gt;$EC33,$ED33=EE$8),AND($EC46&lt;&gt;$EC34,$ED34=EE$8),
AND($EC46&lt;&gt;$EC35,$ED35=EE$8),AND($EC46&lt;&gt;$EC36,$ED36=EE$8),AND($EC46&lt;&gt;$EC37,$ED37=EE$8),AND($EC46&lt;&gt;$EC38,$ED38=EE$8),
AND($EC46&lt;&gt;$EC39,$ED39=EE$8),AND($EC46&lt;&gt;$EC40,$ED40=EE$8),AND($EC46&lt;&gt;$EC41,$ED41=EE$8),AND($EC46&lt;&gt;$EC42,$ED42=EE$8),
AND($EC46&lt;&gt;$EC43,$ED43=EE$8),AND($EC46&lt;&gt;$EC44,$ED44=EE$8),AND($EC46&lt;&gt;$EC45,$ED45=EE$8)),
"",EE$8)</f>
        <v>S01</v>
      </c>
      <c r="EF46" s="349" t="str">
        <f t="shared" ref="EF46:EN46" si="364">IF(OR(
AND($EC46&lt;&gt;$EC9,$ED9=EF$8),AND($EC46&lt;&gt;$EC10,$ED10=EF$8),
AND($EC46&lt;&gt;$EC11,$ED11=EF$8),AND($EC46&lt;&gt;$EC12,$ED12=EF$8),AND($EC46&lt;&gt;$EC13,$ED13=EF$8),AND($EC46&lt;&gt;$EC14,$ED14=EF$8),
AND($EC46&lt;&gt;$EC15,$ED15=EF$8),AND($EC46&lt;&gt;$EC16,$ED16=EF$8),AND($EC46&lt;&gt;$EC17,$ED17=EF$8),AND($EC46&lt;&gt;$EC18,$ED18=EF$8),
AND($EC46&lt;&gt;$EC19,$ED19=EF$8),AND($EC46&lt;&gt;$EC20,$ED20=EF$8),AND($EC46&lt;&gt;$EC21,$ED21=EF$8),AND($EC46&lt;&gt;$EC22,$ED22=EF$8),
AND($EC46&lt;&gt;$EC23,$ED23=EF$8),AND($EC46&lt;&gt;$EC24,$ED24=EF$8),AND($EC46&lt;&gt;$EC25,$ED25=EF$8),AND($EC46&lt;&gt;$EC26,$ED26=EF$8),
AND($EC46&lt;&gt;$EC27,$ED27=EF$8),AND($EC46&lt;&gt;$EC28,$ED28=EF$8),AND($EC46&lt;&gt;$EC29,$ED29=EF$8),AND($EC46&lt;&gt;$EC30,$ED30=EF$8),
AND($EC46&lt;&gt;$EC31,$ED31=EF$8),AND($EC46&lt;&gt;$EC32,$ED32=EF$8),AND($EC46&lt;&gt;$EC33,$ED33=EF$8),AND($EC46&lt;&gt;$EC34,$ED34=EF$8),
AND($EC46&lt;&gt;$EC35,$ED35=EF$8),AND($EC46&lt;&gt;$EC36,$ED36=EF$8),AND($EC46&lt;&gt;$EC37,$ED37=EF$8),AND($EC46&lt;&gt;$EC38,$ED38=EF$8),
AND($EC46&lt;&gt;$EC39,$ED39=EF$8),AND($EC46&lt;&gt;$EC40,$ED40=EF$8),AND($EC46&lt;&gt;$EC41,$ED41=EF$8),AND($EC46&lt;&gt;$EC42,$ED42=EF$8),
AND($EC46&lt;&gt;$EC43,$ED43=EF$8),AND($EC46&lt;&gt;$EC44,$ED44=EF$8),AND($EC46&lt;&gt;$EC45,$ED45=EF$8)),
"",EF$8)</f>
        <v>S02</v>
      </c>
      <c r="EG46" s="349" t="str">
        <f t="shared" si="364"/>
        <v>S03</v>
      </c>
      <c r="EH46" s="349" t="str">
        <f t="shared" si="364"/>
        <v>S04</v>
      </c>
      <c r="EI46" s="349" t="str">
        <f t="shared" si="364"/>
        <v>S05</v>
      </c>
      <c r="EJ46" s="349" t="str">
        <f t="shared" si="364"/>
        <v>S06</v>
      </c>
      <c r="EK46" s="349" t="str">
        <f t="shared" si="364"/>
        <v>S07</v>
      </c>
      <c r="EL46" s="349" t="str">
        <f t="shared" si="364"/>
        <v>S08</v>
      </c>
      <c r="EM46" s="349" t="str">
        <f t="shared" si="364"/>
        <v>S09</v>
      </c>
      <c r="EN46" s="349" t="str">
        <f t="shared" si="364"/>
        <v>S10</v>
      </c>
      <c r="EO46" s="349" t="str">
        <f t="shared" ref="EO46" si="365">IF(OR(
AND($EC46&lt;&gt;$EC9,$ED9=EO$8),AND($EC46&lt;&gt;$EC10,$ED10=EO$8),
AND($EC46&lt;&gt;$EC11,$ED11=EO$8),AND($EC46&lt;&gt;$EC12,$ED12=EO$8),AND($EC46&lt;&gt;$EC13,$ED13=EO$8),AND($EC46&lt;&gt;$EC14,$ED14=EO$8),
AND($EC46&lt;&gt;$EC15,$ED15=EO$8),AND($EC46&lt;&gt;$EC16,$ED16=EO$8),AND($EC46&lt;&gt;$EC17,$ED17=EO$8),AND($EC46&lt;&gt;$EC18,$ED18=EO$8),
AND($EC46&lt;&gt;$EC19,$ED19=EO$8),AND($EC46&lt;&gt;$EC20,$ED20=EO$8),AND($EC46&lt;&gt;$EC21,$ED21=EO$8),AND($EC46&lt;&gt;$EC22,$ED22=EO$8),
AND($EC46&lt;&gt;$EC23,$ED23=EO$8),AND($EC46&lt;&gt;$EC24,$ED24=EO$8),AND($EC46&lt;&gt;$EC25,$ED25=EO$8),AND($EC46&lt;&gt;$EC26,$ED26=EO$8),
AND($EC46&lt;&gt;$EC27,$ED27=EO$8),AND($EC46&lt;&gt;$EC28,$ED28=EO$8),AND($EC46&lt;&gt;$EC29,$ED29=EO$8),AND($EC46&lt;&gt;$EC30,$ED30=EO$8),
AND($EC46&lt;&gt;$EC31,$ED31=EO$8),AND($EC46&lt;&gt;$EC32,$ED32=EO$8),AND($EC46&lt;&gt;$EC33,$ED33=EO$8),AND($EC46&lt;&gt;$EC34,$ED34=EO$8),
AND($EC46&lt;&gt;$EC35,$ED35=EO$8),AND($EC46&lt;&gt;$EC36,$ED36=EO$8),AND($EC46&lt;&gt;$EC37,$ED37=EO$8),AND($EC46&lt;&gt;$EC38,$ED38=EO$8),
AND($EC46&lt;&gt;$EC39,$ED39=EO$8),AND($EC46&lt;&gt;$EC40,$ED40=EO$8),AND($EC46&lt;&gt;$EC41,$ED41=EO$8),AND($EC46&lt;&gt;$EC42,$ED42=EO$8),
AND($EC46&lt;&gt;$EC43,$ED43=EO$8),AND($EC46&lt;&gt;$EC44,$ED44=EO$8),AND($EC46&lt;&gt;$EC45,$ED45=EO$8)),
"",EO$8)</f>
        <v>S11</v>
      </c>
      <c r="EP46" s="349" t="str">
        <f t="shared" ref="EP46" si="366">IF(OR(
AND($EC46&lt;&gt;$EC9,$ED9=EP$8),AND($EC46&lt;&gt;$EC10,$ED10=EP$8),
AND($EC46&lt;&gt;$EC11,$ED11=EP$8),AND($EC46&lt;&gt;$EC12,$ED12=EP$8),AND($EC46&lt;&gt;$EC13,$ED13=EP$8),AND($EC46&lt;&gt;$EC14,$ED14=EP$8),
AND($EC46&lt;&gt;$EC15,$ED15=EP$8),AND($EC46&lt;&gt;$EC16,$ED16=EP$8),AND($EC46&lt;&gt;$EC17,$ED17=EP$8),AND($EC46&lt;&gt;$EC18,$ED18=EP$8),
AND($EC46&lt;&gt;$EC19,$ED19=EP$8),AND($EC46&lt;&gt;$EC20,$ED20=EP$8),AND($EC46&lt;&gt;$EC21,$ED21=EP$8),AND($EC46&lt;&gt;$EC22,$ED22=EP$8),
AND($EC46&lt;&gt;$EC23,$ED23=EP$8),AND($EC46&lt;&gt;$EC24,$ED24=EP$8),AND($EC46&lt;&gt;$EC25,$ED25=EP$8),AND($EC46&lt;&gt;$EC26,$ED26=EP$8),
AND($EC46&lt;&gt;$EC27,$ED27=EP$8),AND($EC46&lt;&gt;$EC28,$ED28=EP$8),AND($EC46&lt;&gt;$EC29,$ED29=EP$8),AND($EC46&lt;&gt;$EC30,$ED30=EP$8),
AND($EC46&lt;&gt;$EC31,$ED31=EP$8),AND($EC46&lt;&gt;$EC32,$ED32=EP$8),AND($EC46&lt;&gt;$EC33,$ED33=EP$8),AND($EC46&lt;&gt;$EC34,$ED34=EP$8),
AND($EC46&lt;&gt;$EC35,$ED35=EP$8),AND($EC46&lt;&gt;$EC36,$ED36=EP$8),AND($EC46&lt;&gt;$EC37,$ED37=EP$8),AND($EC46&lt;&gt;$EC38,$ED38=EP$8),
AND($EC46&lt;&gt;$EC39,$ED39=EP$8),AND($EC46&lt;&gt;$EC40,$ED40=EP$8),AND($EC46&lt;&gt;$EC41,$ED41=EP$8),AND($EC46&lt;&gt;$EC42,$ED42=EP$8),
AND($EC46&lt;&gt;$EC43,$ED43=EP$8),AND($EC46&lt;&gt;$EC44,$ED44=EP$8),AND($EC46&lt;&gt;$EC45,$ED45=EP$8)),
"",EP$8)</f>
        <v>S12</v>
      </c>
      <c r="EQ46" s="349" t="str">
        <f t="shared" ref="EQ46" si="367">IF(OR(
AND($EC46&lt;&gt;$EC9,$ED9=EQ$8),AND($EC46&lt;&gt;$EC10,$ED10=EQ$8),
AND($EC46&lt;&gt;$EC11,$ED11=EQ$8),AND($EC46&lt;&gt;$EC12,$ED12=EQ$8),AND($EC46&lt;&gt;$EC13,$ED13=EQ$8),AND($EC46&lt;&gt;$EC14,$ED14=EQ$8),
AND($EC46&lt;&gt;$EC15,$ED15=EQ$8),AND($EC46&lt;&gt;$EC16,$ED16=EQ$8),AND($EC46&lt;&gt;$EC17,$ED17=EQ$8),AND($EC46&lt;&gt;$EC18,$ED18=EQ$8),
AND($EC46&lt;&gt;$EC19,$ED19=EQ$8),AND($EC46&lt;&gt;$EC20,$ED20=EQ$8),AND($EC46&lt;&gt;$EC21,$ED21=EQ$8),AND($EC46&lt;&gt;$EC22,$ED22=EQ$8),
AND($EC46&lt;&gt;$EC23,$ED23=EQ$8),AND($EC46&lt;&gt;$EC24,$ED24=EQ$8),AND($EC46&lt;&gt;$EC25,$ED25=EQ$8),AND($EC46&lt;&gt;$EC26,$ED26=EQ$8),
AND($EC46&lt;&gt;$EC27,$ED27=EQ$8),AND($EC46&lt;&gt;$EC28,$ED28=EQ$8),AND($EC46&lt;&gt;$EC29,$ED29=EQ$8),AND($EC46&lt;&gt;$EC30,$ED30=EQ$8),
AND($EC46&lt;&gt;$EC31,$ED31=EQ$8),AND($EC46&lt;&gt;$EC32,$ED32=EQ$8),AND($EC46&lt;&gt;$EC33,$ED33=EQ$8),AND($EC46&lt;&gt;$EC34,$ED34=EQ$8),
AND($EC46&lt;&gt;$EC35,$ED35=EQ$8),AND($EC46&lt;&gt;$EC36,$ED36=EQ$8),AND($EC46&lt;&gt;$EC37,$ED37=EQ$8),AND($EC46&lt;&gt;$EC38,$ED38=EQ$8),
AND($EC46&lt;&gt;$EC39,$ED39=EQ$8),AND($EC46&lt;&gt;$EC40,$ED40=EQ$8),AND($EC46&lt;&gt;$EC41,$ED41=EQ$8),AND($EC46&lt;&gt;$EC42,$ED42=EQ$8),
AND($EC46&lt;&gt;$EC43,$ED43=EQ$8),AND($EC46&lt;&gt;$EC44,$ED44=EQ$8),AND($EC46&lt;&gt;$EC45,$ED45=EQ$8)),
"",EQ$8)</f>
        <v>S13</v>
      </c>
      <c r="ER46" s="349" t="str">
        <f t="shared" ref="ER46" si="368">IF(OR(
AND($EC46&lt;&gt;$EC9,$ED9=ER$8),AND($EC46&lt;&gt;$EC10,$ED10=ER$8),
AND($EC46&lt;&gt;$EC11,$ED11=ER$8),AND($EC46&lt;&gt;$EC12,$ED12=ER$8),AND($EC46&lt;&gt;$EC13,$ED13=ER$8),AND($EC46&lt;&gt;$EC14,$ED14=ER$8),
AND($EC46&lt;&gt;$EC15,$ED15=ER$8),AND($EC46&lt;&gt;$EC16,$ED16=ER$8),AND($EC46&lt;&gt;$EC17,$ED17=ER$8),AND($EC46&lt;&gt;$EC18,$ED18=ER$8),
AND($EC46&lt;&gt;$EC19,$ED19=ER$8),AND($EC46&lt;&gt;$EC20,$ED20=ER$8),AND($EC46&lt;&gt;$EC21,$ED21=ER$8),AND($EC46&lt;&gt;$EC22,$ED22=ER$8),
AND($EC46&lt;&gt;$EC23,$ED23=ER$8),AND($EC46&lt;&gt;$EC24,$ED24=ER$8),AND($EC46&lt;&gt;$EC25,$ED25=ER$8),AND($EC46&lt;&gt;$EC26,$ED26=ER$8),
AND($EC46&lt;&gt;$EC27,$ED27=ER$8),AND($EC46&lt;&gt;$EC28,$ED28=ER$8),AND($EC46&lt;&gt;$EC29,$ED29=ER$8),AND($EC46&lt;&gt;$EC30,$ED30=ER$8),
AND($EC46&lt;&gt;$EC31,$ED31=ER$8),AND($EC46&lt;&gt;$EC32,$ED32=ER$8),AND($EC46&lt;&gt;$EC33,$ED33=ER$8),AND($EC46&lt;&gt;$EC34,$ED34=ER$8),
AND($EC46&lt;&gt;$EC35,$ED35=ER$8),AND($EC46&lt;&gt;$EC36,$ED36=ER$8),AND($EC46&lt;&gt;$EC37,$ED37=ER$8),AND($EC46&lt;&gt;$EC38,$ED38=ER$8),
AND($EC46&lt;&gt;$EC39,$ED39=ER$8),AND($EC46&lt;&gt;$EC40,$ED40=ER$8),AND($EC46&lt;&gt;$EC41,$ED41=ER$8),AND($EC46&lt;&gt;$EC42,$ED42=ER$8),
AND($EC46&lt;&gt;$EC43,$ED43=ER$8),AND($EC46&lt;&gt;$EC44,$ED44=ER$8),AND($EC46&lt;&gt;$EC45,$ED45=ER$8)),
"",ER$8)</f>
        <v>S14</v>
      </c>
      <c r="ES46" s="349" t="str">
        <f t="shared" ref="ES46" si="369">IF(OR(
AND($EC46&lt;&gt;$EC9,$ED9=ES$8),AND($EC46&lt;&gt;$EC10,$ED10=ES$8),
AND($EC46&lt;&gt;$EC11,$ED11=ES$8),AND($EC46&lt;&gt;$EC12,$ED12=ES$8),AND($EC46&lt;&gt;$EC13,$ED13=ES$8),AND($EC46&lt;&gt;$EC14,$ED14=ES$8),
AND($EC46&lt;&gt;$EC15,$ED15=ES$8),AND($EC46&lt;&gt;$EC16,$ED16=ES$8),AND($EC46&lt;&gt;$EC17,$ED17=ES$8),AND($EC46&lt;&gt;$EC18,$ED18=ES$8),
AND($EC46&lt;&gt;$EC19,$ED19=ES$8),AND($EC46&lt;&gt;$EC20,$ED20=ES$8),AND($EC46&lt;&gt;$EC21,$ED21=ES$8),AND($EC46&lt;&gt;$EC22,$ED22=ES$8),
AND($EC46&lt;&gt;$EC23,$ED23=ES$8),AND($EC46&lt;&gt;$EC24,$ED24=ES$8),AND($EC46&lt;&gt;$EC25,$ED25=ES$8),AND($EC46&lt;&gt;$EC26,$ED26=ES$8),
AND($EC46&lt;&gt;$EC27,$ED27=ES$8),AND($EC46&lt;&gt;$EC28,$ED28=ES$8),AND($EC46&lt;&gt;$EC29,$ED29=ES$8),AND($EC46&lt;&gt;$EC30,$ED30=ES$8),
AND($EC46&lt;&gt;$EC31,$ED31=ES$8),AND($EC46&lt;&gt;$EC32,$ED32=ES$8),AND($EC46&lt;&gt;$EC33,$ED33=ES$8),AND($EC46&lt;&gt;$EC34,$ED34=ES$8),
AND($EC46&lt;&gt;$EC35,$ED35=ES$8),AND($EC46&lt;&gt;$EC36,$ED36=ES$8),AND($EC46&lt;&gt;$EC37,$ED37=ES$8),AND($EC46&lt;&gt;$EC38,$ED38=ES$8),
AND($EC46&lt;&gt;$EC39,$ED39=ES$8),AND($EC46&lt;&gt;$EC40,$ED40=ES$8),AND($EC46&lt;&gt;$EC41,$ED41=ES$8),AND($EC46&lt;&gt;$EC42,$ED42=ES$8),
AND($EC46&lt;&gt;$EC43,$ED43=ES$8),AND($EC46&lt;&gt;$EC44,$ED44=ES$8),AND($EC46&lt;&gt;$EC45,$ED45=ES$8)),
"",ES$8)</f>
        <v>S15</v>
      </c>
      <c r="ET46" s="349" t="str">
        <f t="shared" ref="ET46" si="370">IF(OR(
AND($EC46&lt;&gt;$EC9,$ED9=ET$8),AND($EC46&lt;&gt;$EC10,$ED10=ET$8),
AND($EC46&lt;&gt;$EC11,$ED11=ET$8),AND($EC46&lt;&gt;$EC12,$ED12=ET$8),AND($EC46&lt;&gt;$EC13,$ED13=ET$8),AND($EC46&lt;&gt;$EC14,$ED14=ET$8),
AND($EC46&lt;&gt;$EC15,$ED15=ET$8),AND($EC46&lt;&gt;$EC16,$ED16=ET$8),AND($EC46&lt;&gt;$EC17,$ED17=ET$8),AND($EC46&lt;&gt;$EC18,$ED18=ET$8),
AND($EC46&lt;&gt;$EC19,$ED19=ET$8),AND($EC46&lt;&gt;$EC20,$ED20=ET$8),AND($EC46&lt;&gt;$EC21,$ED21=ET$8),AND($EC46&lt;&gt;$EC22,$ED22=ET$8),
AND($EC46&lt;&gt;$EC23,$ED23=ET$8),AND($EC46&lt;&gt;$EC24,$ED24=ET$8),AND($EC46&lt;&gt;$EC25,$ED25=ET$8),AND($EC46&lt;&gt;$EC26,$ED26=ET$8),
AND($EC46&lt;&gt;$EC27,$ED27=ET$8),AND($EC46&lt;&gt;$EC28,$ED28=ET$8),AND($EC46&lt;&gt;$EC29,$ED29=ET$8),AND($EC46&lt;&gt;$EC30,$ED30=ET$8),
AND($EC46&lt;&gt;$EC31,$ED31=ET$8),AND($EC46&lt;&gt;$EC32,$ED32=ET$8),AND($EC46&lt;&gt;$EC33,$ED33=ET$8),AND($EC46&lt;&gt;$EC34,$ED34=ET$8),
AND($EC46&lt;&gt;$EC35,$ED35=ET$8),AND($EC46&lt;&gt;$EC36,$ED36=ET$8),AND($EC46&lt;&gt;$EC37,$ED37=ET$8),AND($EC46&lt;&gt;$EC38,$ED38=ET$8),
AND($EC46&lt;&gt;$EC39,$ED39=ET$8),AND($EC46&lt;&gt;$EC40,$ED40=ET$8),AND($EC46&lt;&gt;$EC41,$ED41=ET$8),AND($EC46&lt;&gt;$EC42,$ED42=ET$8),
AND($EC46&lt;&gt;$EC43,$ED43=ET$8),AND($EC46&lt;&gt;$EC44,$ED44=ET$8),AND($EC46&lt;&gt;$EC45,$ED45=ET$8)),
"",ET$8)</f>
        <v>S16</v>
      </c>
      <c r="EU46" s="349" t="str">
        <f t="shared" ref="EU46" si="371">IF(OR(
AND($EC46&lt;&gt;$EC9,$ED9=EU$8),AND($EC46&lt;&gt;$EC10,$ED10=EU$8),
AND($EC46&lt;&gt;$EC11,$ED11=EU$8),AND($EC46&lt;&gt;$EC12,$ED12=EU$8),AND($EC46&lt;&gt;$EC13,$ED13=EU$8),AND($EC46&lt;&gt;$EC14,$ED14=EU$8),
AND($EC46&lt;&gt;$EC15,$ED15=EU$8),AND($EC46&lt;&gt;$EC16,$ED16=EU$8),AND($EC46&lt;&gt;$EC17,$ED17=EU$8),AND($EC46&lt;&gt;$EC18,$ED18=EU$8),
AND($EC46&lt;&gt;$EC19,$ED19=EU$8),AND($EC46&lt;&gt;$EC20,$ED20=EU$8),AND($EC46&lt;&gt;$EC21,$ED21=EU$8),AND($EC46&lt;&gt;$EC22,$ED22=EU$8),
AND($EC46&lt;&gt;$EC23,$ED23=EU$8),AND($EC46&lt;&gt;$EC24,$ED24=EU$8),AND($EC46&lt;&gt;$EC25,$ED25=EU$8),AND($EC46&lt;&gt;$EC26,$ED26=EU$8),
AND($EC46&lt;&gt;$EC27,$ED27=EU$8),AND($EC46&lt;&gt;$EC28,$ED28=EU$8),AND($EC46&lt;&gt;$EC29,$ED29=EU$8),AND($EC46&lt;&gt;$EC30,$ED30=EU$8),
AND($EC46&lt;&gt;$EC31,$ED31=EU$8),AND($EC46&lt;&gt;$EC32,$ED32=EU$8),AND($EC46&lt;&gt;$EC33,$ED33=EU$8),AND($EC46&lt;&gt;$EC34,$ED34=EU$8),
AND($EC46&lt;&gt;$EC35,$ED35=EU$8),AND($EC46&lt;&gt;$EC36,$ED36=EU$8),AND($EC46&lt;&gt;$EC37,$ED37=EU$8),AND($EC46&lt;&gt;$EC38,$ED38=EU$8),
AND($EC46&lt;&gt;$EC39,$ED39=EU$8),AND($EC46&lt;&gt;$EC40,$ED40=EU$8),AND($EC46&lt;&gt;$EC41,$ED41=EU$8),AND($EC46&lt;&gt;$EC42,$ED42=EU$8),
AND($EC46&lt;&gt;$EC43,$ED43=EU$8),AND($EC46&lt;&gt;$EC44,$ED44=EU$8),AND($EC46&lt;&gt;$EC45,$ED45=EU$8)),
"",EU$8)</f>
        <v>S17</v>
      </c>
      <c r="EV46" s="349" t="str">
        <f t="shared" ref="EV46" si="372">IF(OR(
AND($EC46&lt;&gt;$EC9,$ED9=EV$8),AND($EC46&lt;&gt;$EC10,$ED10=EV$8),
AND($EC46&lt;&gt;$EC11,$ED11=EV$8),AND($EC46&lt;&gt;$EC12,$ED12=EV$8),AND($EC46&lt;&gt;$EC13,$ED13=EV$8),AND($EC46&lt;&gt;$EC14,$ED14=EV$8),
AND($EC46&lt;&gt;$EC15,$ED15=EV$8),AND($EC46&lt;&gt;$EC16,$ED16=EV$8),AND($EC46&lt;&gt;$EC17,$ED17=EV$8),AND($EC46&lt;&gt;$EC18,$ED18=EV$8),
AND($EC46&lt;&gt;$EC19,$ED19=EV$8),AND($EC46&lt;&gt;$EC20,$ED20=EV$8),AND($EC46&lt;&gt;$EC21,$ED21=EV$8),AND($EC46&lt;&gt;$EC22,$ED22=EV$8),
AND($EC46&lt;&gt;$EC23,$ED23=EV$8),AND($EC46&lt;&gt;$EC24,$ED24=EV$8),AND($EC46&lt;&gt;$EC25,$ED25=EV$8),AND($EC46&lt;&gt;$EC26,$ED26=EV$8),
AND($EC46&lt;&gt;$EC27,$ED27=EV$8),AND($EC46&lt;&gt;$EC28,$ED28=EV$8),AND($EC46&lt;&gt;$EC29,$ED29=EV$8),AND($EC46&lt;&gt;$EC30,$ED30=EV$8),
AND($EC46&lt;&gt;$EC31,$ED31=EV$8),AND($EC46&lt;&gt;$EC32,$ED32=EV$8),AND($EC46&lt;&gt;$EC33,$ED33=EV$8),AND($EC46&lt;&gt;$EC34,$ED34=EV$8),
AND($EC46&lt;&gt;$EC35,$ED35=EV$8),AND($EC46&lt;&gt;$EC36,$ED36=EV$8),AND($EC46&lt;&gt;$EC37,$ED37=EV$8),AND($EC46&lt;&gt;$EC38,$ED38=EV$8),
AND($EC46&lt;&gt;$EC39,$ED39=EV$8),AND($EC46&lt;&gt;$EC40,$ED40=EV$8),AND($EC46&lt;&gt;$EC41,$ED41=EV$8),AND($EC46&lt;&gt;$EC42,$ED42=EV$8),
AND($EC46&lt;&gt;$EC43,$ED43=EV$8),AND($EC46&lt;&gt;$EC44,$ED44=EV$8),AND($EC46&lt;&gt;$EC45,$ED45=EV$8)),
"",EV$8)</f>
        <v>S18</v>
      </c>
      <c r="EW46" s="349" t="str">
        <f t="shared" ref="EW46" si="373">IF(OR(
AND($EC46&lt;&gt;$EC9,$ED9=EW$8),AND($EC46&lt;&gt;$EC10,$ED10=EW$8),
AND($EC46&lt;&gt;$EC11,$ED11=EW$8),AND($EC46&lt;&gt;$EC12,$ED12=EW$8),AND($EC46&lt;&gt;$EC13,$ED13=EW$8),AND($EC46&lt;&gt;$EC14,$ED14=EW$8),
AND($EC46&lt;&gt;$EC15,$ED15=EW$8),AND($EC46&lt;&gt;$EC16,$ED16=EW$8),AND($EC46&lt;&gt;$EC17,$ED17=EW$8),AND($EC46&lt;&gt;$EC18,$ED18=EW$8),
AND($EC46&lt;&gt;$EC19,$ED19=EW$8),AND($EC46&lt;&gt;$EC20,$ED20=EW$8),AND($EC46&lt;&gt;$EC21,$ED21=EW$8),AND($EC46&lt;&gt;$EC22,$ED22=EW$8),
AND($EC46&lt;&gt;$EC23,$ED23=EW$8),AND($EC46&lt;&gt;$EC24,$ED24=EW$8),AND($EC46&lt;&gt;$EC25,$ED25=EW$8),AND($EC46&lt;&gt;$EC26,$ED26=EW$8),
AND($EC46&lt;&gt;$EC27,$ED27=EW$8),AND($EC46&lt;&gt;$EC28,$ED28=EW$8),AND($EC46&lt;&gt;$EC29,$ED29=EW$8),AND($EC46&lt;&gt;$EC30,$ED30=EW$8),
AND($EC46&lt;&gt;$EC31,$ED31=EW$8),AND($EC46&lt;&gt;$EC32,$ED32=EW$8),AND($EC46&lt;&gt;$EC33,$ED33=EW$8),AND($EC46&lt;&gt;$EC34,$ED34=EW$8),
AND($EC46&lt;&gt;$EC35,$ED35=EW$8),AND($EC46&lt;&gt;$EC36,$ED36=EW$8),AND($EC46&lt;&gt;$EC37,$ED37=EW$8),AND($EC46&lt;&gt;$EC38,$ED38=EW$8),
AND($EC46&lt;&gt;$EC39,$ED39=EW$8),AND($EC46&lt;&gt;$EC40,$ED40=EW$8),AND($EC46&lt;&gt;$EC41,$ED41=EW$8),AND($EC46&lt;&gt;$EC42,$ED42=EW$8),
AND($EC46&lt;&gt;$EC43,$ED43=EW$8),AND($EC46&lt;&gt;$EC44,$ED44=EW$8),AND($EC46&lt;&gt;$EC45,$ED45=EW$8)),
"",EW$8)</f>
        <v>S19</v>
      </c>
      <c r="EX46" s="349" t="str">
        <f t="shared" ref="EX46" si="374">IF(OR(
AND($EC46&lt;&gt;$EC9,$ED9=EX$8),AND($EC46&lt;&gt;$EC10,$ED10=EX$8),
AND($EC46&lt;&gt;$EC11,$ED11=EX$8),AND($EC46&lt;&gt;$EC12,$ED12=EX$8),AND($EC46&lt;&gt;$EC13,$ED13=EX$8),AND($EC46&lt;&gt;$EC14,$ED14=EX$8),
AND($EC46&lt;&gt;$EC15,$ED15=EX$8),AND($EC46&lt;&gt;$EC16,$ED16=EX$8),AND($EC46&lt;&gt;$EC17,$ED17=EX$8),AND($EC46&lt;&gt;$EC18,$ED18=EX$8),
AND($EC46&lt;&gt;$EC19,$ED19=EX$8),AND($EC46&lt;&gt;$EC20,$ED20=EX$8),AND($EC46&lt;&gt;$EC21,$ED21=EX$8),AND($EC46&lt;&gt;$EC22,$ED22=EX$8),
AND($EC46&lt;&gt;$EC23,$ED23=EX$8),AND($EC46&lt;&gt;$EC24,$ED24=EX$8),AND($EC46&lt;&gt;$EC25,$ED25=EX$8),AND($EC46&lt;&gt;$EC26,$ED26=EX$8),
AND($EC46&lt;&gt;$EC27,$ED27=EX$8),AND($EC46&lt;&gt;$EC28,$ED28=EX$8),AND($EC46&lt;&gt;$EC29,$ED29=EX$8),AND($EC46&lt;&gt;$EC30,$ED30=EX$8),
AND($EC46&lt;&gt;$EC31,$ED31=EX$8),AND($EC46&lt;&gt;$EC32,$ED32=EX$8),AND($EC46&lt;&gt;$EC33,$ED33=EX$8),AND($EC46&lt;&gt;$EC34,$ED34=EX$8),
AND($EC46&lt;&gt;$EC35,$ED35=EX$8),AND($EC46&lt;&gt;$EC36,$ED36=EX$8),AND($EC46&lt;&gt;$EC37,$ED37=EX$8),AND($EC46&lt;&gt;$EC38,$ED38=EX$8),
AND($EC46&lt;&gt;$EC39,$ED39=EX$8),AND($EC46&lt;&gt;$EC40,$ED40=EX$8),AND($EC46&lt;&gt;$EC41,$ED41=EX$8),AND($EC46&lt;&gt;$EC42,$ED42=EX$8),
AND($EC46&lt;&gt;$EC43,$ED43=EX$8),AND($EC46&lt;&gt;$EC44,$ED44=EX$8),AND($EC46&lt;&gt;$EC45,$ED45=EX$8)),
"",EX$8)</f>
        <v>S20</v>
      </c>
    </row>
    <row r="47" spans="1:154" x14ac:dyDescent="0.15">
      <c r="AT47" s="349" t="s">
        <v>315</v>
      </c>
      <c r="AU47" s="349">
        <v>0.08</v>
      </c>
      <c r="AY47" s="349">
        <f>'③壁等-鉄骨造'!L47</f>
        <v>0</v>
      </c>
      <c r="AZ47" s="349" t="str">
        <f t="shared" si="152"/>
        <v/>
      </c>
      <c r="BA47" s="349" t="str">
        <f t="shared" si="131"/>
        <v/>
      </c>
      <c r="BB47" s="349" t="str">
        <f t="shared" si="132"/>
        <v/>
      </c>
      <c r="BC47" s="349" t="str">
        <f t="shared" si="153"/>
        <v/>
      </c>
      <c r="BD47" s="349">
        <f>'③壁等-鉄骨造'!O47</f>
        <v>0</v>
      </c>
      <c r="BE47" s="349" t="str">
        <f t="shared" si="133"/>
        <v/>
      </c>
      <c r="BF47" s="349" t="str">
        <f t="shared" si="134"/>
        <v/>
      </c>
      <c r="BG47" s="349" t="str">
        <f t="shared" si="135"/>
        <v/>
      </c>
      <c r="BH47" s="349" t="str">
        <f t="shared" si="154"/>
        <v/>
      </c>
      <c r="BI47" s="349">
        <f>'③壁等-鉄骨造'!R47</f>
        <v>0</v>
      </c>
      <c r="BJ47" s="349" t="str">
        <f t="shared" si="136"/>
        <v/>
      </c>
      <c r="BK47" s="349" t="str">
        <f t="shared" si="137"/>
        <v/>
      </c>
      <c r="BL47" s="349" t="str">
        <f t="shared" si="138"/>
        <v/>
      </c>
      <c r="CI47" s="349">
        <f>'①壁等-木造'!D47</f>
        <v>0</v>
      </c>
      <c r="CJ47" s="349">
        <f>'①壁等-木造'!G47</f>
        <v>0</v>
      </c>
      <c r="CK47" s="349" t="str">
        <f>IF(OR(
AND($CI47&lt;&gt;$CI9,$CJ9=CK$8),AND($CI47&lt;&gt;$CI10,$CJ10=CK$8),AND($CI47&lt;&gt;$CI11,$CJ11=CK$8),
AND($CI47&lt;&gt;$CI12,$CJ12=CK$8),AND($CI47&lt;&gt;$CI13,$CJ13=CK$8),AND($CI47&lt;&gt;$CI14,$CJ14=CK$8),AND($CI47&lt;&gt;$CI15,$CJ15=CK$8),
AND($CI47&lt;&gt;$CI16,$CJ16=CK$8),AND($CI47&lt;&gt;$CI17,$CJ17=CK$8),AND($CI47&lt;&gt;$CI18,$CJ18=CK$8),AND($CI47&lt;&gt;$CI19,$CJ19=CK$8),
AND($CI47&lt;&gt;$CI20,$CJ20=CK$8),AND($CI47&lt;&gt;$CI21,$CJ21=CK$8),AND($CI47&lt;&gt;$CI22,$CJ22=CK$8),AND($CI47&lt;&gt;$CI23,$CJ23=CK$8),
AND($CI47&lt;&gt;$CI24,$CJ24=CK$8),AND($CI47&lt;&gt;$CI25,$CJ25=CK$8),AND($CI47&lt;&gt;$CI26,$CJ26=CK$8),AND($CI47&lt;&gt;$CI27,$CJ27=CK$8),
AND($CI47&lt;&gt;$CI28,$CJ28=CK$8),AND($CI47&lt;&gt;$CI29,$CJ29=CK$8),AND($CI47&lt;&gt;$CI30,$CJ30=CK$8),AND($CI47&lt;&gt;$CI31,$CJ31=CK$8),
AND($CI47&lt;&gt;$CI32,$CJ32=CK$8),AND($CI47&lt;&gt;$CI33,$CJ33=CK$8),AND($CI47&lt;&gt;$CI34,$CJ34=CK$8),AND($CI47&lt;&gt;$CI35,$CJ35=CK$8),
AND($CI47&lt;&gt;$CI36,$CJ36=CK$8),AND($CI47&lt;&gt;$CI37,$CJ37=CK$8),AND($CI47&lt;&gt;$CI38,$CJ38=CK$8),AND($CI47&lt;&gt;$CI39,$CJ39=CK$8),
AND($CI47&lt;&gt;$CI40,$CJ40=CK$8),AND($CI47&lt;&gt;$CI41,$CJ41=CK$8),AND($CI47&lt;&gt;$CI42,$CJ42=CK$8),AND($CI47&lt;&gt;$CI43,$CJ43=CK$8),
AND($CI47&lt;&gt;$CI44,$CJ44=CK$8),AND($CI47&lt;&gt;$CI45,$CJ45=CK$8),AND($CI47&lt;&gt;$CI46,$CJ46=CK$8)),
"",CK$8)</f>
        <v/>
      </c>
      <c r="CL47" s="349" t="str">
        <f t="shared" ref="CL47:DD47" si="375">IF(OR(
AND($CI47&lt;&gt;$CI9,$CJ9=CL$8),AND($CI47&lt;&gt;$CI10,$CJ10=CL$8),AND($CI47&lt;&gt;$CI11,$CJ11=CL$8),
AND($CI47&lt;&gt;$CI12,$CJ12=CL$8),AND($CI47&lt;&gt;$CI13,$CJ13=CL$8),AND($CI47&lt;&gt;$CI14,$CJ14=CL$8),AND($CI47&lt;&gt;$CI15,$CJ15=CL$8),
AND($CI47&lt;&gt;$CI16,$CJ16=CL$8),AND($CI47&lt;&gt;$CI17,$CJ17=CL$8),AND($CI47&lt;&gt;$CI18,$CJ18=CL$8),AND($CI47&lt;&gt;$CI19,$CJ19=CL$8),
AND($CI47&lt;&gt;$CI20,$CJ20=CL$8),AND($CI47&lt;&gt;$CI21,$CJ21=CL$8),AND($CI47&lt;&gt;$CI22,$CJ22=CL$8),AND($CI47&lt;&gt;$CI23,$CJ23=CL$8),
AND($CI47&lt;&gt;$CI24,$CJ24=CL$8),AND($CI47&lt;&gt;$CI25,$CJ25=CL$8),AND($CI47&lt;&gt;$CI26,$CJ26=CL$8),AND($CI47&lt;&gt;$CI27,$CJ27=CL$8),
AND($CI47&lt;&gt;$CI28,$CJ28=CL$8),AND($CI47&lt;&gt;$CI29,$CJ29=CL$8),AND($CI47&lt;&gt;$CI30,$CJ30=CL$8),AND($CI47&lt;&gt;$CI31,$CJ31=CL$8),
AND($CI47&lt;&gt;$CI32,$CJ32=CL$8),AND($CI47&lt;&gt;$CI33,$CJ33=CL$8),AND($CI47&lt;&gt;$CI34,$CJ34=CL$8),AND($CI47&lt;&gt;$CI35,$CJ35=CL$8),
AND($CI47&lt;&gt;$CI36,$CJ36=CL$8),AND($CI47&lt;&gt;$CI37,$CJ37=CL$8),AND($CI47&lt;&gt;$CI38,$CJ38=CL$8),AND($CI47&lt;&gt;$CI39,$CJ39=CL$8),
AND($CI47&lt;&gt;$CI40,$CJ40=CL$8),AND($CI47&lt;&gt;$CI41,$CJ41=CL$8),AND($CI47&lt;&gt;$CI42,$CJ42=CL$8),AND($CI47&lt;&gt;$CI43,$CJ43=CL$8),
AND($CI47&lt;&gt;$CI44,$CJ44=CL$8),AND($CI47&lt;&gt;$CI45,$CJ45=CL$8),AND($CI47&lt;&gt;$CI46,$CJ46=CL$8)),
"",CL$8)</f>
        <v/>
      </c>
      <c r="CM47" s="349" t="str">
        <f t="shared" si="375"/>
        <v/>
      </c>
      <c r="CN47" s="349" t="str">
        <f t="shared" si="375"/>
        <v>W04</v>
      </c>
      <c r="CO47" s="349" t="str">
        <f t="shared" si="375"/>
        <v>W05</v>
      </c>
      <c r="CP47" s="349" t="str">
        <f t="shared" si="375"/>
        <v>W06</v>
      </c>
      <c r="CQ47" s="349" t="str">
        <f t="shared" si="375"/>
        <v>W07</v>
      </c>
      <c r="CR47" s="349" t="str">
        <f t="shared" si="375"/>
        <v>W08</v>
      </c>
      <c r="CS47" s="349" t="str">
        <f t="shared" si="375"/>
        <v>W09</v>
      </c>
      <c r="CT47" s="349" t="str">
        <f t="shared" si="375"/>
        <v>W10</v>
      </c>
      <c r="CU47" s="349" t="str">
        <f t="shared" si="375"/>
        <v>W11</v>
      </c>
      <c r="CV47" s="349" t="str">
        <f t="shared" si="375"/>
        <v>W12</v>
      </c>
      <c r="CW47" s="349" t="str">
        <f t="shared" si="375"/>
        <v>W13</v>
      </c>
      <c r="CX47" s="349" t="str">
        <f t="shared" si="375"/>
        <v>W14</v>
      </c>
      <c r="CY47" s="349" t="str">
        <f t="shared" si="375"/>
        <v>W15</v>
      </c>
      <c r="CZ47" s="349" t="str">
        <f t="shared" si="375"/>
        <v>W16</v>
      </c>
      <c r="DA47" s="349" t="str">
        <f t="shared" si="375"/>
        <v>W17</v>
      </c>
      <c r="DB47" s="349" t="str">
        <f t="shared" si="375"/>
        <v>W18</v>
      </c>
      <c r="DC47" s="349" t="str">
        <f t="shared" si="375"/>
        <v>W19</v>
      </c>
      <c r="DD47" s="349" t="str">
        <f t="shared" si="375"/>
        <v>W20</v>
      </c>
      <c r="DF47" s="349">
        <f>'②壁等-RC造'!D47</f>
        <v>0</v>
      </c>
      <c r="DG47" s="349">
        <f>'②壁等-RC造'!H47</f>
        <v>0</v>
      </c>
      <c r="DH47" s="349" t="str">
        <f>IF(OR(
AND($DF47&lt;&gt;$DF9,$DG9=DH$8),AND($DF47&lt;&gt;$DF10,$DG10=DH$8),AND($DF47&lt;&gt;$DF11,$DG11=DH$8),
AND($DF47&lt;&gt;$DF12,$DG12=DH$8),AND($DF47&lt;&gt;$DF13,$DG13=DH$8),AND($DF47&lt;&gt;$DF14,$DG14=DH$8),AND($DF47&lt;&gt;$DF15,$DG15=DH$8),
AND($DF47&lt;&gt;$DF16,$DG16=DH$8),AND($DF47&lt;&gt;$DF17,$DG17=DH$8),AND($DF47&lt;&gt;$DF18,$DG18=DH$8),AND($DF47&lt;&gt;$DF19,$DG19=DH$8),
AND($DF47&lt;&gt;$DF20,$DG20=DH$8),AND($DF47&lt;&gt;$DF21,$DG21=DH$8),AND($DF47&lt;&gt;$DF22,$DG22=DH$8),AND($DF47&lt;&gt;$DF23,$DG23=DH$8),
AND($DF47&lt;&gt;$DF24,$DG24=DH$8),AND($DF47&lt;&gt;$DF25,$DG25=DH$8),AND($DF47&lt;&gt;$DF26,$DG26=DH$8),AND($DF47&lt;&gt;$DF27,$DG27=DH$8),
AND($DF47&lt;&gt;$DF28,$DG28=DH$8),AND($DF47&lt;&gt;$DF29,$DG29=DH$8),AND($DF47&lt;&gt;$DF30,$DG30=DH$8),AND($DF47&lt;&gt;$DF31,$DG31=DH$8),
AND($DF47&lt;&gt;$DF32,$DG32=DH$8),AND($DF47&lt;&gt;$DF33,$DG33=DH$8),AND($DF47&lt;&gt;$DF34,$DG34=DH$8),AND($DF47&lt;&gt;$DF35,$DG35=DH$8),
AND($DF47&lt;&gt;$DF36,$DG36=DH$8),AND($DF47&lt;&gt;$DF37,$DG37=DH$8),AND($DF47&lt;&gt;$DF38,$DG38=DH$8),AND($DF47&lt;&gt;$DF39,$DG39=DH$8),
AND($DF47&lt;&gt;$DF40,$DG40=DH$8),AND($DF47&lt;&gt;$DF41,$DG41=DH$8),AND($DF47&lt;&gt;$DF42,$DG42=DH$8),AND($DF47&lt;&gt;$DF43,$DG43=DH$8),
AND($DF47&lt;&gt;$DF44,$DG44=DH$8),AND($DF47&lt;&gt;$DF45,$DG45=DH$8),AND($DF47&lt;&gt;$DF46,$DG46=DH$8)),
"",DH$8)</f>
        <v>RC01</v>
      </c>
      <c r="DI47" s="349" t="str">
        <f t="shared" ref="DI47:EA47" si="376">IF(OR(
AND($DF47&lt;&gt;$DF9,$DG9=DI$8),AND($DF47&lt;&gt;$DF10,$DG10=DI$8),AND($DF47&lt;&gt;$DF11,$DG11=DI$8),
AND($DF47&lt;&gt;$DF12,$DG12=DI$8),AND($DF47&lt;&gt;$DF13,$DG13=DI$8),AND($DF47&lt;&gt;$DF14,$DG14=DI$8),AND($DF47&lt;&gt;$DF15,$DG15=DI$8),
AND($DF47&lt;&gt;$DF16,$DG16=DI$8),AND($DF47&lt;&gt;$DF17,$DG17=DI$8),AND($DF47&lt;&gt;$DF18,$DG18=DI$8),AND($DF47&lt;&gt;$DF19,$DG19=DI$8),
AND($DF47&lt;&gt;$DF20,$DG20=DI$8),AND($DF47&lt;&gt;$DF21,$DG21=DI$8),AND($DF47&lt;&gt;$DF22,$DG22=DI$8),AND($DF47&lt;&gt;$DF23,$DG23=DI$8),
AND($DF47&lt;&gt;$DF24,$DG24=DI$8),AND($DF47&lt;&gt;$DF25,$DG25=DI$8),AND($DF47&lt;&gt;$DF26,$DG26=DI$8),AND($DF47&lt;&gt;$DF27,$DG27=DI$8),
AND($DF47&lt;&gt;$DF28,$DG28=DI$8),AND($DF47&lt;&gt;$DF29,$DG29=DI$8),AND($DF47&lt;&gt;$DF30,$DG30=DI$8),AND($DF47&lt;&gt;$DF31,$DG31=DI$8),
AND($DF47&lt;&gt;$DF32,$DG32=DI$8),AND($DF47&lt;&gt;$DF33,$DG33=DI$8),AND($DF47&lt;&gt;$DF34,$DG34=DI$8),AND($DF47&lt;&gt;$DF35,$DG35=DI$8),
AND($DF47&lt;&gt;$DF36,$DG36=DI$8),AND($DF47&lt;&gt;$DF37,$DG37=DI$8),AND($DF47&lt;&gt;$DF38,$DG38=DI$8),AND($DF47&lt;&gt;$DF39,$DG39=DI$8),
AND($DF47&lt;&gt;$DF40,$DG40=DI$8),AND($DF47&lt;&gt;$DF41,$DG41=DI$8),AND($DF47&lt;&gt;$DF42,$DG42=DI$8),AND($DF47&lt;&gt;$DF43,$DG43=DI$8),
AND($DF47&lt;&gt;$DF44,$DG44=DI$8),AND($DF47&lt;&gt;$DF45,$DG45=DI$8),AND($DF47&lt;&gt;$DF46,$DG46=DI$8)),
"",DI$8)</f>
        <v>RC02</v>
      </c>
      <c r="DJ47" s="349" t="str">
        <f t="shared" si="376"/>
        <v>RC03</v>
      </c>
      <c r="DK47" s="349" t="str">
        <f t="shared" si="376"/>
        <v>RC04</v>
      </c>
      <c r="DL47" s="349" t="str">
        <f t="shared" si="376"/>
        <v>RC05</v>
      </c>
      <c r="DM47" s="349" t="str">
        <f t="shared" si="376"/>
        <v>RC06</v>
      </c>
      <c r="DN47" s="349" t="str">
        <f t="shared" si="376"/>
        <v>RC07</v>
      </c>
      <c r="DO47" s="349" t="str">
        <f t="shared" si="376"/>
        <v>RC08</v>
      </c>
      <c r="DP47" s="349" t="str">
        <f t="shared" si="376"/>
        <v>RC09</v>
      </c>
      <c r="DQ47" s="349" t="str">
        <f t="shared" si="376"/>
        <v>RC10</v>
      </c>
      <c r="DR47" s="349" t="str">
        <f t="shared" si="376"/>
        <v>RC11</v>
      </c>
      <c r="DS47" s="349" t="str">
        <f t="shared" si="376"/>
        <v>RC12</v>
      </c>
      <c r="DT47" s="349" t="str">
        <f t="shared" si="376"/>
        <v>RC13</v>
      </c>
      <c r="DU47" s="349" t="str">
        <f t="shared" si="376"/>
        <v>RC14</v>
      </c>
      <c r="DV47" s="349" t="str">
        <f t="shared" si="376"/>
        <v>RC15</v>
      </c>
      <c r="DW47" s="349" t="str">
        <f t="shared" si="376"/>
        <v>RC16</v>
      </c>
      <c r="DX47" s="349" t="str">
        <f t="shared" si="376"/>
        <v>RC17</v>
      </c>
      <c r="DY47" s="349" t="str">
        <f t="shared" si="376"/>
        <v>RC18</v>
      </c>
      <c r="DZ47" s="349" t="str">
        <f t="shared" si="376"/>
        <v>RC19</v>
      </c>
      <c r="EA47" s="349" t="str">
        <f t="shared" si="376"/>
        <v>RC20</v>
      </c>
      <c r="EC47" s="349">
        <f>'③壁等-鉄骨造'!D47</f>
        <v>0</v>
      </c>
      <c r="ED47" s="349">
        <f>'③壁等-鉄骨造'!H47</f>
        <v>0</v>
      </c>
      <c r="EE47" s="349" t="str">
        <f>IF(OR(
AND($EC47&lt;&gt;$EC9,$ED9=EE$8),AND($EC47&lt;&gt;$EC10,$ED10=EE$8),AND($EC47&lt;&gt;$EC11,$ED11=EE$8),
AND($EC47&lt;&gt;$EC12,$ED12=EE$8),AND($EC47&lt;&gt;$EC13,$ED13=EE$8),AND($EC47&lt;&gt;$EC14,$ED14=EE$8),AND($EC47&lt;&gt;$EC15,$ED15=EE$8),
AND($EC47&lt;&gt;$EC16,$ED16=EE$8),AND($EC47&lt;&gt;$EC17,$ED17=EE$8),AND($EC47&lt;&gt;$EC18,$ED18=EE$8),AND($EC47&lt;&gt;$EC19,$ED19=EE$8),
AND($EC47&lt;&gt;$EC20,$ED20=EE$8),AND($EC47&lt;&gt;$EC21,$ED21=EE$8),AND($EC47&lt;&gt;$EC22,$ED22=EE$8),AND($EC47&lt;&gt;$EC23,$ED23=EE$8),
AND($EC47&lt;&gt;$EC24,$ED24=EE$8),AND($EC47&lt;&gt;$EC25,$ED25=EE$8),AND($EC47&lt;&gt;$EC26,$ED26=EE$8),AND($EC47&lt;&gt;$EC27,$ED27=EE$8),
AND($EC47&lt;&gt;$EC28,$ED28=EE$8),AND($EC47&lt;&gt;$EC29,$ED29=EE$8),AND($EC47&lt;&gt;$EC30,$ED30=EE$8),AND($EC47&lt;&gt;$EC31,$ED31=EE$8),
AND($EC47&lt;&gt;$EC32,$ED32=EE$8),AND($EC47&lt;&gt;$EC33,$ED33=EE$8),AND($EC47&lt;&gt;$EC34,$ED34=EE$8),AND($EC47&lt;&gt;$EC35,$ED35=EE$8),
AND($EC47&lt;&gt;$EC36,$ED36=EE$8),AND($EC47&lt;&gt;$EC37,$ED37=EE$8),AND($EC47&lt;&gt;$EC38,$ED38=EE$8),AND($EC47&lt;&gt;$EC39,$ED39=EE$8),
AND($EC47&lt;&gt;$EC40,$ED40=EE$8),AND($EC47&lt;&gt;$EC41,$ED41=EE$8),AND($EC47&lt;&gt;$EC42,$ED42=EE$8),AND($EC47&lt;&gt;$EC43,$ED43=EE$8),
AND($EC47&lt;&gt;$EC44,$ED44=EE$8),AND($EC47&lt;&gt;$EC45,$ED45=EE$8),AND($EC47&lt;&gt;$EC46,$ED46=EE$8)),
"",EE$8)</f>
        <v>S01</v>
      </c>
      <c r="EF47" s="349" t="str">
        <f t="shared" ref="EF47:EN47" si="377">IF(OR(
AND($EC47&lt;&gt;$EC9,$ED9=EF$8),AND($EC47&lt;&gt;$EC10,$ED10=EF$8),AND($EC47&lt;&gt;$EC11,$ED11=EF$8),
AND($EC47&lt;&gt;$EC12,$ED12=EF$8),AND($EC47&lt;&gt;$EC13,$ED13=EF$8),AND($EC47&lt;&gt;$EC14,$ED14=EF$8),AND($EC47&lt;&gt;$EC15,$ED15=EF$8),
AND($EC47&lt;&gt;$EC16,$ED16=EF$8),AND($EC47&lt;&gt;$EC17,$ED17=EF$8),AND($EC47&lt;&gt;$EC18,$ED18=EF$8),AND($EC47&lt;&gt;$EC19,$ED19=EF$8),
AND($EC47&lt;&gt;$EC20,$ED20=EF$8),AND($EC47&lt;&gt;$EC21,$ED21=EF$8),AND($EC47&lt;&gt;$EC22,$ED22=EF$8),AND($EC47&lt;&gt;$EC23,$ED23=EF$8),
AND($EC47&lt;&gt;$EC24,$ED24=EF$8),AND($EC47&lt;&gt;$EC25,$ED25=EF$8),AND($EC47&lt;&gt;$EC26,$ED26=EF$8),AND($EC47&lt;&gt;$EC27,$ED27=EF$8),
AND($EC47&lt;&gt;$EC28,$ED28=EF$8),AND($EC47&lt;&gt;$EC29,$ED29=EF$8),AND($EC47&lt;&gt;$EC30,$ED30=EF$8),AND($EC47&lt;&gt;$EC31,$ED31=EF$8),
AND($EC47&lt;&gt;$EC32,$ED32=EF$8),AND($EC47&lt;&gt;$EC33,$ED33=EF$8),AND($EC47&lt;&gt;$EC34,$ED34=EF$8),AND($EC47&lt;&gt;$EC35,$ED35=EF$8),
AND($EC47&lt;&gt;$EC36,$ED36=EF$8),AND($EC47&lt;&gt;$EC37,$ED37=EF$8),AND($EC47&lt;&gt;$EC38,$ED38=EF$8),AND($EC47&lt;&gt;$EC39,$ED39=EF$8),
AND($EC47&lt;&gt;$EC40,$ED40=EF$8),AND($EC47&lt;&gt;$EC41,$ED41=EF$8),AND($EC47&lt;&gt;$EC42,$ED42=EF$8),AND($EC47&lt;&gt;$EC43,$ED43=EF$8),
AND($EC47&lt;&gt;$EC44,$ED44=EF$8),AND($EC47&lt;&gt;$EC45,$ED45=EF$8),AND($EC47&lt;&gt;$EC46,$ED46=EF$8)),
"",EF$8)</f>
        <v>S02</v>
      </c>
      <c r="EG47" s="349" t="str">
        <f t="shared" si="377"/>
        <v>S03</v>
      </c>
      <c r="EH47" s="349" t="str">
        <f t="shared" si="377"/>
        <v>S04</v>
      </c>
      <c r="EI47" s="349" t="str">
        <f t="shared" si="377"/>
        <v>S05</v>
      </c>
      <c r="EJ47" s="349" t="str">
        <f t="shared" si="377"/>
        <v>S06</v>
      </c>
      <c r="EK47" s="349" t="str">
        <f t="shared" si="377"/>
        <v>S07</v>
      </c>
      <c r="EL47" s="349" t="str">
        <f t="shared" si="377"/>
        <v>S08</v>
      </c>
      <c r="EM47" s="349" t="str">
        <f t="shared" si="377"/>
        <v>S09</v>
      </c>
      <c r="EN47" s="349" t="str">
        <f t="shared" si="377"/>
        <v>S10</v>
      </c>
      <c r="EO47" s="349" t="str">
        <f t="shared" ref="EO47" si="378">IF(OR(
AND($EC47&lt;&gt;$EC9,$ED9=EO$8),AND($EC47&lt;&gt;$EC10,$ED10=EO$8),AND($EC47&lt;&gt;$EC11,$ED11=EO$8),
AND($EC47&lt;&gt;$EC12,$ED12=EO$8),AND($EC47&lt;&gt;$EC13,$ED13=EO$8),AND($EC47&lt;&gt;$EC14,$ED14=EO$8),AND($EC47&lt;&gt;$EC15,$ED15=EO$8),
AND($EC47&lt;&gt;$EC16,$ED16=EO$8),AND($EC47&lt;&gt;$EC17,$ED17=EO$8),AND($EC47&lt;&gt;$EC18,$ED18=EO$8),AND($EC47&lt;&gt;$EC19,$ED19=EO$8),
AND($EC47&lt;&gt;$EC20,$ED20=EO$8),AND($EC47&lt;&gt;$EC21,$ED21=EO$8),AND($EC47&lt;&gt;$EC22,$ED22=EO$8),AND($EC47&lt;&gt;$EC23,$ED23=EO$8),
AND($EC47&lt;&gt;$EC24,$ED24=EO$8),AND($EC47&lt;&gt;$EC25,$ED25=EO$8),AND($EC47&lt;&gt;$EC26,$ED26=EO$8),AND($EC47&lt;&gt;$EC27,$ED27=EO$8),
AND($EC47&lt;&gt;$EC28,$ED28=EO$8),AND($EC47&lt;&gt;$EC29,$ED29=EO$8),AND($EC47&lt;&gt;$EC30,$ED30=EO$8),AND($EC47&lt;&gt;$EC31,$ED31=EO$8),
AND($EC47&lt;&gt;$EC32,$ED32=EO$8),AND($EC47&lt;&gt;$EC33,$ED33=EO$8),AND($EC47&lt;&gt;$EC34,$ED34=EO$8),AND($EC47&lt;&gt;$EC35,$ED35=EO$8),
AND($EC47&lt;&gt;$EC36,$ED36=EO$8),AND($EC47&lt;&gt;$EC37,$ED37=EO$8),AND($EC47&lt;&gt;$EC38,$ED38=EO$8),AND($EC47&lt;&gt;$EC39,$ED39=EO$8),
AND($EC47&lt;&gt;$EC40,$ED40=EO$8),AND($EC47&lt;&gt;$EC41,$ED41=EO$8),AND($EC47&lt;&gt;$EC42,$ED42=EO$8),AND($EC47&lt;&gt;$EC43,$ED43=EO$8),
AND($EC47&lt;&gt;$EC44,$ED44=EO$8),AND($EC47&lt;&gt;$EC45,$ED45=EO$8),AND($EC47&lt;&gt;$EC46,$ED46=EO$8)),
"",EO$8)</f>
        <v>S11</v>
      </c>
      <c r="EP47" s="349" t="str">
        <f t="shared" ref="EP47" si="379">IF(OR(
AND($EC47&lt;&gt;$EC9,$ED9=EP$8),AND($EC47&lt;&gt;$EC10,$ED10=EP$8),AND($EC47&lt;&gt;$EC11,$ED11=EP$8),
AND($EC47&lt;&gt;$EC12,$ED12=EP$8),AND($EC47&lt;&gt;$EC13,$ED13=EP$8),AND($EC47&lt;&gt;$EC14,$ED14=EP$8),AND($EC47&lt;&gt;$EC15,$ED15=EP$8),
AND($EC47&lt;&gt;$EC16,$ED16=EP$8),AND($EC47&lt;&gt;$EC17,$ED17=EP$8),AND($EC47&lt;&gt;$EC18,$ED18=EP$8),AND($EC47&lt;&gt;$EC19,$ED19=EP$8),
AND($EC47&lt;&gt;$EC20,$ED20=EP$8),AND($EC47&lt;&gt;$EC21,$ED21=EP$8),AND($EC47&lt;&gt;$EC22,$ED22=EP$8),AND($EC47&lt;&gt;$EC23,$ED23=EP$8),
AND($EC47&lt;&gt;$EC24,$ED24=EP$8),AND($EC47&lt;&gt;$EC25,$ED25=EP$8),AND($EC47&lt;&gt;$EC26,$ED26=EP$8),AND($EC47&lt;&gt;$EC27,$ED27=EP$8),
AND($EC47&lt;&gt;$EC28,$ED28=EP$8),AND($EC47&lt;&gt;$EC29,$ED29=EP$8),AND($EC47&lt;&gt;$EC30,$ED30=EP$8),AND($EC47&lt;&gt;$EC31,$ED31=EP$8),
AND($EC47&lt;&gt;$EC32,$ED32=EP$8),AND($EC47&lt;&gt;$EC33,$ED33=EP$8),AND($EC47&lt;&gt;$EC34,$ED34=EP$8),AND($EC47&lt;&gt;$EC35,$ED35=EP$8),
AND($EC47&lt;&gt;$EC36,$ED36=EP$8),AND($EC47&lt;&gt;$EC37,$ED37=EP$8),AND($EC47&lt;&gt;$EC38,$ED38=EP$8),AND($EC47&lt;&gt;$EC39,$ED39=EP$8),
AND($EC47&lt;&gt;$EC40,$ED40=EP$8),AND($EC47&lt;&gt;$EC41,$ED41=EP$8),AND($EC47&lt;&gt;$EC42,$ED42=EP$8),AND($EC47&lt;&gt;$EC43,$ED43=EP$8),
AND($EC47&lt;&gt;$EC44,$ED44=EP$8),AND($EC47&lt;&gt;$EC45,$ED45=EP$8),AND($EC47&lt;&gt;$EC46,$ED46=EP$8)),
"",EP$8)</f>
        <v>S12</v>
      </c>
      <c r="EQ47" s="349" t="str">
        <f t="shared" ref="EQ47" si="380">IF(OR(
AND($EC47&lt;&gt;$EC9,$ED9=EQ$8),AND($EC47&lt;&gt;$EC10,$ED10=EQ$8),AND($EC47&lt;&gt;$EC11,$ED11=EQ$8),
AND($EC47&lt;&gt;$EC12,$ED12=EQ$8),AND($EC47&lt;&gt;$EC13,$ED13=EQ$8),AND($EC47&lt;&gt;$EC14,$ED14=EQ$8),AND($EC47&lt;&gt;$EC15,$ED15=EQ$8),
AND($EC47&lt;&gt;$EC16,$ED16=EQ$8),AND($EC47&lt;&gt;$EC17,$ED17=EQ$8),AND($EC47&lt;&gt;$EC18,$ED18=EQ$8),AND($EC47&lt;&gt;$EC19,$ED19=EQ$8),
AND($EC47&lt;&gt;$EC20,$ED20=EQ$8),AND($EC47&lt;&gt;$EC21,$ED21=EQ$8),AND($EC47&lt;&gt;$EC22,$ED22=EQ$8),AND($EC47&lt;&gt;$EC23,$ED23=EQ$8),
AND($EC47&lt;&gt;$EC24,$ED24=EQ$8),AND($EC47&lt;&gt;$EC25,$ED25=EQ$8),AND($EC47&lt;&gt;$EC26,$ED26=EQ$8),AND($EC47&lt;&gt;$EC27,$ED27=EQ$8),
AND($EC47&lt;&gt;$EC28,$ED28=EQ$8),AND($EC47&lt;&gt;$EC29,$ED29=EQ$8),AND($EC47&lt;&gt;$EC30,$ED30=EQ$8),AND($EC47&lt;&gt;$EC31,$ED31=EQ$8),
AND($EC47&lt;&gt;$EC32,$ED32=EQ$8),AND($EC47&lt;&gt;$EC33,$ED33=EQ$8),AND($EC47&lt;&gt;$EC34,$ED34=EQ$8),AND($EC47&lt;&gt;$EC35,$ED35=EQ$8),
AND($EC47&lt;&gt;$EC36,$ED36=EQ$8),AND($EC47&lt;&gt;$EC37,$ED37=EQ$8),AND($EC47&lt;&gt;$EC38,$ED38=EQ$8),AND($EC47&lt;&gt;$EC39,$ED39=EQ$8),
AND($EC47&lt;&gt;$EC40,$ED40=EQ$8),AND($EC47&lt;&gt;$EC41,$ED41=EQ$8),AND($EC47&lt;&gt;$EC42,$ED42=EQ$8),AND($EC47&lt;&gt;$EC43,$ED43=EQ$8),
AND($EC47&lt;&gt;$EC44,$ED44=EQ$8),AND($EC47&lt;&gt;$EC45,$ED45=EQ$8),AND($EC47&lt;&gt;$EC46,$ED46=EQ$8)),
"",EQ$8)</f>
        <v>S13</v>
      </c>
      <c r="ER47" s="349" t="str">
        <f t="shared" ref="ER47" si="381">IF(OR(
AND($EC47&lt;&gt;$EC9,$ED9=ER$8),AND($EC47&lt;&gt;$EC10,$ED10=ER$8),AND($EC47&lt;&gt;$EC11,$ED11=ER$8),
AND($EC47&lt;&gt;$EC12,$ED12=ER$8),AND($EC47&lt;&gt;$EC13,$ED13=ER$8),AND($EC47&lt;&gt;$EC14,$ED14=ER$8),AND($EC47&lt;&gt;$EC15,$ED15=ER$8),
AND($EC47&lt;&gt;$EC16,$ED16=ER$8),AND($EC47&lt;&gt;$EC17,$ED17=ER$8),AND($EC47&lt;&gt;$EC18,$ED18=ER$8),AND($EC47&lt;&gt;$EC19,$ED19=ER$8),
AND($EC47&lt;&gt;$EC20,$ED20=ER$8),AND($EC47&lt;&gt;$EC21,$ED21=ER$8),AND($EC47&lt;&gt;$EC22,$ED22=ER$8),AND($EC47&lt;&gt;$EC23,$ED23=ER$8),
AND($EC47&lt;&gt;$EC24,$ED24=ER$8),AND($EC47&lt;&gt;$EC25,$ED25=ER$8),AND($EC47&lt;&gt;$EC26,$ED26=ER$8),AND($EC47&lt;&gt;$EC27,$ED27=ER$8),
AND($EC47&lt;&gt;$EC28,$ED28=ER$8),AND($EC47&lt;&gt;$EC29,$ED29=ER$8),AND($EC47&lt;&gt;$EC30,$ED30=ER$8),AND($EC47&lt;&gt;$EC31,$ED31=ER$8),
AND($EC47&lt;&gt;$EC32,$ED32=ER$8),AND($EC47&lt;&gt;$EC33,$ED33=ER$8),AND($EC47&lt;&gt;$EC34,$ED34=ER$8),AND($EC47&lt;&gt;$EC35,$ED35=ER$8),
AND($EC47&lt;&gt;$EC36,$ED36=ER$8),AND($EC47&lt;&gt;$EC37,$ED37=ER$8),AND($EC47&lt;&gt;$EC38,$ED38=ER$8),AND($EC47&lt;&gt;$EC39,$ED39=ER$8),
AND($EC47&lt;&gt;$EC40,$ED40=ER$8),AND($EC47&lt;&gt;$EC41,$ED41=ER$8),AND($EC47&lt;&gt;$EC42,$ED42=ER$8),AND($EC47&lt;&gt;$EC43,$ED43=ER$8),
AND($EC47&lt;&gt;$EC44,$ED44=ER$8),AND($EC47&lt;&gt;$EC45,$ED45=ER$8),AND($EC47&lt;&gt;$EC46,$ED46=ER$8)),
"",ER$8)</f>
        <v>S14</v>
      </c>
      <c r="ES47" s="349" t="str">
        <f t="shared" ref="ES47" si="382">IF(OR(
AND($EC47&lt;&gt;$EC9,$ED9=ES$8),AND($EC47&lt;&gt;$EC10,$ED10=ES$8),AND($EC47&lt;&gt;$EC11,$ED11=ES$8),
AND($EC47&lt;&gt;$EC12,$ED12=ES$8),AND($EC47&lt;&gt;$EC13,$ED13=ES$8),AND($EC47&lt;&gt;$EC14,$ED14=ES$8),AND($EC47&lt;&gt;$EC15,$ED15=ES$8),
AND($EC47&lt;&gt;$EC16,$ED16=ES$8),AND($EC47&lt;&gt;$EC17,$ED17=ES$8),AND($EC47&lt;&gt;$EC18,$ED18=ES$8),AND($EC47&lt;&gt;$EC19,$ED19=ES$8),
AND($EC47&lt;&gt;$EC20,$ED20=ES$8),AND($EC47&lt;&gt;$EC21,$ED21=ES$8),AND($EC47&lt;&gt;$EC22,$ED22=ES$8),AND($EC47&lt;&gt;$EC23,$ED23=ES$8),
AND($EC47&lt;&gt;$EC24,$ED24=ES$8),AND($EC47&lt;&gt;$EC25,$ED25=ES$8),AND($EC47&lt;&gt;$EC26,$ED26=ES$8),AND($EC47&lt;&gt;$EC27,$ED27=ES$8),
AND($EC47&lt;&gt;$EC28,$ED28=ES$8),AND($EC47&lt;&gt;$EC29,$ED29=ES$8),AND($EC47&lt;&gt;$EC30,$ED30=ES$8),AND($EC47&lt;&gt;$EC31,$ED31=ES$8),
AND($EC47&lt;&gt;$EC32,$ED32=ES$8),AND($EC47&lt;&gt;$EC33,$ED33=ES$8),AND($EC47&lt;&gt;$EC34,$ED34=ES$8),AND($EC47&lt;&gt;$EC35,$ED35=ES$8),
AND($EC47&lt;&gt;$EC36,$ED36=ES$8),AND($EC47&lt;&gt;$EC37,$ED37=ES$8),AND($EC47&lt;&gt;$EC38,$ED38=ES$8),AND($EC47&lt;&gt;$EC39,$ED39=ES$8),
AND($EC47&lt;&gt;$EC40,$ED40=ES$8),AND($EC47&lt;&gt;$EC41,$ED41=ES$8),AND($EC47&lt;&gt;$EC42,$ED42=ES$8),AND($EC47&lt;&gt;$EC43,$ED43=ES$8),
AND($EC47&lt;&gt;$EC44,$ED44=ES$8),AND($EC47&lt;&gt;$EC45,$ED45=ES$8),AND($EC47&lt;&gt;$EC46,$ED46=ES$8)),
"",ES$8)</f>
        <v>S15</v>
      </c>
      <c r="ET47" s="349" t="str">
        <f t="shared" ref="ET47" si="383">IF(OR(
AND($EC47&lt;&gt;$EC9,$ED9=ET$8),AND($EC47&lt;&gt;$EC10,$ED10=ET$8),AND($EC47&lt;&gt;$EC11,$ED11=ET$8),
AND($EC47&lt;&gt;$EC12,$ED12=ET$8),AND($EC47&lt;&gt;$EC13,$ED13=ET$8),AND($EC47&lt;&gt;$EC14,$ED14=ET$8),AND($EC47&lt;&gt;$EC15,$ED15=ET$8),
AND($EC47&lt;&gt;$EC16,$ED16=ET$8),AND($EC47&lt;&gt;$EC17,$ED17=ET$8),AND($EC47&lt;&gt;$EC18,$ED18=ET$8),AND($EC47&lt;&gt;$EC19,$ED19=ET$8),
AND($EC47&lt;&gt;$EC20,$ED20=ET$8),AND($EC47&lt;&gt;$EC21,$ED21=ET$8),AND($EC47&lt;&gt;$EC22,$ED22=ET$8),AND($EC47&lt;&gt;$EC23,$ED23=ET$8),
AND($EC47&lt;&gt;$EC24,$ED24=ET$8),AND($EC47&lt;&gt;$EC25,$ED25=ET$8),AND($EC47&lt;&gt;$EC26,$ED26=ET$8),AND($EC47&lt;&gt;$EC27,$ED27=ET$8),
AND($EC47&lt;&gt;$EC28,$ED28=ET$8),AND($EC47&lt;&gt;$EC29,$ED29=ET$8),AND($EC47&lt;&gt;$EC30,$ED30=ET$8),AND($EC47&lt;&gt;$EC31,$ED31=ET$8),
AND($EC47&lt;&gt;$EC32,$ED32=ET$8),AND($EC47&lt;&gt;$EC33,$ED33=ET$8),AND($EC47&lt;&gt;$EC34,$ED34=ET$8),AND($EC47&lt;&gt;$EC35,$ED35=ET$8),
AND($EC47&lt;&gt;$EC36,$ED36=ET$8),AND($EC47&lt;&gt;$EC37,$ED37=ET$8),AND($EC47&lt;&gt;$EC38,$ED38=ET$8),AND($EC47&lt;&gt;$EC39,$ED39=ET$8),
AND($EC47&lt;&gt;$EC40,$ED40=ET$8),AND($EC47&lt;&gt;$EC41,$ED41=ET$8),AND($EC47&lt;&gt;$EC42,$ED42=ET$8),AND($EC47&lt;&gt;$EC43,$ED43=ET$8),
AND($EC47&lt;&gt;$EC44,$ED44=ET$8),AND($EC47&lt;&gt;$EC45,$ED45=ET$8),AND($EC47&lt;&gt;$EC46,$ED46=ET$8)),
"",ET$8)</f>
        <v>S16</v>
      </c>
      <c r="EU47" s="349" t="str">
        <f t="shared" ref="EU47" si="384">IF(OR(
AND($EC47&lt;&gt;$EC9,$ED9=EU$8),AND($EC47&lt;&gt;$EC10,$ED10=EU$8),AND($EC47&lt;&gt;$EC11,$ED11=EU$8),
AND($EC47&lt;&gt;$EC12,$ED12=EU$8),AND($EC47&lt;&gt;$EC13,$ED13=EU$8),AND($EC47&lt;&gt;$EC14,$ED14=EU$8),AND($EC47&lt;&gt;$EC15,$ED15=EU$8),
AND($EC47&lt;&gt;$EC16,$ED16=EU$8),AND($EC47&lt;&gt;$EC17,$ED17=EU$8),AND($EC47&lt;&gt;$EC18,$ED18=EU$8),AND($EC47&lt;&gt;$EC19,$ED19=EU$8),
AND($EC47&lt;&gt;$EC20,$ED20=EU$8),AND($EC47&lt;&gt;$EC21,$ED21=EU$8),AND($EC47&lt;&gt;$EC22,$ED22=EU$8),AND($EC47&lt;&gt;$EC23,$ED23=EU$8),
AND($EC47&lt;&gt;$EC24,$ED24=EU$8),AND($EC47&lt;&gt;$EC25,$ED25=EU$8),AND($EC47&lt;&gt;$EC26,$ED26=EU$8),AND($EC47&lt;&gt;$EC27,$ED27=EU$8),
AND($EC47&lt;&gt;$EC28,$ED28=EU$8),AND($EC47&lt;&gt;$EC29,$ED29=EU$8),AND($EC47&lt;&gt;$EC30,$ED30=EU$8),AND($EC47&lt;&gt;$EC31,$ED31=EU$8),
AND($EC47&lt;&gt;$EC32,$ED32=EU$8),AND($EC47&lt;&gt;$EC33,$ED33=EU$8),AND($EC47&lt;&gt;$EC34,$ED34=EU$8),AND($EC47&lt;&gt;$EC35,$ED35=EU$8),
AND($EC47&lt;&gt;$EC36,$ED36=EU$8),AND($EC47&lt;&gt;$EC37,$ED37=EU$8),AND($EC47&lt;&gt;$EC38,$ED38=EU$8),AND($EC47&lt;&gt;$EC39,$ED39=EU$8),
AND($EC47&lt;&gt;$EC40,$ED40=EU$8),AND($EC47&lt;&gt;$EC41,$ED41=EU$8),AND($EC47&lt;&gt;$EC42,$ED42=EU$8),AND($EC47&lt;&gt;$EC43,$ED43=EU$8),
AND($EC47&lt;&gt;$EC44,$ED44=EU$8),AND($EC47&lt;&gt;$EC45,$ED45=EU$8),AND($EC47&lt;&gt;$EC46,$ED46=EU$8)),
"",EU$8)</f>
        <v>S17</v>
      </c>
      <c r="EV47" s="349" t="str">
        <f t="shared" ref="EV47" si="385">IF(OR(
AND($EC47&lt;&gt;$EC9,$ED9=EV$8),AND($EC47&lt;&gt;$EC10,$ED10=EV$8),AND($EC47&lt;&gt;$EC11,$ED11=EV$8),
AND($EC47&lt;&gt;$EC12,$ED12=EV$8),AND($EC47&lt;&gt;$EC13,$ED13=EV$8),AND($EC47&lt;&gt;$EC14,$ED14=EV$8),AND($EC47&lt;&gt;$EC15,$ED15=EV$8),
AND($EC47&lt;&gt;$EC16,$ED16=EV$8),AND($EC47&lt;&gt;$EC17,$ED17=EV$8),AND($EC47&lt;&gt;$EC18,$ED18=EV$8),AND($EC47&lt;&gt;$EC19,$ED19=EV$8),
AND($EC47&lt;&gt;$EC20,$ED20=EV$8),AND($EC47&lt;&gt;$EC21,$ED21=EV$8),AND($EC47&lt;&gt;$EC22,$ED22=EV$8),AND($EC47&lt;&gt;$EC23,$ED23=EV$8),
AND($EC47&lt;&gt;$EC24,$ED24=EV$8),AND($EC47&lt;&gt;$EC25,$ED25=EV$8),AND($EC47&lt;&gt;$EC26,$ED26=EV$8),AND($EC47&lt;&gt;$EC27,$ED27=EV$8),
AND($EC47&lt;&gt;$EC28,$ED28=EV$8),AND($EC47&lt;&gt;$EC29,$ED29=EV$8),AND($EC47&lt;&gt;$EC30,$ED30=EV$8),AND($EC47&lt;&gt;$EC31,$ED31=EV$8),
AND($EC47&lt;&gt;$EC32,$ED32=EV$8),AND($EC47&lt;&gt;$EC33,$ED33=EV$8),AND($EC47&lt;&gt;$EC34,$ED34=EV$8),AND($EC47&lt;&gt;$EC35,$ED35=EV$8),
AND($EC47&lt;&gt;$EC36,$ED36=EV$8),AND($EC47&lt;&gt;$EC37,$ED37=EV$8),AND($EC47&lt;&gt;$EC38,$ED38=EV$8),AND($EC47&lt;&gt;$EC39,$ED39=EV$8),
AND($EC47&lt;&gt;$EC40,$ED40=EV$8),AND($EC47&lt;&gt;$EC41,$ED41=EV$8),AND($EC47&lt;&gt;$EC42,$ED42=EV$8),AND($EC47&lt;&gt;$EC43,$ED43=EV$8),
AND($EC47&lt;&gt;$EC44,$ED44=EV$8),AND($EC47&lt;&gt;$EC45,$ED45=EV$8),AND($EC47&lt;&gt;$EC46,$ED46=EV$8)),
"",EV$8)</f>
        <v>S18</v>
      </c>
      <c r="EW47" s="349" t="str">
        <f t="shared" ref="EW47" si="386">IF(OR(
AND($EC47&lt;&gt;$EC9,$ED9=EW$8),AND($EC47&lt;&gt;$EC10,$ED10=EW$8),AND($EC47&lt;&gt;$EC11,$ED11=EW$8),
AND($EC47&lt;&gt;$EC12,$ED12=EW$8),AND($EC47&lt;&gt;$EC13,$ED13=EW$8),AND($EC47&lt;&gt;$EC14,$ED14=EW$8),AND($EC47&lt;&gt;$EC15,$ED15=EW$8),
AND($EC47&lt;&gt;$EC16,$ED16=EW$8),AND($EC47&lt;&gt;$EC17,$ED17=EW$8),AND($EC47&lt;&gt;$EC18,$ED18=EW$8),AND($EC47&lt;&gt;$EC19,$ED19=EW$8),
AND($EC47&lt;&gt;$EC20,$ED20=EW$8),AND($EC47&lt;&gt;$EC21,$ED21=EW$8),AND($EC47&lt;&gt;$EC22,$ED22=EW$8),AND($EC47&lt;&gt;$EC23,$ED23=EW$8),
AND($EC47&lt;&gt;$EC24,$ED24=EW$8),AND($EC47&lt;&gt;$EC25,$ED25=EW$8),AND($EC47&lt;&gt;$EC26,$ED26=EW$8),AND($EC47&lt;&gt;$EC27,$ED27=EW$8),
AND($EC47&lt;&gt;$EC28,$ED28=EW$8),AND($EC47&lt;&gt;$EC29,$ED29=EW$8),AND($EC47&lt;&gt;$EC30,$ED30=EW$8),AND($EC47&lt;&gt;$EC31,$ED31=EW$8),
AND($EC47&lt;&gt;$EC32,$ED32=EW$8),AND($EC47&lt;&gt;$EC33,$ED33=EW$8),AND($EC47&lt;&gt;$EC34,$ED34=EW$8),AND($EC47&lt;&gt;$EC35,$ED35=EW$8),
AND($EC47&lt;&gt;$EC36,$ED36=EW$8),AND($EC47&lt;&gt;$EC37,$ED37=EW$8),AND($EC47&lt;&gt;$EC38,$ED38=EW$8),AND($EC47&lt;&gt;$EC39,$ED39=EW$8),
AND($EC47&lt;&gt;$EC40,$ED40=EW$8),AND($EC47&lt;&gt;$EC41,$ED41=EW$8),AND($EC47&lt;&gt;$EC42,$ED42=EW$8),AND($EC47&lt;&gt;$EC43,$ED43=EW$8),
AND($EC47&lt;&gt;$EC44,$ED44=EW$8),AND($EC47&lt;&gt;$EC45,$ED45=EW$8),AND($EC47&lt;&gt;$EC46,$ED46=EW$8)),
"",EW$8)</f>
        <v>S19</v>
      </c>
      <c r="EX47" s="349" t="str">
        <f t="shared" ref="EX47" si="387">IF(OR(
AND($EC47&lt;&gt;$EC9,$ED9=EX$8),AND($EC47&lt;&gt;$EC10,$ED10=EX$8),AND($EC47&lt;&gt;$EC11,$ED11=EX$8),
AND($EC47&lt;&gt;$EC12,$ED12=EX$8),AND($EC47&lt;&gt;$EC13,$ED13=EX$8),AND($EC47&lt;&gt;$EC14,$ED14=EX$8),AND($EC47&lt;&gt;$EC15,$ED15=EX$8),
AND($EC47&lt;&gt;$EC16,$ED16=EX$8),AND($EC47&lt;&gt;$EC17,$ED17=EX$8),AND($EC47&lt;&gt;$EC18,$ED18=EX$8),AND($EC47&lt;&gt;$EC19,$ED19=EX$8),
AND($EC47&lt;&gt;$EC20,$ED20=EX$8),AND($EC47&lt;&gt;$EC21,$ED21=EX$8),AND($EC47&lt;&gt;$EC22,$ED22=EX$8),AND($EC47&lt;&gt;$EC23,$ED23=EX$8),
AND($EC47&lt;&gt;$EC24,$ED24=EX$8),AND($EC47&lt;&gt;$EC25,$ED25=EX$8),AND($EC47&lt;&gt;$EC26,$ED26=EX$8),AND($EC47&lt;&gt;$EC27,$ED27=EX$8),
AND($EC47&lt;&gt;$EC28,$ED28=EX$8),AND($EC47&lt;&gt;$EC29,$ED29=EX$8),AND($EC47&lt;&gt;$EC30,$ED30=EX$8),AND($EC47&lt;&gt;$EC31,$ED31=EX$8),
AND($EC47&lt;&gt;$EC32,$ED32=EX$8),AND($EC47&lt;&gt;$EC33,$ED33=EX$8),AND($EC47&lt;&gt;$EC34,$ED34=EX$8),AND($EC47&lt;&gt;$EC35,$ED35=EX$8),
AND($EC47&lt;&gt;$EC36,$ED36=EX$8),AND($EC47&lt;&gt;$EC37,$ED37=EX$8),AND($EC47&lt;&gt;$EC38,$ED38=EX$8),AND($EC47&lt;&gt;$EC39,$ED39=EX$8),
AND($EC47&lt;&gt;$EC40,$ED40=EX$8),AND($EC47&lt;&gt;$EC41,$ED41=EX$8),AND($EC47&lt;&gt;$EC42,$ED42=EX$8),AND($EC47&lt;&gt;$EC43,$ED43=EX$8),
AND($EC47&lt;&gt;$EC44,$ED44=EX$8),AND($EC47&lt;&gt;$EC45,$ED45=EX$8),AND($EC47&lt;&gt;$EC46,$ED46=EX$8)),
"",EX$8)</f>
        <v>S20</v>
      </c>
    </row>
    <row r="48" spans="1:154" x14ac:dyDescent="0.15">
      <c r="A48" s="349">
        <v>1</v>
      </c>
      <c r="B48" s="349">
        <v>2</v>
      </c>
      <c r="C48" s="349">
        <v>3</v>
      </c>
      <c r="D48" s="349">
        <v>4</v>
      </c>
      <c r="E48" s="349">
        <v>5</v>
      </c>
      <c r="F48" s="349">
        <v>6</v>
      </c>
      <c r="G48" s="349">
        <v>8</v>
      </c>
      <c r="H48" s="349">
        <v>9</v>
      </c>
      <c r="I48" s="349">
        <v>10</v>
      </c>
      <c r="J48" s="349">
        <v>11</v>
      </c>
      <c r="K48" s="349">
        <v>7</v>
      </c>
      <c r="L48" s="349">
        <v>12</v>
      </c>
      <c r="M48" s="349">
        <v>13</v>
      </c>
      <c r="N48" s="349">
        <v>14</v>
      </c>
      <c r="O48" s="349">
        <v>15</v>
      </c>
      <c r="P48" s="349">
        <v>16</v>
      </c>
      <c r="Q48" s="349">
        <v>17</v>
      </c>
      <c r="R48" s="349">
        <v>18</v>
      </c>
      <c r="S48" s="349">
        <v>19</v>
      </c>
      <c r="T48" s="349">
        <v>20</v>
      </c>
      <c r="U48" s="349">
        <v>21</v>
      </c>
      <c r="V48" s="349">
        <v>22</v>
      </c>
      <c r="W48" s="349">
        <v>23</v>
      </c>
      <c r="X48" s="349">
        <v>24</v>
      </c>
      <c r="Y48" s="349">
        <v>25</v>
      </c>
      <c r="Z48" s="349">
        <v>26</v>
      </c>
      <c r="AA48" s="349">
        <v>27</v>
      </c>
      <c r="AB48" s="349">
        <v>28</v>
      </c>
      <c r="AF48" s="349">
        <v>29</v>
      </c>
      <c r="AG48" s="349">
        <v>30</v>
      </c>
      <c r="AH48" s="349">
        <v>31</v>
      </c>
      <c r="AT48" s="349" t="s">
        <v>316</v>
      </c>
      <c r="AU48" s="349">
        <v>0.05</v>
      </c>
      <c r="AY48" s="349">
        <f>'③壁等-鉄骨造'!L48</f>
        <v>0</v>
      </c>
      <c r="AZ48" s="349" t="str">
        <f t="shared" si="152"/>
        <v/>
      </c>
      <c r="BA48" s="349" t="str">
        <f t="shared" si="131"/>
        <v/>
      </c>
      <c r="BB48" s="349" t="str">
        <f t="shared" si="132"/>
        <v/>
      </c>
      <c r="BC48" s="349" t="str">
        <f t="shared" si="153"/>
        <v/>
      </c>
      <c r="BD48" s="349">
        <f>'③壁等-鉄骨造'!O48</f>
        <v>0</v>
      </c>
      <c r="BE48" s="349" t="str">
        <f t="shared" si="133"/>
        <v/>
      </c>
      <c r="BF48" s="349" t="str">
        <f t="shared" si="134"/>
        <v/>
      </c>
      <c r="BG48" s="349" t="str">
        <f t="shared" si="135"/>
        <v/>
      </c>
      <c r="BH48" s="349" t="str">
        <f t="shared" si="154"/>
        <v/>
      </c>
      <c r="BI48" s="349">
        <f>'③壁等-鉄骨造'!R48</f>
        <v>0</v>
      </c>
      <c r="BJ48" s="349" t="str">
        <f t="shared" si="136"/>
        <v/>
      </c>
      <c r="BK48" s="349" t="str">
        <f t="shared" si="137"/>
        <v/>
      </c>
      <c r="BL48" s="349" t="str">
        <f t="shared" si="138"/>
        <v/>
      </c>
      <c r="BN48" s="349">
        <f>⑤窓!G48</f>
        <v>0</v>
      </c>
      <c r="BO48" s="349" t="str">
        <f xml:space="preserve">
IF($BN48=$AF$4,$AG$4,
IF($BN48=$AF$5,$AG$15,
IF($BN48=$AF$6,$AG$8,
IF($BN48=$AF$7,$AG$8,
IF($BN48=$AF$8,$AG$19,
IF($BN48=$AF$9,$AG$22,
""))))))</f>
        <v/>
      </c>
      <c r="BP48" s="349" t="str">
        <f xml:space="preserve">
IF($BN48=$AF$4,$AG$5,
IF($BN48=$AF$5,$AG$8,
IF($BN48=$AF$6,$AG$24,
IF($BN48=$AF$7,$AG$24,
IF($BN48=$AF$8,$AG$20,
IF($BN48=$AF$9,"",
""))))))</f>
        <v/>
      </c>
      <c r="BQ48" s="349" t="str">
        <f xml:space="preserve">
IF($BN48=$AF$4,$AG$6,
IF($BN48=$AF$5,$AG$23,
IF($BN48=$AF$6,$AG$16,
IF($BN48=$AF$7,$AG$11,
IF($BN48=$AF$8,$AG$21,
IF($BN48=$AF$9,"",
""))))))</f>
        <v/>
      </c>
      <c r="BR48" s="349" t="str">
        <f xml:space="preserve">
IF($BN48=$AF$4,$AG$7,
IF($BN48=$AF$5,$AG$11,
IF($BN48=$AF$6,$AG$12,
IF($BN48=$AF$7,$AG$12,
IF($BN48=$AF$8,$AG$22,
IF($BN48=$AF$9,"",
""))))))</f>
        <v/>
      </c>
      <c r="BS48" s="349" t="str">
        <f xml:space="preserve">
IF($BN48=$AF$4,$AG$8,
IF($BN48=$AF$5,$AG$12,
IF($BN48=$AF$6,$AG$10,
IF($BN48=$AF$7,$AG$10,
IF($BN48=$AF$8,"",
IF($BN48=$AF$9,"",
""))))))</f>
        <v/>
      </c>
      <c r="BT48" s="349" t="str">
        <f xml:space="preserve">
IF($BN48=$AF$4,$AG$9,
IF($BN48=$AF$5,$AG$10,
IF($BN48=$AF$6,$AG$13,
IF($BN48=$AF$7,$AG$26,
IF($BN48=$AF$8,"",
IF($BN48=$AF$9,"",
""))))))</f>
        <v/>
      </c>
      <c r="BU48" s="349" t="str">
        <f xml:space="preserve">
IF($BN48=$AF$4,$AG$10,
IF($BN48=$AF$5,$AG$13,
IF($BN48=$AF$6,"",
IF($BN48=$AF$7,$AG$17,
IF($BN48=$AF$8,"",
IF($BN48=$AF$9,"",
""))))))</f>
        <v/>
      </c>
      <c r="BV48" s="349" t="str">
        <f xml:space="preserve">
IF($BN48=$AF$4,$AG$11,
IF($BN48=$AF$5,"",
IF($BN48=$AF$6,"",
IF($BN48=$AF$7,$AG$18,
IF($BN48=$AF$8,"",
IF($BN48=$AF$9,"",
""))))))</f>
        <v/>
      </c>
      <c r="BW48" s="349" t="str">
        <f xml:space="preserve">
IF($BN48=$AF$4,$AG$12,
IF($BN48=$AF$5,"",
IF($BN48=$AF$6,"",
IF($BN48=$AF$7,$AG$14,
IF($BN48=$AF$8,"",
IF($BN48=$AF$9,"",
""))))))</f>
        <v/>
      </c>
      <c r="BX48" s="349" t="str">
        <f xml:space="preserve">
IF($BN48=$AF$4,$AG$13,
IF($BN48=$AF$5,"",
IF($BN48=$AF$6,"",
IF($BN48=$AF$7,"",
IF($BN48=$AF$8,"",
IF($BN48=$AF$9,"",
""))))))</f>
        <v/>
      </c>
      <c r="BY48" s="349" t="str">
        <f xml:space="preserve">
IF($BN48=$AF$4,$AG$14,
IF($BN48=$AF$5,"",
IF($BN48=$AF$6,"",
IF($BN48=$AF$7,"",
IF($BN48=$AF$8,"",
IF($BN48=$AF$9,"",
""))))))</f>
        <v/>
      </c>
      <c r="CI48" s="349">
        <f>'①壁等-木造'!D48</f>
        <v>0</v>
      </c>
      <c r="CJ48" s="349">
        <f>'①壁等-木造'!G48</f>
        <v>0</v>
      </c>
      <c r="CK48" s="349" t="str">
        <f>IF(OR(
AND($CI48&lt;&gt;$CI9,$CJ9=CK$8),AND($CI48&lt;&gt;$CI10,$CJ10=CK$8),AND($CI48&lt;&gt;$CI11,$CJ11=CK$8),AND($CI48&lt;&gt;$CI12,$CJ12=CK$8),
AND($CI48&lt;&gt;$CI13,$CJ13=CK$8),AND($CI48&lt;&gt;$CI14,$CJ14=CK$8),AND($CI48&lt;&gt;$CI15,$CJ15=CK$8),AND($CI48&lt;&gt;$CI16,$CJ16=CK$8),
AND($CI48&lt;&gt;$CI17,$CJ17=CK$8),AND($CI48&lt;&gt;$CI18,$CJ18=CK$8),AND($CI48&lt;&gt;$CI19,$CJ19=CK$8),AND($CI48&lt;&gt;$CI20,$CJ20=CK$8),
AND($CI48&lt;&gt;$CI21,$CJ21=CK$8),AND($CI48&lt;&gt;$CI22,$CJ22=CK$8),AND($CI48&lt;&gt;$CI23,$CJ23=CK$8),AND($CI48&lt;&gt;$CI24,$CJ24=CK$8),
AND($CI48&lt;&gt;$CI25,$CJ25=CK$8),AND($CI48&lt;&gt;$CI26,$CJ26=CK$8),AND($CI48&lt;&gt;$CI27,$CJ27=CK$8),AND($CI48&lt;&gt;$CI28,$CJ28=CK$8),
AND($CI48&lt;&gt;$CI29,$CJ29=CK$8),AND($CI48&lt;&gt;$CI30,$CJ30=CK$8),AND($CI48&lt;&gt;$CI31,$CJ31=CK$8),AND($CI48&lt;&gt;$CI32,$CJ32=CK$8),
AND($CI48&lt;&gt;$CI33,$CJ33=CK$8),AND($CI48&lt;&gt;$CI34,$CJ34=CK$8),AND($CI48&lt;&gt;$CI35,$CJ35=CK$8),AND($CI48&lt;&gt;$CI36,$CJ36=CK$8),
AND($CI48&lt;&gt;$CI37,$CJ37=CK$8),AND($CI48&lt;&gt;$CI38,$CJ38=CK$8),AND($CI48&lt;&gt;$CI39,$CJ39=CK$8),AND($CI48&lt;&gt;$CI40,$CJ40=CK$8),
AND($CI48&lt;&gt;$CI41,$CJ41=CK$8),AND($CI48&lt;&gt;$CI42,$CJ42=CK$8),AND($CI48&lt;&gt;$CI43,$CJ43=CK$8),AND($CI48&lt;&gt;$CI44,$CJ44=CK$8),
AND($CI48&lt;&gt;$CI45,$CJ45=CK$8),AND($CI48&lt;&gt;$CI46,$CJ46=CK$8),AND($CI48&lt;&gt;$CI47,$CJ47=CK$8)),
"",CK$8)</f>
        <v/>
      </c>
      <c r="CL48" s="349" t="str">
        <f t="shared" ref="CL48:DD48" si="388">IF(OR(
AND($CI48&lt;&gt;$CI9,$CJ9=CL$8),AND($CI48&lt;&gt;$CI10,$CJ10=CL$8),AND($CI48&lt;&gt;$CI11,$CJ11=CL$8),AND($CI48&lt;&gt;$CI12,$CJ12=CL$8),
AND($CI48&lt;&gt;$CI13,$CJ13=CL$8),AND($CI48&lt;&gt;$CI14,$CJ14=CL$8),AND($CI48&lt;&gt;$CI15,$CJ15=CL$8),AND($CI48&lt;&gt;$CI16,$CJ16=CL$8),
AND($CI48&lt;&gt;$CI17,$CJ17=CL$8),AND($CI48&lt;&gt;$CI18,$CJ18=CL$8),AND($CI48&lt;&gt;$CI19,$CJ19=CL$8),AND($CI48&lt;&gt;$CI20,$CJ20=CL$8),
AND($CI48&lt;&gt;$CI21,$CJ21=CL$8),AND($CI48&lt;&gt;$CI22,$CJ22=CL$8),AND($CI48&lt;&gt;$CI23,$CJ23=CL$8),AND($CI48&lt;&gt;$CI24,$CJ24=CL$8),
AND($CI48&lt;&gt;$CI25,$CJ25=CL$8),AND($CI48&lt;&gt;$CI26,$CJ26=CL$8),AND($CI48&lt;&gt;$CI27,$CJ27=CL$8),AND($CI48&lt;&gt;$CI28,$CJ28=CL$8),
AND($CI48&lt;&gt;$CI29,$CJ29=CL$8),AND($CI48&lt;&gt;$CI30,$CJ30=CL$8),AND($CI48&lt;&gt;$CI31,$CJ31=CL$8),AND($CI48&lt;&gt;$CI32,$CJ32=CL$8),
AND($CI48&lt;&gt;$CI33,$CJ33=CL$8),AND($CI48&lt;&gt;$CI34,$CJ34=CL$8),AND($CI48&lt;&gt;$CI35,$CJ35=CL$8),AND($CI48&lt;&gt;$CI36,$CJ36=CL$8),
AND($CI48&lt;&gt;$CI37,$CJ37=CL$8),AND($CI48&lt;&gt;$CI38,$CJ38=CL$8),AND($CI48&lt;&gt;$CI39,$CJ39=CL$8),AND($CI48&lt;&gt;$CI40,$CJ40=CL$8),
AND($CI48&lt;&gt;$CI41,$CJ41=CL$8),AND($CI48&lt;&gt;$CI42,$CJ42=CL$8),AND($CI48&lt;&gt;$CI43,$CJ43=CL$8),AND($CI48&lt;&gt;$CI44,$CJ44=CL$8),
AND($CI48&lt;&gt;$CI45,$CJ45=CL$8),AND($CI48&lt;&gt;$CI46,$CJ46=CL$8),AND($CI48&lt;&gt;$CI47,$CJ47=CL$8)),
"",CL$8)</f>
        <v/>
      </c>
      <c r="CM48" s="349" t="str">
        <f t="shared" si="388"/>
        <v/>
      </c>
      <c r="CN48" s="349" t="str">
        <f t="shared" si="388"/>
        <v>W04</v>
      </c>
      <c r="CO48" s="349" t="str">
        <f t="shared" si="388"/>
        <v>W05</v>
      </c>
      <c r="CP48" s="349" t="str">
        <f t="shared" si="388"/>
        <v>W06</v>
      </c>
      <c r="CQ48" s="349" t="str">
        <f t="shared" si="388"/>
        <v>W07</v>
      </c>
      <c r="CR48" s="349" t="str">
        <f t="shared" si="388"/>
        <v>W08</v>
      </c>
      <c r="CS48" s="349" t="str">
        <f t="shared" si="388"/>
        <v>W09</v>
      </c>
      <c r="CT48" s="349" t="str">
        <f t="shared" si="388"/>
        <v>W10</v>
      </c>
      <c r="CU48" s="349" t="str">
        <f t="shared" si="388"/>
        <v>W11</v>
      </c>
      <c r="CV48" s="349" t="str">
        <f t="shared" si="388"/>
        <v>W12</v>
      </c>
      <c r="CW48" s="349" t="str">
        <f t="shared" si="388"/>
        <v>W13</v>
      </c>
      <c r="CX48" s="349" t="str">
        <f t="shared" si="388"/>
        <v>W14</v>
      </c>
      <c r="CY48" s="349" t="str">
        <f t="shared" si="388"/>
        <v>W15</v>
      </c>
      <c r="CZ48" s="349" t="str">
        <f t="shared" si="388"/>
        <v>W16</v>
      </c>
      <c r="DA48" s="349" t="str">
        <f t="shared" si="388"/>
        <v>W17</v>
      </c>
      <c r="DB48" s="349" t="str">
        <f t="shared" si="388"/>
        <v>W18</v>
      </c>
      <c r="DC48" s="349" t="str">
        <f t="shared" si="388"/>
        <v>W19</v>
      </c>
      <c r="DD48" s="349" t="str">
        <f t="shared" si="388"/>
        <v>W20</v>
      </c>
      <c r="DF48" s="349">
        <f>'②壁等-RC造'!D48</f>
        <v>0</v>
      </c>
      <c r="DG48" s="349">
        <f>'②壁等-RC造'!H48</f>
        <v>0</v>
      </c>
      <c r="DH48" s="349" t="str">
        <f>IF(OR(
AND($DF48&lt;&gt;$DF9,$DG9=DH$8),AND($DF48&lt;&gt;$DF10,$DG10=DH$8),AND($DF48&lt;&gt;$DF11,$DG11=DH$8),AND($DF48&lt;&gt;$DF12,$DG12=DH$8),
AND($DF48&lt;&gt;$DF13,$DG13=DH$8),AND($DF48&lt;&gt;$DF14,$DG14=DH$8),AND($DF48&lt;&gt;$DF15,$DG15=DH$8),AND($DF48&lt;&gt;$DF16,$DG16=DH$8),
AND($DF48&lt;&gt;$DF17,$DG17=DH$8),AND($DF48&lt;&gt;$DF18,$DG18=DH$8),AND($DF48&lt;&gt;$DF19,$DG19=DH$8),AND($DF48&lt;&gt;$DF20,$DG20=DH$8),
AND($DF48&lt;&gt;$DF21,$DG21=DH$8),AND($DF48&lt;&gt;$DF22,$DG22=DH$8),AND($DF48&lt;&gt;$DF23,$DG23=DH$8),AND($DF48&lt;&gt;$DF24,$DG24=DH$8),
AND($DF48&lt;&gt;$DF25,$DG25=DH$8),AND($DF48&lt;&gt;$DF26,$DG26=DH$8),AND($DF48&lt;&gt;$DF27,$DG27=DH$8),AND($DF48&lt;&gt;$DF28,$DG28=DH$8),
AND($DF48&lt;&gt;$DF29,$DG29=DH$8),AND($DF48&lt;&gt;$DF30,$DG30=DH$8),AND($DF48&lt;&gt;$DF31,$DG31=DH$8),AND($DF48&lt;&gt;$DF32,$DG32=DH$8),
AND($DF48&lt;&gt;$DF33,$DG33=DH$8),AND($DF48&lt;&gt;$DF34,$DG34=DH$8),AND($DF48&lt;&gt;$DF35,$DG35=DH$8),AND($DF48&lt;&gt;$DF36,$DG36=DH$8),
AND($DF48&lt;&gt;$DF37,$DG37=DH$8),AND($DF48&lt;&gt;$DF38,$DG38=DH$8),AND($DF48&lt;&gt;$DF39,$DG39=DH$8),AND($DF48&lt;&gt;$DF40,$DG40=DH$8),
AND($DF48&lt;&gt;$DF41,$DG41=DH$8),AND($DF48&lt;&gt;$DF42,$DG42=DH$8),AND($DF48&lt;&gt;$DF43,$DG43=DH$8),AND($DF48&lt;&gt;$DF44,$DG44=DH$8),
AND($DF48&lt;&gt;$DF45,$DG45=DH$8),AND($DF48&lt;&gt;$DF46,$DG46=DH$8),AND($DF48&lt;&gt;$DF47,$DG47=DH$8)),
"",DH$8)</f>
        <v>RC01</v>
      </c>
      <c r="DI48" s="349" t="str">
        <f t="shared" ref="DI48:EA48" si="389">IF(OR(
AND($DF48&lt;&gt;$DF9,$DG9=DI$8),AND($DF48&lt;&gt;$DF10,$DG10=DI$8),AND($DF48&lt;&gt;$DF11,$DG11=DI$8),AND($DF48&lt;&gt;$DF12,$DG12=DI$8),
AND($DF48&lt;&gt;$DF13,$DG13=DI$8),AND($DF48&lt;&gt;$DF14,$DG14=DI$8),AND($DF48&lt;&gt;$DF15,$DG15=DI$8),AND($DF48&lt;&gt;$DF16,$DG16=DI$8),
AND($DF48&lt;&gt;$DF17,$DG17=DI$8),AND($DF48&lt;&gt;$DF18,$DG18=DI$8),AND($DF48&lt;&gt;$DF19,$DG19=DI$8),AND($DF48&lt;&gt;$DF20,$DG20=DI$8),
AND($DF48&lt;&gt;$DF21,$DG21=DI$8),AND($DF48&lt;&gt;$DF22,$DG22=DI$8),AND($DF48&lt;&gt;$DF23,$DG23=DI$8),AND($DF48&lt;&gt;$DF24,$DG24=DI$8),
AND($DF48&lt;&gt;$DF25,$DG25=DI$8),AND($DF48&lt;&gt;$DF26,$DG26=DI$8),AND($DF48&lt;&gt;$DF27,$DG27=DI$8),AND($DF48&lt;&gt;$DF28,$DG28=DI$8),
AND($DF48&lt;&gt;$DF29,$DG29=DI$8),AND($DF48&lt;&gt;$DF30,$DG30=DI$8),AND($DF48&lt;&gt;$DF31,$DG31=DI$8),AND($DF48&lt;&gt;$DF32,$DG32=DI$8),
AND($DF48&lt;&gt;$DF33,$DG33=DI$8),AND($DF48&lt;&gt;$DF34,$DG34=DI$8),AND($DF48&lt;&gt;$DF35,$DG35=DI$8),AND($DF48&lt;&gt;$DF36,$DG36=DI$8),
AND($DF48&lt;&gt;$DF37,$DG37=DI$8),AND($DF48&lt;&gt;$DF38,$DG38=DI$8),AND($DF48&lt;&gt;$DF39,$DG39=DI$8),AND($DF48&lt;&gt;$DF40,$DG40=DI$8),
AND($DF48&lt;&gt;$DF41,$DG41=DI$8),AND($DF48&lt;&gt;$DF42,$DG42=DI$8),AND($DF48&lt;&gt;$DF43,$DG43=DI$8),AND($DF48&lt;&gt;$DF44,$DG44=DI$8),
AND($DF48&lt;&gt;$DF45,$DG45=DI$8),AND($DF48&lt;&gt;$DF46,$DG46=DI$8),AND($DF48&lt;&gt;$DF47,$DG47=DI$8)),
"",DI$8)</f>
        <v>RC02</v>
      </c>
      <c r="DJ48" s="349" t="str">
        <f t="shared" si="389"/>
        <v>RC03</v>
      </c>
      <c r="DK48" s="349" t="str">
        <f t="shared" si="389"/>
        <v>RC04</v>
      </c>
      <c r="DL48" s="349" t="str">
        <f t="shared" si="389"/>
        <v>RC05</v>
      </c>
      <c r="DM48" s="349" t="str">
        <f t="shared" si="389"/>
        <v>RC06</v>
      </c>
      <c r="DN48" s="349" t="str">
        <f t="shared" si="389"/>
        <v>RC07</v>
      </c>
      <c r="DO48" s="349" t="str">
        <f t="shared" si="389"/>
        <v>RC08</v>
      </c>
      <c r="DP48" s="349" t="str">
        <f t="shared" si="389"/>
        <v>RC09</v>
      </c>
      <c r="DQ48" s="349" t="str">
        <f t="shared" si="389"/>
        <v>RC10</v>
      </c>
      <c r="DR48" s="349" t="str">
        <f t="shared" si="389"/>
        <v>RC11</v>
      </c>
      <c r="DS48" s="349" t="str">
        <f t="shared" si="389"/>
        <v>RC12</v>
      </c>
      <c r="DT48" s="349" t="str">
        <f t="shared" si="389"/>
        <v>RC13</v>
      </c>
      <c r="DU48" s="349" t="str">
        <f t="shared" si="389"/>
        <v>RC14</v>
      </c>
      <c r="DV48" s="349" t="str">
        <f t="shared" si="389"/>
        <v>RC15</v>
      </c>
      <c r="DW48" s="349" t="str">
        <f t="shared" si="389"/>
        <v>RC16</v>
      </c>
      <c r="DX48" s="349" t="str">
        <f t="shared" si="389"/>
        <v>RC17</v>
      </c>
      <c r="DY48" s="349" t="str">
        <f t="shared" si="389"/>
        <v>RC18</v>
      </c>
      <c r="DZ48" s="349" t="str">
        <f t="shared" si="389"/>
        <v>RC19</v>
      </c>
      <c r="EA48" s="349" t="str">
        <f t="shared" si="389"/>
        <v>RC20</v>
      </c>
      <c r="EC48" s="349">
        <f>'③壁等-鉄骨造'!D48</f>
        <v>0</v>
      </c>
      <c r="ED48" s="349">
        <f>'③壁等-鉄骨造'!H48</f>
        <v>0</v>
      </c>
      <c r="EE48" s="349" t="str">
        <f>IF(OR(
AND($EC48&lt;&gt;$EC9,$ED9=EE$8),AND($EC48&lt;&gt;$EC10,$ED10=EE$8),AND($EC48&lt;&gt;$EC11,$ED11=EE$8),AND($EC48&lt;&gt;$EC12,$ED12=EE$8),
AND($EC48&lt;&gt;$EC13,$ED13=EE$8),AND($EC48&lt;&gt;$EC14,$ED14=EE$8),AND($EC48&lt;&gt;$EC15,$ED15=EE$8),AND($EC48&lt;&gt;$EC16,$ED16=EE$8),
AND($EC48&lt;&gt;$EC17,$ED17=EE$8),AND($EC48&lt;&gt;$EC18,$ED18=EE$8),AND($EC48&lt;&gt;$EC19,$ED19=EE$8),AND($EC48&lt;&gt;$EC20,$ED20=EE$8),
AND($EC48&lt;&gt;$EC21,$ED21=EE$8),AND($EC48&lt;&gt;$EC22,$ED22=EE$8),AND($EC48&lt;&gt;$EC23,$ED23=EE$8),AND($EC48&lt;&gt;$EC24,$ED24=EE$8),
AND($EC48&lt;&gt;$EC25,$ED25=EE$8),AND($EC48&lt;&gt;$EC26,$ED26=EE$8),AND($EC48&lt;&gt;$EC27,$ED27=EE$8),AND($EC48&lt;&gt;$EC28,$ED28=EE$8),
AND($EC48&lt;&gt;$EC29,$ED29=EE$8),AND($EC48&lt;&gt;$EC30,$ED30=EE$8),AND($EC48&lt;&gt;$EC31,$ED31=EE$8),AND($EC48&lt;&gt;$EC32,$ED32=EE$8),
AND($EC48&lt;&gt;$EC33,$ED33=EE$8),AND($EC48&lt;&gt;$EC34,$ED34=EE$8),AND($EC48&lt;&gt;$EC35,$ED35=EE$8),AND($EC48&lt;&gt;$EC36,$ED36=EE$8),
AND($EC48&lt;&gt;$EC37,$ED37=EE$8),AND($EC48&lt;&gt;$EC38,$ED38=EE$8),AND($EC48&lt;&gt;$EC39,$ED39=EE$8),AND($EC48&lt;&gt;$EC40,$ED40=EE$8),
AND($EC48&lt;&gt;$EC41,$ED41=EE$8),AND($EC48&lt;&gt;$EC42,$ED42=EE$8),AND($EC48&lt;&gt;$EC43,$ED43=EE$8),AND($EC48&lt;&gt;$EC44,$ED44=EE$8),
AND($EC48&lt;&gt;$EC45,$ED45=EE$8),AND($EC48&lt;&gt;$EC46,$ED46=EE$8),AND($EC48&lt;&gt;$EC47,$ED47=EE$8)),
"",EE$8)</f>
        <v>S01</v>
      </c>
      <c r="EF48" s="349" t="str">
        <f t="shared" ref="EF48:EN48" si="390">IF(OR(
AND($EC48&lt;&gt;$EC9,$ED9=EF$8),AND($EC48&lt;&gt;$EC10,$ED10=EF$8),AND($EC48&lt;&gt;$EC11,$ED11=EF$8),AND($EC48&lt;&gt;$EC12,$ED12=EF$8),
AND($EC48&lt;&gt;$EC13,$ED13=EF$8),AND($EC48&lt;&gt;$EC14,$ED14=EF$8),AND($EC48&lt;&gt;$EC15,$ED15=EF$8),AND($EC48&lt;&gt;$EC16,$ED16=EF$8),
AND($EC48&lt;&gt;$EC17,$ED17=EF$8),AND($EC48&lt;&gt;$EC18,$ED18=EF$8),AND($EC48&lt;&gt;$EC19,$ED19=EF$8),AND($EC48&lt;&gt;$EC20,$ED20=EF$8),
AND($EC48&lt;&gt;$EC21,$ED21=EF$8),AND($EC48&lt;&gt;$EC22,$ED22=EF$8),AND($EC48&lt;&gt;$EC23,$ED23=EF$8),AND($EC48&lt;&gt;$EC24,$ED24=EF$8),
AND($EC48&lt;&gt;$EC25,$ED25=EF$8),AND($EC48&lt;&gt;$EC26,$ED26=EF$8),AND($EC48&lt;&gt;$EC27,$ED27=EF$8),AND($EC48&lt;&gt;$EC28,$ED28=EF$8),
AND($EC48&lt;&gt;$EC29,$ED29=EF$8),AND($EC48&lt;&gt;$EC30,$ED30=EF$8),AND($EC48&lt;&gt;$EC31,$ED31=EF$8),AND($EC48&lt;&gt;$EC32,$ED32=EF$8),
AND($EC48&lt;&gt;$EC33,$ED33=EF$8),AND($EC48&lt;&gt;$EC34,$ED34=EF$8),AND($EC48&lt;&gt;$EC35,$ED35=EF$8),AND($EC48&lt;&gt;$EC36,$ED36=EF$8),
AND($EC48&lt;&gt;$EC37,$ED37=EF$8),AND($EC48&lt;&gt;$EC38,$ED38=EF$8),AND($EC48&lt;&gt;$EC39,$ED39=EF$8),AND($EC48&lt;&gt;$EC40,$ED40=EF$8),
AND($EC48&lt;&gt;$EC41,$ED41=EF$8),AND($EC48&lt;&gt;$EC42,$ED42=EF$8),AND($EC48&lt;&gt;$EC43,$ED43=EF$8),AND($EC48&lt;&gt;$EC44,$ED44=EF$8),
AND($EC48&lt;&gt;$EC45,$ED45=EF$8),AND($EC48&lt;&gt;$EC46,$ED46=EF$8),AND($EC48&lt;&gt;$EC47,$ED47=EF$8)),
"",EF$8)</f>
        <v>S02</v>
      </c>
      <c r="EG48" s="349" t="str">
        <f t="shared" si="390"/>
        <v>S03</v>
      </c>
      <c r="EH48" s="349" t="str">
        <f t="shared" si="390"/>
        <v>S04</v>
      </c>
      <c r="EI48" s="349" t="str">
        <f t="shared" si="390"/>
        <v>S05</v>
      </c>
      <c r="EJ48" s="349" t="str">
        <f t="shared" si="390"/>
        <v>S06</v>
      </c>
      <c r="EK48" s="349" t="str">
        <f t="shared" si="390"/>
        <v>S07</v>
      </c>
      <c r="EL48" s="349" t="str">
        <f t="shared" si="390"/>
        <v>S08</v>
      </c>
      <c r="EM48" s="349" t="str">
        <f>IF(OR(
AND($EC48&lt;&gt;$EC9,$ED9=EM$8),AND($EC48&lt;&gt;$EC10,$ED10=EM$8),AND($EC48&lt;&gt;$EC11,$ED11=EM$8),AND($EC48&lt;&gt;$EC12,$ED12=EM$8),
AND($EC48&lt;&gt;$EC13,$ED13=EM$8),AND($EC48&lt;&gt;$EC14,$ED14=EM$8),AND($EC48&lt;&gt;$EC15,$ED15=EM$8),AND($EC48&lt;&gt;$EC16,$ED16=EM$8),
AND($EC48&lt;&gt;$EC17,$ED17=EM$8),AND($EC48&lt;&gt;$EC18,$ED18=EM$8),AND($EC48&lt;&gt;$EC19,$ED19=EM$8),AND($EC48&lt;&gt;$EC20,$ED20=EM$8),
AND($EC48&lt;&gt;$EC21,$ED21=EM$8),AND($EC48&lt;&gt;$EC22,$ED22=EM$8),AND($EC48&lt;&gt;$EC23,$ED23=EM$8),AND($EC48&lt;&gt;$EC24,$ED24=EM$8),
AND($EC48&lt;&gt;$EC25,$ED25=EM$8),AND($EC48&lt;&gt;$EC26,$ED26=EM$8),AND($EC48&lt;&gt;$EC27,$ED27=EM$8),AND($EC48&lt;&gt;$EC28,$ED28=EM$8),
AND($EC48&lt;&gt;$EC29,$ED29=EM$8),AND($EC48&lt;&gt;$EC30,$ED30=EM$8),AND($EC48&lt;&gt;$EC31,$ED31=EM$8),AND($EC48&lt;&gt;$EC32,$ED32=EM$8),
AND($EC48&lt;&gt;$EC33,$ED33=EM$8),AND($EC48&lt;&gt;$EC34,$ED34=EM$8),AND($EC48&lt;&gt;$EC35,$ED35=EM$8),AND($EC48&lt;&gt;$EC36,$ED36=EM$8),
AND($EC48&lt;&gt;$EC37,$ED37=EM$8),AND($EC48&lt;&gt;$EC38,$ED38=EM$8),AND($EC48&lt;&gt;$EC39,$ED39=EM$8),AND($EC48&lt;&gt;$EC40,$ED40=EM$8),
AND($EC48&lt;&gt;$EC41,$ED41=EM$8),AND($EC48&lt;&gt;$EC42,$ED42=EM$8),AND($EC48&lt;&gt;$EC43,$ED43=EM$8),AND($EC48&lt;&gt;$EC44,$ED44=EM$8),
AND($EC48&lt;&gt;$EC45,$ED45=EM$8),AND($EC48&lt;&gt;$EC46,$ED46=EM$8),AND($EC48&lt;&gt;$EC47,$ED47=EM$8)),
"",EM$8)</f>
        <v>S09</v>
      </c>
      <c r="EN48" s="349" t="str">
        <f t="shared" si="390"/>
        <v>S10</v>
      </c>
      <c r="EO48" s="349" t="str">
        <f t="shared" ref="EO48" si="391">IF(OR(
AND($EC48&lt;&gt;$EC9,$ED9=EO$8),AND($EC48&lt;&gt;$EC10,$ED10=EO$8),AND($EC48&lt;&gt;$EC11,$ED11=EO$8),AND($EC48&lt;&gt;$EC12,$ED12=EO$8),
AND($EC48&lt;&gt;$EC13,$ED13=EO$8),AND($EC48&lt;&gt;$EC14,$ED14=EO$8),AND($EC48&lt;&gt;$EC15,$ED15=EO$8),AND($EC48&lt;&gt;$EC16,$ED16=EO$8),
AND($EC48&lt;&gt;$EC17,$ED17=EO$8),AND($EC48&lt;&gt;$EC18,$ED18=EO$8),AND($EC48&lt;&gt;$EC19,$ED19=EO$8),AND($EC48&lt;&gt;$EC20,$ED20=EO$8),
AND($EC48&lt;&gt;$EC21,$ED21=EO$8),AND($EC48&lt;&gt;$EC22,$ED22=EO$8),AND($EC48&lt;&gt;$EC23,$ED23=EO$8),AND($EC48&lt;&gt;$EC24,$ED24=EO$8),
AND($EC48&lt;&gt;$EC25,$ED25=EO$8),AND($EC48&lt;&gt;$EC26,$ED26=EO$8),AND($EC48&lt;&gt;$EC27,$ED27=EO$8),AND($EC48&lt;&gt;$EC28,$ED28=EO$8),
AND($EC48&lt;&gt;$EC29,$ED29=EO$8),AND($EC48&lt;&gt;$EC30,$ED30=EO$8),AND($EC48&lt;&gt;$EC31,$ED31=EO$8),AND($EC48&lt;&gt;$EC32,$ED32=EO$8),
AND($EC48&lt;&gt;$EC33,$ED33=EO$8),AND($EC48&lt;&gt;$EC34,$ED34=EO$8),AND($EC48&lt;&gt;$EC35,$ED35=EO$8),AND($EC48&lt;&gt;$EC36,$ED36=EO$8),
AND($EC48&lt;&gt;$EC37,$ED37=EO$8),AND($EC48&lt;&gt;$EC38,$ED38=EO$8),AND($EC48&lt;&gt;$EC39,$ED39=EO$8),AND($EC48&lt;&gt;$EC40,$ED40=EO$8),
AND($EC48&lt;&gt;$EC41,$ED41=EO$8),AND($EC48&lt;&gt;$EC42,$ED42=EO$8),AND($EC48&lt;&gt;$EC43,$ED43=EO$8),AND($EC48&lt;&gt;$EC44,$ED44=EO$8),
AND($EC48&lt;&gt;$EC45,$ED45=EO$8),AND($EC48&lt;&gt;$EC46,$ED46=EO$8),AND($EC48&lt;&gt;$EC47,$ED47=EO$8)),
"",EO$8)</f>
        <v>S11</v>
      </c>
      <c r="EP48" s="349" t="str">
        <f t="shared" ref="EP48" si="392">IF(OR(
AND($EC48&lt;&gt;$EC9,$ED9=EP$8),AND($EC48&lt;&gt;$EC10,$ED10=EP$8),AND($EC48&lt;&gt;$EC11,$ED11=EP$8),AND($EC48&lt;&gt;$EC12,$ED12=EP$8),
AND($EC48&lt;&gt;$EC13,$ED13=EP$8),AND($EC48&lt;&gt;$EC14,$ED14=EP$8),AND($EC48&lt;&gt;$EC15,$ED15=EP$8),AND($EC48&lt;&gt;$EC16,$ED16=EP$8),
AND($EC48&lt;&gt;$EC17,$ED17=EP$8),AND($EC48&lt;&gt;$EC18,$ED18=EP$8),AND($EC48&lt;&gt;$EC19,$ED19=EP$8),AND($EC48&lt;&gt;$EC20,$ED20=EP$8),
AND($EC48&lt;&gt;$EC21,$ED21=EP$8),AND($EC48&lt;&gt;$EC22,$ED22=EP$8),AND($EC48&lt;&gt;$EC23,$ED23=EP$8),AND($EC48&lt;&gt;$EC24,$ED24=EP$8),
AND($EC48&lt;&gt;$EC25,$ED25=EP$8),AND($EC48&lt;&gt;$EC26,$ED26=EP$8),AND($EC48&lt;&gt;$EC27,$ED27=EP$8),AND($EC48&lt;&gt;$EC28,$ED28=EP$8),
AND($EC48&lt;&gt;$EC29,$ED29=EP$8),AND($EC48&lt;&gt;$EC30,$ED30=EP$8),AND($EC48&lt;&gt;$EC31,$ED31=EP$8),AND($EC48&lt;&gt;$EC32,$ED32=EP$8),
AND($EC48&lt;&gt;$EC33,$ED33=EP$8),AND($EC48&lt;&gt;$EC34,$ED34=EP$8),AND($EC48&lt;&gt;$EC35,$ED35=EP$8),AND($EC48&lt;&gt;$EC36,$ED36=EP$8),
AND($EC48&lt;&gt;$EC37,$ED37=EP$8),AND($EC48&lt;&gt;$EC38,$ED38=EP$8),AND($EC48&lt;&gt;$EC39,$ED39=EP$8),AND($EC48&lt;&gt;$EC40,$ED40=EP$8),
AND($EC48&lt;&gt;$EC41,$ED41=EP$8),AND($EC48&lt;&gt;$EC42,$ED42=EP$8),AND($EC48&lt;&gt;$EC43,$ED43=EP$8),AND($EC48&lt;&gt;$EC44,$ED44=EP$8),
AND($EC48&lt;&gt;$EC45,$ED45=EP$8),AND($EC48&lt;&gt;$EC46,$ED46=EP$8),AND($EC48&lt;&gt;$EC47,$ED47=EP$8)),
"",EP$8)</f>
        <v>S12</v>
      </c>
      <c r="EQ48" s="349" t="str">
        <f t="shared" ref="EQ48" si="393">IF(OR(
AND($EC48&lt;&gt;$EC9,$ED9=EQ$8),AND($EC48&lt;&gt;$EC10,$ED10=EQ$8),AND($EC48&lt;&gt;$EC11,$ED11=EQ$8),AND($EC48&lt;&gt;$EC12,$ED12=EQ$8),
AND($EC48&lt;&gt;$EC13,$ED13=EQ$8),AND($EC48&lt;&gt;$EC14,$ED14=EQ$8),AND($EC48&lt;&gt;$EC15,$ED15=EQ$8),AND($EC48&lt;&gt;$EC16,$ED16=EQ$8),
AND($EC48&lt;&gt;$EC17,$ED17=EQ$8),AND($EC48&lt;&gt;$EC18,$ED18=EQ$8),AND($EC48&lt;&gt;$EC19,$ED19=EQ$8),AND($EC48&lt;&gt;$EC20,$ED20=EQ$8),
AND($EC48&lt;&gt;$EC21,$ED21=EQ$8),AND($EC48&lt;&gt;$EC22,$ED22=EQ$8),AND($EC48&lt;&gt;$EC23,$ED23=EQ$8),AND($EC48&lt;&gt;$EC24,$ED24=EQ$8),
AND($EC48&lt;&gt;$EC25,$ED25=EQ$8),AND($EC48&lt;&gt;$EC26,$ED26=EQ$8),AND($EC48&lt;&gt;$EC27,$ED27=EQ$8),AND($EC48&lt;&gt;$EC28,$ED28=EQ$8),
AND($EC48&lt;&gt;$EC29,$ED29=EQ$8),AND($EC48&lt;&gt;$EC30,$ED30=EQ$8),AND($EC48&lt;&gt;$EC31,$ED31=EQ$8),AND($EC48&lt;&gt;$EC32,$ED32=EQ$8),
AND($EC48&lt;&gt;$EC33,$ED33=EQ$8),AND($EC48&lt;&gt;$EC34,$ED34=EQ$8),AND($EC48&lt;&gt;$EC35,$ED35=EQ$8),AND($EC48&lt;&gt;$EC36,$ED36=EQ$8),
AND($EC48&lt;&gt;$EC37,$ED37=EQ$8),AND($EC48&lt;&gt;$EC38,$ED38=EQ$8),AND($EC48&lt;&gt;$EC39,$ED39=EQ$8),AND($EC48&lt;&gt;$EC40,$ED40=EQ$8),
AND($EC48&lt;&gt;$EC41,$ED41=EQ$8),AND($EC48&lt;&gt;$EC42,$ED42=EQ$8),AND($EC48&lt;&gt;$EC43,$ED43=EQ$8),AND($EC48&lt;&gt;$EC44,$ED44=EQ$8),
AND($EC48&lt;&gt;$EC45,$ED45=EQ$8),AND($EC48&lt;&gt;$EC46,$ED46=EQ$8),AND($EC48&lt;&gt;$EC47,$ED47=EQ$8)),
"",EQ$8)</f>
        <v>S13</v>
      </c>
      <c r="ER48" s="349" t="str">
        <f t="shared" ref="ER48" si="394">IF(OR(
AND($EC48&lt;&gt;$EC9,$ED9=ER$8),AND($EC48&lt;&gt;$EC10,$ED10=ER$8),AND($EC48&lt;&gt;$EC11,$ED11=ER$8),AND($EC48&lt;&gt;$EC12,$ED12=ER$8),
AND($EC48&lt;&gt;$EC13,$ED13=ER$8),AND($EC48&lt;&gt;$EC14,$ED14=ER$8),AND($EC48&lt;&gt;$EC15,$ED15=ER$8),AND($EC48&lt;&gt;$EC16,$ED16=ER$8),
AND($EC48&lt;&gt;$EC17,$ED17=ER$8),AND($EC48&lt;&gt;$EC18,$ED18=ER$8),AND($EC48&lt;&gt;$EC19,$ED19=ER$8),AND($EC48&lt;&gt;$EC20,$ED20=ER$8),
AND($EC48&lt;&gt;$EC21,$ED21=ER$8),AND($EC48&lt;&gt;$EC22,$ED22=ER$8),AND($EC48&lt;&gt;$EC23,$ED23=ER$8),AND($EC48&lt;&gt;$EC24,$ED24=ER$8),
AND($EC48&lt;&gt;$EC25,$ED25=ER$8),AND($EC48&lt;&gt;$EC26,$ED26=ER$8),AND($EC48&lt;&gt;$EC27,$ED27=ER$8),AND($EC48&lt;&gt;$EC28,$ED28=ER$8),
AND($EC48&lt;&gt;$EC29,$ED29=ER$8),AND($EC48&lt;&gt;$EC30,$ED30=ER$8),AND($EC48&lt;&gt;$EC31,$ED31=ER$8),AND($EC48&lt;&gt;$EC32,$ED32=ER$8),
AND($EC48&lt;&gt;$EC33,$ED33=ER$8),AND($EC48&lt;&gt;$EC34,$ED34=ER$8),AND($EC48&lt;&gt;$EC35,$ED35=ER$8),AND($EC48&lt;&gt;$EC36,$ED36=ER$8),
AND($EC48&lt;&gt;$EC37,$ED37=ER$8),AND($EC48&lt;&gt;$EC38,$ED38=ER$8),AND($EC48&lt;&gt;$EC39,$ED39=ER$8),AND($EC48&lt;&gt;$EC40,$ED40=ER$8),
AND($EC48&lt;&gt;$EC41,$ED41=ER$8),AND($EC48&lt;&gt;$EC42,$ED42=ER$8),AND($EC48&lt;&gt;$EC43,$ED43=ER$8),AND($EC48&lt;&gt;$EC44,$ED44=ER$8),
AND($EC48&lt;&gt;$EC45,$ED45=ER$8),AND($EC48&lt;&gt;$EC46,$ED46=ER$8),AND($EC48&lt;&gt;$EC47,$ED47=ER$8)),
"",ER$8)</f>
        <v>S14</v>
      </c>
      <c r="ES48" s="349" t="str">
        <f t="shared" ref="ES48" si="395">IF(OR(
AND($EC48&lt;&gt;$EC9,$ED9=ES$8),AND($EC48&lt;&gt;$EC10,$ED10=ES$8),AND($EC48&lt;&gt;$EC11,$ED11=ES$8),AND($EC48&lt;&gt;$EC12,$ED12=ES$8),
AND($EC48&lt;&gt;$EC13,$ED13=ES$8),AND($EC48&lt;&gt;$EC14,$ED14=ES$8),AND($EC48&lt;&gt;$EC15,$ED15=ES$8),AND($EC48&lt;&gt;$EC16,$ED16=ES$8),
AND($EC48&lt;&gt;$EC17,$ED17=ES$8),AND($EC48&lt;&gt;$EC18,$ED18=ES$8),AND($EC48&lt;&gt;$EC19,$ED19=ES$8),AND($EC48&lt;&gt;$EC20,$ED20=ES$8),
AND($EC48&lt;&gt;$EC21,$ED21=ES$8),AND($EC48&lt;&gt;$EC22,$ED22=ES$8),AND($EC48&lt;&gt;$EC23,$ED23=ES$8),AND($EC48&lt;&gt;$EC24,$ED24=ES$8),
AND($EC48&lt;&gt;$EC25,$ED25=ES$8),AND($EC48&lt;&gt;$EC26,$ED26=ES$8),AND($EC48&lt;&gt;$EC27,$ED27=ES$8),AND($EC48&lt;&gt;$EC28,$ED28=ES$8),
AND($EC48&lt;&gt;$EC29,$ED29=ES$8),AND($EC48&lt;&gt;$EC30,$ED30=ES$8),AND($EC48&lt;&gt;$EC31,$ED31=ES$8),AND($EC48&lt;&gt;$EC32,$ED32=ES$8),
AND($EC48&lt;&gt;$EC33,$ED33=ES$8),AND($EC48&lt;&gt;$EC34,$ED34=ES$8),AND($EC48&lt;&gt;$EC35,$ED35=ES$8),AND($EC48&lt;&gt;$EC36,$ED36=ES$8),
AND($EC48&lt;&gt;$EC37,$ED37=ES$8),AND($EC48&lt;&gt;$EC38,$ED38=ES$8),AND($EC48&lt;&gt;$EC39,$ED39=ES$8),AND($EC48&lt;&gt;$EC40,$ED40=ES$8),
AND($EC48&lt;&gt;$EC41,$ED41=ES$8),AND($EC48&lt;&gt;$EC42,$ED42=ES$8),AND($EC48&lt;&gt;$EC43,$ED43=ES$8),AND($EC48&lt;&gt;$EC44,$ED44=ES$8),
AND($EC48&lt;&gt;$EC45,$ED45=ES$8),AND($EC48&lt;&gt;$EC46,$ED46=ES$8),AND($EC48&lt;&gt;$EC47,$ED47=ES$8)),
"",ES$8)</f>
        <v>S15</v>
      </c>
      <c r="ET48" s="349" t="str">
        <f t="shared" ref="ET48" si="396">IF(OR(
AND($EC48&lt;&gt;$EC9,$ED9=ET$8),AND($EC48&lt;&gt;$EC10,$ED10=ET$8),AND($EC48&lt;&gt;$EC11,$ED11=ET$8),AND($EC48&lt;&gt;$EC12,$ED12=ET$8),
AND($EC48&lt;&gt;$EC13,$ED13=ET$8),AND($EC48&lt;&gt;$EC14,$ED14=ET$8),AND($EC48&lt;&gt;$EC15,$ED15=ET$8),AND($EC48&lt;&gt;$EC16,$ED16=ET$8),
AND($EC48&lt;&gt;$EC17,$ED17=ET$8),AND($EC48&lt;&gt;$EC18,$ED18=ET$8),AND($EC48&lt;&gt;$EC19,$ED19=ET$8),AND($EC48&lt;&gt;$EC20,$ED20=ET$8),
AND($EC48&lt;&gt;$EC21,$ED21=ET$8),AND($EC48&lt;&gt;$EC22,$ED22=ET$8),AND($EC48&lt;&gt;$EC23,$ED23=ET$8),AND($EC48&lt;&gt;$EC24,$ED24=ET$8),
AND($EC48&lt;&gt;$EC25,$ED25=ET$8),AND($EC48&lt;&gt;$EC26,$ED26=ET$8),AND($EC48&lt;&gt;$EC27,$ED27=ET$8),AND($EC48&lt;&gt;$EC28,$ED28=ET$8),
AND($EC48&lt;&gt;$EC29,$ED29=ET$8),AND($EC48&lt;&gt;$EC30,$ED30=ET$8),AND($EC48&lt;&gt;$EC31,$ED31=ET$8),AND($EC48&lt;&gt;$EC32,$ED32=ET$8),
AND($EC48&lt;&gt;$EC33,$ED33=ET$8),AND($EC48&lt;&gt;$EC34,$ED34=ET$8),AND($EC48&lt;&gt;$EC35,$ED35=ET$8),AND($EC48&lt;&gt;$EC36,$ED36=ET$8),
AND($EC48&lt;&gt;$EC37,$ED37=ET$8),AND($EC48&lt;&gt;$EC38,$ED38=ET$8),AND($EC48&lt;&gt;$EC39,$ED39=ET$8),AND($EC48&lt;&gt;$EC40,$ED40=ET$8),
AND($EC48&lt;&gt;$EC41,$ED41=ET$8),AND($EC48&lt;&gt;$EC42,$ED42=ET$8),AND($EC48&lt;&gt;$EC43,$ED43=ET$8),AND($EC48&lt;&gt;$EC44,$ED44=ET$8),
AND($EC48&lt;&gt;$EC45,$ED45=ET$8),AND($EC48&lt;&gt;$EC46,$ED46=ET$8),AND($EC48&lt;&gt;$EC47,$ED47=ET$8)),
"",ET$8)</f>
        <v>S16</v>
      </c>
      <c r="EU48" s="349" t="str">
        <f t="shared" ref="EU48" si="397">IF(OR(
AND($EC48&lt;&gt;$EC9,$ED9=EU$8),AND($EC48&lt;&gt;$EC10,$ED10=EU$8),AND($EC48&lt;&gt;$EC11,$ED11=EU$8),AND($EC48&lt;&gt;$EC12,$ED12=EU$8),
AND($EC48&lt;&gt;$EC13,$ED13=EU$8),AND($EC48&lt;&gt;$EC14,$ED14=EU$8),AND($EC48&lt;&gt;$EC15,$ED15=EU$8),AND($EC48&lt;&gt;$EC16,$ED16=EU$8),
AND($EC48&lt;&gt;$EC17,$ED17=EU$8),AND($EC48&lt;&gt;$EC18,$ED18=EU$8),AND($EC48&lt;&gt;$EC19,$ED19=EU$8),AND($EC48&lt;&gt;$EC20,$ED20=EU$8),
AND($EC48&lt;&gt;$EC21,$ED21=EU$8),AND($EC48&lt;&gt;$EC22,$ED22=EU$8),AND($EC48&lt;&gt;$EC23,$ED23=EU$8),AND($EC48&lt;&gt;$EC24,$ED24=EU$8),
AND($EC48&lt;&gt;$EC25,$ED25=EU$8),AND($EC48&lt;&gt;$EC26,$ED26=EU$8),AND($EC48&lt;&gt;$EC27,$ED27=EU$8),AND($EC48&lt;&gt;$EC28,$ED28=EU$8),
AND($EC48&lt;&gt;$EC29,$ED29=EU$8),AND($EC48&lt;&gt;$EC30,$ED30=EU$8),AND($EC48&lt;&gt;$EC31,$ED31=EU$8),AND($EC48&lt;&gt;$EC32,$ED32=EU$8),
AND($EC48&lt;&gt;$EC33,$ED33=EU$8),AND($EC48&lt;&gt;$EC34,$ED34=EU$8),AND($EC48&lt;&gt;$EC35,$ED35=EU$8),AND($EC48&lt;&gt;$EC36,$ED36=EU$8),
AND($EC48&lt;&gt;$EC37,$ED37=EU$8),AND($EC48&lt;&gt;$EC38,$ED38=EU$8),AND($EC48&lt;&gt;$EC39,$ED39=EU$8),AND($EC48&lt;&gt;$EC40,$ED40=EU$8),
AND($EC48&lt;&gt;$EC41,$ED41=EU$8),AND($EC48&lt;&gt;$EC42,$ED42=EU$8),AND($EC48&lt;&gt;$EC43,$ED43=EU$8),AND($EC48&lt;&gt;$EC44,$ED44=EU$8),
AND($EC48&lt;&gt;$EC45,$ED45=EU$8),AND($EC48&lt;&gt;$EC46,$ED46=EU$8),AND($EC48&lt;&gt;$EC47,$ED47=EU$8)),
"",EU$8)</f>
        <v>S17</v>
      </c>
      <c r="EV48" s="349" t="str">
        <f t="shared" ref="EV48" si="398">IF(OR(
AND($EC48&lt;&gt;$EC9,$ED9=EV$8),AND($EC48&lt;&gt;$EC10,$ED10=EV$8),AND($EC48&lt;&gt;$EC11,$ED11=EV$8),AND($EC48&lt;&gt;$EC12,$ED12=EV$8),
AND($EC48&lt;&gt;$EC13,$ED13=EV$8),AND($EC48&lt;&gt;$EC14,$ED14=EV$8),AND($EC48&lt;&gt;$EC15,$ED15=EV$8),AND($EC48&lt;&gt;$EC16,$ED16=EV$8),
AND($EC48&lt;&gt;$EC17,$ED17=EV$8),AND($EC48&lt;&gt;$EC18,$ED18=EV$8),AND($EC48&lt;&gt;$EC19,$ED19=EV$8),AND($EC48&lt;&gt;$EC20,$ED20=EV$8),
AND($EC48&lt;&gt;$EC21,$ED21=EV$8),AND($EC48&lt;&gt;$EC22,$ED22=EV$8),AND($EC48&lt;&gt;$EC23,$ED23=EV$8),AND($EC48&lt;&gt;$EC24,$ED24=EV$8),
AND($EC48&lt;&gt;$EC25,$ED25=EV$8),AND($EC48&lt;&gt;$EC26,$ED26=EV$8),AND($EC48&lt;&gt;$EC27,$ED27=EV$8),AND($EC48&lt;&gt;$EC28,$ED28=EV$8),
AND($EC48&lt;&gt;$EC29,$ED29=EV$8),AND($EC48&lt;&gt;$EC30,$ED30=EV$8),AND($EC48&lt;&gt;$EC31,$ED31=EV$8),AND($EC48&lt;&gt;$EC32,$ED32=EV$8),
AND($EC48&lt;&gt;$EC33,$ED33=EV$8),AND($EC48&lt;&gt;$EC34,$ED34=EV$8),AND($EC48&lt;&gt;$EC35,$ED35=EV$8),AND($EC48&lt;&gt;$EC36,$ED36=EV$8),
AND($EC48&lt;&gt;$EC37,$ED37=EV$8),AND($EC48&lt;&gt;$EC38,$ED38=EV$8),AND($EC48&lt;&gt;$EC39,$ED39=EV$8),AND($EC48&lt;&gt;$EC40,$ED40=EV$8),
AND($EC48&lt;&gt;$EC41,$ED41=EV$8),AND($EC48&lt;&gt;$EC42,$ED42=EV$8),AND($EC48&lt;&gt;$EC43,$ED43=EV$8),AND($EC48&lt;&gt;$EC44,$ED44=EV$8),
AND($EC48&lt;&gt;$EC45,$ED45=EV$8),AND($EC48&lt;&gt;$EC46,$ED46=EV$8),AND($EC48&lt;&gt;$EC47,$ED47=EV$8)),
"",EV$8)</f>
        <v>S18</v>
      </c>
      <c r="EW48" s="349" t="str">
        <f t="shared" ref="EW48" si="399">IF(OR(
AND($EC48&lt;&gt;$EC9,$ED9=EW$8),AND($EC48&lt;&gt;$EC10,$ED10=EW$8),AND($EC48&lt;&gt;$EC11,$ED11=EW$8),AND($EC48&lt;&gt;$EC12,$ED12=EW$8),
AND($EC48&lt;&gt;$EC13,$ED13=EW$8),AND($EC48&lt;&gt;$EC14,$ED14=EW$8),AND($EC48&lt;&gt;$EC15,$ED15=EW$8),AND($EC48&lt;&gt;$EC16,$ED16=EW$8),
AND($EC48&lt;&gt;$EC17,$ED17=EW$8),AND($EC48&lt;&gt;$EC18,$ED18=EW$8),AND($EC48&lt;&gt;$EC19,$ED19=EW$8),AND($EC48&lt;&gt;$EC20,$ED20=EW$8),
AND($EC48&lt;&gt;$EC21,$ED21=EW$8),AND($EC48&lt;&gt;$EC22,$ED22=EW$8),AND($EC48&lt;&gt;$EC23,$ED23=EW$8),AND($EC48&lt;&gt;$EC24,$ED24=EW$8),
AND($EC48&lt;&gt;$EC25,$ED25=EW$8),AND($EC48&lt;&gt;$EC26,$ED26=EW$8),AND($EC48&lt;&gt;$EC27,$ED27=EW$8),AND($EC48&lt;&gt;$EC28,$ED28=EW$8),
AND($EC48&lt;&gt;$EC29,$ED29=EW$8),AND($EC48&lt;&gt;$EC30,$ED30=EW$8),AND($EC48&lt;&gt;$EC31,$ED31=EW$8),AND($EC48&lt;&gt;$EC32,$ED32=EW$8),
AND($EC48&lt;&gt;$EC33,$ED33=EW$8),AND($EC48&lt;&gt;$EC34,$ED34=EW$8),AND($EC48&lt;&gt;$EC35,$ED35=EW$8),AND($EC48&lt;&gt;$EC36,$ED36=EW$8),
AND($EC48&lt;&gt;$EC37,$ED37=EW$8),AND($EC48&lt;&gt;$EC38,$ED38=EW$8),AND($EC48&lt;&gt;$EC39,$ED39=EW$8),AND($EC48&lt;&gt;$EC40,$ED40=EW$8),
AND($EC48&lt;&gt;$EC41,$ED41=EW$8),AND($EC48&lt;&gt;$EC42,$ED42=EW$8),AND($EC48&lt;&gt;$EC43,$ED43=EW$8),AND($EC48&lt;&gt;$EC44,$ED44=EW$8),
AND($EC48&lt;&gt;$EC45,$ED45=EW$8),AND($EC48&lt;&gt;$EC46,$ED46=EW$8),AND($EC48&lt;&gt;$EC47,$ED47=EW$8)),
"",EW$8)</f>
        <v>S19</v>
      </c>
      <c r="EX48" s="349" t="str">
        <f t="shared" ref="EX48" si="400">IF(OR(
AND($EC48&lt;&gt;$EC9,$ED9=EX$8),AND($EC48&lt;&gt;$EC10,$ED10=EX$8),AND($EC48&lt;&gt;$EC11,$ED11=EX$8),AND($EC48&lt;&gt;$EC12,$ED12=EX$8),
AND($EC48&lt;&gt;$EC13,$ED13=EX$8),AND($EC48&lt;&gt;$EC14,$ED14=EX$8),AND($EC48&lt;&gt;$EC15,$ED15=EX$8),AND($EC48&lt;&gt;$EC16,$ED16=EX$8),
AND($EC48&lt;&gt;$EC17,$ED17=EX$8),AND($EC48&lt;&gt;$EC18,$ED18=EX$8),AND($EC48&lt;&gt;$EC19,$ED19=EX$8),AND($EC48&lt;&gt;$EC20,$ED20=EX$8),
AND($EC48&lt;&gt;$EC21,$ED21=EX$8),AND($EC48&lt;&gt;$EC22,$ED22=EX$8),AND($EC48&lt;&gt;$EC23,$ED23=EX$8),AND($EC48&lt;&gt;$EC24,$ED24=EX$8),
AND($EC48&lt;&gt;$EC25,$ED25=EX$8),AND($EC48&lt;&gt;$EC26,$ED26=EX$8),AND($EC48&lt;&gt;$EC27,$ED27=EX$8),AND($EC48&lt;&gt;$EC28,$ED28=EX$8),
AND($EC48&lt;&gt;$EC29,$ED29=EX$8),AND($EC48&lt;&gt;$EC30,$ED30=EX$8),AND($EC48&lt;&gt;$EC31,$ED31=EX$8),AND($EC48&lt;&gt;$EC32,$ED32=EX$8),
AND($EC48&lt;&gt;$EC33,$ED33=EX$8),AND($EC48&lt;&gt;$EC34,$ED34=EX$8),AND($EC48&lt;&gt;$EC35,$ED35=EX$8),AND($EC48&lt;&gt;$EC36,$ED36=EX$8),
AND($EC48&lt;&gt;$EC37,$ED37=EX$8),AND($EC48&lt;&gt;$EC38,$ED38=EX$8),AND($EC48&lt;&gt;$EC39,$ED39=EX$8),AND($EC48&lt;&gt;$EC40,$ED40=EX$8),
AND($EC48&lt;&gt;$EC41,$ED41=EX$8),AND($EC48&lt;&gt;$EC42,$ED42=EX$8),AND($EC48&lt;&gt;$EC43,$ED43=EX$8),AND($EC48&lt;&gt;$EC44,$ED44=EX$8),
AND($EC48&lt;&gt;$EC45,$ED45=EX$8),AND($EC48&lt;&gt;$EC46,$ED46=EX$8),AND($EC48&lt;&gt;$EC47,$ED47=EX$8)),
"",EX$8)</f>
        <v>S20</v>
      </c>
    </row>
    <row r="49" spans="46:77" x14ac:dyDescent="0.15">
      <c r="AT49" s="349" t="s">
        <v>317</v>
      </c>
      <c r="AU49" s="349">
        <v>4.4999999999999998E-2</v>
      </c>
    </row>
    <row r="50" spans="46:77" x14ac:dyDescent="0.15">
      <c r="AT50" s="349" t="s">
        <v>318</v>
      </c>
      <c r="AU50" s="349">
        <v>4.2000000000000003E-2</v>
      </c>
      <c r="BN50" s="349">
        <f>⑤窓!G50</f>
        <v>0</v>
      </c>
      <c r="BO50" s="349" t="str">
        <f xml:space="preserve">
IF($BN50=$AF$4,$AG$4,
IF($BN50=$AF$5,$AG$15,
IF($BN50=$AF$6,$AG$8,
IF($BN50=$AF$7,$AG$8,
IF($BN50=$AF$8,$AG$19,
IF($BN50=$AF$9,$AG$22,
""))))))</f>
        <v/>
      </c>
      <c r="BP50" s="349" t="str">
        <f xml:space="preserve">
IF($BN50=$AF$4,$AG$5,
IF($BN50=$AF$5,$AG$8,
IF($BN50=$AF$6,$AG$24,
IF($BN50=$AF$7,$AG$24,
IF($BN50=$AF$8,$AG$20,
IF($BN50=$AF$9,"",
""))))))</f>
        <v/>
      </c>
      <c r="BQ50" s="349" t="str">
        <f xml:space="preserve">
IF($BN50=$AF$4,$AG$6,
IF($BN50=$AF$5,$AG$23,
IF($BN50=$AF$6,$AG$16,
IF($BN50=$AF$7,$AG$11,
IF($BN50=$AF$8,$AG$21,
IF($BN50=$AF$9,"",
""))))))</f>
        <v/>
      </c>
      <c r="BR50" s="349" t="str">
        <f xml:space="preserve">
IF($BN50=$AF$4,$AG$7,
IF($BN50=$AF$5,$AG$11,
IF($BN50=$AF$6,$AG$12,
IF($BN50=$AF$7,$AG$12,
IF($BN50=$AF$8,$AG$22,
IF($BN50=$AF$9,"",
""))))))</f>
        <v/>
      </c>
      <c r="BS50" s="349" t="str">
        <f xml:space="preserve">
IF($BN50=$AF$4,$AG$8,
IF($BN50=$AF$5,$AG$12,
IF($BN50=$AF$6,$AG$10,
IF($BN50=$AF$7,$AG$10,
IF($BN50=$AF$8,"",
IF($BN50=$AF$9,"",
""))))))</f>
        <v/>
      </c>
      <c r="BT50" s="349" t="str">
        <f xml:space="preserve">
IF($BN50=$AF$4,$AG$9,
IF($BN50=$AF$5,$AG$10,
IF($BN50=$AF$6,$AG$13,
IF($BN50=$AF$7,$AG$26,
IF($BN50=$AF$8,"",
IF($BN50=$AF$9,"",
""))))))</f>
        <v/>
      </c>
      <c r="BU50" s="349" t="str">
        <f xml:space="preserve">
IF($BN50=$AF$4,$AG$10,
IF($BN50=$AF$5,$AG$13,
IF($BN50=$AF$6,"",
IF($BN50=$AF$7,$AG$17,
IF($BN50=$AF$8,"",
IF($BN50=$AF$9,"",
""))))))</f>
        <v/>
      </c>
      <c r="BV50" s="349" t="str">
        <f xml:space="preserve">
IF($BN50=$AF$4,$AG$11,
IF($BN50=$AF$5,"",
IF($BN50=$AF$6,"",
IF($BN50=$AF$7,$AG$18,
IF($BN50=$AF$8,"",
IF($BN50=$AF$9,"",
""))))))</f>
        <v/>
      </c>
      <c r="BW50" s="349" t="str">
        <f xml:space="preserve">
IF($BN50=$AF$4,$AG$12,
IF($BN50=$AF$5,"",
IF($BN50=$AF$6,"",
IF($BN50=$AF$7,$AG$14,
IF($BN50=$AF$8,"",
IF($BN50=$AF$9,"",
""))))))</f>
        <v/>
      </c>
      <c r="BX50" s="349" t="str">
        <f xml:space="preserve">
IF($BN50=$AF$4,$AG$13,
IF($BN50=$AF$5,"",
IF($BN50=$AF$6,"",
IF($BN50=$AF$7,"",
IF($BN50=$AF$8,"",
IF($BN50=$AF$9,"",
""))))))</f>
        <v/>
      </c>
      <c r="BY50" s="349" t="str">
        <f xml:space="preserve">
IF($BN50=$AF$4,$AG$14,
IF($BN50=$AF$5,"",
IF($BN50=$AF$6,"",
IF($BN50=$AF$7,"",
IF($BN50=$AF$8,"",
IF($BN50=$AF$9,"",
""))))))</f>
        <v/>
      </c>
    </row>
    <row r="51" spans="46:77" x14ac:dyDescent="0.15">
      <c r="AT51" s="349" t="s">
        <v>319</v>
      </c>
      <c r="AU51" s="349">
        <v>3.7999999999999999E-2</v>
      </c>
    </row>
    <row r="52" spans="46:77" x14ac:dyDescent="0.15">
      <c r="AT52" s="349" t="s">
        <v>320</v>
      </c>
      <c r="AU52" s="349">
        <v>3.5999999999999997E-2</v>
      </c>
      <c r="BN52" s="349">
        <f>⑤窓!G52</f>
        <v>0</v>
      </c>
      <c r="BO52" s="349" t="str">
        <f xml:space="preserve">
IF($BN52=$AF$4,$AG$4,
IF($BN52=$AF$5,$AG$15,
IF($BN52=$AF$6,$AG$8,
IF($BN52=$AF$7,$AG$8,
IF($BN52=$AF$8,$AG$19,
IF($BN52=$AF$9,$AG$22,
""))))))</f>
        <v/>
      </c>
      <c r="BP52" s="349" t="str">
        <f xml:space="preserve">
IF($BN52=$AF$4,$AG$5,
IF($BN52=$AF$5,$AG$8,
IF($BN52=$AF$6,$AG$24,
IF($BN52=$AF$7,$AG$24,
IF($BN52=$AF$8,$AG$20,
IF($BN52=$AF$9,"",
""))))))</f>
        <v/>
      </c>
      <c r="BQ52" s="349" t="str">
        <f xml:space="preserve">
IF($BN52=$AF$4,$AG$6,
IF($BN52=$AF$5,$AG$23,
IF($BN52=$AF$6,$AG$16,
IF($BN52=$AF$7,$AG$11,
IF($BN52=$AF$8,$AG$21,
IF($BN52=$AF$9,"",
""))))))</f>
        <v/>
      </c>
      <c r="BR52" s="349" t="str">
        <f xml:space="preserve">
IF($BN52=$AF$4,$AG$7,
IF($BN52=$AF$5,$AG$11,
IF($BN52=$AF$6,$AG$12,
IF($BN52=$AF$7,$AG$12,
IF($BN52=$AF$8,$AG$22,
IF($BN52=$AF$9,"",
""))))))</f>
        <v/>
      </c>
      <c r="BS52" s="349" t="str">
        <f xml:space="preserve">
IF($BN52=$AF$4,$AG$8,
IF($BN52=$AF$5,$AG$12,
IF($BN52=$AF$6,$AG$10,
IF($BN52=$AF$7,$AG$10,
IF($BN52=$AF$8,"",
IF($BN52=$AF$9,"",
""))))))</f>
        <v/>
      </c>
      <c r="BT52" s="349" t="str">
        <f xml:space="preserve">
IF($BN52=$AF$4,$AG$9,
IF($BN52=$AF$5,$AG$10,
IF($BN52=$AF$6,$AG$13,
IF($BN52=$AF$7,$AG$26,
IF($BN52=$AF$8,"",
IF($BN52=$AF$9,"",
""))))))</f>
        <v/>
      </c>
      <c r="BU52" s="349" t="str">
        <f xml:space="preserve">
IF($BN52=$AF$4,$AG$10,
IF($BN52=$AF$5,$AG$13,
IF($BN52=$AF$6,"",
IF($BN52=$AF$7,$AG$17,
IF($BN52=$AF$8,"",
IF($BN52=$AF$9,"",
""))))))</f>
        <v/>
      </c>
      <c r="BV52" s="349" t="str">
        <f xml:space="preserve">
IF($BN52=$AF$4,$AG$11,
IF($BN52=$AF$5,"",
IF($BN52=$AF$6,"",
IF($BN52=$AF$7,$AG$18,
IF($BN52=$AF$8,"",
IF($BN52=$AF$9,"",
""))))))</f>
        <v/>
      </c>
      <c r="BW52" s="349" t="str">
        <f xml:space="preserve">
IF($BN52=$AF$4,$AG$12,
IF($BN52=$AF$5,"",
IF($BN52=$AF$6,"",
IF($BN52=$AF$7,$AG$14,
IF($BN52=$AF$8,"",
IF($BN52=$AF$9,"",
""))))))</f>
        <v/>
      </c>
      <c r="BX52" s="349" t="str">
        <f xml:space="preserve">
IF($BN52=$AF$4,$AG$13,
IF($BN52=$AF$5,"",
IF($BN52=$AF$6,"",
IF($BN52=$AF$7,"",
IF($BN52=$AF$8,"",
IF($BN52=$AF$9,"",
""))))))</f>
        <v/>
      </c>
      <c r="BY52" s="349" t="str">
        <f xml:space="preserve">
IF($BN52=$AF$4,$AG$14,
IF($BN52=$AF$5,"",
IF($BN52=$AF$6,"",
IF($BN52=$AF$7,"",
IF($BN52=$AF$8,"",
IF($BN52=$AF$9,"",
""))))))</f>
        <v/>
      </c>
    </row>
    <row r="53" spans="46:77" x14ac:dyDescent="0.15">
      <c r="AT53" s="349" t="s">
        <v>321</v>
      </c>
      <c r="AU53" s="349">
        <v>3.7999999999999999E-2</v>
      </c>
    </row>
    <row r="54" spans="46:77" x14ac:dyDescent="0.15">
      <c r="AT54" s="349" t="s">
        <v>322</v>
      </c>
      <c r="AU54" s="349">
        <v>3.5999999999999997E-2</v>
      </c>
      <c r="BN54" s="349">
        <f>⑤窓!G54</f>
        <v>0</v>
      </c>
      <c r="BO54" s="349" t="str">
        <f xml:space="preserve">
IF($BN54=$AF$4,$AG$4,
IF($BN54=$AF$5,$AG$15,
IF($BN54=$AF$6,$AG$8,
IF($BN54=$AF$7,$AG$8,
IF($BN54=$AF$8,$AG$19,
IF($BN54=$AF$9,$AG$22,
""))))))</f>
        <v/>
      </c>
      <c r="BP54" s="349" t="str">
        <f xml:space="preserve">
IF($BN54=$AF$4,$AG$5,
IF($BN54=$AF$5,$AG$8,
IF($BN54=$AF$6,$AG$24,
IF($BN54=$AF$7,$AG$24,
IF($BN54=$AF$8,$AG$20,
IF($BN54=$AF$9,"",
""))))))</f>
        <v/>
      </c>
      <c r="BQ54" s="349" t="str">
        <f xml:space="preserve">
IF($BN54=$AF$4,$AG$6,
IF($BN54=$AF$5,$AG$23,
IF($BN54=$AF$6,$AG$16,
IF($BN54=$AF$7,$AG$11,
IF($BN54=$AF$8,$AG$21,
IF($BN54=$AF$9,"",
""))))))</f>
        <v/>
      </c>
      <c r="BR54" s="349" t="str">
        <f xml:space="preserve">
IF($BN54=$AF$4,$AG$7,
IF($BN54=$AF$5,$AG$11,
IF($BN54=$AF$6,$AG$12,
IF($BN54=$AF$7,$AG$12,
IF($BN54=$AF$8,$AG$22,
IF($BN54=$AF$9,"",
""))))))</f>
        <v/>
      </c>
      <c r="BS54" s="349" t="str">
        <f xml:space="preserve">
IF($BN54=$AF$4,$AG$8,
IF($BN54=$AF$5,$AG$12,
IF($BN54=$AF$6,$AG$10,
IF($BN54=$AF$7,$AG$10,
IF($BN54=$AF$8,"",
IF($BN54=$AF$9,"",
""))))))</f>
        <v/>
      </c>
      <c r="BT54" s="349" t="str">
        <f xml:space="preserve">
IF($BN54=$AF$4,$AG$9,
IF($BN54=$AF$5,$AG$10,
IF($BN54=$AF$6,$AG$13,
IF($BN54=$AF$7,$AG$26,
IF($BN54=$AF$8,"",
IF($BN54=$AF$9,"",
""))))))</f>
        <v/>
      </c>
      <c r="BU54" s="349" t="str">
        <f xml:space="preserve">
IF($BN54=$AF$4,$AG$10,
IF($BN54=$AF$5,$AG$13,
IF($BN54=$AF$6,"",
IF($BN54=$AF$7,$AG$17,
IF($BN54=$AF$8,"",
IF($BN54=$AF$9,"",
""))))))</f>
        <v/>
      </c>
      <c r="BV54" s="349" t="str">
        <f xml:space="preserve">
IF($BN54=$AF$4,$AG$11,
IF($BN54=$AF$5,"",
IF($BN54=$AF$6,"",
IF($BN54=$AF$7,$AG$18,
IF($BN54=$AF$8,"",
IF($BN54=$AF$9,"",
""))))))</f>
        <v/>
      </c>
      <c r="BW54" s="349" t="str">
        <f xml:space="preserve">
IF($BN54=$AF$4,$AG$12,
IF($BN54=$AF$5,"",
IF($BN54=$AF$6,"",
IF($BN54=$AF$7,$AG$14,
IF($BN54=$AF$8,"",
IF($BN54=$AF$9,"",
""))))))</f>
        <v/>
      </c>
      <c r="BX54" s="349" t="str">
        <f xml:space="preserve">
IF($BN54=$AF$4,$AG$13,
IF($BN54=$AF$5,"",
IF($BN54=$AF$6,"",
IF($BN54=$AF$7,"",
IF($BN54=$AF$8,"",
IF($BN54=$AF$9,"",
""))))))</f>
        <v/>
      </c>
      <c r="BY54" s="349" t="str">
        <f xml:space="preserve">
IF($BN54=$AF$4,$AG$14,
IF($BN54=$AF$5,"",
IF($BN54=$AF$6,"",
IF($BN54=$AF$7,"",
IF($BN54=$AF$8,"",
IF($BN54=$AF$9,"",
""))))))</f>
        <v/>
      </c>
    </row>
    <row r="55" spans="46:77" x14ac:dyDescent="0.15">
      <c r="AT55" s="349" t="s">
        <v>323</v>
      </c>
      <c r="AU55" s="349">
        <v>3.5000000000000003E-2</v>
      </c>
    </row>
    <row r="56" spans="46:77" x14ac:dyDescent="0.15">
      <c r="AT56" s="349" t="s">
        <v>324</v>
      </c>
      <c r="AU56" s="349">
        <v>3.4000000000000002E-2</v>
      </c>
      <c r="BN56" s="349">
        <f>⑤窓!G56</f>
        <v>0</v>
      </c>
      <c r="BO56" s="349" t="str">
        <f xml:space="preserve">
IF($BN56=$AF$4,$AG$4,
IF($BN56=$AF$5,$AG$15,
IF($BN56=$AF$6,$AG$8,
IF($BN56=$AF$7,$AG$8,
IF($BN56=$AF$8,$AG$19,
IF($BN56=$AF$9,$AG$22,
""))))))</f>
        <v/>
      </c>
      <c r="BP56" s="349" t="str">
        <f xml:space="preserve">
IF($BN56=$AF$4,$AG$5,
IF($BN56=$AF$5,$AG$8,
IF($BN56=$AF$6,$AG$24,
IF($BN56=$AF$7,$AG$24,
IF($BN56=$AF$8,$AG$20,
IF($BN56=$AF$9,"",
""))))))</f>
        <v/>
      </c>
      <c r="BQ56" s="349" t="str">
        <f xml:space="preserve">
IF($BN56=$AF$4,$AG$6,
IF($BN56=$AF$5,$AG$23,
IF($BN56=$AF$6,$AG$16,
IF($BN56=$AF$7,$AG$11,
IF($BN56=$AF$8,$AG$21,
IF($BN56=$AF$9,"",
""))))))</f>
        <v/>
      </c>
      <c r="BR56" s="349" t="str">
        <f xml:space="preserve">
IF($BN56=$AF$4,$AG$7,
IF($BN56=$AF$5,$AG$11,
IF($BN56=$AF$6,$AG$12,
IF($BN56=$AF$7,$AG$12,
IF($BN56=$AF$8,$AG$22,
IF($BN56=$AF$9,"",
""))))))</f>
        <v/>
      </c>
      <c r="BS56" s="349" t="str">
        <f xml:space="preserve">
IF($BN56=$AF$4,$AG$8,
IF($BN56=$AF$5,$AG$12,
IF($BN56=$AF$6,$AG$10,
IF($BN56=$AF$7,$AG$10,
IF($BN56=$AF$8,"",
IF($BN56=$AF$9,"",
""))))))</f>
        <v/>
      </c>
      <c r="BT56" s="349" t="str">
        <f xml:space="preserve">
IF($BN56=$AF$4,$AG$9,
IF($BN56=$AF$5,$AG$10,
IF($BN56=$AF$6,$AG$13,
IF($BN56=$AF$7,$AG$26,
IF($BN56=$AF$8,"",
IF($BN56=$AF$9,"",
""))))))</f>
        <v/>
      </c>
      <c r="BU56" s="349" t="str">
        <f xml:space="preserve">
IF($BN56=$AF$4,$AG$10,
IF($BN56=$AF$5,$AG$13,
IF($BN56=$AF$6,"",
IF($BN56=$AF$7,$AG$17,
IF($BN56=$AF$8,"",
IF($BN56=$AF$9,"",
""))))))</f>
        <v/>
      </c>
      <c r="BV56" s="349" t="str">
        <f xml:space="preserve">
IF($BN56=$AF$4,$AG$11,
IF($BN56=$AF$5,"",
IF($BN56=$AF$6,"",
IF($BN56=$AF$7,$AG$18,
IF($BN56=$AF$8,"",
IF($BN56=$AF$9,"",
""))))))</f>
        <v/>
      </c>
      <c r="BW56" s="349" t="str">
        <f xml:space="preserve">
IF($BN56=$AF$4,$AG$12,
IF($BN56=$AF$5,"",
IF($BN56=$AF$6,"",
IF($BN56=$AF$7,$AG$14,
IF($BN56=$AF$8,"",
IF($BN56=$AF$9,"",
""))))))</f>
        <v/>
      </c>
      <c r="BX56" s="349" t="str">
        <f xml:space="preserve">
IF($BN56=$AF$4,$AG$13,
IF($BN56=$AF$5,"",
IF($BN56=$AF$6,"",
IF($BN56=$AF$7,"",
IF($BN56=$AF$8,"",
IF($BN56=$AF$9,"",
""))))))</f>
        <v/>
      </c>
      <c r="BY56" s="349" t="str">
        <f xml:space="preserve">
IF($BN56=$AF$4,$AG$14,
IF($BN56=$AF$5,"",
IF($BN56=$AF$6,"",
IF($BN56=$AF$7,"",
IF($BN56=$AF$8,"",
IF($BN56=$AF$9,"",
""))))))</f>
        <v/>
      </c>
    </row>
    <row r="57" spans="46:77" x14ac:dyDescent="0.15">
      <c r="AT57" s="349" t="s">
        <v>325</v>
      </c>
      <c r="AU57" s="349">
        <v>3.3000000000000002E-2</v>
      </c>
    </row>
    <row r="58" spans="46:77" x14ac:dyDescent="0.15">
      <c r="AT58" s="349" t="s">
        <v>326</v>
      </c>
      <c r="AU58" s="349">
        <v>5.1999999999999998E-2</v>
      </c>
      <c r="BN58" s="349">
        <f>⑤窓!G58</f>
        <v>0</v>
      </c>
      <c r="BO58" s="349" t="str">
        <f xml:space="preserve">
IF($BN58=$AF$4,$AG$4,
IF($BN58=$AF$5,$AG$15,
IF($BN58=$AF$6,$AG$8,
IF($BN58=$AF$7,$AG$8,
IF($BN58=$AF$8,$AG$19,
IF($BN58=$AF$9,$AG$22,
""))))))</f>
        <v/>
      </c>
      <c r="BP58" s="349" t="str">
        <f xml:space="preserve">
IF($BN58=$AF$4,$AG$5,
IF($BN58=$AF$5,$AG$8,
IF($BN58=$AF$6,$AG$24,
IF($BN58=$AF$7,$AG$24,
IF($BN58=$AF$8,$AG$20,
IF($BN58=$AF$9,"",
""))))))</f>
        <v/>
      </c>
      <c r="BQ58" s="349" t="str">
        <f xml:space="preserve">
IF($BN58=$AF$4,$AG$6,
IF($BN58=$AF$5,$AG$23,
IF($BN58=$AF$6,$AG$16,
IF($BN58=$AF$7,$AG$11,
IF($BN58=$AF$8,$AG$21,
IF($BN58=$AF$9,"",
""))))))</f>
        <v/>
      </c>
      <c r="BR58" s="349" t="str">
        <f xml:space="preserve">
IF($BN58=$AF$4,$AG$7,
IF($BN58=$AF$5,$AG$11,
IF($BN58=$AF$6,$AG$12,
IF($BN58=$AF$7,$AG$12,
IF($BN58=$AF$8,$AG$22,
IF($BN58=$AF$9,"",
""))))))</f>
        <v/>
      </c>
      <c r="BS58" s="349" t="str">
        <f xml:space="preserve">
IF($BN58=$AF$4,$AG$8,
IF($BN58=$AF$5,$AG$12,
IF($BN58=$AF$6,$AG$10,
IF($BN58=$AF$7,$AG$10,
IF($BN58=$AF$8,"",
IF($BN58=$AF$9,"",
""))))))</f>
        <v/>
      </c>
      <c r="BT58" s="349" t="str">
        <f xml:space="preserve">
IF($BN58=$AF$4,$AG$9,
IF($BN58=$AF$5,$AG$10,
IF($BN58=$AF$6,$AG$13,
IF($BN58=$AF$7,$AG$26,
IF($BN58=$AF$8,"",
IF($BN58=$AF$9,"",
""))))))</f>
        <v/>
      </c>
      <c r="BU58" s="349" t="str">
        <f xml:space="preserve">
IF($BN58=$AF$4,$AG$10,
IF($BN58=$AF$5,$AG$13,
IF($BN58=$AF$6,"",
IF($BN58=$AF$7,$AG$17,
IF($BN58=$AF$8,"",
IF($BN58=$AF$9,"",
""))))))</f>
        <v/>
      </c>
      <c r="BV58" s="349" t="str">
        <f xml:space="preserve">
IF($BN58=$AF$4,$AG$11,
IF($BN58=$AF$5,"",
IF($BN58=$AF$6,"",
IF($BN58=$AF$7,$AG$18,
IF($BN58=$AF$8,"",
IF($BN58=$AF$9,"",
""))))))</f>
        <v/>
      </c>
      <c r="BW58" s="349" t="str">
        <f xml:space="preserve">
IF($BN58=$AF$4,$AG$12,
IF($BN58=$AF$5,"",
IF($BN58=$AF$6,"",
IF($BN58=$AF$7,$AG$14,
IF($BN58=$AF$8,"",
IF($BN58=$AF$9,"",
""))))))</f>
        <v/>
      </c>
      <c r="BX58" s="349" t="str">
        <f xml:space="preserve">
IF($BN58=$AF$4,$AG$13,
IF($BN58=$AF$5,"",
IF($BN58=$AF$6,"",
IF($BN58=$AF$7,"",
IF($BN58=$AF$8,"",
IF($BN58=$AF$9,"",
""))))))</f>
        <v/>
      </c>
      <c r="BY58" s="349" t="str">
        <f xml:space="preserve">
IF($BN58=$AF$4,$AG$14,
IF($BN58=$AF$5,"",
IF($BN58=$AF$6,"",
IF($BN58=$AF$7,"",
IF($BN58=$AF$8,"",
IF($BN58=$AF$9,"",
""))))))</f>
        <v/>
      </c>
    </row>
    <row r="59" spans="46:77" x14ac:dyDescent="0.15">
      <c r="AT59" s="349" t="s">
        <v>327</v>
      </c>
      <c r="AU59" s="349">
        <v>5.1999999999999998E-2</v>
      </c>
    </row>
    <row r="60" spans="46:77" x14ac:dyDescent="0.15">
      <c r="AT60" s="349" t="s">
        <v>328</v>
      </c>
      <c r="AU60" s="349">
        <v>0.04</v>
      </c>
      <c r="BN60" s="349">
        <f>⑤窓!G60</f>
        <v>0</v>
      </c>
      <c r="BO60" s="349" t="str">
        <f xml:space="preserve">
IF($BN60=$AF$4,$AG$4,
IF($BN60=$AF$5,$AG$15,
IF($BN60=$AF$6,$AG$8,
IF($BN60=$AF$7,$AG$8,
IF($BN60=$AF$8,$AG$19,
IF($BN60=$AF$9,$AG$22,
""))))))</f>
        <v/>
      </c>
      <c r="BP60" s="349" t="str">
        <f xml:space="preserve">
IF($BN60=$AF$4,$AG$5,
IF($BN60=$AF$5,$AG$8,
IF($BN60=$AF$6,$AG$24,
IF($BN60=$AF$7,$AG$24,
IF($BN60=$AF$8,$AG$20,
IF($BN60=$AF$9,"",
""))))))</f>
        <v/>
      </c>
      <c r="BQ60" s="349" t="str">
        <f xml:space="preserve">
IF($BN60=$AF$4,$AG$6,
IF($BN60=$AF$5,$AG$23,
IF($BN60=$AF$6,$AG$16,
IF($BN60=$AF$7,$AG$11,
IF($BN60=$AF$8,$AG$21,
IF($BN60=$AF$9,"",
""))))))</f>
        <v/>
      </c>
      <c r="BR60" s="349" t="str">
        <f xml:space="preserve">
IF($BN60=$AF$4,$AG$7,
IF($BN60=$AF$5,$AG$11,
IF($BN60=$AF$6,$AG$12,
IF($BN60=$AF$7,$AG$12,
IF($BN60=$AF$8,$AG$22,
IF($BN60=$AF$9,"",
""))))))</f>
        <v/>
      </c>
      <c r="BS60" s="349" t="str">
        <f xml:space="preserve">
IF($BN60=$AF$4,$AG$8,
IF($BN60=$AF$5,$AG$12,
IF($BN60=$AF$6,$AG$10,
IF($BN60=$AF$7,$AG$10,
IF($BN60=$AF$8,"",
IF($BN60=$AF$9,"",
""))))))</f>
        <v/>
      </c>
      <c r="BT60" s="349" t="str">
        <f xml:space="preserve">
IF($BN60=$AF$4,$AG$9,
IF($BN60=$AF$5,$AG$10,
IF($BN60=$AF$6,$AG$13,
IF($BN60=$AF$7,$AG$26,
IF($BN60=$AF$8,"",
IF($BN60=$AF$9,"",
""))))))</f>
        <v/>
      </c>
      <c r="BU60" s="349" t="str">
        <f xml:space="preserve">
IF($BN60=$AF$4,$AG$10,
IF($BN60=$AF$5,$AG$13,
IF($BN60=$AF$6,"",
IF($BN60=$AF$7,$AG$17,
IF($BN60=$AF$8,"",
IF($BN60=$AF$9,"",
""))))))</f>
        <v/>
      </c>
      <c r="BV60" s="349" t="str">
        <f xml:space="preserve">
IF($BN60=$AF$4,$AG$11,
IF($BN60=$AF$5,"",
IF($BN60=$AF$6,"",
IF($BN60=$AF$7,$AG$18,
IF($BN60=$AF$8,"",
IF($BN60=$AF$9,"",
""))))))</f>
        <v/>
      </c>
      <c r="BW60" s="349" t="str">
        <f xml:space="preserve">
IF($BN60=$AF$4,$AG$12,
IF($BN60=$AF$5,"",
IF($BN60=$AF$6,"",
IF($BN60=$AF$7,$AG$14,
IF($BN60=$AF$8,"",
IF($BN60=$AF$9,"",
""))))))</f>
        <v/>
      </c>
      <c r="BX60" s="349" t="str">
        <f xml:space="preserve">
IF($BN60=$AF$4,$AG$13,
IF($BN60=$AF$5,"",
IF($BN60=$AF$6,"",
IF($BN60=$AF$7,"",
IF($BN60=$AF$8,"",
IF($BN60=$AF$9,"",
""))))))</f>
        <v/>
      </c>
      <c r="BY60" s="349" t="str">
        <f xml:space="preserve">
IF($BN60=$AF$4,$AG$14,
IF($BN60=$AF$5,"",
IF($BN60=$AF$6,"",
IF($BN60=$AF$7,"",
IF($BN60=$AF$8,"",
IF($BN60=$AF$9,"",
""))))))</f>
        <v/>
      </c>
    </row>
    <row r="61" spans="46:77" x14ac:dyDescent="0.15">
      <c r="AT61" s="349" t="s">
        <v>329</v>
      </c>
      <c r="AU61" s="349">
        <v>0.04</v>
      </c>
    </row>
    <row r="62" spans="46:77" x14ac:dyDescent="0.15">
      <c r="AT62" s="349" t="s">
        <v>330</v>
      </c>
      <c r="AU62" s="349">
        <v>6.4000000000000001E-2</v>
      </c>
      <c r="BN62" s="349">
        <f>⑤窓!G62</f>
        <v>0</v>
      </c>
      <c r="BO62" s="349" t="str">
        <f xml:space="preserve">
IF($BN62=$AF$4,$AG$4,
IF($BN62=$AF$5,$AG$15,
IF($BN62=$AF$6,$AG$8,
IF($BN62=$AF$7,$AG$8,
IF($BN62=$AF$8,$AG$19,
IF($BN62=$AF$9,$AG$22,
""))))))</f>
        <v/>
      </c>
      <c r="BP62" s="349" t="str">
        <f xml:space="preserve">
IF($BN62=$AF$4,$AG$5,
IF($BN62=$AF$5,$AG$8,
IF($BN62=$AF$6,$AG$24,
IF($BN62=$AF$7,$AG$24,
IF($BN62=$AF$8,$AG$20,
IF($BN62=$AF$9,"",
""))))))</f>
        <v/>
      </c>
      <c r="BQ62" s="349" t="str">
        <f xml:space="preserve">
IF($BN62=$AF$4,$AG$6,
IF($BN62=$AF$5,$AG$23,
IF($BN62=$AF$6,$AG$16,
IF($BN62=$AF$7,$AG$11,
IF($BN62=$AF$8,$AG$21,
IF($BN62=$AF$9,"",
""))))))</f>
        <v/>
      </c>
      <c r="BR62" s="349" t="str">
        <f xml:space="preserve">
IF($BN62=$AF$4,$AG$7,
IF($BN62=$AF$5,$AG$11,
IF($BN62=$AF$6,$AG$12,
IF($BN62=$AF$7,$AG$12,
IF($BN62=$AF$8,$AG$22,
IF($BN62=$AF$9,"",
""))))))</f>
        <v/>
      </c>
      <c r="BS62" s="349" t="str">
        <f xml:space="preserve">
IF($BN62=$AF$4,$AG$8,
IF($BN62=$AF$5,$AG$12,
IF($BN62=$AF$6,$AG$10,
IF($BN62=$AF$7,$AG$10,
IF($BN62=$AF$8,"",
IF($BN62=$AF$9,"",
""))))))</f>
        <v/>
      </c>
      <c r="BT62" s="349" t="str">
        <f xml:space="preserve">
IF($BN62=$AF$4,$AG$9,
IF($BN62=$AF$5,$AG$10,
IF($BN62=$AF$6,$AG$13,
IF($BN62=$AF$7,$AG$26,
IF($BN62=$AF$8,"",
IF($BN62=$AF$9,"",
""))))))</f>
        <v/>
      </c>
      <c r="BU62" s="349" t="str">
        <f xml:space="preserve">
IF($BN62=$AF$4,$AG$10,
IF($BN62=$AF$5,$AG$13,
IF($BN62=$AF$6,"",
IF($BN62=$AF$7,$AG$17,
IF($BN62=$AF$8,"",
IF($BN62=$AF$9,"",
""))))))</f>
        <v/>
      </c>
      <c r="BV62" s="349" t="str">
        <f xml:space="preserve">
IF($BN62=$AF$4,$AG$11,
IF($BN62=$AF$5,"",
IF($BN62=$AF$6,"",
IF($BN62=$AF$7,$AG$18,
IF($BN62=$AF$8,"",
IF($BN62=$AF$9,"",
""))))))</f>
        <v/>
      </c>
      <c r="BW62" s="349" t="str">
        <f xml:space="preserve">
IF($BN62=$AF$4,$AG$12,
IF($BN62=$AF$5,"",
IF($BN62=$AF$6,"",
IF($BN62=$AF$7,$AG$14,
IF($BN62=$AF$8,"",
IF($BN62=$AF$9,"",
""))))))</f>
        <v/>
      </c>
      <c r="BX62" s="349" t="str">
        <f xml:space="preserve">
IF($BN62=$AF$4,$AG$13,
IF($BN62=$AF$5,"",
IF($BN62=$AF$6,"",
IF($BN62=$AF$7,"",
IF($BN62=$AF$8,"",
IF($BN62=$AF$9,"",
""))))))</f>
        <v/>
      </c>
      <c r="BY62" s="349" t="str">
        <f xml:space="preserve">
IF($BN62=$AF$4,$AG$14,
IF($BN62=$AF$5,"",
IF($BN62=$AF$6,"",
IF($BN62=$AF$7,"",
IF($BN62=$AF$8,"",
IF($BN62=$AF$9,"",
""))))))</f>
        <v/>
      </c>
    </row>
    <row r="63" spans="46:77" x14ac:dyDescent="0.15">
      <c r="AT63" s="349" t="s">
        <v>331</v>
      </c>
      <c r="AU63" s="349">
        <v>3.7999999999999999E-2</v>
      </c>
    </row>
    <row r="64" spans="46:77" x14ac:dyDescent="0.15">
      <c r="AT64" s="349" t="s">
        <v>332</v>
      </c>
      <c r="AU64" s="349">
        <v>3.7999999999999999E-2</v>
      </c>
      <c r="BN64" s="349">
        <f>⑤窓!G64</f>
        <v>0</v>
      </c>
      <c r="BO64" s="349" t="str">
        <f xml:space="preserve">
IF($BN64=$AF$4,$AG$4,
IF($BN64=$AF$5,$AG$15,
IF($BN64=$AF$6,$AG$8,
IF($BN64=$AF$7,$AG$8,
IF($BN64=$AF$8,$AG$19,
IF($BN64=$AF$9,$AG$22,
""))))))</f>
        <v/>
      </c>
      <c r="BP64" s="349" t="str">
        <f xml:space="preserve">
IF($BN64=$AF$4,$AG$5,
IF($BN64=$AF$5,$AG$8,
IF($BN64=$AF$6,$AG$24,
IF($BN64=$AF$7,$AG$24,
IF($BN64=$AF$8,$AG$20,
IF($BN64=$AF$9,"",
""))))))</f>
        <v/>
      </c>
      <c r="BQ64" s="349" t="str">
        <f xml:space="preserve">
IF($BN64=$AF$4,$AG$6,
IF($BN64=$AF$5,$AG$23,
IF($BN64=$AF$6,$AG$16,
IF($BN64=$AF$7,$AG$11,
IF($BN64=$AF$8,$AG$21,
IF($BN64=$AF$9,"",
""))))))</f>
        <v/>
      </c>
      <c r="BR64" s="349" t="str">
        <f xml:space="preserve">
IF($BN64=$AF$4,$AG$7,
IF($BN64=$AF$5,$AG$11,
IF($BN64=$AF$6,$AG$12,
IF($BN64=$AF$7,$AG$12,
IF($BN64=$AF$8,$AG$22,
IF($BN64=$AF$9,"",
""))))))</f>
        <v/>
      </c>
      <c r="BS64" s="349" t="str">
        <f xml:space="preserve">
IF($BN64=$AF$4,$AG$8,
IF($BN64=$AF$5,$AG$12,
IF($BN64=$AF$6,$AG$10,
IF($BN64=$AF$7,$AG$10,
IF($BN64=$AF$8,"",
IF($BN64=$AF$9,"",
""))))))</f>
        <v/>
      </c>
      <c r="BT64" s="349" t="str">
        <f xml:space="preserve">
IF($BN64=$AF$4,$AG$9,
IF($BN64=$AF$5,$AG$10,
IF($BN64=$AF$6,$AG$13,
IF($BN64=$AF$7,$AG$26,
IF($BN64=$AF$8,"",
IF($BN64=$AF$9,"",
""))))))</f>
        <v/>
      </c>
      <c r="BU64" s="349" t="str">
        <f xml:space="preserve">
IF($BN64=$AF$4,$AG$10,
IF($BN64=$AF$5,$AG$13,
IF($BN64=$AF$6,"",
IF($BN64=$AF$7,$AG$17,
IF($BN64=$AF$8,"",
IF($BN64=$AF$9,"",
""))))))</f>
        <v/>
      </c>
      <c r="BV64" s="349" t="str">
        <f xml:space="preserve">
IF($BN64=$AF$4,$AG$11,
IF($BN64=$AF$5,"",
IF($BN64=$AF$6,"",
IF($BN64=$AF$7,$AG$18,
IF($BN64=$AF$8,"",
IF($BN64=$AF$9,"",
""))))))</f>
        <v/>
      </c>
      <c r="BW64" s="349" t="str">
        <f xml:space="preserve">
IF($BN64=$AF$4,$AG$12,
IF($BN64=$AF$5,"",
IF($BN64=$AF$6,"",
IF($BN64=$AF$7,$AG$14,
IF($BN64=$AF$8,"",
IF($BN64=$AF$9,"",
""))))))</f>
        <v/>
      </c>
      <c r="BX64" s="349" t="str">
        <f xml:space="preserve">
IF($BN64=$AF$4,$AG$13,
IF($BN64=$AF$5,"",
IF($BN64=$AF$6,"",
IF($BN64=$AF$7,"",
IF($BN64=$AF$8,"",
IF($BN64=$AF$9,"",
""))))))</f>
        <v/>
      </c>
      <c r="BY64" s="349" t="str">
        <f xml:space="preserve">
IF($BN64=$AF$4,$AG$14,
IF($BN64=$AF$5,"",
IF($BN64=$AF$6,"",
IF($BN64=$AF$7,"",
IF($BN64=$AF$8,"",
IF($BN64=$AF$9,"",
""))))))</f>
        <v/>
      </c>
    </row>
    <row r="65" spans="46:77" x14ac:dyDescent="0.15">
      <c r="AT65" s="349" t="s">
        <v>333</v>
      </c>
      <c r="AU65" s="349">
        <v>3.5999999999999997E-2</v>
      </c>
    </row>
    <row r="66" spans="46:77" x14ac:dyDescent="0.15">
      <c r="AT66" s="349" t="s">
        <v>334</v>
      </c>
      <c r="AU66" s="349">
        <v>4.7E-2</v>
      </c>
      <c r="BN66" s="349">
        <f>⑤窓!G66</f>
        <v>0</v>
      </c>
      <c r="BO66" s="349" t="str">
        <f xml:space="preserve">
IF($BN66=$AF$4,$AG$4,
IF($BN66=$AF$5,$AG$15,
IF($BN66=$AF$6,$AG$8,
IF($BN66=$AF$7,$AG$8,
IF($BN66=$AF$8,$AG$19,
IF($BN66=$AF$9,$AG$22,
""))))))</f>
        <v/>
      </c>
      <c r="BP66" s="349" t="str">
        <f xml:space="preserve">
IF($BN66=$AF$4,$AG$5,
IF($BN66=$AF$5,$AG$8,
IF($BN66=$AF$6,$AG$24,
IF($BN66=$AF$7,$AG$24,
IF($BN66=$AF$8,$AG$20,
IF($BN66=$AF$9,"",
""))))))</f>
        <v/>
      </c>
      <c r="BQ66" s="349" t="str">
        <f xml:space="preserve">
IF($BN66=$AF$4,$AG$6,
IF($BN66=$AF$5,$AG$23,
IF($BN66=$AF$6,$AG$16,
IF($BN66=$AF$7,$AG$11,
IF($BN66=$AF$8,$AG$21,
IF($BN66=$AF$9,"",
""))))))</f>
        <v/>
      </c>
      <c r="BR66" s="349" t="str">
        <f xml:space="preserve">
IF($BN66=$AF$4,$AG$7,
IF($BN66=$AF$5,$AG$11,
IF($BN66=$AF$6,$AG$12,
IF($BN66=$AF$7,$AG$12,
IF($BN66=$AF$8,$AG$22,
IF($BN66=$AF$9,"",
""))))))</f>
        <v/>
      </c>
      <c r="BS66" s="349" t="str">
        <f xml:space="preserve">
IF($BN66=$AF$4,$AG$8,
IF($BN66=$AF$5,$AG$12,
IF($BN66=$AF$6,$AG$10,
IF($BN66=$AF$7,$AG$10,
IF($BN66=$AF$8,"",
IF($BN66=$AF$9,"",
""))))))</f>
        <v/>
      </c>
      <c r="BT66" s="349" t="str">
        <f xml:space="preserve">
IF($BN66=$AF$4,$AG$9,
IF($BN66=$AF$5,$AG$10,
IF($BN66=$AF$6,$AG$13,
IF($BN66=$AF$7,$AG$26,
IF($BN66=$AF$8,"",
IF($BN66=$AF$9,"",
""))))))</f>
        <v/>
      </c>
      <c r="BU66" s="349" t="str">
        <f xml:space="preserve">
IF($BN66=$AF$4,$AG$10,
IF($BN66=$AF$5,$AG$13,
IF($BN66=$AF$6,"",
IF($BN66=$AF$7,$AG$17,
IF($BN66=$AF$8,"",
IF($BN66=$AF$9,"",
""))))))</f>
        <v/>
      </c>
      <c r="BV66" s="349" t="str">
        <f xml:space="preserve">
IF($BN66=$AF$4,$AG$11,
IF($BN66=$AF$5,"",
IF($BN66=$AF$6,"",
IF($BN66=$AF$7,$AG$18,
IF($BN66=$AF$8,"",
IF($BN66=$AF$9,"",
""))))))</f>
        <v/>
      </c>
      <c r="BW66" s="349" t="str">
        <f xml:space="preserve">
IF($BN66=$AF$4,$AG$12,
IF($BN66=$AF$5,"",
IF($BN66=$AF$6,"",
IF($BN66=$AF$7,$AG$14,
IF($BN66=$AF$8,"",
IF($BN66=$AF$9,"",
""))))))</f>
        <v/>
      </c>
      <c r="BX66" s="349" t="str">
        <f xml:space="preserve">
IF($BN66=$AF$4,$AG$13,
IF($BN66=$AF$5,"",
IF($BN66=$AF$6,"",
IF($BN66=$AF$7,"",
IF($BN66=$AF$8,"",
IF($BN66=$AF$9,"",
""))))))</f>
        <v/>
      </c>
      <c r="BY66" s="349" t="str">
        <f xml:space="preserve">
IF($BN66=$AF$4,$AG$14,
IF($BN66=$AF$5,"",
IF($BN66=$AF$6,"",
IF($BN66=$AF$7,"",
IF($BN66=$AF$8,"",
IF($BN66=$AF$9,"",
""))))))</f>
        <v/>
      </c>
    </row>
    <row r="67" spans="46:77" x14ac:dyDescent="0.15">
      <c r="AT67" s="349" t="s">
        <v>335</v>
      </c>
      <c r="AU67" s="349">
        <v>3.9E-2</v>
      </c>
    </row>
    <row r="68" spans="46:77" x14ac:dyDescent="0.15">
      <c r="AT68" s="349" t="s">
        <v>336</v>
      </c>
      <c r="AU68" s="349">
        <v>0.04</v>
      </c>
      <c r="BN68" s="349">
        <f>⑤窓!G68</f>
        <v>0</v>
      </c>
      <c r="BO68" s="349" t="str">
        <f xml:space="preserve">
IF($BN68=$AF$4,$AG$4,
IF($BN68=$AF$5,$AG$15,
IF($BN68=$AF$6,$AG$8,
IF($BN68=$AF$7,$AG$8,
IF($BN68=$AF$8,$AG$19,
IF($BN68=$AF$9,$AG$22,
""))))))</f>
        <v/>
      </c>
      <c r="BP68" s="349" t="str">
        <f xml:space="preserve">
IF($BN68=$AF$4,$AG$5,
IF($BN68=$AF$5,$AG$8,
IF($BN68=$AF$6,$AG$24,
IF($BN68=$AF$7,$AG$24,
IF($BN68=$AF$8,$AG$20,
IF($BN68=$AF$9,"",
""))))))</f>
        <v/>
      </c>
      <c r="BQ68" s="349" t="str">
        <f xml:space="preserve">
IF($BN68=$AF$4,$AG$6,
IF($BN68=$AF$5,$AG$23,
IF($BN68=$AF$6,$AG$16,
IF($BN68=$AF$7,$AG$11,
IF($BN68=$AF$8,$AG$21,
IF($BN68=$AF$9,"",
""))))))</f>
        <v/>
      </c>
      <c r="BR68" s="349" t="str">
        <f xml:space="preserve">
IF($BN68=$AF$4,$AG$7,
IF($BN68=$AF$5,$AG$11,
IF($BN68=$AF$6,$AG$12,
IF($BN68=$AF$7,$AG$12,
IF($BN68=$AF$8,$AG$22,
IF($BN68=$AF$9,"",
""))))))</f>
        <v/>
      </c>
      <c r="BS68" s="349" t="str">
        <f xml:space="preserve">
IF($BN68=$AF$4,$AG$8,
IF($BN68=$AF$5,$AG$12,
IF($BN68=$AF$6,$AG$10,
IF($BN68=$AF$7,$AG$10,
IF($BN68=$AF$8,"",
IF($BN68=$AF$9,"",
""))))))</f>
        <v/>
      </c>
      <c r="BT68" s="349" t="str">
        <f xml:space="preserve">
IF($BN68=$AF$4,$AG$9,
IF($BN68=$AF$5,$AG$10,
IF($BN68=$AF$6,$AG$13,
IF($BN68=$AF$7,$AG$26,
IF($BN68=$AF$8,"",
IF($BN68=$AF$9,"",
""))))))</f>
        <v/>
      </c>
      <c r="BU68" s="349" t="str">
        <f xml:space="preserve">
IF($BN68=$AF$4,$AG$10,
IF($BN68=$AF$5,$AG$13,
IF($BN68=$AF$6,"",
IF($BN68=$AF$7,$AG$17,
IF($BN68=$AF$8,"",
IF($BN68=$AF$9,"",
""))))))</f>
        <v/>
      </c>
      <c r="BV68" s="349" t="str">
        <f xml:space="preserve">
IF($BN68=$AF$4,$AG$11,
IF($BN68=$AF$5,"",
IF($BN68=$AF$6,"",
IF($BN68=$AF$7,$AG$18,
IF($BN68=$AF$8,"",
IF($BN68=$AF$9,"",
""))))))</f>
        <v/>
      </c>
      <c r="BW68" s="349" t="str">
        <f xml:space="preserve">
IF($BN68=$AF$4,$AG$12,
IF($BN68=$AF$5,"",
IF($BN68=$AF$6,"",
IF($BN68=$AF$7,$AG$14,
IF($BN68=$AF$8,"",
IF($BN68=$AF$9,"",
""))))))</f>
        <v/>
      </c>
      <c r="BX68" s="349" t="str">
        <f xml:space="preserve">
IF($BN68=$AF$4,$AG$13,
IF($BN68=$AF$5,"",
IF($BN68=$AF$6,"",
IF($BN68=$AF$7,"",
IF($BN68=$AF$8,"",
IF($BN68=$AF$9,"",
""))))))</f>
        <v/>
      </c>
      <c r="BY68" s="349" t="str">
        <f xml:space="preserve">
IF($BN68=$AF$4,$AG$14,
IF($BN68=$AF$5,"",
IF($BN68=$AF$6,"",
IF($BN68=$AF$7,"",
IF($BN68=$AF$8,"",
IF($BN68=$AF$9,"",
""))))))</f>
        <v/>
      </c>
    </row>
    <row r="69" spans="46:77" x14ac:dyDescent="0.15">
      <c r="AT69" s="349" t="s">
        <v>337</v>
      </c>
      <c r="AU69" s="349">
        <v>0.04</v>
      </c>
    </row>
    <row r="70" spans="46:77" x14ac:dyDescent="0.15">
      <c r="AT70" s="349" t="s">
        <v>338</v>
      </c>
      <c r="AU70" s="349">
        <v>0.04</v>
      </c>
      <c r="BN70" s="349">
        <f>⑤窓!G70</f>
        <v>0</v>
      </c>
      <c r="BO70" s="349" t="str">
        <f xml:space="preserve">
IF($BN70=$AF$4,$AG$4,
IF($BN70=$AF$5,$AG$15,
IF($BN70=$AF$6,$AG$8,
IF($BN70=$AF$7,$AG$8,
IF($BN70=$AF$8,$AG$19,
IF($BN70=$AF$9,$AG$22,
""))))))</f>
        <v/>
      </c>
      <c r="BP70" s="349" t="str">
        <f xml:space="preserve">
IF($BN70=$AF$4,$AG$5,
IF($BN70=$AF$5,$AG$8,
IF($BN70=$AF$6,$AG$24,
IF($BN70=$AF$7,$AG$24,
IF($BN70=$AF$8,$AG$20,
IF($BN70=$AF$9,"",
""))))))</f>
        <v/>
      </c>
      <c r="BQ70" s="349" t="str">
        <f xml:space="preserve">
IF($BN70=$AF$4,$AG$6,
IF($BN70=$AF$5,$AG$23,
IF($BN70=$AF$6,$AG$16,
IF($BN70=$AF$7,$AG$11,
IF($BN70=$AF$8,$AG$21,
IF($BN70=$AF$9,"",
""))))))</f>
        <v/>
      </c>
      <c r="BR70" s="349" t="str">
        <f xml:space="preserve">
IF($BN70=$AF$4,$AG$7,
IF($BN70=$AF$5,$AG$11,
IF($BN70=$AF$6,$AG$12,
IF($BN70=$AF$7,$AG$12,
IF($BN70=$AF$8,$AG$22,
IF($BN70=$AF$9,"",
""))))))</f>
        <v/>
      </c>
      <c r="BS70" s="349" t="str">
        <f xml:space="preserve">
IF($BN70=$AF$4,$AG$8,
IF($BN70=$AF$5,$AG$12,
IF($BN70=$AF$6,$AG$10,
IF($BN70=$AF$7,$AG$10,
IF($BN70=$AF$8,"",
IF($BN70=$AF$9,"",
""))))))</f>
        <v/>
      </c>
      <c r="BT70" s="349" t="str">
        <f xml:space="preserve">
IF($BN70=$AF$4,$AG$9,
IF($BN70=$AF$5,$AG$10,
IF($BN70=$AF$6,$AG$13,
IF($BN70=$AF$7,$AG$26,
IF($BN70=$AF$8,"",
IF($BN70=$AF$9,"",
""))))))</f>
        <v/>
      </c>
      <c r="BU70" s="349" t="str">
        <f xml:space="preserve">
IF($BN70=$AF$4,$AG$10,
IF($BN70=$AF$5,$AG$13,
IF($BN70=$AF$6,"",
IF($BN70=$AF$7,$AG$17,
IF($BN70=$AF$8,"",
IF($BN70=$AF$9,"",
""))))))</f>
        <v/>
      </c>
      <c r="BV70" s="349" t="str">
        <f xml:space="preserve">
IF($BN70=$AF$4,$AG$11,
IF($BN70=$AF$5,"",
IF($BN70=$AF$6,"",
IF($BN70=$AF$7,$AG$18,
IF($BN70=$AF$8,"",
IF($BN70=$AF$9,"",
""))))))</f>
        <v/>
      </c>
      <c r="BW70" s="349" t="str">
        <f xml:space="preserve">
IF($BN70=$AF$4,$AG$12,
IF($BN70=$AF$5,"",
IF($BN70=$AF$6,"",
IF($BN70=$AF$7,$AG$14,
IF($BN70=$AF$8,"",
IF($BN70=$AF$9,"",
""))))))</f>
        <v/>
      </c>
      <c r="BX70" s="349" t="str">
        <f xml:space="preserve">
IF($BN70=$AF$4,$AG$13,
IF($BN70=$AF$5,"",
IF($BN70=$AF$6,"",
IF($BN70=$AF$7,"",
IF($BN70=$AF$8,"",
IF($BN70=$AF$9,"",
""))))))</f>
        <v/>
      </c>
      <c r="BY70" s="349" t="str">
        <f xml:space="preserve">
IF($BN70=$AF$4,$AG$14,
IF($BN70=$AF$5,"",
IF($BN70=$AF$6,"",
IF($BN70=$AF$7,"",
IF($BN70=$AF$8,"",
IF($BN70=$AF$9,"",
""))))))</f>
        <v/>
      </c>
    </row>
    <row r="71" spans="46:77" x14ac:dyDescent="0.15">
      <c r="AT71" s="349" t="s">
        <v>339</v>
      </c>
      <c r="AU71" s="349">
        <v>0.04</v>
      </c>
    </row>
    <row r="72" spans="46:77" x14ac:dyDescent="0.15">
      <c r="AT72" s="349" t="s">
        <v>340</v>
      </c>
      <c r="AU72" s="349">
        <v>3.4000000000000002E-2</v>
      </c>
      <c r="BN72" s="349">
        <f>⑤窓!G72</f>
        <v>0</v>
      </c>
      <c r="BO72" s="349" t="str">
        <f xml:space="preserve">
IF($BN72=$AF$4,$AG$4,
IF($BN72=$AF$5,$AG$15,
IF($BN72=$AF$6,$AG$8,
IF($BN72=$AF$7,$AG$8,
IF($BN72=$AF$8,$AG$19,
IF($BN72=$AF$9,$AG$22,
""))))))</f>
        <v/>
      </c>
      <c r="BP72" s="349" t="str">
        <f xml:space="preserve">
IF($BN72=$AF$4,$AG$5,
IF($BN72=$AF$5,$AG$8,
IF($BN72=$AF$6,$AG$24,
IF($BN72=$AF$7,$AG$24,
IF($BN72=$AF$8,$AG$20,
IF($BN72=$AF$9,"",
""))))))</f>
        <v/>
      </c>
      <c r="BQ72" s="349" t="str">
        <f xml:space="preserve">
IF($BN72=$AF$4,$AG$6,
IF($BN72=$AF$5,$AG$23,
IF($BN72=$AF$6,$AG$16,
IF($BN72=$AF$7,$AG$11,
IF($BN72=$AF$8,$AG$21,
IF($BN72=$AF$9,"",
""))))))</f>
        <v/>
      </c>
      <c r="BR72" s="349" t="str">
        <f xml:space="preserve">
IF($BN72=$AF$4,$AG$7,
IF($BN72=$AF$5,$AG$11,
IF($BN72=$AF$6,$AG$12,
IF($BN72=$AF$7,$AG$12,
IF($BN72=$AF$8,$AG$22,
IF($BN72=$AF$9,"",
""))))))</f>
        <v/>
      </c>
      <c r="BS72" s="349" t="str">
        <f xml:space="preserve">
IF($BN72=$AF$4,$AG$8,
IF($BN72=$AF$5,$AG$12,
IF($BN72=$AF$6,$AG$10,
IF($BN72=$AF$7,$AG$10,
IF($BN72=$AF$8,"",
IF($BN72=$AF$9,"",
""))))))</f>
        <v/>
      </c>
      <c r="BT72" s="349" t="str">
        <f xml:space="preserve">
IF($BN72=$AF$4,$AG$9,
IF($BN72=$AF$5,$AG$10,
IF($BN72=$AF$6,$AG$13,
IF($BN72=$AF$7,$AG$26,
IF($BN72=$AF$8,"",
IF($BN72=$AF$9,"",
""))))))</f>
        <v/>
      </c>
      <c r="BU72" s="349" t="str">
        <f xml:space="preserve">
IF($BN72=$AF$4,$AG$10,
IF($BN72=$AF$5,$AG$13,
IF($BN72=$AF$6,"",
IF($BN72=$AF$7,$AG$17,
IF($BN72=$AF$8,"",
IF($BN72=$AF$9,"",
""))))))</f>
        <v/>
      </c>
      <c r="BV72" s="349" t="str">
        <f xml:space="preserve">
IF($BN72=$AF$4,$AG$11,
IF($BN72=$AF$5,"",
IF($BN72=$AF$6,"",
IF($BN72=$AF$7,$AG$18,
IF($BN72=$AF$8,"",
IF($BN72=$AF$9,"",
""))))))</f>
        <v/>
      </c>
      <c r="BW72" s="349" t="str">
        <f xml:space="preserve">
IF($BN72=$AF$4,$AG$12,
IF($BN72=$AF$5,"",
IF($BN72=$AF$6,"",
IF($BN72=$AF$7,$AG$14,
IF($BN72=$AF$8,"",
IF($BN72=$AF$9,"",
""))))))</f>
        <v/>
      </c>
      <c r="BX72" s="349" t="str">
        <f xml:space="preserve">
IF($BN72=$AF$4,$AG$13,
IF($BN72=$AF$5,"",
IF($BN72=$AF$6,"",
IF($BN72=$AF$7,"",
IF($BN72=$AF$8,"",
IF($BN72=$AF$9,"",
""))))))</f>
        <v/>
      </c>
      <c r="BY72" s="349" t="str">
        <f xml:space="preserve">
IF($BN72=$AF$4,$AG$14,
IF($BN72=$AF$5,"",
IF($BN72=$AF$6,"",
IF($BN72=$AF$7,"",
IF($BN72=$AF$8,"",
IF($BN72=$AF$9,"",
""))))))</f>
        <v/>
      </c>
    </row>
    <row r="73" spans="46:77" x14ac:dyDescent="0.15">
      <c r="AT73" s="349" t="s">
        <v>341</v>
      </c>
      <c r="AU73" s="349">
        <v>2.8000000000000001E-2</v>
      </c>
    </row>
    <row r="74" spans="46:77" x14ac:dyDescent="0.15">
      <c r="AT74" s="349" t="s">
        <v>342</v>
      </c>
      <c r="AU74" s="349">
        <v>4.2000000000000003E-2</v>
      </c>
      <c r="BN74" s="349">
        <f>⑤窓!G74</f>
        <v>0</v>
      </c>
      <c r="BO74" s="349" t="str">
        <f xml:space="preserve">
IF($BN74=$AF$4,$AG$4,
IF($BN74=$AF$5,$AG$15,
IF($BN74=$AF$6,$AG$8,
IF($BN74=$AF$7,$AG$8,
IF($BN74=$AF$8,$AG$19,
IF($BN74=$AF$9,$AG$22,
""))))))</f>
        <v/>
      </c>
      <c r="BP74" s="349" t="str">
        <f xml:space="preserve">
IF($BN74=$AF$4,$AG$5,
IF($BN74=$AF$5,$AG$8,
IF($BN74=$AF$6,$AG$24,
IF($BN74=$AF$7,$AG$24,
IF($BN74=$AF$8,$AG$20,
IF($BN74=$AF$9,"",
""))))))</f>
        <v/>
      </c>
      <c r="BQ74" s="349" t="str">
        <f xml:space="preserve">
IF($BN74=$AF$4,$AG$6,
IF($BN74=$AF$5,$AG$23,
IF($BN74=$AF$6,$AG$16,
IF($BN74=$AF$7,$AG$11,
IF($BN74=$AF$8,$AG$21,
IF($BN74=$AF$9,"",
""))))))</f>
        <v/>
      </c>
      <c r="BR74" s="349" t="str">
        <f xml:space="preserve">
IF($BN74=$AF$4,$AG$7,
IF($BN74=$AF$5,$AG$11,
IF($BN74=$AF$6,$AG$12,
IF($BN74=$AF$7,$AG$12,
IF($BN74=$AF$8,$AG$22,
IF($BN74=$AF$9,"",
""))))))</f>
        <v/>
      </c>
      <c r="BS74" s="349" t="str">
        <f xml:space="preserve">
IF($BN74=$AF$4,$AG$8,
IF($BN74=$AF$5,$AG$12,
IF($BN74=$AF$6,$AG$10,
IF($BN74=$AF$7,$AG$10,
IF($BN74=$AF$8,"",
IF($BN74=$AF$9,"",
""))))))</f>
        <v/>
      </c>
      <c r="BT74" s="349" t="str">
        <f xml:space="preserve">
IF($BN74=$AF$4,$AG$9,
IF($BN74=$AF$5,$AG$10,
IF($BN74=$AF$6,$AG$13,
IF($BN74=$AF$7,$AG$26,
IF($BN74=$AF$8,"",
IF($BN74=$AF$9,"",
""))))))</f>
        <v/>
      </c>
      <c r="BU74" s="349" t="str">
        <f xml:space="preserve">
IF($BN74=$AF$4,$AG$10,
IF($BN74=$AF$5,$AG$13,
IF($BN74=$AF$6,"",
IF($BN74=$AF$7,$AG$17,
IF($BN74=$AF$8,"",
IF($BN74=$AF$9,"",
""))))))</f>
        <v/>
      </c>
      <c r="BV74" s="349" t="str">
        <f xml:space="preserve">
IF($BN74=$AF$4,$AG$11,
IF($BN74=$AF$5,"",
IF($BN74=$AF$6,"",
IF($BN74=$AF$7,$AG$18,
IF($BN74=$AF$8,"",
IF($BN74=$AF$9,"",
""))))))</f>
        <v/>
      </c>
      <c r="BW74" s="349" t="str">
        <f xml:space="preserve">
IF($BN74=$AF$4,$AG$12,
IF($BN74=$AF$5,"",
IF($BN74=$AF$6,"",
IF($BN74=$AF$7,$AG$14,
IF($BN74=$AF$8,"",
IF($BN74=$AF$9,"",
""))))))</f>
        <v/>
      </c>
      <c r="BX74" s="349" t="str">
        <f xml:space="preserve">
IF($BN74=$AF$4,$AG$13,
IF($BN74=$AF$5,"",
IF($BN74=$AF$6,"",
IF($BN74=$AF$7,"",
IF($BN74=$AF$8,"",
IF($BN74=$AF$9,"",
""))))))</f>
        <v/>
      </c>
      <c r="BY74" s="349" t="str">
        <f xml:space="preserve">
IF($BN74=$AF$4,$AG$14,
IF($BN74=$AF$5,"",
IF($BN74=$AF$6,"",
IF($BN74=$AF$7,"",
IF($BN74=$AF$8,"",
IF($BN74=$AF$9,"",
""))))))</f>
        <v/>
      </c>
    </row>
    <row r="75" spans="46:77" x14ac:dyDescent="0.15">
      <c r="AT75" s="349" t="s">
        <v>343</v>
      </c>
      <c r="AU75" s="349">
        <v>3.7999999999999999E-2</v>
      </c>
    </row>
    <row r="76" spans="46:77" x14ac:dyDescent="0.15">
      <c r="AT76" s="349" t="s">
        <v>344</v>
      </c>
      <c r="AU76" s="349">
        <v>3.4000000000000002E-2</v>
      </c>
      <c r="BN76" s="349">
        <f>⑤窓!G76</f>
        <v>0</v>
      </c>
      <c r="BO76" s="349" t="str">
        <f xml:space="preserve">
IF($BN76=$AF$4,$AG$4,
IF($BN76=$AF$5,$AG$15,
IF($BN76=$AF$6,$AG$8,
IF($BN76=$AF$7,$AG$8,
IF($BN76=$AF$8,$AG$19,
IF($BN76=$AF$9,$AG$22,
""))))))</f>
        <v/>
      </c>
      <c r="BP76" s="349" t="str">
        <f xml:space="preserve">
IF($BN76=$AF$4,$AG$5,
IF($BN76=$AF$5,$AG$8,
IF($BN76=$AF$6,$AG$24,
IF($BN76=$AF$7,$AG$24,
IF($BN76=$AF$8,$AG$20,
IF($BN76=$AF$9,"",
""))))))</f>
        <v/>
      </c>
      <c r="BQ76" s="349" t="str">
        <f xml:space="preserve">
IF($BN76=$AF$4,$AG$6,
IF($BN76=$AF$5,$AG$23,
IF($BN76=$AF$6,$AG$16,
IF($BN76=$AF$7,$AG$11,
IF($BN76=$AF$8,$AG$21,
IF($BN76=$AF$9,"",
""))))))</f>
        <v/>
      </c>
      <c r="BR76" s="349" t="str">
        <f xml:space="preserve">
IF($BN76=$AF$4,$AG$7,
IF($BN76=$AF$5,$AG$11,
IF($BN76=$AF$6,$AG$12,
IF($BN76=$AF$7,$AG$12,
IF($BN76=$AF$8,$AG$22,
IF($BN76=$AF$9,"",
""))))))</f>
        <v/>
      </c>
      <c r="BS76" s="349" t="str">
        <f xml:space="preserve">
IF($BN76=$AF$4,$AG$8,
IF($BN76=$AF$5,$AG$12,
IF($BN76=$AF$6,$AG$10,
IF($BN76=$AF$7,$AG$10,
IF($BN76=$AF$8,"",
IF($BN76=$AF$9,"",
""))))))</f>
        <v/>
      </c>
      <c r="BT76" s="349" t="str">
        <f xml:space="preserve">
IF($BN76=$AF$4,$AG$9,
IF($BN76=$AF$5,$AG$10,
IF($BN76=$AF$6,$AG$13,
IF($BN76=$AF$7,$AG$26,
IF($BN76=$AF$8,"",
IF($BN76=$AF$9,"",
""))))))</f>
        <v/>
      </c>
      <c r="BU76" s="349" t="str">
        <f xml:space="preserve">
IF($BN76=$AF$4,$AG$10,
IF($BN76=$AF$5,$AG$13,
IF($BN76=$AF$6,"",
IF($BN76=$AF$7,$AG$17,
IF($BN76=$AF$8,"",
IF($BN76=$AF$9,"",
""))))))</f>
        <v/>
      </c>
      <c r="BV76" s="349" t="str">
        <f xml:space="preserve">
IF($BN76=$AF$4,$AG$11,
IF($BN76=$AF$5,"",
IF($BN76=$AF$6,"",
IF($BN76=$AF$7,$AG$18,
IF($BN76=$AF$8,"",
IF($BN76=$AF$9,"",
""))))))</f>
        <v/>
      </c>
      <c r="BW76" s="349" t="str">
        <f xml:space="preserve">
IF($BN76=$AF$4,$AG$12,
IF($BN76=$AF$5,"",
IF($BN76=$AF$6,"",
IF($BN76=$AF$7,$AG$14,
IF($BN76=$AF$8,"",
IF($BN76=$AF$9,"",
""))))))</f>
        <v/>
      </c>
      <c r="BX76" s="349" t="str">
        <f xml:space="preserve">
IF($BN76=$AF$4,$AG$13,
IF($BN76=$AF$5,"",
IF($BN76=$AF$6,"",
IF($BN76=$AF$7,"",
IF($BN76=$AF$8,"",
IF($BN76=$AF$9,"",
""))))))</f>
        <v/>
      </c>
      <c r="BY76" s="349" t="str">
        <f xml:space="preserve">
IF($BN76=$AF$4,$AG$14,
IF($BN76=$AF$5,"",
IF($BN76=$AF$6,"",
IF($BN76=$AF$7,"",
IF($BN76=$AF$8,"",
IF($BN76=$AF$9,"",
""))))))</f>
        <v/>
      </c>
    </row>
    <row r="77" spans="46:77" x14ac:dyDescent="0.15">
      <c r="AT77" s="349" t="s">
        <v>345</v>
      </c>
      <c r="AU77" s="349">
        <v>3.5999999999999997E-2</v>
      </c>
    </row>
    <row r="78" spans="46:77" x14ac:dyDescent="0.15">
      <c r="AT78" s="349" t="s">
        <v>346</v>
      </c>
      <c r="AU78" s="349">
        <v>3.6999999999999998E-2</v>
      </c>
      <c r="BN78" s="349">
        <f>⑤窓!G78</f>
        <v>0</v>
      </c>
      <c r="BO78" s="349" t="str">
        <f xml:space="preserve">
IF($BN78=$AF$4,$AG$4,
IF($BN78=$AF$5,$AG$15,
IF($BN78=$AF$6,$AG$8,
IF($BN78=$AF$7,$AG$8,
IF($BN78=$AF$8,$AG$19,
IF($BN78=$AF$9,$AG$22,
""))))))</f>
        <v/>
      </c>
      <c r="BP78" s="349" t="str">
        <f xml:space="preserve">
IF($BN78=$AF$4,$AG$5,
IF($BN78=$AF$5,$AG$8,
IF($BN78=$AF$6,$AG$24,
IF($BN78=$AF$7,$AG$24,
IF($BN78=$AF$8,$AG$20,
IF($BN78=$AF$9,"",
""))))))</f>
        <v/>
      </c>
      <c r="BQ78" s="349" t="str">
        <f xml:space="preserve">
IF($BN78=$AF$4,$AG$6,
IF($BN78=$AF$5,$AG$23,
IF($BN78=$AF$6,$AG$16,
IF($BN78=$AF$7,$AG$11,
IF($BN78=$AF$8,$AG$21,
IF($BN78=$AF$9,"",
""))))))</f>
        <v/>
      </c>
      <c r="BR78" s="349" t="str">
        <f xml:space="preserve">
IF($BN78=$AF$4,$AG$7,
IF($BN78=$AF$5,$AG$11,
IF($BN78=$AF$6,$AG$12,
IF($BN78=$AF$7,$AG$12,
IF($BN78=$AF$8,$AG$22,
IF($BN78=$AF$9,"",
""))))))</f>
        <v/>
      </c>
      <c r="BS78" s="349" t="str">
        <f xml:space="preserve">
IF($BN78=$AF$4,$AG$8,
IF($BN78=$AF$5,$AG$12,
IF($BN78=$AF$6,$AG$10,
IF($BN78=$AF$7,$AG$10,
IF($BN78=$AF$8,"",
IF($BN78=$AF$9,"",
""))))))</f>
        <v/>
      </c>
      <c r="BT78" s="349" t="str">
        <f xml:space="preserve">
IF($BN78=$AF$4,$AG$9,
IF($BN78=$AF$5,$AG$10,
IF($BN78=$AF$6,$AG$13,
IF($BN78=$AF$7,$AG$26,
IF($BN78=$AF$8,"",
IF($BN78=$AF$9,"",
""))))))</f>
        <v/>
      </c>
      <c r="BU78" s="349" t="str">
        <f xml:space="preserve">
IF($BN78=$AF$4,$AG$10,
IF($BN78=$AF$5,$AG$13,
IF($BN78=$AF$6,"",
IF($BN78=$AF$7,$AG$17,
IF($BN78=$AF$8,"",
IF($BN78=$AF$9,"",
""))))))</f>
        <v/>
      </c>
      <c r="BV78" s="349" t="str">
        <f xml:space="preserve">
IF($BN78=$AF$4,$AG$11,
IF($BN78=$AF$5,"",
IF($BN78=$AF$6,"",
IF($BN78=$AF$7,$AG$18,
IF($BN78=$AF$8,"",
IF($BN78=$AF$9,"",
""))))))</f>
        <v/>
      </c>
      <c r="BW78" s="349" t="str">
        <f xml:space="preserve">
IF($BN78=$AF$4,$AG$12,
IF($BN78=$AF$5,"",
IF($BN78=$AF$6,"",
IF($BN78=$AF$7,$AG$14,
IF($BN78=$AF$8,"",
IF($BN78=$AF$9,"",
""))))))</f>
        <v/>
      </c>
      <c r="BX78" s="349" t="str">
        <f xml:space="preserve">
IF($BN78=$AF$4,$AG$13,
IF($BN78=$AF$5,"",
IF($BN78=$AF$6,"",
IF($BN78=$AF$7,"",
IF($BN78=$AF$8,"",
IF($BN78=$AF$9,"",
""))))))</f>
        <v/>
      </c>
      <c r="BY78" s="349" t="str">
        <f xml:space="preserve">
IF($BN78=$AF$4,$AG$14,
IF($BN78=$AF$5,"",
IF($BN78=$AF$6,"",
IF($BN78=$AF$7,"",
IF($BN78=$AF$8,"",
IF($BN78=$AF$9,"",
""))))))</f>
        <v/>
      </c>
    </row>
    <row r="79" spans="46:77" x14ac:dyDescent="0.15">
      <c r="AT79" s="349" t="s">
        <v>347</v>
      </c>
      <c r="AU79" s="349">
        <v>0.04</v>
      </c>
    </row>
    <row r="80" spans="46:77" x14ac:dyDescent="0.15">
      <c r="AT80" s="349" t="s">
        <v>348</v>
      </c>
      <c r="AU80" s="349">
        <v>4.2999999999999997E-2</v>
      </c>
      <c r="BN80" s="349">
        <f>⑤窓!G80</f>
        <v>0</v>
      </c>
      <c r="BO80" s="349" t="str">
        <f xml:space="preserve">
IF($BN80=$AF$4,$AG$4,
IF($BN80=$AF$5,$AG$15,
IF($BN80=$AF$6,$AG$8,
IF($BN80=$AF$7,$AG$8,
IF($BN80=$AF$8,$AG$19,
IF($BN80=$AF$9,$AG$22,
""))))))</f>
        <v/>
      </c>
      <c r="BP80" s="349" t="str">
        <f xml:space="preserve">
IF($BN80=$AF$4,$AG$5,
IF($BN80=$AF$5,$AG$8,
IF($BN80=$AF$6,$AG$24,
IF($BN80=$AF$7,$AG$24,
IF($BN80=$AF$8,$AG$20,
IF($BN80=$AF$9,"",
""))))))</f>
        <v/>
      </c>
      <c r="BQ80" s="349" t="str">
        <f xml:space="preserve">
IF($BN80=$AF$4,$AG$6,
IF($BN80=$AF$5,$AG$23,
IF($BN80=$AF$6,$AG$16,
IF($BN80=$AF$7,$AG$11,
IF($BN80=$AF$8,$AG$21,
IF($BN80=$AF$9,"",
""))))))</f>
        <v/>
      </c>
      <c r="BR80" s="349" t="str">
        <f xml:space="preserve">
IF($BN80=$AF$4,$AG$7,
IF($BN80=$AF$5,$AG$11,
IF($BN80=$AF$6,$AG$12,
IF($BN80=$AF$7,$AG$12,
IF($BN80=$AF$8,$AG$22,
IF($BN80=$AF$9,"",
""))))))</f>
        <v/>
      </c>
      <c r="BS80" s="349" t="str">
        <f xml:space="preserve">
IF($BN80=$AF$4,$AG$8,
IF($BN80=$AF$5,$AG$12,
IF($BN80=$AF$6,$AG$10,
IF($BN80=$AF$7,$AG$10,
IF($BN80=$AF$8,"",
IF($BN80=$AF$9,"",
""))))))</f>
        <v/>
      </c>
      <c r="BT80" s="349" t="str">
        <f xml:space="preserve">
IF($BN80=$AF$4,$AG$9,
IF($BN80=$AF$5,$AG$10,
IF($BN80=$AF$6,$AG$13,
IF($BN80=$AF$7,$AG$26,
IF($BN80=$AF$8,"",
IF($BN80=$AF$9,"",
""))))))</f>
        <v/>
      </c>
      <c r="BU80" s="349" t="str">
        <f xml:space="preserve">
IF($BN80=$AF$4,$AG$10,
IF($BN80=$AF$5,$AG$13,
IF($BN80=$AF$6,"",
IF($BN80=$AF$7,$AG$17,
IF($BN80=$AF$8,"",
IF($BN80=$AF$9,"",
""))))))</f>
        <v/>
      </c>
      <c r="BV80" s="349" t="str">
        <f xml:space="preserve">
IF($BN80=$AF$4,$AG$11,
IF($BN80=$AF$5,"",
IF($BN80=$AF$6,"",
IF($BN80=$AF$7,$AG$18,
IF($BN80=$AF$8,"",
IF($BN80=$AF$9,"",
""))))))</f>
        <v/>
      </c>
      <c r="BW80" s="349" t="str">
        <f xml:space="preserve">
IF($BN80=$AF$4,$AG$12,
IF($BN80=$AF$5,"",
IF($BN80=$AF$6,"",
IF($BN80=$AF$7,$AG$14,
IF($BN80=$AF$8,"",
IF($BN80=$AF$9,"",
""))))))</f>
        <v/>
      </c>
      <c r="BX80" s="349" t="str">
        <f xml:space="preserve">
IF($BN80=$AF$4,$AG$13,
IF($BN80=$AF$5,"",
IF($BN80=$AF$6,"",
IF($BN80=$AF$7,"",
IF($BN80=$AF$8,"",
IF($BN80=$AF$9,"",
""))))))</f>
        <v/>
      </c>
      <c r="BY80" s="349" t="str">
        <f xml:space="preserve">
IF($BN80=$AF$4,$AG$14,
IF($BN80=$AF$5,"",
IF($BN80=$AF$6,"",
IF($BN80=$AF$7,"",
IF($BN80=$AF$8,"",
IF($BN80=$AF$9,"",
""))))))</f>
        <v/>
      </c>
    </row>
    <row r="81" spans="46:77" x14ac:dyDescent="0.15">
      <c r="AT81" s="349" t="s">
        <v>349</v>
      </c>
      <c r="AU81" s="349">
        <v>2.3E-2</v>
      </c>
    </row>
    <row r="82" spans="46:77" x14ac:dyDescent="0.15">
      <c r="AT82" s="349" t="s">
        <v>350</v>
      </c>
      <c r="AU82" s="349">
        <v>2.4E-2</v>
      </c>
      <c r="BN82" s="349">
        <f>⑤窓!G82</f>
        <v>0</v>
      </c>
      <c r="BO82" s="349" t="str">
        <f xml:space="preserve">
IF($BN82=$AF$4,$AG$4,
IF($BN82=$AF$5,$AG$15,
IF($BN82=$AF$6,$AG$8,
IF($BN82=$AF$7,$AG$8,
IF($BN82=$AF$8,$AG$19,
IF($BN82=$AF$9,$AG$22,
""))))))</f>
        <v/>
      </c>
      <c r="BP82" s="349" t="str">
        <f xml:space="preserve">
IF($BN82=$AF$4,$AG$5,
IF($BN82=$AF$5,$AG$8,
IF($BN82=$AF$6,$AG$24,
IF($BN82=$AF$7,$AG$24,
IF($BN82=$AF$8,$AG$20,
IF($BN82=$AF$9,"",
""))))))</f>
        <v/>
      </c>
      <c r="BQ82" s="349" t="str">
        <f xml:space="preserve">
IF($BN82=$AF$4,$AG$6,
IF($BN82=$AF$5,$AG$23,
IF($BN82=$AF$6,$AG$16,
IF($BN82=$AF$7,$AG$11,
IF($BN82=$AF$8,$AG$21,
IF($BN82=$AF$9,"",
""))))))</f>
        <v/>
      </c>
      <c r="BR82" s="349" t="str">
        <f xml:space="preserve">
IF($BN82=$AF$4,$AG$7,
IF($BN82=$AF$5,$AG$11,
IF($BN82=$AF$6,$AG$12,
IF($BN82=$AF$7,$AG$12,
IF($BN82=$AF$8,$AG$22,
IF($BN82=$AF$9,"",
""))))))</f>
        <v/>
      </c>
      <c r="BS82" s="349" t="str">
        <f xml:space="preserve">
IF($BN82=$AF$4,$AG$8,
IF($BN82=$AF$5,$AG$12,
IF($BN82=$AF$6,$AG$10,
IF($BN82=$AF$7,$AG$10,
IF($BN82=$AF$8,"",
IF($BN82=$AF$9,"",
""))))))</f>
        <v/>
      </c>
      <c r="BT82" s="349" t="str">
        <f xml:space="preserve">
IF($BN82=$AF$4,$AG$9,
IF($BN82=$AF$5,$AG$10,
IF($BN82=$AF$6,$AG$13,
IF($BN82=$AF$7,$AG$26,
IF($BN82=$AF$8,"",
IF($BN82=$AF$9,"",
""))))))</f>
        <v/>
      </c>
      <c r="BU82" s="349" t="str">
        <f xml:space="preserve">
IF($BN82=$AF$4,$AG$10,
IF($BN82=$AF$5,$AG$13,
IF($BN82=$AF$6,"",
IF($BN82=$AF$7,$AG$17,
IF($BN82=$AF$8,"",
IF($BN82=$AF$9,"",
""))))))</f>
        <v/>
      </c>
      <c r="BV82" s="349" t="str">
        <f xml:space="preserve">
IF($BN82=$AF$4,$AG$11,
IF($BN82=$AF$5,"",
IF($BN82=$AF$6,"",
IF($BN82=$AF$7,$AG$18,
IF($BN82=$AF$8,"",
IF($BN82=$AF$9,"",
""))))))</f>
        <v/>
      </c>
      <c r="BW82" s="349" t="str">
        <f xml:space="preserve">
IF($BN82=$AF$4,$AG$12,
IF($BN82=$AF$5,"",
IF($BN82=$AF$6,"",
IF($BN82=$AF$7,$AG$14,
IF($BN82=$AF$8,"",
IF($BN82=$AF$9,"",
""))))))</f>
        <v/>
      </c>
      <c r="BX82" s="349" t="str">
        <f xml:space="preserve">
IF($BN82=$AF$4,$AG$13,
IF($BN82=$AF$5,"",
IF($BN82=$AF$6,"",
IF($BN82=$AF$7,"",
IF($BN82=$AF$8,"",
IF($BN82=$AF$9,"",
""))))))</f>
        <v/>
      </c>
      <c r="BY82" s="349" t="str">
        <f xml:space="preserve">
IF($BN82=$AF$4,$AG$14,
IF($BN82=$AF$5,"",
IF($BN82=$AF$6,"",
IF($BN82=$AF$7,"",
IF($BN82=$AF$8,"",
IF($BN82=$AF$9,"",
""))))))</f>
        <v/>
      </c>
    </row>
    <row r="83" spans="46:77" x14ac:dyDescent="0.15">
      <c r="AT83" s="349" t="s">
        <v>351</v>
      </c>
      <c r="AU83" s="349">
        <v>3.4000000000000002E-2</v>
      </c>
    </row>
    <row r="84" spans="46:77" x14ac:dyDescent="0.15">
      <c r="AT84" s="349" t="s">
        <v>352</v>
      </c>
      <c r="AU84" s="349">
        <v>0.04</v>
      </c>
      <c r="BN84" s="349">
        <f>⑤窓!G84</f>
        <v>0</v>
      </c>
      <c r="BO84" s="349" t="str">
        <f xml:space="preserve">
IF($BN84=$AF$4,$AG$4,
IF($BN84=$AF$5,$AG$15,
IF($BN84=$AF$6,$AG$8,
IF($BN84=$AF$7,$AG$8,
IF($BN84=$AF$8,$AG$19,
IF($BN84=$AF$9,$AG$22,
""))))))</f>
        <v/>
      </c>
      <c r="BP84" s="349" t="str">
        <f xml:space="preserve">
IF($BN84=$AF$4,$AG$5,
IF($BN84=$AF$5,$AG$8,
IF($BN84=$AF$6,$AG$24,
IF($BN84=$AF$7,$AG$24,
IF($BN84=$AF$8,$AG$20,
IF($BN84=$AF$9,"",
""))))))</f>
        <v/>
      </c>
      <c r="BQ84" s="349" t="str">
        <f xml:space="preserve">
IF($BN84=$AF$4,$AG$6,
IF($BN84=$AF$5,$AG$23,
IF($BN84=$AF$6,$AG$16,
IF($BN84=$AF$7,$AG$11,
IF($BN84=$AF$8,$AG$21,
IF($BN84=$AF$9,"",
""))))))</f>
        <v/>
      </c>
      <c r="BR84" s="349" t="str">
        <f xml:space="preserve">
IF($BN84=$AF$4,$AG$7,
IF($BN84=$AF$5,$AG$11,
IF($BN84=$AF$6,$AG$12,
IF($BN84=$AF$7,$AG$12,
IF($BN84=$AF$8,$AG$22,
IF($BN84=$AF$9,"",
""))))))</f>
        <v/>
      </c>
      <c r="BS84" s="349" t="str">
        <f xml:space="preserve">
IF($BN84=$AF$4,$AG$8,
IF($BN84=$AF$5,$AG$12,
IF($BN84=$AF$6,$AG$10,
IF($BN84=$AF$7,$AG$10,
IF($BN84=$AF$8,"",
IF($BN84=$AF$9,"",
""))))))</f>
        <v/>
      </c>
      <c r="BT84" s="349" t="str">
        <f xml:space="preserve">
IF($BN84=$AF$4,$AG$9,
IF($BN84=$AF$5,$AG$10,
IF($BN84=$AF$6,$AG$13,
IF($BN84=$AF$7,$AG$26,
IF($BN84=$AF$8,"",
IF($BN84=$AF$9,"",
""))))))</f>
        <v/>
      </c>
      <c r="BU84" s="349" t="str">
        <f xml:space="preserve">
IF($BN84=$AF$4,$AG$10,
IF($BN84=$AF$5,$AG$13,
IF($BN84=$AF$6,"",
IF($BN84=$AF$7,$AG$17,
IF($BN84=$AF$8,"",
IF($BN84=$AF$9,"",
""))))))</f>
        <v/>
      </c>
      <c r="BV84" s="349" t="str">
        <f xml:space="preserve">
IF($BN84=$AF$4,$AG$11,
IF($BN84=$AF$5,"",
IF($BN84=$AF$6,"",
IF($BN84=$AF$7,$AG$18,
IF($BN84=$AF$8,"",
IF($BN84=$AF$9,"",
""))))))</f>
        <v/>
      </c>
      <c r="BW84" s="349" t="str">
        <f xml:space="preserve">
IF($BN84=$AF$4,$AG$12,
IF($BN84=$AF$5,"",
IF($BN84=$AF$6,"",
IF($BN84=$AF$7,$AG$14,
IF($BN84=$AF$8,"",
IF($BN84=$AF$9,"",
""))))))</f>
        <v/>
      </c>
      <c r="BX84" s="349" t="str">
        <f xml:space="preserve">
IF($BN84=$AF$4,$AG$13,
IF($BN84=$AF$5,"",
IF($BN84=$AF$6,"",
IF($BN84=$AF$7,"",
IF($BN84=$AF$8,"",
IF($BN84=$AF$9,"",
""))))))</f>
        <v/>
      </c>
      <c r="BY84" s="349" t="str">
        <f xml:space="preserve">
IF($BN84=$AF$4,$AG$14,
IF($BN84=$AF$5,"",
IF($BN84=$AF$6,"",
IF($BN84=$AF$7,"",
IF($BN84=$AF$8,"",
IF($BN84=$AF$9,"",
""))))))</f>
        <v/>
      </c>
    </row>
    <row r="85" spans="46:77" x14ac:dyDescent="0.15">
      <c r="AT85" s="349" t="s">
        <v>353</v>
      </c>
      <c r="AU85" s="349">
        <v>2.1999999999999999E-2</v>
      </c>
    </row>
    <row r="86" spans="46:77" x14ac:dyDescent="0.15">
      <c r="AT86" s="349" t="s">
        <v>354</v>
      </c>
      <c r="AU86" s="349">
        <v>2.1999999999999999E-2</v>
      </c>
      <c r="BN86" s="349">
        <f>⑤窓!G86</f>
        <v>0</v>
      </c>
      <c r="BO86" s="349" t="str">
        <f xml:space="preserve">
IF($BN86=$AF$4,$AG$4,
IF($BN86=$AF$5,$AG$15,
IF($BN86=$AF$6,$AG$8,
IF($BN86=$AF$7,$AG$8,
IF($BN86=$AF$8,$AG$19,
IF($BN86=$AF$9,$AG$22,
""))))))</f>
        <v/>
      </c>
      <c r="BP86" s="349" t="str">
        <f xml:space="preserve">
IF($BN86=$AF$4,$AG$5,
IF($BN86=$AF$5,$AG$8,
IF($BN86=$AF$6,$AG$24,
IF($BN86=$AF$7,$AG$24,
IF($BN86=$AF$8,$AG$20,
IF($BN86=$AF$9,"",
""))))))</f>
        <v/>
      </c>
      <c r="BQ86" s="349" t="str">
        <f xml:space="preserve">
IF($BN86=$AF$4,$AG$6,
IF($BN86=$AF$5,$AG$23,
IF($BN86=$AF$6,$AG$16,
IF($BN86=$AF$7,$AG$11,
IF($BN86=$AF$8,$AG$21,
IF($BN86=$AF$9,"",
""))))))</f>
        <v/>
      </c>
      <c r="BR86" s="349" t="str">
        <f xml:space="preserve">
IF($BN86=$AF$4,$AG$7,
IF($BN86=$AF$5,$AG$11,
IF($BN86=$AF$6,$AG$12,
IF($BN86=$AF$7,$AG$12,
IF($BN86=$AF$8,$AG$22,
IF($BN86=$AF$9,"",
""))))))</f>
        <v/>
      </c>
      <c r="BS86" s="349" t="str">
        <f xml:space="preserve">
IF($BN86=$AF$4,$AG$8,
IF($BN86=$AF$5,$AG$12,
IF($BN86=$AF$6,$AG$10,
IF($BN86=$AF$7,$AG$10,
IF($BN86=$AF$8,"",
IF($BN86=$AF$9,"",
""))))))</f>
        <v/>
      </c>
      <c r="BT86" s="349" t="str">
        <f xml:space="preserve">
IF($BN86=$AF$4,$AG$9,
IF($BN86=$AF$5,$AG$10,
IF($BN86=$AF$6,$AG$13,
IF($BN86=$AF$7,$AG$26,
IF($BN86=$AF$8,"",
IF($BN86=$AF$9,"",
""))))))</f>
        <v/>
      </c>
      <c r="BU86" s="349" t="str">
        <f xml:space="preserve">
IF($BN86=$AF$4,$AG$10,
IF($BN86=$AF$5,$AG$13,
IF($BN86=$AF$6,"",
IF($BN86=$AF$7,$AG$17,
IF($BN86=$AF$8,"",
IF($BN86=$AF$9,"",
""))))))</f>
        <v/>
      </c>
      <c r="BV86" s="349" t="str">
        <f xml:space="preserve">
IF($BN86=$AF$4,$AG$11,
IF($BN86=$AF$5,"",
IF($BN86=$AF$6,"",
IF($BN86=$AF$7,$AG$18,
IF($BN86=$AF$8,"",
IF($BN86=$AF$9,"",
""))))))</f>
        <v/>
      </c>
      <c r="BW86" s="349" t="str">
        <f xml:space="preserve">
IF($BN86=$AF$4,$AG$12,
IF($BN86=$AF$5,"",
IF($BN86=$AF$6,"",
IF($BN86=$AF$7,$AG$14,
IF($BN86=$AF$8,"",
IF($BN86=$AF$9,"",
""))))))</f>
        <v/>
      </c>
      <c r="BX86" s="349" t="str">
        <f xml:space="preserve">
IF($BN86=$AF$4,$AG$13,
IF($BN86=$AF$5,"",
IF($BN86=$AF$6,"",
IF($BN86=$AF$7,"",
IF($BN86=$AF$8,"",
IF($BN86=$AF$9,"",
""))))))</f>
        <v/>
      </c>
      <c r="BY86" s="349" t="str">
        <f xml:space="preserve">
IF($BN86=$AF$4,$AG$14,
IF($BN86=$AF$5,"",
IF($BN86=$AF$6,"",
IF($BN86=$AF$7,"",
IF($BN86=$AF$8,"",
IF($BN86=$AF$9,"",
""))))))</f>
        <v/>
      </c>
    </row>
    <row r="87" spans="46:77" x14ac:dyDescent="0.15">
      <c r="AT87" s="349" t="s">
        <v>355</v>
      </c>
      <c r="AU87" s="349">
        <v>0.15</v>
      </c>
    </row>
    <row r="88" spans="46:77" x14ac:dyDescent="0.15">
      <c r="AT88" s="349" t="s">
        <v>356</v>
      </c>
      <c r="AU88" s="349">
        <v>7.0000000000000007E-2</v>
      </c>
      <c r="BN88" s="349">
        <f>⑤窓!G88</f>
        <v>0</v>
      </c>
      <c r="BO88" s="349" t="str">
        <f xml:space="preserve">
IF($BN88=$AF$4,$AG$4,
IF($BN88=$AF$5,$AG$15,
IF($BN88=$AF$6,$AG$8,
IF($BN88=$AF$7,$AG$8,
IF($BN88=$AF$8,$AG$19,
IF($BN88=$AF$9,$AG$22,
""))))))</f>
        <v/>
      </c>
      <c r="BP88" s="349" t="str">
        <f xml:space="preserve">
IF($BN88=$AF$4,$AG$5,
IF($BN88=$AF$5,$AG$8,
IF($BN88=$AF$6,$AG$24,
IF($BN88=$AF$7,$AG$24,
IF($BN88=$AF$8,$AG$20,
IF($BN88=$AF$9,"",
""))))))</f>
        <v/>
      </c>
      <c r="BQ88" s="349" t="str">
        <f xml:space="preserve">
IF($BN88=$AF$4,$AG$6,
IF($BN88=$AF$5,$AG$23,
IF($BN88=$AF$6,$AG$16,
IF($BN88=$AF$7,$AG$11,
IF($BN88=$AF$8,$AG$21,
IF($BN88=$AF$9,"",
""))))))</f>
        <v/>
      </c>
      <c r="BR88" s="349" t="str">
        <f xml:space="preserve">
IF($BN88=$AF$4,$AG$7,
IF($BN88=$AF$5,$AG$11,
IF($BN88=$AF$6,$AG$12,
IF($BN88=$AF$7,$AG$12,
IF($BN88=$AF$8,$AG$22,
IF($BN88=$AF$9,"",
""))))))</f>
        <v/>
      </c>
      <c r="BS88" s="349" t="str">
        <f xml:space="preserve">
IF($BN88=$AF$4,$AG$8,
IF($BN88=$AF$5,$AG$12,
IF($BN88=$AF$6,$AG$10,
IF($BN88=$AF$7,$AG$10,
IF($BN88=$AF$8,"",
IF($BN88=$AF$9,"",
""))))))</f>
        <v/>
      </c>
      <c r="BT88" s="349" t="str">
        <f xml:space="preserve">
IF($BN88=$AF$4,$AG$9,
IF($BN88=$AF$5,$AG$10,
IF($BN88=$AF$6,$AG$13,
IF($BN88=$AF$7,$AG$26,
IF($BN88=$AF$8,"",
IF($BN88=$AF$9,"",
""))))))</f>
        <v/>
      </c>
      <c r="BU88" s="349" t="str">
        <f xml:space="preserve">
IF($BN88=$AF$4,$AG$10,
IF($BN88=$AF$5,$AG$13,
IF($BN88=$AF$6,"",
IF($BN88=$AF$7,$AG$17,
IF($BN88=$AF$8,"",
IF($BN88=$AF$9,"",
""))))))</f>
        <v/>
      </c>
      <c r="BV88" s="349" t="str">
        <f xml:space="preserve">
IF($BN88=$AF$4,$AG$11,
IF($BN88=$AF$5,"",
IF($BN88=$AF$6,"",
IF($BN88=$AF$7,$AG$18,
IF($BN88=$AF$8,"",
IF($BN88=$AF$9,"",
""))))))</f>
        <v/>
      </c>
      <c r="BW88" s="349" t="str">
        <f xml:space="preserve">
IF($BN88=$AF$4,$AG$12,
IF($BN88=$AF$5,"",
IF($BN88=$AF$6,"",
IF($BN88=$AF$7,$AG$14,
IF($BN88=$AF$8,"",
IF($BN88=$AF$9,"",
""))))))</f>
        <v/>
      </c>
      <c r="BX88" s="349" t="str">
        <f xml:space="preserve">
IF($BN88=$AF$4,$AG$13,
IF($BN88=$AF$5,"",
IF($BN88=$AF$6,"",
IF($BN88=$AF$7,"",
IF($BN88=$AF$8,"",
IF($BN88=$AF$9,"",
""))))))</f>
        <v/>
      </c>
      <c r="BY88" s="349" t="str">
        <f xml:space="preserve">
IF($BN88=$AF$4,$AG$14,
IF($BN88=$AF$5,"",
IF($BN88=$AF$6,"",
IF($BN88=$AF$7,"",
IF($BN88=$AF$8,"",
IF($BN88=$AF$9,"",
""))))))</f>
        <v/>
      </c>
    </row>
    <row r="90" spans="46:77" x14ac:dyDescent="0.15">
      <c r="BN90" s="349">
        <f>⑤窓!G90</f>
        <v>0</v>
      </c>
      <c r="BO90" s="349" t="str">
        <f xml:space="preserve">
IF($BN90=$AF$4,$AG$4,
IF($BN90=$AF$5,$AG$15,
IF($BN90=$AF$6,$AG$8,
IF($BN90=$AF$7,$AG$8,
IF($BN90=$AF$8,$AG$19,
IF($BN90=$AF$9,$AG$22,
""))))))</f>
        <v/>
      </c>
      <c r="BP90" s="349" t="str">
        <f xml:space="preserve">
IF($BN90=$AF$4,$AG$5,
IF($BN90=$AF$5,$AG$8,
IF($BN90=$AF$6,$AG$24,
IF($BN90=$AF$7,$AG$24,
IF($BN90=$AF$8,$AG$20,
IF($BN90=$AF$9,"",
""))))))</f>
        <v/>
      </c>
      <c r="BQ90" s="349" t="str">
        <f xml:space="preserve">
IF($BN90=$AF$4,$AG$6,
IF($BN90=$AF$5,$AG$23,
IF($BN90=$AF$6,$AG$16,
IF($BN90=$AF$7,$AG$11,
IF($BN90=$AF$8,$AG$21,
IF($BN90=$AF$9,"",
""))))))</f>
        <v/>
      </c>
      <c r="BR90" s="349" t="str">
        <f xml:space="preserve">
IF($BN90=$AF$4,$AG$7,
IF($BN90=$AF$5,$AG$11,
IF($BN90=$AF$6,$AG$12,
IF($BN90=$AF$7,$AG$12,
IF($BN90=$AF$8,$AG$22,
IF($BN90=$AF$9,"",
""))))))</f>
        <v/>
      </c>
      <c r="BS90" s="349" t="str">
        <f xml:space="preserve">
IF($BN90=$AF$4,$AG$8,
IF($BN90=$AF$5,$AG$12,
IF($BN90=$AF$6,$AG$10,
IF($BN90=$AF$7,$AG$10,
IF($BN90=$AF$8,"",
IF($BN90=$AF$9,"",
""))))))</f>
        <v/>
      </c>
      <c r="BT90" s="349" t="str">
        <f xml:space="preserve">
IF($BN90=$AF$4,$AG$9,
IF($BN90=$AF$5,$AG$10,
IF($BN90=$AF$6,$AG$13,
IF($BN90=$AF$7,$AG$26,
IF($BN90=$AF$8,"",
IF($BN90=$AF$9,"",
""))))))</f>
        <v/>
      </c>
      <c r="BU90" s="349" t="str">
        <f xml:space="preserve">
IF($BN90=$AF$4,$AG$10,
IF($BN90=$AF$5,$AG$13,
IF($BN90=$AF$6,"",
IF($BN90=$AF$7,$AG$17,
IF($BN90=$AF$8,"",
IF($BN90=$AF$9,"",
""))))))</f>
        <v/>
      </c>
      <c r="BV90" s="349" t="str">
        <f xml:space="preserve">
IF($BN90=$AF$4,$AG$11,
IF($BN90=$AF$5,"",
IF($BN90=$AF$6,"",
IF($BN90=$AF$7,$AG$18,
IF($BN90=$AF$8,"",
IF($BN90=$AF$9,"",
""))))))</f>
        <v/>
      </c>
      <c r="BW90" s="349" t="str">
        <f xml:space="preserve">
IF($BN90=$AF$4,$AG$12,
IF($BN90=$AF$5,"",
IF($BN90=$AF$6,"",
IF($BN90=$AF$7,$AG$14,
IF($BN90=$AF$8,"",
IF($BN90=$AF$9,"",
""))))))</f>
        <v/>
      </c>
      <c r="BX90" s="349" t="str">
        <f xml:space="preserve">
IF($BN90=$AF$4,$AG$13,
IF($BN90=$AF$5,"",
IF($BN90=$AF$6,"",
IF($BN90=$AF$7,"",
IF($BN90=$AF$8,"",
IF($BN90=$AF$9,"",
""))))))</f>
        <v/>
      </c>
      <c r="BY90" s="349" t="str">
        <f xml:space="preserve">
IF($BN90=$AF$4,$AG$14,
IF($BN90=$AF$5,"",
IF($BN90=$AF$6,"",
IF($BN90=$AF$7,"",
IF($BN90=$AF$8,"",
IF($BN90=$AF$9,"",
""))))))</f>
        <v/>
      </c>
    </row>
    <row r="92" spans="46:77" x14ac:dyDescent="0.15">
      <c r="BN92" s="349">
        <f>⑤窓!G92</f>
        <v>0</v>
      </c>
      <c r="BO92" s="349" t="str">
        <f xml:space="preserve">
IF($BN92=$AF$4,$AG$4,
IF($BN92=$AF$5,$AG$15,
IF($BN92=$AF$6,$AG$8,
IF($BN92=$AF$7,$AG$8,
IF($BN92=$AF$8,$AG$19,
IF($BN92=$AF$9,$AG$22,
""))))))</f>
        <v/>
      </c>
      <c r="BP92" s="349" t="str">
        <f xml:space="preserve">
IF($BN92=$AF$4,$AG$5,
IF($BN92=$AF$5,$AG$8,
IF($BN92=$AF$6,$AG$24,
IF($BN92=$AF$7,$AG$24,
IF($BN92=$AF$8,$AG$20,
IF($BN92=$AF$9,"",
""))))))</f>
        <v/>
      </c>
      <c r="BQ92" s="349" t="str">
        <f xml:space="preserve">
IF($BN92=$AF$4,$AG$6,
IF($BN92=$AF$5,$AG$23,
IF($BN92=$AF$6,$AG$16,
IF($BN92=$AF$7,$AG$11,
IF($BN92=$AF$8,$AG$21,
IF($BN92=$AF$9,"",
""))))))</f>
        <v/>
      </c>
      <c r="BR92" s="349" t="str">
        <f xml:space="preserve">
IF($BN92=$AF$4,$AG$7,
IF($BN92=$AF$5,$AG$11,
IF($BN92=$AF$6,$AG$12,
IF($BN92=$AF$7,$AG$12,
IF($BN92=$AF$8,$AG$22,
IF($BN92=$AF$9,"",
""))))))</f>
        <v/>
      </c>
      <c r="BS92" s="349" t="str">
        <f xml:space="preserve">
IF($BN92=$AF$4,$AG$8,
IF($BN92=$AF$5,$AG$12,
IF($BN92=$AF$6,$AG$10,
IF($BN92=$AF$7,$AG$10,
IF($BN92=$AF$8,"",
IF($BN92=$AF$9,"",
""))))))</f>
        <v/>
      </c>
      <c r="BT92" s="349" t="str">
        <f xml:space="preserve">
IF($BN92=$AF$4,$AG$9,
IF($BN92=$AF$5,$AG$10,
IF($BN92=$AF$6,$AG$13,
IF($BN92=$AF$7,$AG$26,
IF($BN92=$AF$8,"",
IF($BN92=$AF$9,"",
""))))))</f>
        <v/>
      </c>
      <c r="BU92" s="349" t="str">
        <f xml:space="preserve">
IF($BN92=$AF$4,$AG$10,
IF($BN92=$AF$5,$AG$13,
IF($BN92=$AF$6,"",
IF($BN92=$AF$7,$AG$17,
IF($BN92=$AF$8,"",
IF($BN92=$AF$9,"",
""))))))</f>
        <v/>
      </c>
      <c r="BV92" s="349" t="str">
        <f xml:space="preserve">
IF($BN92=$AF$4,$AG$11,
IF($BN92=$AF$5,"",
IF($BN92=$AF$6,"",
IF($BN92=$AF$7,$AG$18,
IF($BN92=$AF$8,"",
IF($BN92=$AF$9,"",
""))))))</f>
        <v/>
      </c>
      <c r="BW92" s="349" t="str">
        <f xml:space="preserve">
IF($BN92=$AF$4,$AG$12,
IF($BN92=$AF$5,"",
IF($BN92=$AF$6,"",
IF($BN92=$AF$7,$AG$14,
IF($BN92=$AF$8,"",
IF($BN92=$AF$9,"",
""))))))</f>
        <v/>
      </c>
      <c r="BX92" s="349" t="str">
        <f xml:space="preserve">
IF($BN92=$AF$4,$AG$13,
IF($BN92=$AF$5,"",
IF($BN92=$AF$6,"",
IF($BN92=$AF$7,"",
IF($BN92=$AF$8,"",
IF($BN92=$AF$9,"",
""))))))</f>
        <v/>
      </c>
      <c r="BY92" s="349" t="str">
        <f xml:space="preserve">
IF($BN92=$AF$4,$AG$14,
IF($BN92=$AF$5,"",
IF($BN92=$AF$6,"",
IF($BN92=$AF$7,"",
IF($BN92=$AF$8,"",
IF($BN92=$AF$9,"",
""))))))</f>
        <v/>
      </c>
    </row>
    <row r="94" spans="46:77" x14ac:dyDescent="0.15">
      <c r="BN94" s="349">
        <f>⑤窓!G94</f>
        <v>0</v>
      </c>
      <c r="BO94" s="349" t="str">
        <f xml:space="preserve">
IF($BN94=$AF$4,$AG$4,
IF($BN94=$AF$5,$AG$15,
IF($BN94=$AF$6,$AG$8,
IF($BN94=$AF$7,$AG$8,
IF($BN94=$AF$8,$AG$19,
IF($BN94=$AF$9,$AG$22,
""))))))</f>
        <v/>
      </c>
      <c r="BP94" s="349" t="str">
        <f xml:space="preserve">
IF($BN94=$AF$4,$AG$5,
IF($BN94=$AF$5,$AG$8,
IF($BN94=$AF$6,$AG$24,
IF($BN94=$AF$7,$AG$24,
IF($BN94=$AF$8,$AG$20,
IF($BN94=$AF$9,"",
""))))))</f>
        <v/>
      </c>
      <c r="BQ94" s="349" t="str">
        <f xml:space="preserve">
IF($BN94=$AF$4,$AG$6,
IF($BN94=$AF$5,$AG$23,
IF($BN94=$AF$6,$AG$16,
IF($BN94=$AF$7,$AG$11,
IF($BN94=$AF$8,$AG$21,
IF($BN94=$AF$9,"",
""))))))</f>
        <v/>
      </c>
      <c r="BR94" s="349" t="str">
        <f xml:space="preserve">
IF($BN94=$AF$4,$AG$7,
IF($BN94=$AF$5,$AG$11,
IF($BN94=$AF$6,$AG$12,
IF($BN94=$AF$7,$AG$12,
IF($BN94=$AF$8,$AG$22,
IF($BN94=$AF$9,"",
""))))))</f>
        <v/>
      </c>
      <c r="BS94" s="349" t="str">
        <f xml:space="preserve">
IF($BN94=$AF$4,$AG$8,
IF($BN94=$AF$5,$AG$12,
IF($BN94=$AF$6,$AG$10,
IF($BN94=$AF$7,$AG$10,
IF($BN94=$AF$8,"",
IF($BN94=$AF$9,"",
""))))))</f>
        <v/>
      </c>
      <c r="BT94" s="349" t="str">
        <f xml:space="preserve">
IF($BN94=$AF$4,$AG$9,
IF($BN94=$AF$5,$AG$10,
IF($BN94=$AF$6,$AG$13,
IF($BN94=$AF$7,$AG$26,
IF($BN94=$AF$8,"",
IF($BN94=$AF$9,"",
""))))))</f>
        <v/>
      </c>
      <c r="BU94" s="349" t="str">
        <f xml:space="preserve">
IF($BN94=$AF$4,$AG$10,
IF($BN94=$AF$5,$AG$13,
IF($BN94=$AF$6,"",
IF($BN94=$AF$7,$AG$17,
IF($BN94=$AF$8,"",
IF($BN94=$AF$9,"",
""))))))</f>
        <v/>
      </c>
      <c r="BV94" s="349" t="str">
        <f xml:space="preserve">
IF($BN94=$AF$4,$AG$11,
IF($BN94=$AF$5,"",
IF($BN94=$AF$6,"",
IF($BN94=$AF$7,$AG$18,
IF($BN94=$AF$8,"",
IF($BN94=$AF$9,"",
""))))))</f>
        <v/>
      </c>
      <c r="BW94" s="349" t="str">
        <f xml:space="preserve">
IF($BN94=$AF$4,$AG$12,
IF($BN94=$AF$5,"",
IF($BN94=$AF$6,"",
IF($BN94=$AF$7,$AG$14,
IF($BN94=$AF$8,"",
IF($BN94=$AF$9,"",
""))))))</f>
        <v/>
      </c>
      <c r="BX94" s="349" t="str">
        <f xml:space="preserve">
IF($BN94=$AF$4,$AG$13,
IF($BN94=$AF$5,"",
IF($BN94=$AF$6,"",
IF($BN94=$AF$7,"",
IF($BN94=$AF$8,"",
IF($BN94=$AF$9,"",
""))))))</f>
        <v/>
      </c>
      <c r="BY94" s="349" t="str">
        <f xml:space="preserve">
IF($BN94=$AF$4,$AG$14,
IF($BN94=$AF$5,"",
IF($BN94=$AF$6,"",
IF($BN94=$AF$7,"",
IF($BN94=$AF$8,"",
IF($BN94=$AF$9,"",
""))))))</f>
        <v/>
      </c>
    </row>
    <row r="96" spans="46:77" x14ac:dyDescent="0.15">
      <c r="BN96" s="349">
        <f>⑤窓!G96</f>
        <v>0</v>
      </c>
      <c r="BO96" s="349" t="str">
        <f xml:space="preserve">
IF($BN96=$AF$4,$AG$4,
IF($BN96=$AF$5,$AG$15,
IF($BN96=$AF$6,$AG$8,
IF($BN96=$AF$7,$AG$8,
IF($BN96=$AF$8,$AG$19,
IF($BN96=$AF$9,$AG$22,
""))))))</f>
        <v/>
      </c>
      <c r="BP96" s="349" t="str">
        <f xml:space="preserve">
IF($BN96=$AF$4,$AG$5,
IF($BN96=$AF$5,$AG$8,
IF($BN96=$AF$6,$AG$24,
IF($BN96=$AF$7,$AG$24,
IF($BN96=$AF$8,$AG$20,
IF($BN96=$AF$9,"",
""))))))</f>
        <v/>
      </c>
      <c r="BQ96" s="349" t="str">
        <f xml:space="preserve">
IF($BN96=$AF$4,$AG$6,
IF($BN96=$AF$5,$AG$23,
IF($BN96=$AF$6,$AG$16,
IF($BN96=$AF$7,$AG$11,
IF($BN96=$AF$8,$AG$21,
IF($BN96=$AF$9,"",
""))))))</f>
        <v/>
      </c>
      <c r="BR96" s="349" t="str">
        <f xml:space="preserve">
IF($BN96=$AF$4,$AG$7,
IF($BN96=$AF$5,$AG$11,
IF($BN96=$AF$6,$AG$12,
IF($BN96=$AF$7,$AG$12,
IF($BN96=$AF$8,$AG$22,
IF($BN96=$AF$9,"",
""))))))</f>
        <v/>
      </c>
      <c r="BS96" s="349" t="str">
        <f xml:space="preserve">
IF($BN96=$AF$4,$AG$8,
IF($BN96=$AF$5,$AG$12,
IF($BN96=$AF$6,$AG$10,
IF($BN96=$AF$7,$AG$10,
IF($BN96=$AF$8,"",
IF($BN96=$AF$9,"",
""))))))</f>
        <v/>
      </c>
      <c r="BT96" s="349" t="str">
        <f xml:space="preserve">
IF($BN96=$AF$4,$AG$9,
IF($BN96=$AF$5,$AG$10,
IF($BN96=$AF$6,$AG$13,
IF($BN96=$AF$7,$AG$26,
IF($BN96=$AF$8,"",
IF($BN96=$AF$9,"",
""))))))</f>
        <v/>
      </c>
      <c r="BU96" s="349" t="str">
        <f xml:space="preserve">
IF($BN96=$AF$4,$AG$10,
IF($BN96=$AF$5,$AG$13,
IF($BN96=$AF$6,"",
IF($BN96=$AF$7,$AG$17,
IF($BN96=$AF$8,"",
IF($BN96=$AF$9,"",
""))))))</f>
        <v/>
      </c>
      <c r="BV96" s="349" t="str">
        <f xml:space="preserve">
IF($BN96=$AF$4,$AG$11,
IF($BN96=$AF$5,"",
IF($BN96=$AF$6,"",
IF($BN96=$AF$7,$AG$18,
IF($BN96=$AF$8,"",
IF($BN96=$AF$9,"",
""))))))</f>
        <v/>
      </c>
      <c r="BW96" s="349" t="str">
        <f xml:space="preserve">
IF($BN96=$AF$4,$AG$12,
IF($BN96=$AF$5,"",
IF($BN96=$AF$6,"",
IF($BN96=$AF$7,$AG$14,
IF($BN96=$AF$8,"",
IF($BN96=$AF$9,"",
""))))))</f>
        <v/>
      </c>
      <c r="BX96" s="349" t="str">
        <f xml:space="preserve">
IF($BN96=$AF$4,$AG$13,
IF($BN96=$AF$5,"",
IF($BN96=$AF$6,"",
IF($BN96=$AF$7,"",
IF($BN96=$AF$8,"",
IF($BN96=$AF$9,"",
""))))))</f>
        <v/>
      </c>
      <c r="BY96" s="349" t="str">
        <f xml:space="preserve">
IF($BN96=$AF$4,$AG$14,
IF($BN96=$AF$5,"",
IF($BN96=$AF$6,"",
IF($BN96=$AF$7,"",
IF($BN96=$AF$8,"",
IF($BN96=$AF$9,"",
""))))))</f>
        <v/>
      </c>
    </row>
    <row r="98" spans="66:77" x14ac:dyDescent="0.15">
      <c r="BN98" s="349">
        <f>⑤窓!G98</f>
        <v>0</v>
      </c>
      <c r="BO98" s="349" t="str">
        <f xml:space="preserve">
IF($BN98=$AF$4,$AG$4,
IF($BN98=$AF$5,$AG$15,
IF($BN98=$AF$6,$AG$8,
IF($BN98=$AF$7,$AG$8,
IF($BN98=$AF$8,$AG$19,
IF($BN98=$AF$9,$AG$22,
""))))))</f>
        <v/>
      </c>
      <c r="BP98" s="349" t="str">
        <f xml:space="preserve">
IF($BN98=$AF$4,$AG$5,
IF($BN98=$AF$5,$AG$8,
IF($BN98=$AF$6,$AG$24,
IF($BN98=$AF$7,$AG$24,
IF($BN98=$AF$8,$AG$20,
IF($BN98=$AF$9,"",
""))))))</f>
        <v/>
      </c>
      <c r="BQ98" s="349" t="str">
        <f xml:space="preserve">
IF($BN98=$AF$4,$AG$6,
IF($BN98=$AF$5,$AG$23,
IF($BN98=$AF$6,$AG$16,
IF($BN98=$AF$7,$AG$11,
IF($BN98=$AF$8,$AG$21,
IF($BN98=$AF$9,"",
""))))))</f>
        <v/>
      </c>
      <c r="BR98" s="349" t="str">
        <f xml:space="preserve">
IF($BN98=$AF$4,$AG$7,
IF($BN98=$AF$5,$AG$11,
IF($BN98=$AF$6,$AG$12,
IF($BN98=$AF$7,$AG$12,
IF($BN98=$AF$8,$AG$22,
IF($BN98=$AF$9,"",
""))))))</f>
        <v/>
      </c>
      <c r="BS98" s="349" t="str">
        <f xml:space="preserve">
IF($BN98=$AF$4,$AG$8,
IF($BN98=$AF$5,$AG$12,
IF($BN98=$AF$6,$AG$10,
IF($BN98=$AF$7,$AG$10,
IF($BN98=$AF$8,"",
IF($BN98=$AF$9,"",
""))))))</f>
        <v/>
      </c>
      <c r="BT98" s="349" t="str">
        <f xml:space="preserve">
IF($BN98=$AF$4,$AG$9,
IF($BN98=$AF$5,$AG$10,
IF($BN98=$AF$6,$AG$13,
IF($BN98=$AF$7,$AG$26,
IF($BN98=$AF$8,"",
IF($BN98=$AF$9,"",
""))))))</f>
        <v/>
      </c>
      <c r="BU98" s="349" t="str">
        <f xml:space="preserve">
IF($BN98=$AF$4,$AG$10,
IF($BN98=$AF$5,$AG$13,
IF($BN98=$AF$6,"",
IF($BN98=$AF$7,$AG$17,
IF($BN98=$AF$8,"",
IF($BN98=$AF$9,"",
""))))))</f>
        <v/>
      </c>
      <c r="BV98" s="349" t="str">
        <f xml:space="preserve">
IF($BN98=$AF$4,$AG$11,
IF($BN98=$AF$5,"",
IF($BN98=$AF$6,"",
IF($BN98=$AF$7,$AG$18,
IF($BN98=$AF$8,"",
IF($BN98=$AF$9,"",
""))))))</f>
        <v/>
      </c>
      <c r="BW98" s="349" t="str">
        <f xml:space="preserve">
IF($BN98=$AF$4,$AG$12,
IF($BN98=$AF$5,"",
IF($BN98=$AF$6,"",
IF($BN98=$AF$7,$AG$14,
IF($BN98=$AF$8,"",
IF($BN98=$AF$9,"",
""))))))</f>
        <v/>
      </c>
      <c r="BX98" s="349" t="str">
        <f xml:space="preserve">
IF($BN98=$AF$4,$AG$13,
IF($BN98=$AF$5,"",
IF($BN98=$AF$6,"",
IF($BN98=$AF$7,"",
IF($BN98=$AF$8,"",
IF($BN98=$AF$9,"",
""))))))</f>
        <v/>
      </c>
      <c r="BY98" s="349" t="str">
        <f xml:space="preserve">
IF($BN98=$AF$4,$AG$14,
IF($BN98=$AF$5,"",
IF($BN98=$AF$6,"",
IF($BN98=$AF$7,"",
IF($BN98=$AF$8,"",
IF($BN98=$AF$9,"",
""))))))</f>
        <v/>
      </c>
    </row>
    <row r="100" spans="66:77" x14ac:dyDescent="0.15">
      <c r="BN100" s="349">
        <f>⑤窓!G100</f>
        <v>0</v>
      </c>
      <c r="BO100" s="349" t="str">
        <f xml:space="preserve">
IF($BN100=$AF$4,$AG$4,
IF($BN100=$AF$5,$AG$15,
IF($BN100=$AF$6,$AG$8,
IF($BN100=$AF$7,$AG$8,
IF($BN100=$AF$8,$AG$19,
IF($BN100=$AF$9,$AG$22,
""))))))</f>
        <v/>
      </c>
      <c r="BP100" s="349" t="str">
        <f xml:space="preserve">
IF($BN100=$AF$4,$AG$5,
IF($BN100=$AF$5,$AG$8,
IF($BN100=$AF$6,$AG$24,
IF($BN100=$AF$7,$AG$24,
IF($BN100=$AF$8,$AG$20,
IF($BN100=$AF$9,"",
""))))))</f>
        <v/>
      </c>
      <c r="BQ100" s="349" t="str">
        <f xml:space="preserve">
IF($BN100=$AF$4,$AG$6,
IF($BN100=$AF$5,$AG$23,
IF($BN100=$AF$6,$AG$16,
IF($BN100=$AF$7,$AG$11,
IF($BN100=$AF$8,$AG$21,
IF($BN100=$AF$9,"",
""))))))</f>
        <v/>
      </c>
      <c r="BR100" s="349" t="str">
        <f xml:space="preserve">
IF($BN100=$AF$4,$AG$7,
IF($BN100=$AF$5,$AG$11,
IF($BN100=$AF$6,$AG$12,
IF($BN100=$AF$7,$AG$12,
IF($BN100=$AF$8,$AG$22,
IF($BN100=$AF$9,"",
""))))))</f>
        <v/>
      </c>
      <c r="BS100" s="349" t="str">
        <f xml:space="preserve">
IF($BN100=$AF$4,$AG$8,
IF($BN100=$AF$5,$AG$12,
IF($BN100=$AF$6,$AG$10,
IF($BN100=$AF$7,$AG$10,
IF($BN100=$AF$8,"",
IF($BN100=$AF$9,"",
""))))))</f>
        <v/>
      </c>
      <c r="BT100" s="349" t="str">
        <f xml:space="preserve">
IF($BN100=$AF$4,$AG$9,
IF($BN100=$AF$5,$AG$10,
IF($BN100=$AF$6,$AG$13,
IF($BN100=$AF$7,$AG$26,
IF($BN100=$AF$8,"",
IF($BN100=$AF$9,"",
""))))))</f>
        <v/>
      </c>
      <c r="BU100" s="349" t="str">
        <f xml:space="preserve">
IF($BN100=$AF$4,$AG$10,
IF($BN100=$AF$5,$AG$13,
IF($BN100=$AF$6,"",
IF($BN100=$AF$7,$AG$17,
IF($BN100=$AF$8,"",
IF($BN100=$AF$9,"",
""))))))</f>
        <v/>
      </c>
      <c r="BV100" s="349" t="str">
        <f xml:space="preserve">
IF($BN100=$AF$4,$AG$11,
IF($BN100=$AF$5,"",
IF($BN100=$AF$6,"",
IF($BN100=$AF$7,$AG$18,
IF($BN100=$AF$8,"",
IF($BN100=$AF$9,"",
""))))))</f>
        <v/>
      </c>
      <c r="BW100" s="349" t="str">
        <f xml:space="preserve">
IF($BN100=$AF$4,$AG$12,
IF($BN100=$AF$5,"",
IF($BN100=$AF$6,"",
IF($BN100=$AF$7,$AG$14,
IF($BN100=$AF$8,"",
IF($BN100=$AF$9,"",
""))))))</f>
        <v/>
      </c>
      <c r="BX100" s="349" t="str">
        <f xml:space="preserve">
IF($BN100=$AF$4,$AG$13,
IF($BN100=$AF$5,"",
IF($BN100=$AF$6,"",
IF($BN100=$AF$7,"",
IF($BN100=$AF$8,"",
IF($BN100=$AF$9,"",
""))))))</f>
        <v/>
      </c>
      <c r="BY100" s="349" t="str">
        <f xml:space="preserve">
IF($BN100=$AF$4,$AG$14,
IF($BN100=$AF$5,"",
IF($BN100=$AF$6,"",
IF($BN100=$AF$7,"",
IF($BN100=$AF$8,"",
IF($BN100=$AF$9,"",
""))))))</f>
        <v/>
      </c>
    </row>
    <row r="102" spans="66:77" x14ac:dyDescent="0.15">
      <c r="BN102" s="349">
        <f>⑤窓!G102</f>
        <v>0</v>
      </c>
      <c r="BO102" s="349" t="str">
        <f xml:space="preserve">
IF($BN102=$AF$4,$AG$4,
IF($BN102=$AF$5,$AG$15,
IF($BN102=$AF$6,$AG$8,
IF($BN102=$AF$7,$AG$8,
IF($BN102=$AF$8,$AG$19,
IF($BN102=$AF$9,$AG$22,
""))))))</f>
        <v/>
      </c>
      <c r="BP102" s="349" t="str">
        <f xml:space="preserve">
IF($BN102=$AF$4,$AG$5,
IF($BN102=$AF$5,$AG$8,
IF($BN102=$AF$6,$AG$24,
IF($BN102=$AF$7,$AG$24,
IF($BN102=$AF$8,$AG$20,
IF($BN102=$AF$9,"",
""))))))</f>
        <v/>
      </c>
      <c r="BQ102" s="349" t="str">
        <f xml:space="preserve">
IF($BN102=$AF$4,$AG$6,
IF($BN102=$AF$5,$AG$23,
IF($BN102=$AF$6,$AG$16,
IF($BN102=$AF$7,$AG$11,
IF($BN102=$AF$8,$AG$21,
IF($BN102=$AF$9,"",
""))))))</f>
        <v/>
      </c>
      <c r="BR102" s="349" t="str">
        <f xml:space="preserve">
IF($BN102=$AF$4,$AG$7,
IF($BN102=$AF$5,$AG$11,
IF($BN102=$AF$6,$AG$12,
IF($BN102=$AF$7,$AG$12,
IF($BN102=$AF$8,$AG$22,
IF($BN102=$AF$9,"",
""))))))</f>
        <v/>
      </c>
      <c r="BS102" s="349" t="str">
        <f xml:space="preserve">
IF($BN102=$AF$4,$AG$8,
IF($BN102=$AF$5,$AG$12,
IF($BN102=$AF$6,$AG$10,
IF($BN102=$AF$7,$AG$10,
IF($BN102=$AF$8,"",
IF($BN102=$AF$9,"",
""))))))</f>
        <v/>
      </c>
      <c r="BT102" s="349" t="str">
        <f xml:space="preserve">
IF($BN102=$AF$4,$AG$9,
IF($BN102=$AF$5,$AG$10,
IF($BN102=$AF$6,$AG$13,
IF($BN102=$AF$7,$AG$26,
IF($BN102=$AF$8,"",
IF($BN102=$AF$9,"",
""))))))</f>
        <v/>
      </c>
      <c r="BU102" s="349" t="str">
        <f xml:space="preserve">
IF($BN102=$AF$4,$AG$10,
IF($BN102=$AF$5,$AG$13,
IF($BN102=$AF$6,"",
IF($BN102=$AF$7,$AG$17,
IF($BN102=$AF$8,"",
IF($BN102=$AF$9,"",
""))))))</f>
        <v/>
      </c>
      <c r="BV102" s="349" t="str">
        <f xml:space="preserve">
IF($BN102=$AF$4,$AG$11,
IF($BN102=$AF$5,"",
IF($BN102=$AF$6,"",
IF($BN102=$AF$7,$AG$18,
IF($BN102=$AF$8,"",
IF($BN102=$AF$9,"",
""))))))</f>
        <v/>
      </c>
      <c r="BW102" s="349" t="str">
        <f xml:space="preserve">
IF($BN102=$AF$4,$AG$12,
IF($BN102=$AF$5,"",
IF($BN102=$AF$6,"",
IF($BN102=$AF$7,$AG$14,
IF($BN102=$AF$8,"",
IF($BN102=$AF$9,"",
""))))))</f>
        <v/>
      </c>
      <c r="BX102" s="349" t="str">
        <f xml:space="preserve">
IF($BN102=$AF$4,$AG$13,
IF($BN102=$AF$5,"",
IF($BN102=$AF$6,"",
IF($BN102=$AF$7,"",
IF($BN102=$AF$8,"",
IF($BN102=$AF$9,"",
""))))))</f>
        <v/>
      </c>
      <c r="BY102" s="349" t="str">
        <f xml:space="preserve">
IF($BN102=$AF$4,$AG$14,
IF($BN102=$AF$5,"",
IF($BN102=$AF$6,"",
IF($BN102=$AF$7,"",
IF($BN102=$AF$8,"",
IF($BN102=$AF$9,"",
""))))))</f>
        <v/>
      </c>
    </row>
    <row r="104" spans="66:77" x14ac:dyDescent="0.15">
      <c r="BN104" s="349">
        <f>⑤窓!G104</f>
        <v>0</v>
      </c>
      <c r="BO104" s="349" t="str">
        <f xml:space="preserve">
IF($BN104=$AF$4,$AG$4,
IF($BN104=$AF$5,$AG$15,
IF($BN104=$AF$6,$AG$8,
IF($BN104=$AF$7,$AG$8,
IF($BN104=$AF$8,$AG$19,
IF($BN104=$AF$9,$AG$22,
""))))))</f>
        <v/>
      </c>
      <c r="BP104" s="349" t="str">
        <f xml:space="preserve">
IF($BN104=$AF$4,$AG$5,
IF($BN104=$AF$5,$AG$8,
IF($BN104=$AF$6,$AG$24,
IF($BN104=$AF$7,$AG$24,
IF($BN104=$AF$8,$AG$20,
IF($BN104=$AF$9,"",
""))))))</f>
        <v/>
      </c>
      <c r="BQ104" s="349" t="str">
        <f xml:space="preserve">
IF($BN104=$AF$4,$AG$6,
IF($BN104=$AF$5,$AG$23,
IF($BN104=$AF$6,$AG$16,
IF($BN104=$AF$7,$AG$11,
IF($BN104=$AF$8,$AG$21,
IF($BN104=$AF$9,"",
""))))))</f>
        <v/>
      </c>
      <c r="BR104" s="349" t="str">
        <f xml:space="preserve">
IF($BN104=$AF$4,$AG$7,
IF($BN104=$AF$5,$AG$11,
IF($BN104=$AF$6,$AG$12,
IF($BN104=$AF$7,$AG$12,
IF($BN104=$AF$8,$AG$22,
IF($BN104=$AF$9,"",
""))))))</f>
        <v/>
      </c>
      <c r="BS104" s="349" t="str">
        <f xml:space="preserve">
IF($BN104=$AF$4,$AG$8,
IF($BN104=$AF$5,$AG$12,
IF($BN104=$AF$6,$AG$10,
IF($BN104=$AF$7,$AG$10,
IF($BN104=$AF$8,"",
IF($BN104=$AF$9,"",
""))))))</f>
        <v/>
      </c>
      <c r="BT104" s="349" t="str">
        <f xml:space="preserve">
IF($BN104=$AF$4,$AG$9,
IF($BN104=$AF$5,$AG$10,
IF($BN104=$AF$6,$AG$13,
IF($BN104=$AF$7,$AG$26,
IF($BN104=$AF$8,"",
IF($BN104=$AF$9,"",
""))))))</f>
        <v/>
      </c>
      <c r="BU104" s="349" t="str">
        <f xml:space="preserve">
IF($BN104=$AF$4,$AG$10,
IF($BN104=$AF$5,$AG$13,
IF($BN104=$AF$6,"",
IF($BN104=$AF$7,$AG$17,
IF($BN104=$AF$8,"",
IF($BN104=$AF$9,"",
""))))))</f>
        <v/>
      </c>
      <c r="BV104" s="349" t="str">
        <f xml:space="preserve">
IF($BN104=$AF$4,$AG$11,
IF($BN104=$AF$5,"",
IF($BN104=$AF$6,"",
IF($BN104=$AF$7,$AG$18,
IF($BN104=$AF$8,"",
IF($BN104=$AF$9,"",
""))))))</f>
        <v/>
      </c>
      <c r="BW104" s="349" t="str">
        <f xml:space="preserve">
IF($BN104=$AF$4,$AG$12,
IF($BN104=$AF$5,"",
IF($BN104=$AF$6,"",
IF($BN104=$AF$7,$AG$14,
IF($BN104=$AF$8,"",
IF($BN104=$AF$9,"",
""))))))</f>
        <v/>
      </c>
      <c r="BX104" s="349" t="str">
        <f xml:space="preserve">
IF($BN104=$AF$4,$AG$13,
IF($BN104=$AF$5,"",
IF($BN104=$AF$6,"",
IF($BN104=$AF$7,"",
IF($BN104=$AF$8,"",
IF($BN104=$AF$9,"",
""))))))</f>
        <v/>
      </c>
      <c r="BY104" s="349" t="str">
        <f xml:space="preserve">
IF($BN104=$AF$4,$AG$14,
IF($BN104=$AF$5,"",
IF($BN104=$AF$6,"",
IF($BN104=$AF$7,"",
IF($BN104=$AF$8,"",
IF($BN104=$AF$9,"",
""))))))</f>
        <v/>
      </c>
    </row>
    <row r="106" spans="66:77" x14ac:dyDescent="0.15">
      <c r="BT106" s="349" t="str">
        <f xml:space="preserve">
IF($BN106=$AF$4,$AG$9,
IF($BN106=$AF$5,$AG$10,
IF($BN106=$AF$6,$AG$13,
IF($BN106=$AF$7,$AG$26,
IF($BN106=$AF$8,"",
IF($BN106=$AF$9,"",
""))))))</f>
        <v/>
      </c>
    </row>
  </sheetData>
  <sheetProtection sheet="1" objects="1" scenarios="1"/>
  <sortState ref="B1">
    <sortCondition ref="B2"/>
  </sortState>
  <phoneticPr fontId="1"/>
  <pageMargins left="0.7" right="0.7" top="0.75" bottom="0.75" header="0.3" footer="0.3"/>
  <pageSetup paperSize="9" orientation="portrait" horizontalDpi="4294967294" verticalDpi="0" r:id="rId1"/>
  <extLst>
    <ext xmlns:x14="http://schemas.microsoft.com/office/spreadsheetml/2009/9/main" uri="{78C0D931-6437-407d-A8EE-F0AAD7539E65}">
      <x14:conditionalFormattings>
        <x14:conditionalFormatting xmlns:xm="http://schemas.microsoft.com/office/excel/2006/main">
          <x14:cfRule type="expression" priority="7" id="{BD624633-5C3F-4057-BCB2-189D5D7AFE38}">
            <xm:f>⑥ドア!$F9=$E$5</xm:f>
            <x14:dxf/>
          </x14:cfRule>
          <xm:sqref>G9 K9:O9</xm:sqref>
        </x14:conditionalFormatting>
        <x14:conditionalFormatting xmlns:xm="http://schemas.microsoft.com/office/excel/2006/main">
          <x14:cfRule type="expression" priority="6" id="{D095871D-4769-47FB-8F7A-F02D01983684}">
            <xm:f>①計算!I4=$F$6</xm:f>
            <x14:dxf/>
          </x14:cfRule>
          <xm:sqref>N23:Q32</xm:sqref>
        </x14:conditionalFormatting>
        <x14:conditionalFormatting xmlns:xm="http://schemas.microsoft.com/office/excel/2006/main">
          <x14:cfRule type="expression" priority="888" id="{D095871D-4769-47FB-8F7A-F02D01983684}">
            <xm:f>①計算!M4=$F$6</xm:f>
            <x14:dxf/>
          </x14:cfRule>
          <xm:sqref>Z23:Z32</xm:sqref>
        </x14:conditionalFormatting>
        <x14:conditionalFormatting xmlns:xm="http://schemas.microsoft.com/office/excel/2006/main">
          <x14:cfRule type="expression" priority="891" id="{D095871D-4769-47FB-8F7A-F02D01983684}">
            <xm:f>①計算!I4=$F$6</xm:f>
            <x14:dxf/>
          </x14:cfRule>
          <xm:sqref>G23:G32</xm:sqref>
        </x14:conditionalFormatting>
        <x14:conditionalFormatting xmlns:xm="http://schemas.microsoft.com/office/excel/2006/main">
          <x14:cfRule type="expression" priority="2717" id="{D095871D-4769-47FB-8F7A-F02D01983684}">
            <xm:f>①計算!I4=$F$6</xm:f>
            <x14:dxf/>
          </x14:cfRule>
          <xm:sqref>M23:M32</xm:sqref>
        </x14:conditionalFormatting>
        <x14:conditionalFormatting xmlns:xm="http://schemas.microsoft.com/office/excel/2006/main">
          <x14:cfRule type="expression" priority="2759" id="{D095871D-4769-47FB-8F7A-F02D01983684}">
            <xm:f>①計算!I4=$F$6</xm:f>
            <x14:dxf/>
          </x14:cfRule>
          <xm:sqref>W23:W32 U23:U32 S23:S32</xm:sqref>
        </x14:conditionalFormatting>
        <x14:conditionalFormatting xmlns:xm="http://schemas.microsoft.com/office/excel/2006/main">
          <x14:cfRule type="expression" priority="2801" id="{D095871D-4769-47FB-8F7A-F02D01983684}">
            <xm:f>①計算!I4=$F$6</xm:f>
            <x14:dxf/>
          </x14:cfRule>
          <xm:sqref>V23:V32 T23:T32 R23:R32</xm:sqref>
        </x14:conditionalFormatting>
        <x14:conditionalFormatting xmlns:xm="http://schemas.microsoft.com/office/excel/2006/main">
          <x14:cfRule type="expression" priority="3001" id="{D095871D-4769-47FB-8F7A-F02D01983684}">
            <xm:f>①計算!H4=$F$6</xm:f>
            <x14:dxf/>
          </x14:cfRule>
          <xm:sqref>K23:L32</xm:sqref>
        </x14:conditionalFormatting>
        <x14:conditionalFormatting xmlns:xm="http://schemas.microsoft.com/office/excel/2006/main">
          <x14:cfRule type="expression" priority="3002" id="{D095871D-4769-47FB-8F7A-F02D01983684}">
            <xm:f>①計算!E4=$F$6</xm:f>
            <x14:dxf/>
          </x14:cfRule>
          <xm:sqref>E23:F32</xm:sqref>
        </x14:conditionalFormatting>
        <x14:conditionalFormatting xmlns:xm="http://schemas.microsoft.com/office/excel/2006/main">
          <x14:cfRule type="expression" priority="3071" id="{D095871D-4769-47FB-8F7A-F02D01983684}">
            <xm:f>①計算!L4=$F$6</xm:f>
            <x14:dxf/>
          </x14:cfRule>
          <xm:sqref>H23:I32</xm:sqref>
        </x14:conditionalFormatting>
        <x14:conditionalFormatting xmlns:xm="http://schemas.microsoft.com/office/excel/2006/main">
          <x14:cfRule type="expression" priority="3141" id="{D095871D-4769-47FB-8F7A-F02D01983684}">
            <xm:f>①計算!M4=$F$6</xm:f>
            <x14:dxf/>
          </x14:cfRule>
          <xm:sqref>J23:J32</xm:sqref>
        </x14:conditionalFormatting>
        <x14:conditionalFormatting xmlns:xm="http://schemas.microsoft.com/office/excel/2006/main">
          <x14:cfRule type="expression" priority="1" id="{1DF2DD98-FB40-4AE6-A15D-F3A277D8A729}">
            <xm:f>①計算!$DE$6=$Q$8</xm:f>
            <x14:dxf/>
          </x14:cfRule>
          <xm:sqref>DL49:EF69 EB30:EB48</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35</vt:i4>
      </vt:variant>
    </vt:vector>
  </HeadingPairs>
  <TitlesOfParts>
    <vt:vector size="48" baseType="lpstr">
      <vt:lpstr>ホーム</vt:lpstr>
      <vt:lpstr>①壁等-木造</vt:lpstr>
      <vt:lpstr>②壁等-RC造</vt:lpstr>
      <vt:lpstr>③壁等-鉄骨造</vt:lpstr>
      <vt:lpstr>④壁等-直接入力</vt:lpstr>
      <vt:lpstr>⑤窓</vt:lpstr>
      <vt:lpstr>⑥ドア</vt:lpstr>
      <vt:lpstr>⑦基礎</vt:lpstr>
      <vt:lpstr>①計算</vt:lpstr>
      <vt:lpstr>②計算</vt:lpstr>
      <vt:lpstr>③計算</vt:lpstr>
      <vt:lpstr>⑦計算</vt:lpstr>
      <vt:lpstr>data</vt:lpstr>
      <vt:lpstr>○</vt:lpstr>
      <vt:lpstr>'①壁等-木造'!Print_Area</vt:lpstr>
      <vt:lpstr>'④壁等-直接入力'!Print_Area</vt:lpstr>
      <vt:lpstr>⑤窓!Print_Area</vt:lpstr>
      <vt:lpstr>ホーム!Print_Area</vt:lpstr>
      <vt:lpstr>RC仕様</vt:lpstr>
      <vt:lpstr>Steel仕様</vt:lpstr>
      <vt:lpstr>W仕様</vt:lpstr>
      <vt:lpstr>ガラス仕様の区分</vt:lpstr>
      <vt:lpstr>ドアの建具仕様</vt:lpstr>
      <vt:lpstr>ドアの代表的なガラス仕様</vt:lpstr>
      <vt:lpstr>外気側</vt:lpstr>
      <vt:lpstr>外装材</vt:lpstr>
      <vt:lpstr>基礎の計算方法</vt:lpstr>
      <vt:lpstr>建具仕様</vt:lpstr>
      <vt:lpstr>工法の種類</vt:lpstr>
      <vt:lpstr>構法の種別</vt:lpstr>
      <vt:lpstr>素材名</vt:lpstr>
      <vt:lpstr>層の種類</vt:lpstr>
      <vt:lpstr>窓の日射熱取得の計算方法</vt:lpstr>
      <vt:lpstr>代表的なガラス仕様</vt:lpstr>
      <vt:lpstr>断熱箇所</vt:lpstr>
      <vt:lpstr>断熱工法</vt:lpstr>
      <vt:lpstr>地域区分</vt:lpstr>
      <vt:lpstr>鉄骨部位</vt:lpstr>
      <vt:lpstr>日射熱取得</vt:lpstr>
      <vt:lpstr>入力方法</vt:lpstr>
      <vt:lpstr>熱伝導率</vt:lpstr>
      <vt:lpstr>付属部材</vt:lpstr>
      <vt:lpstr>付属部材の種別</vt:lpstr>
      <vt:lpstr>部位の種類</vt:lpstr>
      <vt:lpstr>方位</vt:lpstr>
      <vt:lpstr>密閉空気層</vt:lpstr>
      <vt:lpstr>木造計算方法</vt:lpstr>
      <vt:lpstr>隣接空間の種別</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2013-02-18T06:21:26Z</dcterms:created>
  <dcterms:modified xsi:type="dcterms:W3CDTF">2015-05-18T12:14:47Z</dcterms:modified>
</cp:coreProperties>
</file>