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atoh\Documents\sourcetree\heat_load_calc\test\test_singlezone\steady_06\"/>
    </mc:Choice>
  </mc:AlternateContent>
  <xr:revisionPtr revIDLastSave="0" documentId="13_ncr:1_{40DE4095-82D9-4B9C-A983-53742D1AFC0F}" xr6:coauthVersionLast="45" xr6:coauthVersionMax="45" xr10:uidLastSave="{00000000-0000-0000-0000-000000000000}"/>
  <bookViews>
    <workbookView xWindow="5964" yWindow="2028" windowWidth="16848" windowHeight="10152" xr2:uid="{45A1B7A6-7409-41F9-BB10-4729754C71E5}"/>
  </bookViews>
  <sheets>
    <sheet name="正解値" sheetId="1" r:id="rId1"/>
  </sheets>
  <calcPr calcId="191029" iterate="1" iterateCount="10000" iterateDelta="1E-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7" i="1" l="1"/>
  <c r="I28" i="1" l="1"/>
  <c r="I27" i="1"/>
  <c r="I26" i="1"/>
  <c r="I24" i="1"/>
  <c r="I23" i="1"/>
  <c r="D24" i="1" l="1"/>
  <c r="M24" i="1" l="1"/>
  <c r="J24" i="1" s="1"/>
  <c r="J28" i="1"/>
  <c r="J27" i="1"/>
  <c r="O27" i="1" s="1"/>
  <c r="M25" i="1" l="1"/>
  <c r="J25" i="1" s="1"/>
  <c r="O25" i="1" s="1"/>
  <c r="M26" i="1"/>
  <c r="J26" i="1" s="1"/>
  <c r="O26" i="1" s="1"/>
  <c r="M27" i="1"/>
  <c r="M28" i="1"/>
  <c r="M23" i="1"/>
  <c r="J23" i="1" s="1"/>
  <c r="O23" i="1" s="1"/>
  <c r="I25" i="1"/>
  <c r="O28" i="1"/>
  <c r="O24" i="1"/>
  <c r="D27" i="1" l="1"/>
  <c r="R23" i="1"/>
  <c r="S23" i="1"/>
  <c r="T23" i="1"/>
  <c r="U23" i="1"/>
  <c r="V23" i="1"/>
  <c r="R24" i="1"/>
  <c r="S24" i="1"/>
  <c r="T24" i="1"/>
  <c r="U24" i="1"/>
  <c r="V24" i="1"/>
  <c r="R25" i="1"/>
  <c r="S25" i="1"/>
  <c r="T25" i="1"/>
  <c r="U25" i="1"/>
  <c r="V25" i="1"/>
  <c r="R26" i="1"/>
  <c r="S26" i="1"/>
  <c r="T26" i="1"/>
  <c r="U26" i="1"/>
  <c r="V26" i="1"/>
  <c r="R27" i="1"/>
  <c r="S27" i="1"/>
  <c r="T27" i="1"/>
  <c r="U27" i="1"/>
  <c r="V27" i="1"/>
  <c r="R28" i="1"/>
  <c r="S28" i="1"/>
  <c r="T28" i="1"/>
  <c r="U28" i="1"/>
  <c r="V28" i="1"/>
  <c r="D31" i="1"/>
  <c r="D32" i="1"/>
  <c r="D33" i="1"/>
  <c r="D34" i="1"/>
  <c r="D35" i="1"/>
</calcChain>
</file>

<file path=xl/sharedStrings.xml><?xml version="1.0" encoding="utf-8"?>
<sst xmlns="http://schemas.openxmlformats.org/spreadsheetml/2006/main" count="92" uniqueCount="74">
  <si>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</si>
  <si>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</si>
  <si>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</si>
  <si>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</si>
  <si>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</si>
  <si>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</si>
  <si>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</si>
  <si>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</si>
  <si>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</si>
  <si>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</si>
  <si>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</si>
  <si>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</si>
  <si>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</si>
  <si>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</si>
  <si>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</si>
  <si>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</si>
  <si>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</si>
  <si>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</si>
  <si>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</si>
  <si>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</si>
  <si>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</si>
  <si>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</si>
  <si>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</si>
  <si>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</si>
  <si>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</si>
  <si>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</si>
  <si>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</si>
  <si>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</si>
  <si>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</si>
  <si>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</si>
  <si>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</si>
  <si>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</si>
  <si>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</si>
  <si>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</si>
  <si>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</si>
  <si>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</si>
  <si>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</si>
  <si>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対流熱伝達率、放射熱伝達率はそれぞれ、Pythonプログラムでの計算結果を使用する。</t>
    <rPh sb="7" eb="9">
      <t>ホウシャ</t>
    </rPh>
    <rPh sb="32" eb="34">
      <t>ケイサン</t>
    </rPh>
    <rPh sb="34" eb="36">
      <t>ケッカ</t>
    </rPh>
    <rPh sb="37" eb="39">
      <t>シヨウ</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</si>
  <si>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</si>
  <si>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</si>
  <si>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</si>
  <si>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</si>
  <si>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計算条件</t>
    <rPh sb="0" eb="2">
      <t>ケイサン</t>
    </rPh>
    <rPh sb="2" eb="4">
      <t>ジョウケン</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</si>
  <si>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</si>
  <si>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</si>
  <si>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</si>
  <si>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</si>
  <si>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換気回数</t>
    <rPh sb="0" eb="2">
      <t>カンキ</t>
    </rPh>
    <rPh sb="2" eb="4">
      <t>カイスウ</t>
    </rPh>
    <phoneticPr fontId="1"/>
  </si>
  <si>
    <t>㎥/s</t>
    <phoneticPr fontId="1"/>
  </si>
  <si>
    <t>物性値</t>
    <rPh sb="0" eb="3">
      <t>ブッセイチ</t>
    </rPh>
    <phoneticPr fontId="1"/>
  </si>
  <si>
    <t>空気</t>
    <rPh sb="0" eb="2">
      <t>クウキ</t>
    </rPh>
    <phoneticPr fontId="1"/>
  </si>
  <si>
    <t>kg/㎥</t>
    <phoneticPr fontId="1"/>
  </si>
  <si>
    <t>J/(㎥･K)</t>
    <phoneticPr fontId="1"/>
  </si>
  <si>
    <t>J/(kg･K)</t>
    <phoneticPr fontId="1"/>
  </si>
  <si>
    <t>比熱</t>
    <rPh sb="0" eb="1">
      <t>ヒ</t>
    </rPh>
    <rPh sb="1" eb="2">
      <t>アツ</t>
    </rPh>
    <phoneticPr fontId="1"/>
  </si>
  <si>
    <t>密度</t>
    <rPh sb="0" eb="2">
      <t>ミツド</t>
    </rPh>
    <phoneticPr fontId="1"/>
  </si>
  <si>
    <t>容積比熱</t>
    <rPh sb="0" eb="2">
      <t>ヨウセキ</t>
    </rPh>
    <rPh sb="2" eb="3">
      <t>ヒ</t>
    </rPh>
    <rPh sb="3" eb="4">
      <t>アツ</t>
    </rPh>
    <phoneticPr fontId="1"/>
  </si>
  <si>
    <t>対流</t>
    <rPh sb="0" eb="2">
      <t>タイリュウ</t>
    </rPh>
    <phoneticPr fontId="1"/>
  </si>
  <si>
    <t>換気</t>
    <rPh sb="0" eb="2">
      <t>カンキ</t>
    </rPh>
    <phoneticPr fontId="1"/>
  </si>
  <si>
    <t>空気
熱損失</t>
    <rPh sb="0" eb="2">
      <t>クウキ</t>
    </rPh>
    <phoneticPr fontId="1"/>
  </si>
  <si>
    <t>合計</t>
    <rPh sb="0" eb="2">
      <t>ゴウケイ</t>
    </rPh>
    <phoneticPr fontId="1"/>
  </si>
  <si>
    <t>室空気からの対流熱損失は、対流熱損失と換気熱損失より求める。</t>
    <rPh sb="13" eb="15">
      <t>タイリュウ</t>
    </rPh>
    <rPh sb="15" eb="16">
      <t>アツ</t>
    </rPh>
    <rPh sb="16" eb="18">
      <t>ソンシツ</t>
    </rPh>
    <rPh sb="19" eb="21">
      <t>カンキ</t>
    </rPh>
    <rPh sb="21" eb="22">
      <t>ネツ</t>
    </rPh>
    <rPh sb="22" eb="24">
      <t>ソンシツ</t>
    </rPh>
    <rPh sb="26" eb="27">
      <t>モト</t>
    </rPh>
    <phoneticPr fontId="1"/>
  </si>
  <si>
    <t>対流熱損失は、室空気と表面温度の温度差、対流熱伝達率より求める。</t>
    <rPh sb="7" eb="8">
      <t>シツ</t>
    </rPh>
    <rPh sb="8" eb="10">
      <t>クウキ</t>
    </rPh>
    <rPh sb="11" eb="14">
      <t>ヒョウメンオン</t>
    </rPh>
    <rPh sb="14" eb="15">
      <t>ド</t>
    </rPh>
    <rPh sb="16" eb="17">
      <t>アタタ</t>
    </rPh>
    <rPh sb="17" eb="18">
      <t>ド</t>
    </rPh>
    <rPh sb="18" eb="19">
      <t>サ</t>
    </rPh>
    <rPh sb="20" eb="22">
      <t>タイリュウ</t>
    </rPh>
    <rPh sb="22" eb="23">
      <t>アツ</t>
    </rPh>
    <rPh sb="23" eb="24">
      <t>ツタ</t>
    </rPh>
    <rPh sb="24" eb="25">
      <t>タツ</t>
    </rPh>
    <rPh sb="25" eb="26">
      <t>リツ</t>
    </rPh>
    <rPh sb="28" eb="29">
      <t>モト</t>
    </rPh>
    <phoneticPr fontId="1"/>
  </si>
  <si>
    <t>換気熱損失は、室空気と外気の温度差、空気の容積比熱より求める。</t>
    <rPh sb="0" eb="2">
      <t>カンキ</t>
    </rPh>
    <rPh sb="7" eb="8">
      <t>シツ</t>
    </rPh>
    <rPh sb="8" eb="10">
      <t>クウキ</t>
    </rPh>
    <rPh sb="11" eb="13">
      <t>ガイキ</t>
    </rPh>
    <rPh sb="14" eb="15">
      <t>アタタ</t>
    </rPh>
    <rPh sb="15" eb="16">
      <t>ド</t>
    </rPh>
    <rPh sb="16" eb="17">
      <t>サ</t>
    </rPh>
    <rPh sb="18" eb="20">
      <t>クウキ</t>
    </rPh>
    <rPh sb="21" eb="23">
      <t>ヨウセキ</t>
    </rPh>
    <rPh sb="23" eb="25">
      <t>ヒネツ</t>
    </rPh>
    <rPh sb="27" eb="28">
      <t>モト</t>
    </rPh>
    <phoneticPr fontId="1"/>
  </si>
  <si>
    <t>1㎥/h</t>
    <phoneticPr fontId="1"/>
  </si>
  <si>
    <t>内部発熱なし。</t>
    <rPh sb="0" eb="4">
      <t>ウチブハツアツ</t>
    </rPh>
    <phoneticPr fontId="1"/>
  </si>
  <si>
    <t>相当外気温度が屋根と南壁10℃、他は0℃。</t>
    <rPh sb="0" eb="4">
      <t>ソウトウガイキ</t>
    </rPh>
    <rPh sb="4" eb="5">
      <t>アタタ</t>
    </rPh>
    <rPh sb="5" eb="6">
      <t>ド</t>
    </rPh>
    <rPh sb="7" eb="9">
      <t>ヤネ</t>
    </rPh>
    <rPh sb="10" eb="11">
      <t>ミナミ</t>
    </rPh>
    <rPh sb="11" eb="12">
      <t>カベ</t>
    </rPh>
    <rPh sb="16" eb="17">
      <t>ホカ</t>
    </rPh>
    <phoneticPr fontId="1"/>
  </si>
  <si>
    <t>透過日射</t>
    <rPh sb="0" eb="2">
      <t>トウカ</t>
    </rPh>
    <rPh sb="2" eb="3">
      <t>ヒ</t>
    </rPh>
    <rPh sb="3" eb="4">
      <t>イ</t>
    </rPh>
    <phoneticPr fontId="1"/>
  </si>
  <si>
    <t>透過日射床分配割合</t>
    <rPh sb="0" eb="2">
      <t>トウカ</t>
    </rPh>
    <rPh sb="2" eb="3">
      <t>ヒ</t>
    </rPh>
    <rPh sb="3" eb="4">
      <t>イ</t>
    </rPh>
    <rPh sb="4" eb="5">
      <t>ユカ</t>
    </rPh>
    <rPh sb="5" eb="6">
      <t>ブ</t>
    </rPh>
    <rPh sb="6" eb="7">
      <t>クバ</t>
    </rPh>
    <rPh sb="7" eb="9">
      <t>ワリアイ</t>
    </rPh>
    <phoneticPr fontId="1"/>
  </si>
  <si>
    <t>床の単位面積あたり透過日射は、室の透過日射と、床への分配割合、床面積より求める。</t>
    <rPh sb="0" eb="1">
      <t>ユカ</t>
    </rPh>
    <rPh sb="15" eb="16">
      <t>シツ</t>
    </rPh>
    <rPh sb="23" eb="24">
      <t>ユカ</t>
    </rPh>
    <rPh sb="26" eb="28">
      <t>ブクバ</t>
    </rPh>
    <rPh sb="28" eb="30">
      <t>ワリアイ</t>
    </rPh>
    <rPh sb="31" eb="34">
      <t>ユカメンセキ</t>
    </rPh>
    <rPh sb="36" eb="37">
      <t>モト</t>
    </rPh>
    <phoneticPr fontId="1"/>
  </si>
  <si>
    <t>室空気からの熱損失が、内部発熱と床への分配分を除外した透過日射の合計と一致するよう収束計算を行い、室温等を決定する。</t>
    <rPh sb="0" eb="1">
      <t>シツ</t>
    </rPh>
    <rPh sb="1" eb="3">
      <t>クウキ</t>
    </rPh>
    <rPh sb="16" eb="17">
      <t>ユカ</t>
    </rPh>
    <rPh sb="19" eb="21">
      <t>ブンパイ</t>
    </rPh>
    <rPh sb="21" eb="22">
      <t>ブン</t>
    </rPh>
    <rPh sb="23" eb="25">
      <t>ジョガイ</t>
    </rPh>
    <rPh sb="27" eb="29">
      <t>トウカ</t>
    </rPh>
    <rPh sb="29" eb="30">
      <t>ヒ</t>
    </rPh>
    <rPh sb="30" eb="31">
      <t>イ</t>
    </rPh>
    <rPh sb="32" eb="34">
      <t>ゴウケイ</t>
    </rPh>
    <rPh sb="46" eb="47">
      <t>オコナ</t>
    </rPh>
    <rPh sb="49" eb="51">
      <t>シツオン</t>
    </rPh>
    <rPh sb="51" eb="52">
      <t>トウ</t>
    </rPh>
    <rPh sb="53" eb="55">
      <t>ケッテイ</t>
    </rPh>
    <phoneticPr fontId="1"/>
  </si>
  <si>
    <t>W/㎡</t>
  </si>
  <si>
    <t>透過日射</t>
    <rPh sb="0" eb="2">
      <t>トウカ</t>
    </rPh>
    <rPh sb="2" eb="3">
      <t>ヒ</t>
    </rPh>
    <rPh sb="3" eb="4">
      <t>イ</t>
    </rPh>
    <phoneticPr fontId="1"/>
  </si>
  <si>
    <t>作用温度は、室空気温度、微小球温度、対流熱伝達率、放射熱伝達率より求める。床では、単位面積あたり透過日射も考慮する。</t>
    <rPh sb="0" eb="2">
      <t>サヨウ</t>
    </rPh>
    <rPh sb="2" eb="3">
      <t>アタタ</t>
    </rPh>
    <rPh sb="3" eb="4">
      <t>ド</t>
    </rPh>
    <rPh sb="6" eb="7">
      <t>シツ</t>
    </rPh>
    <rPh sb="7" eb="11">
      <t>クウキオンド</t>
    </rPh>
    <rPh sb="12" eb="14">
      <t>ビショウ</t>
    </rPh>
    <rPh sb="14" eb="15">
      <t>キュウ</t>
    </rPh>
    <rPh sb="15" eb="17">
      <t>オンド</t>
    </rPh>
    <rPh sb="33" eb="34">
      <t>モト</t>
    </rPh>
    <rPh sb="53" eb="55">
      <t>コウリョ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</si>
</sst>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00000000"/>
    <numFmt numFmtId="178" formatCode="0.0000000000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0">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178" fontId="0" fillId="0" borderId="1" xfId="0" applyNumberFormat="1" applyBorder="1">
      <alignment vertical="center"/>
    </xf>
    <xf numFmtId="178" fontId="0" fillId="0" borderId="1" xfId="0" applyNumberForma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V35"/>
  <sheetViews>
    <sheetView showGridLines="0" tabSelected="1" topLeftCell="L14" zoomScale="80" zoomScaleNormal="80" workbookViewId="0">
      <selection activeCell="R28" sqref="R28"/>
    </sheetView>
  </sheetViews>
  <sheetFormatPr defaultRowHeight="18" x14ac:dyDescent="0.45"/>
  <cols>
    <col min="3" max="3" width="20.19921875" bestFit="1" customWidth="1"/>
    <col min="4" max="4" width="14.3984375" bestFit="1" customWidth="1"/>
    <col min="6" max="6" width="14.69921875" bestFit="1" customWidth="1"/>
    <col min="9" max="9" width="12.3984375" bestFit="1" customWidth="1"/>
    <col min="10" max="12" width="12.59765625" bestFit="1" customWidth="1"/>
    <col min="13" max="14" width="20.19921875" bestFit="1" customWidth="1"/>
    <col min="15" max="15" width="28.09765625" bestFit="1" customWidth="1"/>
    <col min="16" max="16" width="5" bestFit="1" customWidth="1"/>
    <col min="17" max="17" width="8.59765625" bestFit="1" customWidth="1"/>
    <col min="18" max="18" width="14.3984375" bestFit="1" customWidth="1"/>
    <col min="19" max="19" width="12.59765625" bestFit="1" customWidth="1"/>
    <col min="20" max="21" width="16.296875" bestFit="1" customWidth="1"/>
    <col min="22" max="22" width="17.5" bestFit="1" customWidth="1"/>
  </cols>
  <sheetData>
    <row r="1" spans="1:1" x14ac:dyDescent="0.45">
      <c r="A1" t="s">
        <v>42</v>
      </c>
    </row>
    <row r="2" spans="1:1" x14ac:dyDescent="0.45">
      <c r="A2" t="s">
        <v>41</v>
      </c>
    </row>
    <row r="3" spans="1:1" x14ac:dyDescent="0.45">
      <c r="A3" t="s">
        <v>66</v>
      </c>
    </row>
    <row r="4" spans="1:1" x14ac:dyDescent="0.45">
      <c r="A4" t="s">
        <v>65</v>
      </c>
    </row>
    <row r="6" spans="1:1" x14ac:dyDescent="0.45">
      <c r="A6" t="s">
        <v>44</v>
      </c>
    </row>
    <row r="7" spans="1:1" x14ac:dyDescent="0.45">
      <c r="A7" t="s">
        <v>70</v>
      </c>
    </row>
    <row r="8" spans="1:1" x14ac:dyDescent="0.45">
      <c r="A8" t="s">
        <v>61</v>
      </c>
    </row>
    <row r="9" spans="1:1" x14ac:dyDescent="0.45">
      <c r="A9" t="s">
        <v>62</v>
      </c>
    </row>
    <row r="10" spans="1:1" x14ac:dyDescent="0.45">
      <c r="A10" t="s">
        <v>63</v>
      </c>
    </row>
    <row r="11" spans="1:1" x14ac:dyDescent="0.45">
      <c r="A11" t="s">
        <v>38</v>
      </c>
    </row>
    <row r="12" spans="1:1" x14ac:dyDescent="0.45">
      <c r="A12" t="s">
        <v>39</v>
      </c>
    </row>
    <row r="13" spans="1:1" x14ac:dyDescent="0.45">
      <c r="A13" t="s">
        <v>73</v>
      </c>
    </row>
    <row r="14" spans="1:1" x14ac:dyDescent="0.45">
      <c r="A14" t="s">
        <v>69</v>
      </c>
    </row>
    <row r="15" spans="1:1" x14ac:dyDescent="0.45">
      <c r="A15" t="s">
        <v>46</v>
      </c>
    </row>
    <row r="16" spans="1:1" x14ac:dyDescent="0.45">
      <c r="A16" t="s">
        <v>37</v>
      </c>
    </row>
    <row r="18" spans="1:22" x14ac:dyDescent="0.45">
      <c r="A18" t="s">
        <v>43</v>
      </c>
    </row>
    <row r="19" spans="1:22" x14ac:dyDescent="0.45">
      <c r="A19" t="s">
        <v>36</v>
      </c>
    </row>
    <row r="21" spans="1:22" x14ac:dyDescent="0.45">
      <c r="A21" s="13" t="s">
        <v>14</v>
      </c>
      <c r="B21" s="13"/>
      <c r="C21" s="13"/>
      <c r="D21" s="2" t="s">
        <v>13</v>
      </c>
      <c r="E21" s="2" t="s">
        <v>12</v>
      </c>
      <c r="F21" s="2" t="s">
        <v>15</v>
      </c>
      <c r="H21" s="1"/>
      <c r="I21" s="5" t="s">
        <v>29</v>
      </c>
      <c r="J21" s="3" t="s">
        <v>4</v>
      </c>
      <c r="K21" s="3" t="s">
        <v>0</v>
      </c>
      <c r="L21" s="3" t="s">
        <v>22</v>
      </c>
      <c r="M21" s="3" t="s">
        <v>21</v>
      </c>
      <c r="N21" s="3" t="s">
        <v>5</v>
      </c>
      <c r="O21" s="3" t="s">
        <v>27</v>
      </c>
      <c r="P21" s="3" t="s">
        <v>3</v>
      </c>
      <c r="Q21" s="8" t="s">
        <v>72</v>
      </c>
      <c r="R21" s="3" t="s">
        <v>11</v>
      </c>
      <c r="S21" s="3" t="s">
        <v>28</v>
      </c>
      <c r="T21" s="3" t="s">
        <v>32</v>
      </c>
      <c r="U21" s="3" t="s">
        <v>33</v>
      </c>
      <c r="V21" s="3" t="s">
        <v>30</v>
      </c>
    </row>
    <row r="22" spans="1:22" x14ac:dyDescent="0.45">
      <c r="A22" s="14" t="s">
        <v>49</v>
      </c>
      <c r="B22" s="14" t="s">
        <v>50</v>
      </c>
      <c r="C22" s="1" t="s">
        <v>54</v>
      </c>
      <c r="D22" s="1">
        <v>1005</v>
      </c>
      <c r="E22" s="6" t="s">
        <v>53</v>
      </c>
      <c r="F22" s="6"/>
      <c r="H22" s="1"/>
      <c r="I22" s="3" t="s">
        <v>23</v>
      </c>
      <c r="J22" s="3" t="s">
        <v>24</v>
      </c>
      <c r="K22" s="3" t="s">
        <v>25</v>
      </c>
      <c r="L22" s="3" t="s">
        <v>25</v>
      </c>
      <c r="M22" s="3" t="s">
        <v>24</v>
      </c>
      <c r="N22" s="3" t="s">
        <v>24</v>
      </c>
      <c r="O22" s="3" t="s">
        <v>25</v>
      </c>
      <c r="P22" s="3" t="s">
        <v>26</v>
      </c>
      <c r="Q22" s="8" t="s">
        <v>71</v>
      </c>
      <c r="R22" s="5" t="s">
        <v>23</v>
      </c>
      <c r="S22" s="3" t="s">
        <v>23</v>
      </c>
      <c r="T22" s="3" t="s">
        <v>31</v>
      </c>
      <c r="U22" s="3" t="s">
        <v>31</v>
      </c>
      <c r="V22" s="3" t="s">
        <v>31</v>
      </c>
    </row>
    <row r="23" spans="1:22" x14ac:dyDescent="0.45">
      <c r="A23" s="16"/>
      <c r="B23" s="16"/>
      <c r="C23" s="1" t="s">
        <v>55</v>
      </c>
      <c r="D23" s="1">
        <v>1.2</v>
      </c>
      <c r="E23" s="6" t="s">
        <v>51</v>
      </c>
      <c r="F23" s="6"/>
      <c r="H23" s="3" t="s">
        <v>40</v>
      </c>
      <c r="I23" s="1">
        <f t="shared" ref="I23:I28" si="0">$D$25</f>
        <v>0</v>
      </c>
      <c r="J23" s="1">
        <f>1/4.65-SUM($M23,$N23)</f>
        <v>6.5053763440860057E-2</v>
      </c>
      <c r="K23" s="1">
        <v>3.04117439071827</v>
      </c>
      <c r="L23" s="1">
        <v>6.0497347001908102</v>
      </c>
      <c r="M23" s="1">
        <f t="shared" ref="M23:M27" si="1">1/SUM($K23,$L23)</f>
        <v>0.11000000000000014</v>
      </c>
      <c r="N23" s="1">
        <v>0.04</v>
      </c>
      <c r="O23" s="1">
        <f t="shared" ref="O23:O27" si="2">1/(1/$K23+$J23+$N23)</f>
        <v>2.3048160512773572</v>
      </c>
      <c r="P23" s="1">
        <v>1</v>
      </c>
      <c r="Q23" s="1"/>
      <c r="R23" s="19">
        <f t="shared" ref="R23:R28" ca="1" si="3">$I23+($S23-$I23)*SUM($N23,$J23)/SUM($N23,$J23,$M23)</f>
        <v>1.3426839127368821</v>
      </c>
      <c r="S23" s="1">
        <f t="shared" ref="S23:S26" ca="1" si="4">($D$34*$K23+$D$35*$L23)/SUM($K23,$L23)+$Q23/SUM($K23,$L23)</f>
        <v>2.7485852869080469</v>
      </c>
      <c r="T23" s="1">
        <f t="shared" ref="T23:T28" ca="1" si="5">($D$34-$R23)*$K23</f>
        <v>9.8211813967139729</v>
      </c>
      <c r="U23" s="1">
        <f ca="1">($D$35-$R23)*$L23</f>
        <v>2.9597401866602358</v>
      </c>
      <c r="V23" s="12">
        <f t="shared" ref="V23:V27" ca="1" si="6">SUM($T23,$U23)</f>
        <v>12.780921583374209</v>
      </c>
    </row>
    <row r="24" spans="1:22" x14ac:dyDescent="0.45">
      <c r="A24" s="15"/>
      <c r="B24" s="15"/>
      <c r="C24" s="1" t="s">
        <v>56</v>
      </c>
      <c r="D24" s="1">
        <f>$D$22*$D$23</f>
        <v>1206</v>
      </c>
      <c r="E24" s="6" t="s">
        <v>52</v>
      </c>
      <c r="F24" s="6"/>
      <c r="H24" s="4" t="s">
        <v>40</v>
      </c>
      <c r="I24" s="1">
        <f t="shared" si="0"/>
        <v>0</v>
      </c>
      <c r="J24" s="1">
        <f>1/4.65-SUM($M24,$N24)</f>
        <v>6.5053763440860057E-2</v>
      </c>
      <c r="K24" s="1">
        <v>3.04117439071827</v>
      </c>
      <c r="L24" s="1">
        <v>6.0497347001908102</v>
      </c>
      <c r="M24" s="1">
        <f t="shared" si="1"/>
        <v>0.11000000000000014</v>
      </c>
      <c r="N24" s="1">
        <v>0.04</v>
      </c>
      <c r="O24" s="1">
        <f t="shared" si="2"/>
        <v>2.3048160512773572</v>
      </c>
      <c r="P24" s="1">
        <v>1</v>
      </c>
      <c r="Q24" s="1"/>
      <c r="R24" s="19">
        <f t="shared" ca="1" si="3"/>
        <v>1.3426839127368821</v>
      </c>
      <c r="S24" s="1">
        <f t="shared" ca="1" si="4"/>
        <v>2.7485852869080469</v>
      </c>
      <c r="T24" s="1">
        <f t="shared" ca="1" si="5"/>
        <v>9.8211813967139729</v>
      </c>
      <c r="U24" s="1">
        <f t="shared" ref="U24:U28" ca="1" si="7">($D$35-$R24)*$L24</f>
        <v>2.9597401866602358</v>
      </c>
      <c r="V24" s="12">
        <f t="shared" ca="1" si="6"/>
        <v>12.780921583374209</v>
      </c>
    </row>
    <row r="25" spans="1:22" x14ac:dyDescent="0.45">
      <c r="A25" s="14" t="s">
        <v>16</v>
      </c>
      <c r="B25" s="2" t="s">
        <v>18</v>
      </c>
      <c r="C25" s="1" t="s">
        <v>10</v>
      </c>
      <c r="D25" s="1">
        <v>0</v>
      </c>
      <c r="E25" s="2" t="s">
        <v>9</v>
      </c>
      <c r="F25" s="1"/>
      <c r="H25" s="4" t="s">
        <v>40</v>
      </c>
      <c r="I25" s="1">
        <f t="shared" si="0"/>
        <v>0</v>
      </c>
      <c r="J25" s="1">
        <f>1/4.65-SUM($M25,$N25)</f>
        <v>6.5053763440860057E-2</v>
      </c>
      <c r="K25" s="1">
        <v>3.04117439071827</v>
      </c>
      <c r="L25" s="1">
        <v>6.0497347001908102</v>
      </c>
      <c r="M25" s="1">
        <f t="shared" si="1"/>
        <v>0.11000000000000014</v>
      </c>
      <c r="N25" s="1">
        <v>0.04</v>
      </c>
      <c r="O25" s="1">
        <f t="shared" si="2"/>
        <v>2.3048160512773572</v>
      </c>
      <c r="P25" s="1">
        <v>1</v>
      </c>
      <c r="Q25" s="1"/>
      <c r="R25" s="19">
        <f t="shared" ca="1" si="3"/>
        <v>1.3426839127368821</v>
      </c>
      <c r="S25" s="1">
        <f t="shared" ca="1" si="4"/>
        <v>2.7485852869080469</v>
      </c>
      <c r="T25" s="1">
        <f t="shared" ca="1" si="5"/>
        <v>9.8211813967139729</v>
      </c>
      <c r="U25" s="1">
        <f t="shared" ca="1" si="7"/>
        <v>2.9597401866602358</v>
      </c>
      <c r="V25" s="12">
        <f t="shared" ca="1" si="6"/>
        <v>12.780921583374209</v>
      </c>
    </row>
    <row r="26" spans="1:22" x14ac:dyDescent="0.45">
      <c r="A26" s="16"/>
      <c r="B26" s="14" t="s">
        <v>19</v>
      </c>
      <c r="C26" s="1" t="s">
        <v>47</v>
      </c>
      <c r="D26" s="1">
        <v>0</v>
      </c>
      <c r="E26" s="6" t="s">
        <v>48</v>
      </c>
      <c r="F26" s="1" t="s">
        <v>64</v>
      </c>
      <c r="H26" s="4" t="s">
        <v>40</v>
      </c>
      <c r="I26" s="1">
        <f t="shared" si="0"/>
        <v>0</v>
      </c>
      <c r="J26" s="1">
        <f>1/4.65-SUM($M26,$N26)</f>
        <v>6.5053763440860057E-2</v>
      </c>
      <c r="K26" s="1">
        <v>3.04117439071827</v>
      </c>
      <c r="L26" s="1">
        <v>6.0497347001908102</v>
      </c>
      <c r="M26" s="1">
        <f t="shared" si="1"/>
        <v>0.11000000000000014</v>
      </c>
      <c r="N26" s="1">
        <v>0.04</v>
      </c>
      <c r="O26" s="1">
        <f t="shared" si="2"/>
        <v>2.3048160512773572</v>
      </c>
      <c r="P26" s="1">
        <v>1</v>
      </c>
      <c r="Q26" s="1"/>
      <c r="R26" s="19">
        <f t="shared" ca="1" si="3"/>
        <v>1.3426839127368821</v>
      </c>
      <c r="S26" s="1">
        <f t="shared" ca="1" si="4"/>
        <v>2.7485852869080469</v>
      </c>
      <c r="T26" s="1">
        <f t="shared" ca="1" si="5"/>
        <v>9.8211813967139729</v>
      </c>
      <c r="U26" s="1">
        <f t="shared" ca="1" si="7"/>
        <v>2.9597401866602358</v>
      </c>
      <c r="V26" s="12">
        <f t="shared" ca="1" si="6"/>
        <v>12.780921583374209</v>
      </c>
    </row>
    <row r="27" spans="1:22" x14ac:dyDescent="0.45">
      <c r="A27" s="16"/>
      <c r="B27" s="16"/>
      <c r="C27" s="1" t="s">
        <v>6</v>
      </c>
      <c r="D27" s="1">
        <f>SUMPRODUCT($O$23:$O$28,$P$23:$P$28)+$D$24*$D$26</f>
        <v>13.725592139031441</v>
      </c>
      <c r="E27" s="2" t="s">
        <v>7</v>
      </c>
      <c r="F27" s="1"/>
      <c r="H27" s="7" t="s">
        <v>35</v>
      </c>
      <c r="I27" s="1">
        <f t="shared" si="0"/>
        <v>0</v>
      </c>
      <c r="J27" s="1">
        <f>0.012/0.16</f>
        <v>7.4999999999999997E-2</v>
      </c>
      <c r="K27" s="1">
        <v>3.04117439071827</v>
      </c>
      <c r="L27" s="1">
        <v>6.0497347001908102</v>
      </c>
      <c r="M27" s="1">
        <f t="shared" si="1"/>
        <v>0.11000000000000014</v>
      </c>
      <c r="N27" s="1">
        <v>0.04</v>
      </c>
      <c r="O27" s="1">
        <f t="shared" si="2"/>
        <v>2.2531639669610057</v>
      </c>
      <c r="P27" s="1">
        <v>1</v>
      </c>
      <c r="Q27" s="1">
        <f>($D$29*$D$30)/$P27</f>
        <v>50</v>
      </c>
      <c r="R27" s="19">
        <f t="shared" ca="1" si="3"/>
        <v>4.215943591172449</v>
      </c>
      <c r="S27" s="1">
        <f ca="1">($D$34*$K27+$D$35*$L27)/SUM($K27,$L27)+$Q27/SUM($K27,$L27)</f>
        <v>8.2485852869080531</v>
      </c>
      <c r="T27" s="1">
        <f t="shared" ca="1" si="5"/>
        <v>1.0830976447723155</v>
      </c>
      <c r="U27" s="1">
        <f ca="1">($D$35-$R27)*$L27+($D$29*$D$30)/$P$27</f>
        <v>35.577281407369497</v>
      </c>
      <c r="V27" s="12">
        <f t="shared" ca="1" si="6"/>
        <v>36.660379052141813</v>
      </c>
    </row>
    <row r="28" spans="1:22" x14ac:dyDescent="0.45">
      <c r="A28" s="16"/>
      <c r="B28" s="16"/>
      <c r="C28" s="1" t="s">
        <v>1</v>
      </c>
      <c r="D28" s="1">
        <v>0</v>
      </c>
      <c r="E28" s="2" t="s">
        <v>2</v>
      </c>
      <c r="F28" s="1"/>
      <c r="H28" s="7" t="s">
        <v>34</v>
      </c>
      <c r="I28" s="1">
        <f t="shared" si="0"/>
        <v>0</v>
      </c>
      <c r="J28" s="1">
        <f>0.012/0.16</f>
        <v>7.4999999999999997E-2</v>
      </c>
      <c r="K28" s="1">
        <v>3.04117439071827</v>
      </c>
      <c r="L28" s="1">
        <v>6.0497347001908102</v>
      </c>
      <c r="M28" s="1">
        <f>1/SUM($K28,$L28)</f>
        <v>0.11000000000000014</v>
      </c>
      <c r="N28" s="1">
        <v>0.04</v>
      </c>
      <c r="O28" s="1">
        <f>1/(1/$K28+$J28+$N28)</f>
        <v>2.2531639669610057</v>
      </c>
      <c r="P28" s="1">
        <v>1</v>
      </c>
      <c r="Q28" s="1"/>
      <c r="R28" s="19">
        <f t="shared" ca="1" si="3"/>
        <v>1.4048324800613352</v>
      </c>
      <c r="S28" s="1">
        <f t="shared" ref="S28" ca="1" si="8">($D$34*$K28+$D$35*$L28)/SUM($K28,$L28)+$Q28/SUM($K28,$L28)</f>
        <v>2.7485852869080469</v>
      </c>
      <c r="T28" s="1">
        <f t="shared" ca="1" si="5"/>
        <v>9.6321767653470154</v>
      </c>
      <c r="U28" s="1">
        <f t="shared" ca="1" si="7"/>
        <v>2.5837578423503476</v>
      </c>
      <c r="V28" s="12">
        <f ca="1">SUM($T28,$U28)</f>
        <v>12.215934607697363</v>
      </c>
    </row>
    <row r="29" spans="1:22" x14ac:dyDescent="0.45">
      <c r="A29" s="16"/>
      <c r="B29" s="16"/>
      <c r="C29" s="1" t="s">
        <v>67</v>
      </c>
      <c r="D29" s="1">
        <v>100</v>
      </c>
      <c r="E29" s="7" t="s">
        <v>2</v>
      </c>
      <c r="F29" s="1"/>
      <c r="H29" s="9"/>
      <c r="I29" s="10"/>
      <c r="J29" s="10"/>
      <c r="K29" s="10"/>
      <c r="L29" s="10"/>
      <c r="M29" s="10"/>
      <c r="N29" s="10"/>
      <c r="O29" s="10"/>
      <c r="P29" s="10"/>
      <c r="Q29" s="10"/>
      <c r="R29" s="11"/>
      <c r="S29" s="10"/>
      <c r="T29" s="10"/>
      <c r="U29" s="10"/>
      <c r="V29" s="10"/>
    </row>
    <row r="30" spans="1:22" x14ac:dyDescent="0.45">
      <c r="A30" s="15"/>
      <c r="B30" s="15"/>
      <c r="C30" s="1" t="s">
        <v>68</v>
      </c>
      <c r="D30" s="1">
        <v>0.5</v>
      </c>
      <c r="E30" s="7" t="s">
        <v>2</v>
      </c>
      <c r="F30" s="1"/>
    </row>
    <row r="31" spans="1:22" x14ac:dyDescent="0.45">
      <c r="A31" s="14" t="s">
        <v>17</v>
      </c>
      <c r="B31" s="17" t="s">
        <v>59</v>
      </c>
      <c r="C31" s="1" t="s">
        <v>57</v>
      </c>
      <c r="D31" s="1">
        <f ca="1">SUM($T$23:$T$28)</f>
        <v>49.99999999697522</v>
      </c>
      <c r="E31" s="6" t="s">
        <v>2</v>
      </c>
      <c r="F31" s="1"/>
    </row>
    <row r="32" spans="1:22" x14ac:dyDescent="0.45">
      <c r="A32" s="16"/>
      <c r="B32" s="16"/>
      <c r="C32" s="1" t="s">
        <v>58</v>
      </c>
      <c r="D32" s="1">
        <f ca="1">$D$24*$D$26*($D$34-$D$25)</f>
        <v>0</v>
      </c>
      <c r="E32" s="6" t="s">
        <v>2</v>
      </c>
      <c r="F32" s="1"/>
    </row>
    <row r="33" spans="1:6" x14ac:dyDescent="0.45">
      <c r="A33" s="16"/>
      <c r="B33" s="15"/>
      <c r="C33" s="1" t="s">
        <v>60</v>
      </c>
      <c r="D33" s="1">
        <f ca="1">SUM($D$31:$D$32)</f>
        <v>49.99999999697522</v>
      </c>
      <c r="E33" s="3" t="s">
        <v>2</v>
      </c>
      <c r="F33" s="1"/>
    </row>
    <row r="34" spans="1:6" x14ac:dyDescent="0.45">
      <c r="A34" s="16"/>
      <c r="B34" s="14" t="s">
        <v>20</v>
      </c>
      <c r="C34" s="1" t="s">
        <v>8</v>
      </c>
      <c r="D34" s="18">
        <f ca="1">$D$34+($D$28+$D$29*(1-$D$30)-$D$33)/$D$27</f>
        <v>4.5720881282131893</v>
      </c>
      <c r="E34" s="2" t="s">
        <v>9</v>
      </c>
      <c r="F34" s="1"/>
    </row>
    <row r="35" spans="1:6" x14ac:dyDescent="0.45">
      <c r="A35" s="15"/>
      <c r="B35" s="15"/>
      <c r="C35" s="1" t="s">
        <v>45</v>
      </c>
      <c r="D35" s="1">
        <f ca="1">SUMPRODUCT($L$23:$L$28,$P$23:$P$28,$R$23:$R$28)/SUMPRODUCT($L$23:$L$28,$P$23:$P$28)</f>
        <v>1.8319186203635522</v>
      </c>
      <c r="E35" s="2" t="s">
        <v>9</v>
      </c>
      <c r="F35" s="1"/>
    </row>
  </sheetData>
  <mergeCells count="8">
    <mergeCell ref="A21:C21"/>
    <mergeCell ref="B34:B35"/>
    <mergeCell ref="A25:A30"/>
    <mergeCell ref="B26:B30"/>
    <mergeCell ref="B22:B24"/>
    <mergeCell ref="A22:A24"/>
    <mergeCell ref="A31:A35"/>
    <mergeCell ref="B31:B3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佐藤誠</cp:lastModifiedBy>
  <dcterms:created xsi:type="dcterms:W3CDTF">2020-08-24T06:41:34Z</dcterms:created>
  <dcterms:modified xsi:type="dcterms:W3CDTF">2020-09-29T04:59:45Z</dcterms:modified>
</cp:coreProperties>
</file>