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serikawa\Desktop\"/>
    </mc:Choice>
  </mc:AlternateContent>
  <xr:revisionPtr revIDLastSave="0" documentId="13_ncr:1_{F88583C7-4A2F-4C14-BF41-9E0D1910848E}" xr6:coauthVersionLast="45" xr6:coauthVersionMax="45" xr10:uidLastSave="{00000000-0000-0000-0000-000000000000}"/>
  <bookViews>
    <workbookView xWindow="-108" yWindow="-108" windowWidth="23256" windowHeight="14016" xr2:uid="{45A1B7A6-7409-41F9-BB10-4729754C71E5}"/>
  </bookViews>
  <sheets>
    <sheet name="正解値" sheetId="1" r:id="rId1"/>
  </sheets>
  <calcPr calcId="181029" iterate="1" iterateCount="1000" iterateDelta="9.9999999999999995E-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1" l="1"/>
  <c r="M21" i="1"/>
  <c r="J21" i="1" s="1"/>
  <c r="J20" i="1"/>
  <c r="J25" i="1"/>
  <c r="J24" i="1"/>
  <c r="M22" i="1" l="1"/>
  <c r="J22" i="1" s="1"/>
  <c r="O22" i="1" s="1"/>
  <c r="M23" i="1"/>
  <c r="J23" i="1" s="1"/>
  <c r="O23" i="1" s="1"/>
  <c r="M24" i="1"/>
  <c r="M25" i="1"/>
  <c r="M20" i="1"/>
  <c r="I21" i="1"/>
  <c r="I22" i="1"/>
  <c r="I23" i="1"/>
  <c r="I24" i="1"/>
  <c r="I25" i="1"/>
  <c r="I20" i="1"/>
  <c r="O25" i="1"/>
  <c r="O21" i="1"/>
  <c r="O20" i="1"/>
  <c r="D20" i="1" l="1"/>
  <c r="Q20" i="1" l="1"/>
  <c r="R20" i="1"/>
  <c r="S20" i="1"/>
  <c r="T20" i="1"/>
  <c r="U20" i="1"/>
  <c r="V20" i="1"/>
  <c r="Q21" i="1"/>
  <c r="R21" i="1"/>
  <c r="S21" i="1"/>
  <c r="T21" i="1"/>
  <c r="U21" i="1"/>
  <c r="V21" i="1"/>
  <c r="D22" i="1"/>
  <c r="Q22" i="1"/>
  <c r="R22" i="1"/>
  <c r="S22" i="1"/>
  <c r="T22" i="1"/>
  <c r="U22" i="1"/>
  <c r="V22" i="1"/>
  <c r="D23" i="1"/>
  <c r="Q23" i="1"/>
  <c r="R23" i="1"/>
  <c r="S23" i="1"/>
  <c r="T23" i="1"/>
  <c r="U23" i="1"/>
  <c r="V23" i="1"/>
  <c r="Q24" i="1"/>
  <c r="R24" i="1"/>
  <c r="S24" i="1"/>
  <c r="T24" i="1"/>
  <c r="U24" i="1"/>
  <c r="V24" i="1"/>
  <c r="Q25" i="1"/>
  <c r="R25" i="1"/>
  <c r="S25" i="1"/>
  <c r="T25" i="1"/>
  <c r="U25" i="1"/>
  <c r="V25" i="1"/>
</calcChain>
</file>

<file path=xl/sharedStrings.xml><?xml version="1.0" encoding="utf-8"?>
<sst xmlns="http://schemas.openxmlformats.org/spreadsheetml/2006/main" count="73" uniqueCount="57">
  <si>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</si>
  <si>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</si>
  <si>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</si>
  <si>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</si>
  <si>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</si>
  <si>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</si>
  <si>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</si>
  <si>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</si>
  <si>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</si>
  <si>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</si>
  <si>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</si>
  <si>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</si>
  <si>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W/㎡</t>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</si>
  <si>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</si>
  <si>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</si>
  <si>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</si>
  <si>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</si>
  <si>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</si>
  <si>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</si>
  <si>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</si>
  <si>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</si>
  <si>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</si>
  <si>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熱流</t>
    <rPh sb="0" eb="1">
      <t>アツ</t>
    </rPh>
    <rPh sb="1" eb="2">
      <t>リュウ</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</si>
  <si>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</si>
  <si>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表面熱流</t>
    <rPh sb="0" eb="2">
      <t>ヒョウメン</t>
    </rPh>
    <rPh sb="2" eb="3">
      <t>アツ</t>
    </rPh>
    <rPh sb="3" eb="4">
      <t>リュウ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</si>
  <si>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</si>
  <si>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</si>
  <si>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</si>
  <si>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</si>
  <si>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</si>
  <si>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</si>
  <si>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平均放射温度</t>
    <rPh sb="0" eb="2">
      <t>ヘイキン</t>
    </rPh>
    <rPh sb="2" eb="4">
      <t>ホウシャ</t>
    </rPh>
    <rPh sb="4" eb="6">
      <t>オンド</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</si>
  <si>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</si>
  <si>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</si>
  <si>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</si>
  <si>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</si>
  <si>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</si>
  <si>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</si>
  <si>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内部発熱</t>
    <phoneticPr fontId="1"/>
  </si>
  <si>
    <t>対流熱損失</t>
    <rPh sb="0" eb="2">
      <t>タイリュウ</t>
    </rPh>
    <rPh sb="2" eb="3">
      <t>アツ</t>
    </rPh>
    <rPh sb="3" eb="5">
      <t>ソンシツ</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</si>
  <si>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</si>
  <si>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</si>
  <si>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</si>
  <si>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室空気からの対流熱損失は、室空気と表面温度の温度差、対流熱伝達率より求める。</t>
    <rPh sb="13" eb="14">
      <t>シツ</t>
    </rPh>
    <rPh sb="14" eb="16">
      <t>クウキ</t>
    </rPh>
    <rPh sb="17" eb="20">
      <t>ヒョウメンオン</t>
    </rPh>
    <rPh sb="20" eb="21">
      <t>ド</t>
    </rPh>
    <rPh sb="22" eb="23">
      <t>アタタ</t>
    </rPh>
    <rPh sb="23" eb="24">
      <t>ド</t>
    </rPh>
    <rPh sb="24" eb="25">
      <t>サ</t>
    </rPh>
    <rPh sb="26" eb="28">
      <t>タイリュウ</t>
    </rPh>
    <rPh sb="28" eb="29">
      <t>アツ</t>
    </rPh>
    <rPh sb="29" eb="30">
      <t>ツタ</t>
    </rPh>
    <rPh sb="30" eb="31">
      <t>タツ</t>
    </rPh>
    <rPh sb="31" eb="32">
      <t>リツ</t>
    </rPh>
    <rPh sb="34" eb="35">
      <t>モト</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</si>
  <si>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</si>
  <si>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</si>
  <si>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</si>
  <si>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作用温度は、室空気温度、平均放射温度、対流熱伝達率、放射熱伝達率より求める。</t>
    <rPh sb="0" eb="2">
      <t>サヨウ</t>
    </rPh>
    <rPh sb="2" eb="3">
      <t>アタタ</t>
    </rPh>
    <rPh sb="3" eb="4">
      <t>ド</t>
    </rPh>
    <rPh sb="6" eb="7">
      <t>シツ</t>
    </rPh>
    <rPh sb="7" eb="11">
      <t>クウキオンド</t>
    </rPh>
    <rPh sb="12" eb="14">
      <t>ヘイキン</t>
    </rPh>
    <rPh sb="14" eb="16">
      <t>ホウシャ</t>
    </rPh>
    <rPh sb="16" eb="18">
      <t>オンド</t>
    </rPh>
    <rPh sb="34" eb="35">
      <t>モト</t>
    </rPh>
    <phoneticPr fontId="1"/>
  </si>
  <si>
    <t>平均放射温度は、当該壁体以外の壁体の面積加重平均温度とする。</t>
    <rPh sb="0" eb="2">
      <t>ヘイキン</t>
    </rPh>
    <rPh sb="2" eb="4">
      <t>ホウシャ</t>
    </rPh>
    <rPh sb="4" eb="6">
      <t>オンド</t>
    </rPh>
    <rPh sb="8" eb="10">
      <t>トウガイ</t>
    </rPh>
    <rPh sb="10" eb="12">
      <t>ヘキタイ</t>
    </rPh>
    <rPh sb="12" eb="14">
      <t>イガイ</t>
    </rPh>
    <rPh sb="15" eb="17">
      <t>ヘキタイ</t>
    </rPh>
    <rPh sb="18" eb="20">
      <t>メンセキ</t>
    </rPh>
    <rPh sb="20" eb="22">
      <t>カジュウ</t>
    </rPh>
    <rPh sb="22" eb="24">
      <t>ヘイキン</t>
    </rPh>
    <rPh sb="24" eb="25">
      <t>アタタ</t>
    </rPh>
    <rPh sb="25" eb="26">
      <t>ド</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</si>
  <si>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</si>
  <si>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</si>
  <si>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室空気からの対流熱損失が内部発熱と一致するよう収束計算を行い、室温等を決定する。</t>
    <rPh sb="0" eb="1">
      <t>シツ</t>
    </rPh>
    <rPh sb="1" eb="3">
      <t>クウキ</t>
    </rPh>
    <rPh sb="28" eb="29">
      <t>オコナ</t>
    </rPh>
    <rPh sb="31" eb="33">
      <t>シツオン</t>
    </rPh>
    <rPh sb="33" eb="34">
      <t>トウ</t>
    </rPh>
    <rPh sb="35" eb="37">
      <t>ケッテイ</t>
    </rPh>
    <phoneticPr fontId="1"/>
  </si>
  <si>
    <t>計算条件</t>
    <rPh sb="0" eb="2">
      <t>ケイサン</t>
    </rPh>
    <rPh sb="2" eb="4">
      <t>ジョウケン</t>
    </rPh>
    <phoneticPr fontId="1"/>
  </si>
  <si>
    <t>内部発熱一定。</t>
    <rPh sb="0" eb="4">
      <t>ウチブハツアツ</t>
    </rPh>
    <rPh sb="4" eb="6">
      <t>イッテイ</t>
    </rPh>
    <phoneticPr fontId="1"/>
  </si>
  <si>
    <t>外気温度一定。日射、夜間放射は考慮なし。</t>
    <rPh sb="0" eb="4">
      <t>ガイキオンド</t>
    </rPh>
    <rPh sb="4" eb="6">
      <t>イッテイ</t>
    </rPh>
    <rPh sb="7" eb="8">
      <t>ヒ</t>
    </rPh>
    <rPh sb="8" eb="9">
      <t>イ</t>
    </rPh>
    <rPh sb="10" eb="12">
      <t>ヤカン</t>
    </rPh>
    <rPh sb="12" eb="14">
      <t>ホウシャ</t>
    </rPh>
    <rPh sb="15" eb="17">
      <t>コウリョ</t>
    </rPh>
    <phoneticPr fontId="1"/>
  </si>
  <si>
    <t>テスト項目</t>
    <rPh sb="3" eb="5">
      <t>コウモク</t>
    </rPh>
    <phoneticPr fontId="1"/>
  </si>
  <si>
    <t>計算方法</t>
    <rPh sb="0" eb="2">
      <t>ケイサン</t>
    </rPh>
    <rPh sb="2" eb="4">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</si>
</sst>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25"/>
  <sheetViews>
    <sheetView showGridLines="0" tabSelected="1" workbookViewId="0">
      <pane xSplit="3" ySplit="19" topLeftCell="D20" activePane="bottomRight" state="frozen"/>
      <selection pane="topRight" activeCell="B1" sqref="B1"/>
      <selection pane="bottomLeft" activeCell="A3" sqref="A3"/>
      <selection pane="bottomRight"/>
    </sheetView>
  </sheetViews>
  <sheetFormatPr defaultRowHeight="18" x14ac:dyDescent="0.45"/>
  <cols>
    <col min="3" max="3" width="20.19921875" bestFit="1" customWidth="1"/>
    <col min="6" max="6" width="14.69921875" bestFit="1" customWidth="1"/>
  </cols>
  <sheetData>
    <row r="1" spans="1:1" x14ac:dyDescent="0.45">
      <c r="A1" t="s">
        <v>52</v>
      </c>
    </row>
    <row r="2" spans="1:1" x14ac:dyDescent="0.45">
      <c r="A2" t="s">
        <v>50</v>
      </c>
    </row>
    <row r="3" spans="1:1" x14ac:dyDescent="0.45">
      <c r="A3" t="s">
        <v>54</v>
      </c>
    </row>
    <row r="4" spans="1:1" x14ac:dyDescent="0.45">
      <c r="A4" t="s">
        <v>53</v>
      </c>
    </row>
    <row r="6" spans="1:1" x14ac:dyDescent="0.45">
      <c r="A6" t="s">
        <v>56</v>
      </c>
    </row>
    <row r="7" spans="1:1" x14ac:dyDescent="0.45">
      <c r="A7" t="s">
        <v>51</v>
      </c>
    </row>
    <row r="8" spans="1:1" x14ac:dyDescent="0.45">
      <c r="A8" t="s">
        <v>43</v>
      </c>
    </row>
    <row r="9" spans="1:1" x14ac:dyDescent="0.45">
      <c r="A9" t="s">
        <v>45</v>
      </c>
    </row>
    <row r="10" spans="1:1" x14ac:dyDescent="0.45">
      <c r="A10" t="s">
        <v>46</v>
      </c>
    </row>
    <row r="11" spans="1:1" x14ac:dyDescent="0.45">
      <c r="A11" t="s">
        <v>47</v>
      </c>
    </row>
    <row r="12" spans="1:1" x14ac:dyDescent="0.45">
      <c r="A12" t="s">
        <v>48</v>
      </c>
    </row>
    <row r="13" spans="1:1" x14ac:dyDescent="0.45">
      <c r="A13" t="s">
        <v>44</v>
      </c>
    </row>
    <row r="15" spans="1:1" x14ac:dyDescent="0.45">
      <c r="A15" t="s">
        <v>55</v>
      </c>
    </row>
    <row r="16" spans="1:1" x14ac:dyDescent="0.45">
      <c r="A16" t="s">
        <v>42</v>
      </c>
    </row>
    <row r="18" spans="1:22" x14ac:dyDescent="0.45">
      <c r="A18" s="7" t="s">
        <v>15</v>
      </c>
      <c r="B18" s="7"/>
      <c r="C18" s="7"/>
      <c r="D18" s="2" t="s">
        <v>14</v>
      </c>
      <c r="E18" s="2" t="s">
        <v>13</v>
      </c>
      <c r="F18" s="2" t="s">
        <v>16</v>
      </c>
      <c r="H18" s="1"/>
      <c r="I18" s="5" t="s">
        <v>33</v>
      </c>
      <c r="J18" s="3" t="s">
        <v>4</v>
      </c>
      <c r="K18" s="3" t="s">
        <v>0</v>
      </c>
      <c r="L18" s="3" t="s">
        <v>25</v>
      </c>
      <c r="M18" s="3" t="s">
        <v>23</v>
      </c>
      <c r="N18" s="3" t="s">
        <v>5</v>
      </c>
      <c r="O18" s="3" t="s">
        <v>30</v>
      </c>
      <c r="P18" s="3" t="s">
        <v>3</v>
      </c>
      <c r="Q18" s="3" t="s">
        <v>11</v>
      </c>
      <c r="R18" s="3" t="s">
        <v>31</v>
      </c>
      <c r="S18" s="3" t="s">
        <v>32</v>
      </c>
      <c r="T18" s="3" t="s">
        <v>36</v>
      </c>
      <c r="U18" s="3" t="s">
        <v>37</v>
      </c>
      <c r="V18" s="3" t="s">
        <v>34</v>
      </c>
    </row>
    <row r="19" spans="1:22" x14ac:dyDescent="0.45">
      <c r="A19" s="8" t="s">
        <v>17</v>
      </c>
      <c r="B19" s="2" t="s">
        <v>19</v>
      </c>
      <c r="C19" s="1" t="s">
        <v>10</v>
      </c>
      <c r="D19" s="1">
        <v>0</v>
      </c>
      <c r="E19" s="2" t="s">
        <v>9</v>
      </c>
      <c r="F19" s="1"/>
      <c r="H19" s="1"/>
      <c r="I19" s="3" t="s">
        <v>26</v>
      </c>
      <c r="J19" s="3" t="s">
        <v>27</v>
      </c>
      <c r="K19" s="3" t="s">
        <v>28</v>
      </c>
      <c r="L19" s="3" t="s">
        <v>28</v>
      </c>
      <c r="M19" s="3" t="s">
        <v>27</v>
      </c>
      <c r="N19" s="3" t="s">
        <v>27</v>
      </c>
      <c r="O19" s="3" t="s">
        <v>28</v>
      </c>
      <c r="P19" s="3" t="s">
        <v>29</v>
      </c>
      <c r="Q19" s="5" t="s">
        <v>26</v>
      </c>
      <c r="R19" s="5" t="s">
        <v>26</v>
      </c>
      <c r="S19" s="3" t="s">
        <v>26</v>
      </c>
      <c r="T19" s="3" t="s">
        <v>35</v>
      </c>
      <c r="U19" s="3" t="s">
        <v>35</v>
      </c>
      <c r="V19" s="3" t="s">
        <v>35</v>
      </c>
    </row>
    <row r="20" spans="1:22" x14ac:dyDescent="0.45">
      <c r="A20" s="10"/>
      <c r="B20" s="8" t="s">
        <v>20</v>
      </c>
      <c r="C20" s="1" t="s">
        <v>6</v>
      </c>
      <c r="D20" s="1">
        <f>SUMPRODUCT($O$20:$O$25,$P$20:$P$25)</f>
        <v>13.725301027105479</v>
      </c>
      <c r="E20" s="2" t="s">
        <v>7</v>
      </c>
      <c r="F20" s="1"/>
      <c r="H20" s="3" t="s">
        <v>49</v>
      </c>
      <c r="I20" s="1">
        <f>$D$19</f>
        <v>0</v>
      </c>
      <c r="J20" s="1">
        <f t="shared" ref="J20:J22" si="0">1/4.65-SUM($M20,$N20)</f>
        <v>6.5053763440860057E-2</v>
      </c>
      <c r="K20" s="1">
        <v>3.0410886515065001</v>
      </c>
      <c r="L20" s="1">
        <v>6.0498204394025796</v>
      </c>
      <c r="M20" s="1">
        <f>1/SUM($K20,$L20)</f>
        <v>0.11000000000000014</v>
      </c>
      <c r="N20" s="1">
        <v>0.04</v>
      </c>
      <c r="O20" s="1">
        <f>1/(1/$K20+$J20+$N20)</f>
        <v>2.304766805120797</v>
      </c>
      <c r="P20" s="1">
        <v>1</v>
      </c>
      <c r="Q20" s="6">
        <f ca="1">$I20+($S20-$I20)*SUM($N20,$J20)/SUM($N20,$J20,$M20)</f>
        <v>1.7787023335718357</v>
      </c>
      <c r="R20" s="6">
        <f ca="1">(SUMPRODUCT($P$20:$P$25,$Q$20:$Q$25)-$P20*$Q20)/(SUM($P$20:$P$25)-$P20)</f>
        <v>1.8095369409782438</v>
      </c>
      <c r="S20" s="1">
        <f ca="1">($D$23*$K20+$R20*$L20)/SUM($K20,$L20)</f>
        <v>3.6411511434428627</v>
      </c>
      <c r="T20" s="1">
        <f t="shared" ref="T20:T25" ca="1" si="1">($D$23-$Q20)*$K20</f>
        <v>16.744808978881071</v>
      </c>
      <c r="U20" s="1">
        <f t="shared" ref="U20:U23" ca="1" si="2">($R20-$Q20)*$L20</f>
        <v>0.18654383812824182</v>
      </c>
      <c r="V20" s="1">
        <f t="shared" ref="V20:V24" ca="1" si="3">SUM($T20,$U20)</f>
        <v>16.931352817009312</v>
      </c>
    </row>
    <row r="21" spans="1:22" x14ac:dyDescent="0.45">
      <c r="A21" s="9"/>
      <c r="B21" s="9"/>
      <c r="C21" s="1" t="s">
        <v>1</v>
      </c>
      <c r="D21" s="1">
        <v>100</v>
      </c>
      <c r="E21" s="2" t="s">
        <v>2</v>
      </c>
      <c r="F21" s="1"/>
      <c r="H21" s="4" t="s">
        <v>49</v>
      </c>
      <c r="I21" s="1">
        <f t="shared" ref="I21:I25" si="4">$D$19</f>
        <v>0</v>
      </c>
      <c r="J21" s="1">
        <f t="shared" si="0"/>
        <v>6.5053763440860057E-2</v>
      </c>
      <c r="K21" s="1">
        <v>3.0410886515065001</v>
      </c>
      <c r="L21" s="1">
        <v>6.0498204394025796</v>
      </c>
      <c r="M21" s="1">
        <f>1/SUM($K21,$L21)</f>
        <v>0.11000000000000014</v>
      </c>
      <c r="N21" s="1">
        <v>0.04</v>
      </c>
      <c r="O21" s="1">
        <f t="shared" ref="O21:O25" si="5">1/(1/$K21+$J21+$N21)</f>
        <v>2.304766805120797</v>
      </c>
      <c r="P21" s="1">
        <v>1</v>
      </c>
      <c r="Q21" s="6">
        <f ca="1">$I21+($S21-$I21)*SUM($N21,$J21)/SUM($N21,$J21,$M21)</f>
        <v>1.7787023335718357</v>
      </c>
      <c r="R21" s="6">
        <f ca="1">(SUMPRODUCT($P$20:$P$25,$Q$20:$Q$25)-$P21*$Q21)/(SUM($P$20:$P$25)-$P21)</f>
        <v>1.8095369409782438</v>
      </c>
      <c r="S21" s="1">
        <f ca="1">($D$23*$K21+$R21*$L21)/SUM($K21,$L21)</f>
        <v>3.6411511434428627</v>
      </c>
      <c r="T21" s="1">
        <f t="shared" ca="1" si="1"/>
        <v>16.744808978881071</v>
      </c>
      <c r="U21" s="1">
        <f t="shared" ca="1" si="2"/>
        <v>0.18654383812824182</v>
      </c>
      <c r="V21" s="1">
        <f t="shared" ca="1" si="3"/>
        <v>16.931352817009312</v>
      </c>
    </row>
    <row r="22" spans="1:22" x14ac:dyDescent="0.45">
      <c r="A22" s="8" t="s">
        <v>18</v>
      </c>
      <c r="B22" s="3" t="s">
        <v>38</v>
      </c>
      <c r="C22" s="1" t="s">
        <v>39</v>
      </c>
      <c r="D22" s="1">
        <f ca="1">SUM($T$20:$T$25)</f>
        <v>99.999999999999986</v>
      </c>
      <c r="E22" s="3" t="s">
        <v>2</v>
      </c>
      <c r="F22" s="1"/>
      <c r="H22" s="4" t="s">
        <v>49</v>
      </c>
      <c r="I22" s="1">
        <f t="shared" si="4"/>
        <v>0</v>
      </c>
      <c r="J22" s="1">
        <f t="shared" si="0"/>
        <v>6.5053763440860057E-2</v>
      </c>
      <c r="K22" s="1">
        <v>3.0410886515065001</v>
      </c>
      <c r="L22" s="1">
        <v>6.0498204394025796</v>
      </c>
      <c r="M22" s="1">
        <f t="shared" ref="M22:M25" si="6">1/SUM($K22,$L22)</f>
        <v>0.11000000000000014</v>
      </c>
      <c r="N22" s="1">
        <v>0.04</v>
      </c>
      <c r="O22" s="1">
        <f t="shared" si="5"/>
        <v>2.304766805120797</v>
      </c>
      <c r="P22" s="1">
        <v>1</v>
      </c>
      <c r="Q22" s="6">
        <f ca="1">$I22+($S22-$I22)*SUM($N22,$J22)/SUM($N22,$J22,$M22)</f>
        <v>1.7787023335718357</v>
      </c>
      <c r="R22" s="6">
        <f ca="1">(SUMPRODUCT($P$20:$P$25,$Q$20:$Q$25)-$P22*$Q22)/(SUM($P$20:$P$25)-$P22)</f>
        <v>1.8095369409782438</v>
      </c>
      <c r="S22" s="1">
        <f ca="1">($D$23*$K22+$R22*$L22)/SUM($K22,$L22)</f>
        <v>3.6411511434428627</v>
      </c>
      <c r="T22" s="1">
        <f t="shared" ca="1" si="1"/>
        <v>16.744808978881071</v>
      </c>
      <c r="U22" s="1">
        <f t="shared" ca="1" si="2"/>
        <v>0.18654383812824182</v>
      </c>
      <c r="V22" s="1">
        <f t="shared" ca="1" si="3"/>
        <v>16.931352817009312</v>
      </c>
    </row>
    <row r="23" spans="1:22" x14ac:dyDescent="0.45">
      <c r="A23" s="10"/>
      <c r="B23" s="8" t="s">
        <v>21</v>
      </c>
      <c r="C23" s="1" t="s">
        <v>8</v>
      </c>
      <c r="D23" s="1">
        <f ca="1">$D$23+($D$21-$D$22)/$D$20</f>
        <v>7.2848913657744978</v>
      </c>
      <c r="E23" s="2" t="s">
        <v>9</v>
      </c>
      <c r="F23" s="1"/>
      <c r="H23" s="4" t="s">
        <v>49</v>
      </c>
      <c r="I23" s="1">
        <f t="shared" si="4"/>
        <v>0</v>
      </c>
      <c r="J23" s="1">
        <f>1/4.65-SUM($M23,$N23)</f>
        <v>6.5053763440860057E-2</v>
      </c>
      <c r="K23" s="1">
        <v>3.0410886515065001</v>
      </c>
      <c r="L23" s="1">
        <v>6.0498204394025796</v>
      </c>
      <c r="M23" s="1">
        <f t="shared" si="6"/>
        <v>0.11000000000000014</v>
      </c>
      <c r="N23" s="1">
        <v>0.04</v>
      </c>
      <c r="O23" s="1">
        <f t="shared" si="5"/>
        <v>2.304766805120797</v>
      </c>
      <c r="P23" s="1">
        <v>1</v>
      </c>
      <c r="Q23" s="6">
        <f ca="1">$I23+($S23-$I23)*SUM($N23,$J23)/SUM($N23,$J23,$M23)</f>
        <v>1.7787023335718357</v>
      </c>
      <c r="R23" s="6">
        <f ca="1">(SUMPRODUCT($P$20:$P$25,$Q$20:$Q$25)-$P23*$Q23)/(SUM($P$20:$P$25)-$P23)</f>
        <v>1.8095369409782438</v>
      </c>
      <c r="S23" s="1">
        <f ca="1">($D$23*$K23+$R23*$L23)/SUM($K23,$L23)</f>
        <v>3.6411511434428627</v>
      </c>
      <c r="T23" s="1">
        <f t="shared" ca="1" si="1"/>
        <v>16.744808978881075</v>
      </c>
      <c r="U23" s="1">
        <f t="shared" ca="1" si="2"/>
        <v>0.18654383812824182</v>
      </c>
      <c r="V23" s="1">
        <f t="shared" ca="1" si="3"/>
        <v>16.931352817009316</v>
      </c>
    </row>
    <row r="24" spans="1:22" x14ac:dyDescent="0.45">
      <c r="A24" s="10"/>
      <c r="B24" s="9"/>
      <c r="C24" s="1" t="s">
        <v>11</v>
      </c>
      <c r="D24" s="1"/>
      <c r="E24" s="2" t="s">
        <v>9</v>
      </c>
      <c r="F24" s="1"/>
      <c r="H24" s="3" t="s">
        <v>40</v>
      </c>
      <c r="I24" s="1">
        <f t="shared" si="4"/>
        <v>0</v>
      </c>
      <c r="J24" s="1">
        <f>0.012/0.16</f>
        <v>7.4999999999999997E-2</v>
      </c>
      <c r="K24" s="1">
        <v>3.0410886515065001</v>
      </c>
      <c r="L24" s="1">
        <v>6.0498204394025796</v>
      </c>
      <c r="M24" s="1">
        <f t="shared" si="6"/>
        <v>0.11000000000000014</v>
      </c>
      <c r="N24" s="1">
        <v>0.04</v>
      </c>
      <c r="O24" s="1">
        <f>1/(1/$K24+$J24+$N24)</f>
        <v>2.2531169033111458</v>
      </c>
      <c r="P24" s="1">
        <v>1</v>
      </c>
      <c r="Q24" s="6">
        <f t="shared" ref="Q24:Q25" ca="1" si="7">$I24+($S24-$I24)*SUM($N24,$J24)/SUM($N24,$J24,$M24)</f>
        <v>1.8557888520878567</v>
      </c>
      <c r="R24" s="6">
        <f ca="1">(SUMPRODUCT($P$20:$P$25,$Q$20:$Q$25)-$P24*$Q24)/(SUM($P$20:$P$25)-$P24)</f>
        <v>1.7941196372750396</v>
      </c>
      <c r="S24" s="1">
        <f ca="1">($D$23*$K24+$R24*$L24)/SUM($K24,$L24)</f>
        <v>3.6308912323458093</v>
      </c>
      <c r="T24" s="1">
        <f t="shared" ca="1" si="1"/>
        <v>16.510382042237858</v>
      </c>
      <c r="U24" s="1">
        <f ca="1">($R24-$Q24)*$L24</f>
        <v>-0.37308767625648898</v>
      </c>
      <c r="V24" s="1">
        <f t="shared" ca="1" si="3"/>
        <v>16.137294365981369</v>
      </c>
    </row>
    <row r="25" spans="1:22" x14ac:dyDescent="0.45">
      <c r="A25" s="9"/>
      <c r="B25" s="2" t="s">
        <v>22</v>
      </c>
      <c r="C25" s="1" t="s">
        <v>24</v>
      </c>
      <c r="D25" s="1"/>
      <c r="E25" s="2" t="s">
        <v>12</v>
      </c>
      <c r="F25" s="1"/>
      <c r="H25" s="3" t="s">
        <v>41</v>
      </c>
      <c r="I25" s="1">
        <f t="shared" si="4"/>
        <v>0</v>
      </c>
      <c r="J25" s="1">
        <f>0.012/0.16</f>
        <v>7.4999999999999997E-2</v>
      </c>
      <c r="K25" s="1">
        <v>3.0410886515065001</v>
      </c>
      <c r="L25" s="1">
        <v>6.0498204394025796</v>
      </c>
      <c r="M25" s="1">
        <f t="shared" si="6"/>
        <v>0.11000000000000014</v>
      </c>
      <c r="N25" s="1">
        <v>0.04</v>
      </c>
      <c r="O25" s="1">
        <f t="shared" si="5"/>
        <v>2.2531169033111458</v>
      </c>
      <c r="P25" s="1">
        <v>1</v>
      </c>
      <c r="Q25" s="6">
        <f t="shared" ca="1" si="7"/>
        <v>1.8557888520878567</v>
      </c>
      <c r="R25" s="6">
        <f ca="1">(SUMPRODUCT($P$20:$P$25,$Q$20:$Q$25)-$P25*$Q25)/(SUM($P$20:$P$25)-$P25)</f>
        <v>1.7941196372750396</v>
      </c>
      <c r="S25" s="1">
        <f ca="1">($D$23*$K25+$R25*$L25)/SUM($K25,$L25)</f>
        <v>3.6308912323458093</v>
      </c>
      <c r="T25" s="1">
        <f t="shared" ca="1" si="1"/>
        <v>16.510382042237858</v>
      </c>
      <c r="U25" s="1">
        <f ca="1">($R25-$Q25)*$L25</f>
        <v>-0.37308767625648898</v>
      </c>
      <c r="V25" s="1">
        <f ca="1">SUM($T25,$U25)</f>
        <v>16.137294365981369</v>
      </c>
    </row>
  </sheetData>
  <mergeCells count="5">
    <mergeCell ref="A18:C18"/>
    <mergeCell ref="B23:B24"/>
    <mergeCell ref="A22:A25"/>
    <mergeCell ref="A19:A21"/>
    <mergeCell ref="B20:B2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2020-08-28T00:37:57Z</dcterms:modified>
</cp:coreProperties>
</file>