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95" windowHeight="8415"/>
  </bookViews>
  <sheets>
    <sheet name="APURAÇÕES" sheetId="1" r:id="rId1"/>
    <sheet name="GRAFICO" sheetId="7" r:id="rId2"/>
    <sheet name="DATABASE" sheetId="2" r:id="rId3"/>
    <sheet name="TABELA DINAMICA" sheetId="6" r:id="rId4"/>
    <sheet name="CARACTERISTICAS EMPRESA" sheetId="5" r:id="rId5"/>
  </sheets>
  <definedNames>
    <definedName name="_xlnm._FilterDatabase" localSheetId="0" hidden="1">APURAÇÕES!$A$7:$O$17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<sst xmlns="http://schemas.openxmlformats.org/spreadsheetml/2006/main" count="116" uniqueCount="43">
  <si>
    <t>QUAL MÊS DESEJA APURAR</t>
  </si>
  <si>
    <t>CÁLCULOS PARA APURAÇÃO</t>
  </si>
  <si>
    <t>TAREFAS</t>
  </si>
  <si>
    <t>INDICE</t>
  </si>
  <si>
    <t>EMPRESA</t>
  </si>
  <si>
    <t>regime</t>
  </si>
  <si>
    <t>faturamento</t>
  </si>
  <si>
    <t>pis</t>
  </si>
  <si>
    <t>cofins</t>
  </si>
  <si>
    <t>irpj</t>
  </si>
  <si>
    <t>cssl</t>
  </si>
  <si>
    <t>ISS</t>
  </si>
  <si>
    <t>TOTAL TRIBUTOS</t>
  </si>
  <si>
    <t>% TRIBUTOS</t>
  </si>
  <si>
    <t>SITUAÇÃO</t>
  </si>
  <si>
    <t>DARFS</t>
  </si>
  <si>
    <t>EMAILS</t>
  </si>
  <si>
    <t>BETINHO PNEU LTDA</t>
  </si>
  <si>
    <t>SN</t>
  </si>
  <si>
    <t>GIGI COSMETICOS LTDA</t>
  </si>
  <si>
    <t>GILTRON S/A</t>
  </si>
  <si>
    <t>AKES LTDA</t>
  </si>
  <si>
    <t>LP</t>
  </si>
  <si>
    <t>CONFRATEC LTDA</t>
  </si>
  <si>
    <t>LALLA GAS EI</t>
  </si>
  <si>
    <t>NATAN PEÇAS LTDA</t>
  </si>
  <si>
    <t>TELETA LTDA</t>
  </si>
  <si>
    <t>VIDA PET LTDA</t>
  </si>
  <si>
    <t>ZEMBRA ROUPAS LTDA</t>
  </si>
  <si>
    <t>Pendências:</t>
  </si>
  <si>
    <t>SITUAÇÃO DA TAREFA:</t>
  </si>
  <si>
    <t>OBSERVAÇÃO:</t>
  </si>
  <si>
    <t>As alíquotas são hipotéticas e com valores próximos da realidade.</t>
  </si>
  <si>
    <t>DATA</t>
  </si>
  <si>
    <t>FATURAMENTO POR NUMERO DE FUNCIONÁRIOS</t>
  </si>
  <si>
    <t>Soma de FATURAMENTOEM 2021</t>
  </si>
  <si>
    <t>FUNCIONARIOS</t>
  </si>
  <si>
    <t>PORTE</t>
  </si>
  <si>
    <t>Total geral</t>
  </si>
  <si>
    <t>GRANDE</t>
  </si>
  <si>
    <t>MEDIO</t>
  </si>
  <si>
    <t>PEQUENO</t>
  </si>
  <si>
    <t>FATURAMENTOEM 2021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</si>
</sst>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</numFmts>
  <fonts count="28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6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17" borderId="1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25" borderId="1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14" applyNumberFormat="0" applyAlignment="0" applyProtection="0">
      <alignment vertical="center"/>
    </xf>
    <xf numFmtId="0" fontId="25" fillId="30" borderId="17" applyNumberFormat="0" applyAlignment="0" applyProtection="0">
      <alignment vertical="center"/>
    </xf>
    <xf numFmtId="0" fontId="26" fillId="30" borderId="14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9" fontId="1" fillId="0" borderId="1" xfId="1" applyNumberFormat="1" applyFont="1" applyBorder="1" applyAlignment="1">
      <alignment horizontal="center" vertical="center"/>
    </xf>
    <xf numFmtId="0" fontId="1" fillId="0" borderId="1" xfId="9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79" fontId="7" fillId="8" borderId="1" xfId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7" fillId="8" borderId="1" xfId="9" applyFont="1" applyFill="1" applyBorder="1" applyAlignment="1">
      <alignment horizontal="center" vertical="center"/>
    </xf>
    <xf numFmtId="9" fontId="7" fillId="8" borderId="1" xfId="4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6" fontId="5" fillId="8" borderId="1" xfId="9" applyFont="1" applyFill="1" applyBorder="1" applyAlignment="1">
      <alignment horizontal="center" vertical="center"/>
    </xf>
    <xf numFmtId="9" fontId="5" fillId="8" borderId="1" xfId="4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C00000"/>
      </font>
      <fill>
        <patternFill patternType="solid">
          <bgColor theme="5" tint="0.4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BB05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FATURAMENTO MENSAL POR EMPRESA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APURAÇÕES!$B$8:$B$17</c:f>
              <c:strCache>
                <c:ptCount val="10"/>
                <c:pt idx="0">
                  <c:v>BETINHO PNEU LTDA</c:v>
                </c:pt>
                <c:pt idx="1">
                  <c:v>GIGI COSMETICOS LTDA</c:v>
                </c:pt>
                <c:pt idx="2">
                  <c:v>GILTRON S/A</c:v>
                </c:pt>
                <c:pt idx="3">
                  <c:v>AKES LTDA</c:v>
                </c:pt>
                <c:pt idx="4">
                  <c:v>CONFRATEC LTDA</c:v>
                </c:pt>
                <c:pt idx="5">
                  <c:v>LALLA GAS EI</c:v>
                </c:pt>
                <c:pt idx="6">
                  <c:v>NATAN PEÇAS LTDA</c:v>
                </c:pt>
                <c:pt idx="7">
                  <c:v>TELETA LTDA</c:v>
                </c:pt>
                <c:pt idx="8">
                  <c:v>VIDA PET LTDA</c:v>
                </c:pt>
                <c:pt idx="9">
                  <c:v>ZEMBRA ROUPAS LTDA</c:v>
                </c:pt>
              </c:strCache>
            </c:strRef>
          </c:cat>
          <c:val>
            <c:numRef>
              <c:f>APURAÇÕES!$D$8:$D$17</c:f>
              <c:numCache>
                <c:formatCode>_-* #,##0.00_-;\-* #,##0.00_-;_-* "-"??_-;_-@_-</c:formatCode>
                <c:ptCount val="10"/>
                <c:pt idx="0">
                  <c:v>19402.0448682373</c:v>
                </c:pt>
                <c:pt idx="1">
                  <c:v>10821.8576954312</c:v>
                </c:pt>
                <c:pt idx="2">
                  <c:v>18551.7560493106</c:v>
                </c:pt>
                <c:pt idx="3">
                  <c:v>46379.3901232764</c:v>
                </c:pt>
                <c:pt idx="4">
                  <c:v>7729.8983538794</c:v>
                </c:pt>
                <c:pt idx="5">
                  <c:v>23189.6950616382</c:v>
                </c:pt>
                <c:pt idx="6">
                  <c:v>28600.6239093538</c:v>
                </c:pt>
                <c:pt idx="7">
                  <c:v>34011.5527570694</c:v>
                </c:pt>
                <c:pt idx="8">
                  <c:v>39422.481604785</c:v>
                </c:pt>
                <c:pt idx="9">
                  <c:v>44833.4104525006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9816444"/>
        <c:axId val="549486784"/>
      </c:lineChart>
      <c:catAx>
        <c:axId val="549816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486784"/>
        <c:crosses val="autoZero"/>
        <c:auto val="1"/>
        <c:lblAlgn val="ctr"/>
        <c:lblOffset val="100"/>
        <c:noMultiLvlLbl val="0"/>
      </c:catAx>
      <c:valAx>
        <c:axId val="5494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8164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N$10" val="0"/>
</file>

<file path=xl/ctrlProps/ctrlProp10.xml><?xml version="1.0" encoding="utf-8"?>
<formControlPr xmlns="http://schemas.microsoft.com/office/spreadsheetml/2009/9/main" objectType="CheckBox" checked="Checked" fmlaLink="$N$8" val="0"/>
</file>

<file path=xl/ctrlProps/ctrlProp11.xml><?xml version="1.0" encoding="utf-8"?>
<formControlPr xmlns="http://schemas.microsoft.com/office/spreadsheetml/2009/9/main" objectType="CheckBox" checked="Checked" fmlaLink="$O$10" val="0"/>
</file>

<file path=xl/ctrlProps/ctrlProp12.xml><?xml version="1.0" encoding="utf-8"?>
<formControlPr xmlns="http://schemas.microsoft.com/office/spreadsheetml/2009/9/main" objectType="CheckBox" checked="Checked" fmlaLink="$O$11" val="0"/>
</file>

<file path=xl/ctrlProps/ctrlProp13.xml><?xml version="1.0" encoding="utf-8"?>
<formControlPr xmlns="http://schemas.microsoft.com/office/spreadsheetml/2009/9/main" objectType="CheckBox" checked="Checked" fmlaLink="$O$12" val="0"/>
</file>

<file path=xl/ctrlProps/ctrlProp14.xml><?xml version="1.0" encoding="utf-8"?>
<formControlPr xmlns="http://schemas.microsoft.com/office/spreadsheetml/2009/9/main" objectType="CheckBox" checked="Checked" fmlaLink="$O$13" val="0"/>
</file>

<file path=xl/ctrlProps/ctrlProp15.xml><?xml version="1.0" encoding="utf-8"?>
<formControlPr xmlns="http://schemas.microsoft.com/office/spreadsheetml/2009/9/main" objectType="CheckBox" checked="Checked" fmlaLink="$O$14" val="0"/>
</file>

<file path=xl/ctrlProps/ctrlProp16.xml><?xml version="1.0" encoding="utf-8"?>
<formControlPr xmlns="http://schemas.microsoft.com/office/spreadsheetml/2009/9/main" objectType="CheckBox" checked="Checked" fmlaLink="$O$15" val="0"/>
</file>

<file path=xl/ctrlProps/ctrlProp17.xml><?xml version="1.0" encoding="utf-8"?>
<formControlPr xmlns="http://schemas.microsoft.com/office/spreadsheetml/2009/9/main" objectType="CheckBox" checked="Checked" fmlaLink="$O$16" val="0"/>
</file>

<file path=xl/ctrlProps/ctrlProp18.xml><?xml version="1.0" encoding="utf-8"?>
<formControlPr xmlns="http://schemas.microsoft.com/office/spreadsheetml/2009/9/main" objectType="CheckBox" checked="Checked" fmlaLink="$O$17" val="0"/>
</file>

<file path=xl/ctrlProps/ctrlProp19.xml><?xml version="1.0" encoding="utf-8"?>
<formControlPr xmlns="http://schemas.microsoft.com/office/spreadsheetml/2009/9/main" objectType="CheckBox" fmlaLink="$O$9" val="0"/>
</file>

<file path=xl/ctrlProps/ctrlProp2.xml><?xml version="1.0" encoding="utf-8"?>
<formControlPr xmlns="http://schemas.microsoft.com/office/spreadsheetml/2009/9/main" objectType="CheckBox" checked="Checked" fmlaLink="$N$11" val="0"/>
</file>

<file path=xl/ctrlProps/ctrlProp20.xml><?xml version="1.0" encoding="utf-8"?>
<formControlPr xmlns="http://schemas.microsoft.com/office/spreadsheetml/2009/9/main" objectType="CheckBox" checked="Checked" fmlaLink="$O$8" val="0"/>
</file>

<file path=xl/ctrlProps/ctrlProp3.xml><?xml version="1.0" encoding="utf-8"?>
<formControlPr xmlns="http://schemas.microsoft.com/office/spreadsheetml/2009/9/main" objectType="CheckBox" fmlaLink="$N$12" val="0"/>
</file>

<file path=xl/ctrlProps/ctrlProp4.xml><?xml version="1.0" encoding="utf-8"?>
<formControlPr xmlns="http://schemas.microsoft.com/office/spreadsheetml/2009/9/main" objectType="CheckBox" checked="Checked" fmlaLink="$N$13" val="0"/>
</file>

<file path=xl/ctrlProps/ctrlProp5.xml><?xml version="1.0" encoding="utf-8"?>
<formControlPr xmlns="http://schemas.microsoft.com/office/spreadsheetml/2009/9/main" objectType="CheckBox" checked="Checked" fmlaLink="$N$14" val="0"/>
</file>

<file path=xl/ctrlProps/ctrlProp6.xml><?xml version="1.0" encoding="utf-8"?>
<formControlPr xmlns="http://schemas.microsoft.com/office/spreadsheetml/2009/9/main" objectType="CheckBox" fmlaLink="$N$15" val="0"/>
</file>

<file path=xl/ctrlProps/ctrlProp7.xml><?xml version="1.0" encoding="utf-8"?>
<formControlPr xmlns="http://schemas.microsoft.com/office/spreadsheetml/2009/9/main" objectType="CheckBox" checked="Checked" fmlaLink="$N$16" val="0"/>
</file>

<file path=xl/ctrlProps/ctrlProp8.xml><?xml version="1.0" encoding="utf-8"?>
<formControlPr xmlns="http://schemas.microsoft.com/office/spreadsheetml/2009/9/main" objectType="CheckBox" checked="Checked" fmlaLink="$N$17" val="0"/>
</file>

<file path=xl/ctrlProps/ctrlProp9.xml><?xml version="1.0" encoding="utf-8"?>
<formControlPr xmlns="http://schemas.microsoft.com/office/spreadsheetml/2009/9/main" objectType="CheckBox" checked="Checked" fmlaLink="$N$9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9</xdr:row>
          <xdr:rowOff>24765</xdr:rowOff>
        </xdr:from>
        <xdr:to>
          <xdr:col>14</xdr:col>
          <xdr:colOff>111125</xdr:colOff>
          <xdr:row>10</xdr:row>
          <xdr:rowOff>24765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3745210" y="290131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10</xdr:row>
          <xdr:rowOff>24765</xdr:rowOff>
        </xdr:from>
        <xdr:to>
          <xdr:col>14</xdr:col>
          <xdr:colOff>111125</xdr:colOff>
          <xdr:row>11</xdr:row>
          <xdr:rowOff>24765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3745210" y="310134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11</xdr:row>
          <xdr:rowOff>24765</xdr:rowOff>
        </xdr:from>
        <xdr:to>
          <xdr:col>14</xdr:col>
          <xdr:colOff>111125</xdr:colOff>
          <xdr:row>12</xdr:row>
          <xdr:rowOff>24765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3745210" y="330136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12</xdr:row>
          <xdr:rowOff>24765</xdr:rowOff>
        </xdr:from>
        <xdr:to>
          <xdr:col>14</xdr:col>
          <xdr:colOff>111125</xdr:colOff>
          <xdr:row>13</xdr:row>
          <xdr:rowOff>24765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3745210" y="350139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13</xdr:row>
          <xdr:rowOff>24765</xdr:rowOff>
        </xdr:from>
        <xdr:to>
          <xdr:col>14</xdr:col>
          <xdr:colOff>111125</xdr:colOff>
          <xdr:row>14</xdr:row>
          <xdr:rowOff>24765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3745210" y="370141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14</xdr:row>
          <xdr:rowOff>24765</xdr:rowOff>
        </xdr:from>
        <xdr:to>
          <xdr:col>14</xdr:col>
          <xdr:colOff>111125</xdr:colOff>
          <xdr:row>15</xdr:row>
          <xdr:rowOff>24765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3745210" y="390144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15</xdr:row>
          <xdr:rowOff>26035</xdr:rowOff>
        </xdr:from>
        <xdr:to>
          <xdr:col>14</xdr:col>
          <xdr:colOff>111125</xdr:colOff>
          <xdr:row>16</xdr:row>
          <xdr:rowOff>26035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3745210" y="410273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16</xdr:row>
          <xdr:rowOff>26035</xdr:rowOff>
        </xdr:from>
        <xdr:to>
          <xdr:col>14</xdr:col>
          <xdr:colOff>111125</xdr:colOff>
          <xdr:row>17</xdr:row>
          <xdr:rowOff>26035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3745210" y="430276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8</xdr:row>
          <xdr:rowOff>24765</xdr:rowOff>
        </xdr:from>
        <xdr:to>
          <xdr:col>14</xdr:col>
          <xdr:colOff>111125</xdr:colOff>
          <xdr:row>9</xdr:row>
          <xdr:rowOff>24765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3745210" y="270129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368300</xdr:colOff>
          <xdr:row>7</xdr:row>
          <xdr:rowOff>24765</xdr:rowOff>
        </xdr:from>
        <xdr:to>
          <xdr:col>14</xdr:col>
          <xdr:colOff>111125</xdr:colOff>
          <xdr:row>8</xdr:row>
          <xdr:rowOff>24765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3745210" y="250126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9</xdr:row>
          <xdr:rowOff>16510</xdr:rowOff>
        </xdr:from>
        <xdr:to>
          <xdr:col>14</xdr:col>
          <xdr:colOff>535940</xdr:colOff>
          <xdr:row>10</xdr:row>
          <xdr:rowOff>16510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4170025" y="289306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10</xdr:row>
          <xdr:rowOff>16510</xdr:rowOff>
        </xdr:from>
        <xdr:to>
          <xdr:col>14</xdr:col>
          <xdr:colOff>535940</xdr:colOff>
          <xdr:row>11</xdr:row>
          <xdr:rowOff>16510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4170025" y="309308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11</xdr:row>
          <xdr:rowOff>16510</xdr:rowOff>
        </xdr:from>
        <xdr:to>
          <xdr:col>14</xdr:col>
          <xdr:colOff>535940</xdr:colOff>
          <xdr:row>12</xdr:row>
          <xdr:rowOff>16510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4170025" y="329311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12</xdr:row>
          <xdr:rowOff>16510</xdr:rowOff>
        </xdr:from>
        <xdr:to>
          <xdr:col>14</xdr:col>
          <xdr:colOff>535940</xdr:colOff>
          <xdr:row>13</xdr:row>
          <xdr:rowOff>16510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4170025" y="349313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13</xdr:row>
          <xdr:rowOff>16510</xdr:rowOff>
        </xdr:from>
        <xdr:to>
          <xdr:col>14</xdr:col>
          <xdr:colOff>535940</xdr:colOff>
          <xdr:row>14</xdr:row>
          <xdr:rowOff>16510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4170025" y="369316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14</xdr:row>
          <xdr:rowOff>16510</xdr:rowOff>
        </xdr:from>
        <xdr:to>
          <xdr:col>14</xdr:col>
          <xdr:colOff>535940</xdr:colOff>
          <xdr:row>15</xdr:row>
          <xdr:rowOff>16510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4170025" y="389318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15</xdr:row>
          <xdr:rowOff>18415</xdr:rowOff>
        </xdr:from>
        <xdr:to>
          <xdr:col>14</xdr:col>
          <xdr:colOff>535940</xdr:colOff>
          <xdr:row>16</xdr:row>
          <xdr:rowOff>18415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4170025" y="409511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16</xdr:row>
          <xdr:rowOff>18415</xdr:rowOff>
        </xdr:from>
        <xdr:to>
          <xdr:col>14</xdr:col>
          <xdr:colOff>535940</xdr:colOff>
          <xdr:row>17</xdr:row>
          <xdr:rowOff>18415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4170025" y="429514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8</xdr:row>
          <xdr:rowOff>16510</xdr:rowOff>
        </xdr:from>
        <xdr:to>
          <xdr:col>14</xdr:col>
          <xdr:colOff>535940</xdr:colOff>
          <xdr:row>9</xdr:row>
          <xdr:rowOff>16510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4170025" y="2693035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135890</xdr:colOff>
          <xdr:row>7</xdr:row>
          <xdr:rowOff>16510</xdr:rowOff>
        </xdr:from>
        <xdr:to>
          <xdr:col>14</xdr:col>
          <xdr:colOff>535940</xdr:colOff>
          <xdr:row>8</xdr:row>
          <xdr:rowOff>16510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4170025" y="2493010"/>
              <a:ext cx="400050" cy="20002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779462</xdr:colOff>
      <xdr:row>2</xdr:row>
      <xdr:rowOff>105727</xdr:rowOff>
    </xdr:from>
    <xdr:to>
      <xdr:col>3</xdr:col>
      <xdr:colOff>1136967</xdr:colOff>
      <xdr:row>2</xdr:row>
      <xdr:rowOff>374967</xdr:rowOff>
    </xdr:to>
    <xdr:sp>
      <xdr:nvSpPr>
        <xdr:cNvPr id="2" name="Seta para cima 1"/>
        <xdr:cNvSpPr/>
      </xdr:nvSpPr>
      <xdr:spPr>
        <a:xfrm rot="5400000">
          <a:off x="4442460" y="718185"/>
          <a:ext cx="269240" cy="357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447040</xdr:colOff>
      <xdr:row>28</xdr:row>
      <xdr:rowOff>123825</xdr:rowOff>
    </xdr:to>
    <xdr:graphicFrame>
      <xdr:nvGraphicFramePr>
        <xdr:cNvPr id="2" name="Gráfico 1"/>
        <xdr:cNvGraphicFramePr/>
      </xdr:nvGraphicFramePr>
      <xdr:xfrm>
        <a:off x="9525" y="9525"/>
        <a:ext cx="8362315" cy="46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10.6848032407" refreshedBy="unive" recordCount="10">
  <cacheSource type="worksheet">
    <worksheetSource ref="A1:D11" sheet="CARACTERISTICAS EMPRESA"/>
  </cacheSource>
  <cacheFields count="4">
    <cacheField name="DATA" numFmtId="0">
      <sharedItems count="10">
        <s v="AKES LTDA"/>
        <s v="BETINHO PNEU LTDA"/>
        <s v="CONFRATEC LTDA"/>
        <s v="GIGI COSMETICOS LTDA"/>
        <s v="GILTRON S/A"/>
        <s v="LALLA GAS EI"/>
        <s v="NATAN PEÇAS LTDA"/>
        <s v="TELETA LTDA"/>
        <s v="VIDA PET LTDA"/>
        <s v="ZEMBRA ROUPAS LTDA"/>
      </sharedItems>
    </cacheField>
    <cacheField name="PORTE" numFmtId="179">
      <sharedItems count="3">
        <s v="PEQUENO"/>
        <s v="MEDIO"/>
        <s v="GRANDE"/>
      </sharedItems>
    </cacheField>
    <cacheField name="FUNCIONARIOS" numFmtId="179">
      <sharedItems containsSemiMixedTypes="0" containsString="0" containsNumber="1" containsInteger="1" minValue="0" maxValue="500" count="10">
        <n v="3"/>
        <n v="15"/>
        <n v="17"/>
        <n v="20"/>
        <n v="500"/>
        <n v="5"/>
        <n v="30"/>
        <n v="40"/>
        <n v="120"/>
        <n v="290"/>
      </sharedItems>
    </cacheField>
    <cacheField name="FATURAMENTOEM 2021" numFmtId="179">
      <sharedItems containsSemiMixedTypes="0" containsString="0" containsNumber="1" minValue="0" maxValue="122892.629893111" count="10">
        <n v="102831.0552"/>
        <n v="104887.676304"/>
        <n v="106985.42983008"/>
        <n v="109125.138426682"/>
        <n v="111307.641195215"/>
        <n v="113533.79401912"/>
        <n v="115804.469899502"/>
        <n v="118120.559297492"/>
        <n v="120482.970483442"/>
        <n v="122892.62989311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1"/>
    <x v="1"/>
    <x v="1"/>
    <x v="1"/>
  </r>
  <r>
    <x v="2"/>
    <x v="1"/>
    <x v="2"/>
    <x v="2"/>
  </r>
  <r>
    <x v="3"/>
    <x v="1"/>
    <x v="3"/>
    <x v="3"/>
  </r>
  <r>
    <x v="4"/>
    <x v="2"/>
    <x v="4"/>
    <x v="4"/>
  </r>
  <r>
    <x v="5"/>
    <x v="0"/>
    <x v="5"/>
    <x v="5"/>
  </r>
  <r>
    <x v="6"/>
    <x v="1"/>
    <x v="6"/>
    <x v="6"/>
  </r>
  <r>
    <x v="7"/>
    <x v="1"/>
    <x v="7"/>
    <x v="7"/>
  </r>
  <r>
    <x v="8"/>
    <x v="2"/>
    <x v="8"/>
    <x v="8"/>
  </r>
  <r>
    <x v="9"/>
    <x v="2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3:L8" firstHeaderRow="1" firstDataRow="2" firstDataCol="1"/>
  <pivotFields count="4"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axis="axisCol" compact="0" numFmtId="179" showAll="0">
      <items count="11">
        <item x="0"/>
        <item x="5"/>
        <item x="1"/>
        <item x="2"/>
        <item x="3"/>
        <item x="6"/>
        <item x="7"/>
        <item x="8"/>
        <item x="9"/>
        <item x="4"/>
        <item t="default"/>
      </items>
    </pivotField>
    <pivotField dataField="1" compact="0" numFmtId="17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a de FATURAMENTOEM 2021" fld="3" baseField="0" baseItem="0"/>
  </dataFields>
  <formats count="10">
    <format dxfId="0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dataOnly="0" labelOnly="1" fieldPosition="0">
        <references count="1">
          <reference field="2" count="1">
            <x v="1"/>
          </reference>
        </references>
      </pivotArea>
    </format>
    <format dxfId="2">
      <pivotArea dataOnly="0" labelOnly="1" fieldPosition="0">
        <references count="1">
          <reference field="2" count="1">
            <x v="2"/>
          </reference>
        </references>
      </pivotArea>
    </format>
    <format dxfId="3">
      <pivotArea dataOnly="0" labelOnly="1" fieldPosition="0">
        <references count="1">
          <reference field="2" count="1">
            <x v="3"/>
          </reference>
        </references>
      </pivotArea>
    </format>
    <format dxfId="4">
      <pivotArea dataOnly="0" labelOnly="1" fieldPosition="0">
        <references count="1">
          <reference field="2" count="1">
            <x v="4"/>
          </reference>
        </references>
      </pivotArea>
    </format>
    <format dxfId="5">
      <pivotArea dataOnly="0" labelOnly="1" fieldPosition="0">
        <references count="1">
          <reference field="2" count="1">
            <x v="5"/>
          </reference>
        </references>
      </pivotArea>
    </format>
    <format dxfId="6">
      <pivotArea dataOnly="0" labelOnly="1" fieldPosition="0">
        <references count="1">
          <reference field="2" count="1">
            <x v="6"/>
          </reference>
        </references>
      </pivotArea>
    </format>
    <format dxfId="7">
      <pivotArea dataOnly="0" labelOnly="1" fieldPosition="0">
        <references count="1">
          <reference field="2" count="1">
            <x v="7"/>
          </reference>
        </references>
      </pivotArea>
    </format>
    <format dxfId="8">
      <pivotArea dataOnly="0" labelOnly="1" fieldPosition="0">
        <references count="1">
          <reference field="2" count="1">
            <x v="8"/>
          </reference>
        </references>
      </pivotArea>
    </format>
    <format dxfId="9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5"/>
    <pageSetUpPr fitToPage="1"/>
  </sheetPr>
  <dimension ref="A1:O23"/>
  <sheetViews>
    <sheetView tabSelected="1" zoomScale="70" zoomScaleNormal="70" workbookViewId="0">
      <selection activeCell="E4" sqref="E4"/>
    </sheetView>
  </sheetViews>
  <sheetFormatPr defaultColWidth="36.9714285714286" defaultRowHeight="12.75"/>
  <cols>
    <col min="1" max="1" width="10.4285714285714" style="13" customWidth="1"/>
    <col min="2" max="2" width="26" style="13" customWidth="1"/>
    <col min="3" max="3" width="17.8571428571429" style="13" customWidth="1"/>
    <col min="4" max="4" width="18.2857142857143" style="13" customWidth="1"/>
    <col min="5" max="6" width="10.8571428571429" style="13" customWidth="1"/>
    <col min="7" max="8" width="9" style="13" customWidth="1"/>
    <col min="9" max="9" width="10.8571428571429" style="13" customWidth="1"/>
    <col min="10" max="10" width="24" style="13" customWidth="1"/>
    <col min="11" max="11" width="17.5714285714286" style="13" customWidth="1"/>
    <col min="12" max="12" width="11.6285714285714" style="13" customWidth="1"/>
    <col min="13" max="13" width="24.2857142857143" style="13" customWidth="1"/>
    <col min="14" max="14" width="9.85714285714286" style="13" customWidth="1"/>
    <col min="15" max="15" width="11.1428571428571" style="13" customWidth="1"/>
    <col min="16" max="16384" width="36.9714285714286" style="13" customWidth="1"/>
  </cols>
  <sheetData>
    <row r="1" s="10" customFormat="1" ht="33.75" spans="1:15">
      <c r="A1" s="14" t="str">
        <f ca="1">"GERENCIADOR DE APURAÇÃO DE IMPOSTOS DO MÊS: "&amp;IF(MONTH(TODAY())=1,12,MONTH(TODAY())-1)</f>
        <v>GERENCIADOR DE APURAÇÃO DE IMPOSTOS DO MÊS: 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="10" customFormat="1" ht="18" customHeight="1"/>
    <row r="3" s="10" customFormat="1" ht="33.75" spans="1:6">
      <c r="A3" s="15" t="s">
        <v>0</v>
      </c>
      <c r="B3" s="15"/>
      <c r="C3" s="15"/>
      <c r="D3" s="15"/>
      <c r="E3" s="16">
        <v>44866</v>
      </c>
      <c r="F3" s="16"/>
    </row>
    <row r="4" s="10" customFormat="1" ht="33.75"/>
    <row r="5" s="11" customFormat="1" ht="33.75" spans="1:15">
      <c r="A5" s="17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/>
      <c r="M5" s="17" t="s">
        <v>2</v>
      </c>
      <c r="N5" s="17"/>
      <c r="O5" s="17"/>
    </row>
    <row r="6" s="11" customFormat="1" ht="21"/>
    <row r="7" s="11" customFormat="1" ht="21" spans="1:15">
      <c r="A7" s="18" t="s">
        <v>3</v>
      </c>
      <c r="B7" s="18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18" t="s">
        <v>13</v>
      </c>
      <c r="M7" s="18" t="s">
        <v>14</v>
      </c>
      <c r="N7" s="18" t="s">
        <v>15</v>
      </c>
      <c r="O7" s="18" t="s">
        <v>16</v>
      </c>
    </row>
    <row r="8" s="12" customFormat="1" ht="15.75" spans="1:15">
      <c r="A8" s="19">
        <v>3</v>
      </c>
      <c r="B8" s="20" t="s">
        <v>17</v>
      </c>
      <c r="C8" s="20" t="s">
        <v>18</v>
      </c>
      <c r="D8" s="21">
        <f>VLOOKUP($E$3,DATABASE!A:K,$A8,0)</f>
        <v>19402.0448682373</v>
      </c>
      <c r="E8" s="21" t="s">
        <v>18</v>
      </c>
      <c r="F8" s="21" t="s">
        <v>18</v>
      </c>
      <c r="G8" s="21" t="s">
        <v>18</v>
      </c>
      <c r="H8" s="21" t="s">
        <v>18</v>
      </c>
      <c r="I8" s="21" t="s">
        <v>18</v>
      </c>
      <c r="J8" s="31" t="s">
        <v>18</v>
      </c>
      <c r="K8" s="32" t="s">
        <v>18</v>
      </c>
      <c r="M8" s="33" t="str">
        <f t="shared" ref="M8:M17" si="0">IF(AND(N8=TRUE(),O8=TRUE()),"CONCLUÍDO","AGUARDANDO")</f>
        <v>CONCLUÍDO</v>
      </c>
      <c r="N8" s="34" t="b">
        <v>1</v>
      </c>
      <c r="O8" s="34" t="b">
        <v>1</v>
      </c>
    </row>
    <row r="9" s="12" customFormat="1" ht="15.75" spans="1:15">
      <c r="A9" s="19">
        <v>5</v>
      </c>
      <c r="B9" s="20" t="s">
        <v>19</v>
      </c>
      <c r="C9" s="20" t="s">
        <v>18</v>
      </c>
      <c r="D9" s="21">
        <f>VLOOKUP($E$3,DATABASE!A:K,$A9,0)</f>
        <v>10821.8576954312</v>
      </c>
      <c r="E9" s="21" t="s">
        <v>18</v>
      </c>
      <c r="F9" s="21" t="s">
        <v>18</v>
      </c>
      <c r="G9" s="21" t="s">
        <v>18</v>
      </c>
      <c r="H9" s="21" t="s">
        <v>18</v>
      </c>
      <c r="I9" s="21" t="s">
        <v>18</v>
      </c>
      <c r="J9" s="31" t="s">
        <v>18</v>
      </c>
      <c r="K9" s="32" t="s">
        <v>18</v>
      </c>
      <c r="M9" s="33" t="str">
        <f t="shared" si="0"/>
        <v>AGUARDANDO</v>
      </c>
      <c r="N9" s="35" t="b">
        <v>1</v>
      </c>
      <c r="O9" s="35" t="b">
        <v>0</v>
      </c>
    </row>
    <row r="10" s="12" customFormat="1" ht="15.75" spans="1:15">
      <c r="A10" s="19">
        <v>6</v>
      </c>
      <c r="B10" s="20" t="s">
        <v>20</v>
      </c>
      <c r="C10" s="20" t="s">
        <v>18</v>
      </c>
      <c r="D10" s="21">
        <f>VLOOKUP($E$3,DATABASE!A:K,$A10,0)</f>
        <v>18551.7560493106</v>
      </c>
      <c r="E10" s="21" t="s">
        <v>18</v>
      </c>
      <c r="F10" s="21" t="s">
        <v>18</v>
      </c>
      <c r="G10" s="21" t="s">
        <v>18</v>
      </c>
      <c r="H10" s="21" t="s">
        <v>18</v>
      </c>
      <c r="I10" s="21" t="s">
        <v>18</v>
      </c>
      <c r="J10" s="31" t="s">
        <v>18</v>
      </c>
      <c r="K10" s="32" t="s">
        <v>18</v>
      </c>
      <c r="M10" s="33" t="str">
        <f t="shared" si="0"/>
        <v>CONCLUÍDO</v>
      </c>
      <c r="N10" s="35" t="b">
        <v>1</v>
      </c>
      <c r="O10" s="35" t="b">
        <v>1</v>
      </c>
    </row>
    <row r="11" s="12" customFormat="1" ht="15.75" spans="1:15">
      <c r="A11" s="19">
        <v>2</v>
      </c>
      <c r="B11" s="20" t="s">
        <v>21</v>
      </c>
      <c r="C11" s="20" t="s">
        <v>22</v>
      </c>
      <c r="D11" s="21">
        <f>VLOOKUP($E$3,DATABASE!A:K,$A11,0)</f>
        <v>46379.3901232764</v>
      </c>
      <c r="E11" s="21">
        <f t="shared" ref="E11:E17" si="1">$D11*0.065</f>
        <v>3014.66035801297</v>
      </c>
      <c r="F11" s="21">
        <f t="shared" ref="F11:F17" si="2">$D11*0.03</f>
        <v>1391.38170369829</v>
      </c>
      <c r="G11" s="21">
        <f>$D11*0.08*0.15</f>
        <v>556.552681479317</v>
      </c>
      <c r="H11" s="21">
        <f>$D11*0.12*0.09</f>
        <v>500.897413331385</v>
      </c>
      <c r="I11" s="21">
        <f t="shared" ref="I11:I17" si="3">$D11*0.03</f>
        <v>1391.38170369829</v>
      </c>
      <c r="J11" s="36">
        <f>I11+F11+E11+G11+H11</f>
        <v>6854.87386022025</v>
      </c>
      <c r="K11" s="37">
        <f t="shared" ref="K11:K17" si="4">J11/D11</f>
        <v>0.1478</v>
      </c>
      <c r="M11" s="33" t="str">
        <f t="shared" si="0"/>
        <v>CONCLUÍDO</v>
      </c>
      <c r="N11" s="34" t="b">
        <v>1</v>
      </c>
      <c r="O11" s="34" t="b">
        <v>1</v>
      </c>
    </row>
    <row r="12" s="12" customFormat="1" ht="15.75" spans="1:15">
      <c r="A12" s="19">
        <v>4</v>
      </c>
      <c r="B12" s="20" t="s">
        <v>23</v>
      </c>
      <c r="C12" s="20" t="s">
        <v>22</v>
      </c>
      <c r="D12" s="21">
        <f>VLOOKUP($E$3,DATABASE!A:K,$A12,0)</f>
        <v>7729.8983538794</v>
      </c>
      <c r="E12" s="21">
        <f t="shared" si="1"/>
        <v>502.443393002161</v>
      </c>
      <c r="F12" s="21">
        <f t="shared" si="2"/>
        <v>231.896950616382</v>
      </c>
      <c r="G12" s="21">
        <f t="shared" ref="G12:G17" si="5">$D12*0.08*0.15</f>
        <v>92.7587802465528</v>
      </c>
      <c r="H12" s="21">
        <f t="shared" ref="H12:H17" si="6">$D12*0.12*0.09</f>
        <v>83.4829022218975</v>
      </c>
      <c r="I12" s="21">
        <f t="shared" si="3"/>
        <v>231.896950616382</v>
      </c>
      <c r="J12" s="36">
        <f t="shared" ref="J12:J17" si="7">I12+F12+E12+G12+H12</f>
        <v>1142.47897670338</v>
      </c>
      <c r="K12" s="37">
        <f t="shared" si="4"/>
        <v>0.1478</v>
      </c>
      <c r="M12" s="33" t="str">
        <f t="shared" si="0"/>
        <v>AGUARDANDO</v>
      </c>
      <c r="N12" s="34" t="b">
        <v>0</v>
      </c>
      <c r="O12" s="34" t="b">
        <v>1</v>
      </c>
    </row>
    <row r="13" s="12" customFormat="1" ht="15.75" spans="1:15">
      <c r="A13" s="19">
        <v>7</v>
      </c>
      <c r="B13" s="20" t="s">
        <v>24</v>
      </c>
      <c r="C13" s="20" t="s">
        <v>22</v>
      </c>
      <c r="D13" s="21">
        <f>VLOOKUP($E$3,DATABASE!A:K,$A13,0)</f>
        <v>23189.6950616382</v>
      </c>
      <c r="E13" s="21">
        <f t="shared" si="1"/>
        <v>1507.33017900648</v>
      </c>
      <c r="F13" s="21">
        <f t="shared" si="2"/>
        <v>695.690851849146</v>
      </c>
      <c r="G13" s="21">
        <f t="shared" si="5"/>
        <v>278.276340739658</v>
      </c>
      <c r="H13" s="21">
        <f t="shared" si="6"/>
        <v>250.448706665693</v>
      </c>
      <c r="I13" s="21">
        <f t="shared" si="3"/>
        <v>695.690851849146</v>
      </c>
      <c r="J13" s="36">
        <f t="shared" si="7"/>
        <v>3427.43693011013</v>
      </c>
      <c r="K13" s="37">
        <f t="shared" si="4"/>
        <v>0.1478</v>
      </c>
      <c r="M13" s="33" t="str">
        <f t="shared" si="0"/>
        <v>CONCLUÍDO</v>
      </c>
      <c r="N13" s="35" t="b">
        <v>1</v>
      </c>
      <c r="O13" s="35" t="b">
        <v>1</v>
      </c>
    </row>
    <row r="14" s="12" customFormat="1" ht="15.75" spans="1:15">
      <c r="A14" s="19">
        <v>8</v>
      </c>
      <c r="B14" s="20" t="s">
        <v>25</v>
      </c>
      <c r="C14" s="20" t="s">
        <v>22</v>
      </c>
      <c r="D14" s="21">
        <f>VLOOKUP($E$3,DATABASE!A:K,$A14,0)</f>
        <v>28600.6239093538</v>
      </c>
      <c r="E14" s="21">
        <f t="shared" si="1"/>
        <v>1859.040554108</v>
      </c>
      <c r="F14" s="21">
        <f t="shared" si="2"/>
        <v>858.018717280614</v>
      </c>
      <c r="G14" s="21">
        <f t="shared" si="5"/>
        <v>343.207486912246</v>
      </c>
      <c r="H14" s="21">
        <f t="shared" si="6"/>
        <v>308.886738221021</v>
      </c>
      <c r="I14" s="21">
        <f t="shared" si="3"/>
        <v>858.018717280614</v>
      </c>
      <c r="J14" s="36">
        <f t="shared" si="7"/>
        <v>4227.17221380249</v>
      </c>
      <c r="K14" s="37">
        <f t="shared" si="4"/>
        <v>0.1478</v>
      </c>
      <c r="M14" s="33" t="str">
        <f t="shared" si="0"/>
        <v>CONCLUÍDO</v>
      </c>
      <c r="N14" s="34" t="b">
        <v>1</v>
      </c>
      <c r="O14" s="34" t="b">
        <v>1</v>
      </c>
    </row>
    <row r="15" s="12" customFormat="1" ht="15.75" spans="1:15">
      <c r="A15" s="19">
        <v>9</v>
      </c>
      <c r="B15" s="20" t="s">
        <v>26</v>
      </c>
      <c r="C15" s="20" t="s">
        <v>22</v>
      </c>
      <c r="D15" s="21">
        <f>VLOOKUP($E$3,DATABASE!A:K,$A15,0)</f>
        <v>34011.5527570694</v>
      </c>
      <c r="E15" s="21">
        <f t="shared" si="1"/>
        <v>2210.75092920951</v>
      </c>
      <c r="F15" s="21">
        <f t="shared" si="2"/>
        <v>1020.34658271208</v>
      </c>
      <c r="G15" s="21">
        <f t="shared" si="5"/>
        <v>408.138633084833</v>
      </c>
      <c r="H15" s="21">
        <f t="shared" si="6"/>
        <v>367.32476977635</v>
      </c>
      <c r="I15" s="21">
        <f t="shared" si="3"/>
        <v>1020.34658271208</v>
      </c>
      <c r="J15" s="36">
        <f t="shared" si="7"/>
        <v>5026.90749749486</v>
      </c>
      <c r="K15" s="37">
        <f t="shared" si="4"/>
        <v>0.1478</v>
      </c>
      <c r="M15" s="33" t="str">
        <f t="shared" si="0"/>
        <v>AGUARDANDO</v>
      </c>
      <c r="N15" s="34" t="b">
        <v>0</v>
      </c>
      <c r="O15" s="34" t="b">
        <v>1</v>
      </c>
    </row>
    <row r="16" s="12" customFormat="1" ht="15.75" spans="1:15">
      <c r="A16" s="19">
        <v>10</v>
      </c>
      <c r="B16" s="20" t="s">
        <v>27</v>
      </c>
      <c r="C16" s="20" t="s">
        <v>22</v>
      </c>
      <c r="D16" s="21">
        <f>VLOOKUP($E$3,DATABASE!A:K,$A16,0)</f>
        <v>39422.481604785</v>
      </c>
      <c r="E16" s="21">
        <f t="shared" si="1"/>
        <v>2562.46130431103</v>
      </c>
      <c r="F16" s="21">
        <f t="shared" si="2"/>
        <v>1182.67444814355</v>
      </c>
      <c r="G16" s="21">
        <f t="shared" si="5"/>
        <v>473.06977925742</v>
      </c>
      <c r="H16" s="21">
        <f t="shared" si="6"/>
        <v>425.762801331678</v>
      </c>
      <c r="I16" s="21">
        <f t="shared" si="3"/>
        <v>1182.67444814355</v>
      </c>
      <c r="J16" s="36">
        <f t="shared" si="7"/>
        <v>5826.64278118722</v>
      </c>
      <c r="K16" s="37">
        <f t="shared" si="4"/>
        <v>0.1478</v>
      </c>
      <c r="M16" s="33" t="str">
        <f t="shared" si="0"/>
        <v>CONCLUÍDO</v>
      </c>
      <c r="N16" s="34" t="b">
        <v>1</v>
      </c>
      <c r="O16" s="34" t="b">
        <v>1</v>
      </c>
    </row>
    <row r="17" s="12" customFormat="1" ht="15.75" spans="1:15">
      <c r="A17" s="19">
        <v>11</v>
      </c>
      <c r="B17" s="20" t="s">
        <v>28</v>
      </c>
      <c r="C17" s="20" t="s">
        <v>22</v>
      </c>
      <c r="D17" s="21">
        <f>VLOOKUP($E$3,DATABASE!A:K,$A17,0)</f>
        <v>44833.4104525006</v>
      </c>
      <c r="E17" s="21">
        <f t="shared" si="1"/>
        <v>2914.17167941254</v>
      </c>
      <c r="F17" s="21">
        <f t="shared" si="2"/>
        <v>1345.00231357502</v>
      </c>
      <c r="G17" s="21">
        <f t="shared" si="5"/>
        <v>538.000925430007</v>
      </c>
      <c r="H17" s="21">
        <f t="shared" si="6"/>
        <v>484.200832887006</v>
      </c>
      <c r="I17" s="21">
        <f t="shared" si="3"/>
        <v>1345.00231357502</v>
      </c>
      <c r="J17" s="36">
        <f t="shared" si="7"/>
        <v>6626.37806487959</v>
      </c>
      <c r="K17" s="37">
        <f t="shared" si="4"/>
        <v>0.1478</v>
      </c>
      <c r="M17" s="33" t="str">
        <f t="shared" si="0"/>
        <v>CONCLUÍDO</v>
      </c>
      <c r="N17" s="34" t="b">
        <v>1</v>
      </c>
      <c r="O17" s="34" t="b">
        <v>1</v>
      </c>
    </row>
    <row r="18" s="12" customFormat="1" ht="15.75"/>
    <row r="19" s="11" customFormat="1" ht="21" spans="2:15">
      <c r="B19" s="22" t="s">
        <v>29</v>
      </c>
      <c r="C19" s="23" t="str">
        <f>IF(AND(N19=100%,O19=100%),"Parabéns, não há pendências!","Faltam:")</f>
        <v>Faltam:</v>
      </c>
      <c r="D19" s="24"/>
      <c r="E19" s="24"/>
      <c r="F19" s="24"/>
      <c r="G19" s="24"/>
      <c r="H19" s="24"/>
      <c r="I19" s="24"/>
      <c r="J19" s="24"/>
      <c r="K19" s="38"/>
      <c r="M19" s="39" t="s">
        <v>30</v>
      </c>
      <c r="N19" s="40">
        <f>COUNTIF(N8:N17,TRUE())/(COUNTIF(N8:N17,TRUE())+COUNTIF(N8:N17,FALSE()))</f>
        <v>0.8</v>
      </c>
      <c r="O19" s="40">
        <f>COUNTIF(O8:O17,TRUE())/(COUNTIF(O8:O17,TRUE())+COUNTIF(O8:O17,FALSE()))</f>
        <v>0.9</v>
      </c>
    </row>
    <row r="20" s="12" customFormat="1" ht="21" spans="2:11">
      <c r="B20" s="25"/>
      <c r="C20" s="26" t="str">
        <f>COUNTIF(N8:N17,FALSE())&amp;" darfs para serem emitidos!"</f>
        <v>2 darfs para serem emitidos!</v>
      </c>
      <c r="D20" s="27"/>
      <c r="E20" s="27"/>
      <c r="F20" s="27"/>
      <c r="G20" s="27"/>
      <c r="H20" s="27"/>
      <c r="I20" s="27"/>
      <c r="J20" s="27"/>
      <c r="K20" s="41"/>
    </row>
    <row r="21" s="12" customFormat="1" ht="21" spans="2:11">
      <c r="B21" s="28"/>
      <c r="C21" s="26" t="str">
        <f>COUNTIF(O8:O17,FALSE())&amp;" darfs para enviar por email!"</f>
        <v>1 darfs para enviar por email!</v>
      </c>
      <c r="D21" s="27"/>
      <c r="E21" s="27"/>
      <c r="F21" s="27"/>
      <c r="G21" s="27"/>
      <c r="H21" s="27"/>
      <c r="I21" s="27"/>
      <c r="J21" s="27"/>
      <c r="K21" s="41"/>
    </row>
    <row r="22" s="12" customFormat="1" ht="15.75"/>
    <row r="23" ht="21" spans="2:11">
      <c r="B23" s="29" t="s">
        <v>31</v>
      </c>
      <c r="C23" s="30" t="s">
        <v>32</v>
      </c>
      <c r="D23" s="30"/>
      <c r="E23" s="30"/>
      <c r="F23" s="30"/>
      <c r="G23" s="30"/>
      <c r="H23" s="30"/>
      <c r="I23" s="30"/>
      <c r="J23" s="30"/>
      <c r="K23" s="30"/>
    </row>
  </sheetData>
  <autoFilter ref="A7:O17">
    <sortState ref="A7:O17">
      <sortCondition ref="H6" descending="1"/>
    </sortState>
    <extLst/>
  </autoFilter>
  <mergeCells count="10">
    <mergeCell ref="A1:O1"/>
    <mergeCell ref="A3:D3"/>
    <mergeCell ref="E3:F3"/>
    <mergeCell ref="A5:K5"/>
    <mergeCell ref="M5:O5"/>
    <mergeCell ref="C19:K19"/>
    <mergeCell ref="C20:K20"/>
    <mergeCell ref="C21:K21"/>
    <mergeCell ref="C23:K23"/>
    <mergeCell ref="B19:B21"/>
  </mergeCells>
  <conditionalFormatting sqref="C19:K19">
    <cfRule type="cellIs" dxfId="10" priority="1" operator="notEqual">
      <formula>"Parabéns, não há pendências!"</formula>
    </cfRule>
    <cfRule type="cellIs" dxfId="11" priority="2" operator="equal">
      <formula>"Parabéns, não há pendências!"</formula>
    </cfRule>
  </conditionalFormatting>
  <conditionalFormatting sqref="N19:O19">
    <cfRule type="cellIs" priority="5" operator="notEqual">
      <formula>1</formula>
    </cfRule>
    <cfRule type="cellIs" dxfId="12" priority="6" operator="lessThan">
      <formula>1</formula>
    </cfRule>
    <cfRule type="cellIs" dxfId="11" priority="7" operator="equal">
      <formula>1</formula>
    </cfRule>
  </conditionalFormatting>
  <conditionalFormatting sqref="M8:M17">
    <cfRule type="cellIs" dxfId="11" priority="3" operator="equal">
      <formula>"CONCLUÍDO"</formula>
    </cfRule>
    <cfRule type="cellIs" dxfId="12" priority="4" operator="equal">
      <formula>"AGUARDANDO"</formula>
    </cfRule>
  </conditionalFormatting>
  <pageMargins left="0.751388888888889" right="0.751388888888889" top="1" bottom="1" header="0.5" footer="0.5"/>
  <pageSetup paperSize="9" scale="65" orientation="landscape" horizontalDpi="6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name="Check Box 3" r:id="rId3">
              <controlPr defaultSize="0">
                <anchor moveWithCells="1">
                  <from>
                    <xdr:col>13</xdr:col>
                    <xdr:colOff>368300</xdr:colOff>
                    <xdr:row>9</xdr:row>
                    <xdr:rowOff>24765</xdr:rowOff>
                  </from>
                  <to>
                    <xdr:col>14</xdr:col>
                    <xdr:colOff>111125</xdr:colOff>
                    <xdr:row>10</xdr:row>
                    <xdr:rowOff>24765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4">
              <controlPr defaultSize="0">
                <anchor moveWithCells="1">
                  <from>
                    <xdr:col>13</xdr:col>
                    <xdr:colOff>368300</xdr:colOff>
                    <xdr:row>10</xdr:row>
                    <xdr:rowOff>24765</xdr:rowOff>
                  </from>
                  <to>
                    <xdr:col>14</xdr:col>
                    <xdr:colOff>111125</xdr:colOff>
                    <xdr:row>11</xdr:row>
                    <xdr:rowOff>24765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5">
              <controlPr defaultSize="0">
                <anchor moveWithCells="1">
                  <from>
                    <xdr:col>13</xdr:col>
                    <xdr:colOff>368300</xdr:colOff>
                    <xdr:row>11</xdr:row>
                    <xdr:rowOff>24765</xdr:rowOff>
                  </from>
                  <to>
                    <xdr:col>14</xdr:col>
                    <xdr:colOff>111125</xdr:colOff>
                    <xdr:row>12</xdr:row>
                    <xdr:rowOff>24765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6">
              <controlPr defaultSize="0">
                <anchor moveWithCells="1">
                  <from>
                    <xdr:col>13</xdr:col>
                    <xdr:colOff>368300</xdr:colOff>
                    <xdr:row>12</xdr:row>
                    <xdr:rowOff>24765</xdr:rowOff>
                  </from>
                  <to>
                    <xdr:col>14</xdr:col>
                    <xdr:colOff>111125</xdr:colOff>
                    <xdr:row>13</xdr:row>
                    <xdr:rowOff>24765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7">
              <controlPr defaultSize="0">
                <anchor moveWithCells="1">
                  <from>
                    <xdr:col>13</xdr:col>
                    <xdr:colOff>368300</xdr:colOff>
                    <xdr:row>13</xdr:row>
                    <xdr:rowOff>24765</xdr:rowOff>
                  </from>
                  <to>
                    <xdr:col>14</xdr:col>
                    <xdr:colOff>111125</xdr:colOff>
                    <xdr:row>14</xdr:row>
                    <xdr:rowOff>24765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8">
              <controlPr defaultSize="0">
                <anchor moveWithCells="1">
                  <from>
                    <xdr:col>13</xdr:col>
                    <xdr:colOff>368300</xdr:colOff>
                    <xdr:row>14</xdr:row>
                    <xdr:rowOff>24765</xdr:rowOff>
                  </from>
                  <to>
                    <xdr:col>14</xdr:col>
                    <xdr:colOff>111125</xdr:colOff>
                    <xdr:row>15</xdr:row>
                    <xdr:rowOff>24765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9">
              <controlPr defaultSize="0">
                <anchor moveWithCells="1">
                  <from>
                    <xdr:col>13</xdr:col>
                    <xdr:colOff>368300</xdr:colOff>
                    <xdr:row>15</xdr:row>
                    <xdr:rowOff>26035</xdr:rowOff>
                  </from>
                  <to>
                    <xdr:col>14</xdr:col>
                    <xdr:colOff>111125</xdr:colOff>
                    <xdr:row>16</xdr:row>
                    <xdr:rowOff>26035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0">
              <controlPr defaultSize="0">
                <anchor moveWithCells="1">
                  <from>
                    <xdr:col>13</xdr:col>
                    <xdr:colOff>368300</xdr:colOff>
                    <xdr:row>16</xdr:row>
                    <xdr:rowOff>26035</xdr:rowOff>
                  </from>
                  <to>
                    <xdr:col>14</xdr:col>
                    <xdr:colOff>111125</xdr:colOff>
                    <xdr:row>17</xdr:row>
                    <xdr:rowOff>26035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1">
              <controlPr defaultSize="0">
                <anchor moveWithCells="1">
                  <from>
                    <xdr:col>13</xdr:col>
                    <xdr:colOff>368300</xdr:colOff>
                    <xdr:row>8</xdr:row>
                    <xdr:rowOff>24765</xdr:rowOff>
                  </from>
                  <to>
                    <xdr:col>14</xdr:col>
                    <xdr:colOff>111125</xdr:colOff>
                    <xdr:row>9</xdr:row>
                    <xdr:rowOff>24765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2">
              <controlPr defaultSize="0">
                <anchor moveWithCells="1">
                  <from>
                    <xdr:col>13</xdr:col>
                    <xdr:colOff>368300</xdr:colOff>
                    <xdr:row>7</xdr:row>
                    <xdr:rowOff>24765</xdr:rowOff>
                  </from>
                  <to>
                    <xdr:col>14</xdr:col>
                    <xdr:colOff>111125</xdr:colOff>
                    <xdr:row>8</xdr:row>
                    <xdr:rowOff>24765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3">
              <controlPr defaultSize="0">
                <anchor moveWithCells="1">
                  <from>
                    <xdr:col>14</xdr:col>
                    <xdr:colOff>135890</xdr:colOff>
                    <xdr:row>9</xdr:row>
                    <xdr:rowOff>16510</xdr:rowOff>
                  </from>
                  <to>
                    <xdr:col>14</xdr:col>
                    <xdr:colOff>535940</xdr:colOff>
                    <xdr:row>10</xdr:row>
                    <xdr:rowOff>16510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4">
              <controlPr defaultSize="0">
                <anchor moveWithCells="1">
                  <from>
                    <xdr:col>14</xdr:col>
                    <xdr:colOff>135890</xdr:colOff>
                    <xdr:row>10</xdr:row>
                    <xdr:rowOff>16510</xdr:rowOff>
                  </from>
                  <to>
                    <xdr:col>14</xdr:col>
                    <xdr:colOff>535940</xdr:colOff>
                    <xdr:row>11</xdr:row>
                    <xdr:rowOff>16510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5">
              <controlPr defaultSize="0">
                <anchor moveWithCells="1">
                  <from>
                    <xdr:col>14</xdr:col>
                    <xdr:colOff>135890</xdr:colOff>
                    <xdr:row>11</xdr:row>
                    <xdr:rowOff>16510</xdr:rowOff>
                  </from>
                  <to>
                    <xdr:col>14</xdr:col>
                    <xdr:colOff>535940</xdr:colOff>
                    <xdr:row>12</xdr:row>
                    <xdr:rowOff>16510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6">
              <controlPr defaultSize="0">
                <anchor moveWithCells="1">
                  <from>
                    <xdr:col>14</xdr:col>
                    <xdr:colOff>135890</xdr:colOff>
                    <xdr:row>12</xdr:row>
                    <xdr:rowOff>16510</xdr:rowOff>
                  </from>
                  <to>
                    <xdr:col>14</xdr:col>
                    <xdr:colOff>535940</xdr:colOff>
                    <xdr:row>13</xdr:row>
                    <xdr:rowOff>16510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7">
              <controlPr defaultSize="0">
                <anchor moveWithCells="1">
                  <from>
                    <xdr:col>14</xdr:col>
                    <xdr:colOff>135890</xdr:colOff>
                    <xdr:row>13</xdr:row>
                    <xdr:rowOff>16510</xdr:rowOff>
                  </from>
                  <to>
                    <xdr:col>14</xdr:col>
                    <xdr:colOff>535940</xdr:colOff>
                    <xdr:row>14</xdr:row>
                    <xdr:rowOff>16510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8">
              <controlPr defaultSize="0">
                <anchor moveWithCells="1">
                  <from>
                    <xdr:col>14</xdr:col>
                    <xdr:colOff>135890</xdr:colOff>
                    <xdr:row>14</xdr:row>
                    <xdr:rowOff>16510</xdr:rowOff>
                  </from>
                  <to>
                    <xdr:col>14</xdr:col>
                    <xdr:colOff>535940</xdr:colOff>
                    <xdr:row>15</xdr:row>
                    <xdr:rowOff>16510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9">
              <controlPr defaultSize="0">
                <anchor moveWithCells="1">
                  <from>
                    <xdr:col>14</xdr:col>
                    <xdr:colOff>135890</xdr:colOff>
                    <xdr:row>15</xdr:row>
                    <xdr:rowOff>18415</xdr:rowOff>
                  </from>
                  <to>
                    <xdr:col>14</xdr:col>
                    <xdr:colOff>535940</xdr:colOff>
                    <xdr:row>16</xdr:row>
                    <xdr:rowOff>18415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20">
              <controlPr defaultSize="0">
                <anchor moveWithCells="1">
                  <from>
                    <xdr:col>14</xdr:col>
                    <xdr:colOff>135890</xdr:colOff>
                    <xdr:row>16</xdr:row>
                    <xdr:rowOff>18415</xdr:rowOff>
                  </from>
                  <to>
                    <xdr:col>14</xdr:col>
                    <xdr:colOff>535940</xdr:colOff>
                    <xdr:row>17</xdr:row>
                    <xdr:rowOff>18415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1">
              <controlPr defaultSize="0">
                <anchor moveWithCells="1">
                  <from>
                    <xdr:col>14</xdr:col>
                    <xdr:colOff>135890</xdr:colOff>
                    <xdr:row>8</xdr:row>
                    <xdr:rowOff>16510</xdr:rowOff>
                  </from>
                  <to>
                    <xdr:col>14</xdr:col>
                    <xdr:colOff>535940</xdr:colOff>
                    <xdr:row>9</xdr:row>
                    <xdr:rowOff>16510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2">
              <controlPr defaultSize="0">
                <anchor moveWithCells="1">
                  <from>
                    <xdr:col>14</xdr:col>
                    <xdr:colOff>135890</xdr:colOff>
                    <xdr:row>7</xdr:row>
                    <xdr:rowOff>16510</xdr:rowOff>
                  </from>
                  <to>
                    <xdr:col>14</xdr:col>
                    <xdr:colOff>535940</xdr:colOff>
                    <xdr:row>8</xdr:row>
                    <xdr:rowOff>16510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A1"/>
  <sheetViews>
    <sheetView workbookViewId="0">
      <selection activeCell="J11" sqref="J11"/>
    </sheetView>
  </sheetViews>
  <sheetFormatPr defaultColWidth="9.14285714285714" defaultRowHeight="12.7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K39"/>
  <sheetViews>
    <sheetView workbookViewId="0">
      <selection activeCell="D6" sqref="D6"/>
    </sheetView>
  </sheetViews>
  <sheetFormatPr defaultColWidth="9.14285714285714" defaultRowHeight="12.75"/>
  <cols>
    <col min="1" max="1" width="9.14285714285714" style="1"/>
    <col min="2" max="11" width="12.8571428571429" style="1"/>
    <col min="12" max="16384" width="9.14285714285714" style="1"/>
  </cols>
  <sheetData>
    <row r="1" spans="1:11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</row>
    <row r="2" spans="1:11">
      <c r="A2" s="2"/>
      <c r="B2" s="9" t="s">
        <v>6</v>
      </c>
      <c r="C2" s="9" t="s">
        <v>6</v>
      </c>
      <c r="D2" s="9" t="s">
        <v>6</v>
      </c>
      <c r="E2" s="9" t="s">
        <v>6</v>
      </c>
      <c r="F2" s="9" t="s">
        <v>6</v>
      </c>
      <c r="G2" s="9" t="s">
        <v>6</v>
      </c>
      <c r="H2" s="9" t="s">
        <v>6</v>
      </c>
      <c r="I2" s="9" t="s">
        <v>6</v>
      </c>
      <c r="J2" s="9" t="s">
        <v>6</v>
      </c>
      <c r="K2" s="9" t="s">
        <v>6</v>
      </c>
    </row>
    <row r="3" s="1" customFormat="1" ht="38.25" spans="1:11">
      <c r="A3" s="2" t="s">
        <v>33</v>
      </c>
      <c r="B3" s="4" t="s">
        <v>21</v>
      </c>
      <c r="C3" s="4" t="s">
        <v>17</v>
      </c>
      <c r="D3" s="4" t="s">
        <v>23</v>
      </c>
      <c r="E3" s="4" t="s">
        <v>19</v>
      </c>
      <c r="F3" s="4" t="s">
        <v>20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</row>
    <row r="4" spans="1:11">
      <c r="A4" s="3">
        <v>44197</v>
      </c>
      <c r="B4" s="5">
        <v>30000</v>
      </c>
      <c r="C4" s="5">
        <v>12550</v>
      </c>
      <c r="D4" s="5">
        <v>5000</v>
      </c>
      <c r="E4" s="5">
        <v>7000</v>
      </c>
      <c r="F4" s="5">
        <v>12000</v>
      </c>
      <c r="G4" s="5">
        <v>15000</v>
      </c>
      <c r="H4" s="5">
        <v>18500</v>
      </c>
      <c r="I4" s="5">
        <v>22000</v>
      </c>
      <c r="J4" s="5">
        <v>25500</v>
      </c>
      <c r="K4" s="5">
        <v>29000</v>
      </c>
    </row>
    <row r="5" spans="1:11">
      <c r="A5" s="3">
        <v>44228</v>
      </c>
      <c r="B5" s="5">
        <f>B4*1.02</f>
        <v>30600</v>
      </c>
      <c r="C5" s="5">
        <f t="shared" ref="C5:K5" si="0">C4*1.02</f>
        <v>12801</v>
      </c>
      <c r="D5" s="5">
        <f t="shared" si="0"/>
        <v>5100</v>
      </c>
      <c r="E5" s="5">
        <f t="shared" si="0"/>
        <v>7140</v>
      </c>
      <c r="F5" s="5">
        <f t="shared" si="0"/>
        <v>12240</v>
      </c>
      <c r="G5" s="5">
        <f t="shared" si="0"/>
        <v>15300</v>
      </c>
      <c r="H5" s="5">
        <f t="shared" si="0"/>
        <v>18870</v>
      </c>
      <c r="I5" s="5">
        <f t="shared" si="0"/>
        <v>22440</v>
      </c>
      <c r="J5" s="5">
        <f t="shared" si="0"/>
        <v>26010</v>
      </c>
      <c r="K5" s="5">
        <f t="shared" si="0"/>
        <v>29580</v>
      </c>
    </row>
    <row r="6" spans="1:11">
      <c r="A6" s="3">
        <v>44256</v>
      </c>
      <c r="B6" s="5">
        <f t="shared" ref="B6:B27" si="1">B5*1.02</f>
        <v>31212</v>
      </c>
      <c r="C6" s="5">
        <f t="shared" ref="C6:C27" si="2">C5*1.02</f>
        <v>13057.02</v>
      </c>
      <c r="D6" s="5">
        <f t="shared" ref="D6:D27" si="3">D5*1.02</f>
        <v>5202</v>
      </c>
      <c r="E6" s="5">
        <f t="shared" ref="E6:E27" si="4">E5*1.02</f>
        <v>7282.8</v>
      </c>
      <c r="F6" s="5">
        <f t="shared" ref="F6:F27" si="5">F5*1.02</f>
        <v>12484.8</v>
      </c>
      <c r="G6" s="5">
        <f t="shared" ref="G6:G27" si="6">G5*1.02</f>
        <v>15606</v>
      </c>
      <c r="H6" s="5">
        <f t="shared" ref="H6:H27" si="7">H5*1.02</f>
        <v>19247.4</v>
      </c>
      <c r="I6" s="5">
        <f t="shared" ref="I6:I27" si="8">I5*1.02</f>
        <v>22888.8</v>
      </c>
      <c r="J6" s="5">
        <f t="shared" ref="J6:J27" si="9">J5*1.02</f>
        <v>26530.2</v>
      </c>
      <c r="K6" s="5">
        <f t="shared" ref="K6:K27" si="10">K5*1.02</f>
        <v>30171.6</v>
      </c>
    </row>
    <row r="7" spans="1:11">
      <c r="A7" s="3">
        <v>44287</v>
      </c>
      <c r="B7" s="5">
        <f t="shared" si="1"/>
        <v>31836.24</v>
      </c>
      <c r="C7" s="5">
        <f t="shared" si="2"/>
        <v>13318.1604</v>
      </c>
      <c r="D7" s="5">
        <f t="shared" si="3"/>
        <v>5306.04</v>
      </c>
      <c r="E7" s="5">
        <f t="shared" si="4"/>
        <v>7428.456</v>
      </c>
      <c r="F7" s="5">
        <f t="shared" si="5"/>
        <v>12734.496</v>
      </c>
      <c r="G7" s="5">
        <f t="shared" si="6"/>
        <v>15918.12</v>
      </c>
      <c r="H7" s="5">
        <f t="shared" si="7"/>
        <v>19632.348</v>
      </c>
      <c r="I7" s="5">
        <f t="shared" si="8"/>
        <v>23346.576</v>
      </c>
      <c r="J7" s="5">
        <f t="shared" si="9"/>
        <v>27060.804</v>
      </c>
      <c r="K7" s="5">
        <f t="shared" si="10"/>
        <v>30775.032</v>
      </c>
    </row>
    <row r="8" spans="1:11">
      <c r="A8" s="3">
        <v>44317</v>
      </c>
      <c r="B8" s="5">
        <f t="shared" si="1"/>
        <v>32472.9648</v>
      </c>
      <c r="C8" s="5">
        <f t="shared" si="2"/>
        <v>13584.523608</v>
      </c>
      <c r="D8" s="5">
        <f t="shared" si="3"/>
        <v>5412.1608</v>
      </c>
      <c r="E8" s="5">
        <f t="shared" si="4"/>
        <v>7577.02512</v>
      </c>
      <c r="F8" s="5">
        <f t="shared" si="5"/>
        <v>12989.18592</v>
      </c>
      <c r="G8" s="5">
        <f t="shared" si="6"/>
        <v>16236.4824</v>
      </c>
      <c r="H8" s="5">
        <f t="shared" si="7"/>
        <v>20024.99496</v>
      </c>
      <c r="I8" s="5">
        <f t="shared" si="8"/>
        <v>23813.50752</v>
      </c>
      <c r="J8" s="5">
        <f t="shared" si="9"/>
        <v>27602.02008</v>
      </c>
      <c r="K8" s="5">
        <f t="shared" si="10"/>
        <v>31390.53264</v>
      </c>
    </row>
    <row r="9" spans="1:11">
      <c r="A9" s="3">
        <v>44348</v>
      </c>
      <c r="B9" s="5">
        <f t="shared" si="1"/>
        <v>33122.424096</v>
      </c>
      <c r="C9" s="5">
        <f t="shared" si="2"/>
        <v>13856.21408016</v>
      </c>
      <c r="D9" s="5">
        <f t="shared" si="3"/>
        <v>5520.404016</v>
      </c>
      <c r="E9" s="5">
        <f t="shared" si="4"/>
        <v>7728.5656224</v>
      </c>
      <c r="F9" s="5">
        <f t="shared" si="5"/>
        <v>13248.9696384</v>
      </c>
      <c r="G9" s="5">
        <f t="shared" si="6"/>
        <v>16561.212048</v>
      </c>
      <c r="H9" s="5">
        <f t="shared" si="7"/>
        <v>20425.4948592</v>
      </c>
      <c r="I9" s="5">
        <f t="shared" si="8"/>
        <v>24289.7776704</v>
      </c>
      <c r="J9" s="5">
        <f t="shared" si="9"/>
        <v>28154.0604816</v>
      </c>
      <c r="K9" s="5">
        <f t="shared" si="10"/>
        <v>32018.3432928</v>
      </c>
    </row>
    <row r="10" spans="1:11">
      <c r="A10" s="3">
        <v>44378</v>
      </c>
      <c r="B10" s="5">
        <f t="shared" si="1"/>
        <v>33784.87257792</v>
      </c>
      <c r="C10" s="5">
        <f t="shared" si="2"/>
        <v>14133.3383617632</v>
      </c>
      <c r="D10" s="5">
        <f t="shared" si="3"/>
        <v>5630.81209632</v>
      </c>
      <c r="E10" s="5">
        <f t="shared" si="4"/>
        <v>7883.136934848</v>
      </c>
      <c r="F10" s="5">
        <f t="shared" si="5"/>
        <v>13513.949031168</v>
      </c>
      <c r="G10" s="5">
        <f t="shared" si="6"/>
        <v>16892.43628896</v>
      </c>
      <c r="H10" s="5">
        <f t="shared" si="7"/>
        <v>20834.004756384</v>
      </c>
      <c r="I10" s="5">
        <f t="shared" si="8"/>
        <v>24775.573223808</v>
      </c>
      <c r="J10" s="5">
        <f t="shared" si="9"/>
        <v>28717.141691232</v>
      </c>
      <c r="K10" s="5">
        <f t="shared" si="10"/>
        <v>32658.710158656</v>
      </c>
    </row>
    <row r="11" spans="1:11">
      <c r="A11" s="3">
        <v>44409</v>
      </c>
      <c r="B11" s="5">
        <f t="shared" si="1"/>
        <v>34460.5700294784</v>
      </c>
      <c r="C11" s="5">
        <f t="shared" si="2"/>
        <v>14416.0051289985</v>
      </c>
      <c r="D11" s="5">
        <f t="shared" si="3"/>
        <v>5743.4283382464</v>
      </c>
      <c r="E11" s="5">
        <f t="shared" si="4"/>
        <v>8040.79967354496</v>
      </c>
      <c r="F11" s="5">
        <f t="shared" si="5"/>
        <v>13784.2280117914</v>
      </c>
      <c r="G11" s="5">
        <f t="shared" si="6"/>
        <v>17230.2850147392</v>
      </c>
      <c r="H11" s="5">
        <f t="shared" si="7"/>
        <v>21250.6848515117</v>
      </c>
      <c r="I11" s="5">
        <f t="shared" si="8"/>
        <v>25271.0846882842</v>
      </c>
      <c r="J11" s="5">
        <f t="shared" si="9"/>
        <v>29291.4845250566</v>
      </c>
      <c r="K11" s="5">
        <f t="shared" si="10"/>
        <v>33311.8843618291</v>
      </c>
    </row>
    <row r="12" spans="1:11">
      <c r="A12" s="3">
        <v>44440</v>
      </c>
      <c r="B12" s="5">
        <f t="shared" si="1"/>
        <v>35149.781430068</v>
      </c>
      <c r="C12" s="5">
        <f t="shared" si="2"/>
        <v>14704.3252315784</v>
      </c>
      <c r="D12" s="5">
        <f t="shared" si="3"/>
        <v>5858.29690501133</v>
      </c>
      <c r="E12" s="5">
        <f t="shared" si="4"/>
        <v>8201.61566701586</v>
      </c>
      <c r="F12" s="5">
        <f t="shared" si="5"/>
        <v>14059.9125720272</v>
      </c>
      <c r="G12" s="5">
        <f t="shared" si="6"/>
        <v>17574.890715034</v>
      </c>
      <c r="H12" s="5">
        <f t="shared" si="7"/>
        <v>21675.6985485419</v>
      </c>
      <c r="I12" s="5">
        <f t="shared" si="8"/>
        <v>25776.5063820498</v>
      </c>
      <c r="J12" s="5">
        <f t="shared" si="9"/>
        <v>29877.3142155578</v>
      </c>
      <c r="K12" s="5">
        <f t="shared" si="10"/>
        <v>33978.1220490657</v>
      </c>
    </row>
    <row r="13" spans="1:11">
      <c r="A13" s="3">
        <v>44470</v>
      </c>
      <c r="B13" s="5">
        <f t="shared" si="1"/>
        <v>35852.7770586693</v>
      </c>
      <c r="C13" s="5">
        <f t="shared" si="2"/>
        <v>14998.41173621</v>
      </c>
      <c r="D13" s="5">
        <f t="shared" si="3"/>
        <v>5975.46284311155</v>
      </c>
      <c r="E13" s="5">
        <f t="shared" si="4"/>
        <v>8365.64798035618</v>
      </c>
      <c r="F13" s="5">
        <f t="shared" si="5"/>
        <v>14341.1108234677</v>
      </c>
      <c r="G13" s="5">
        <f t="shared" si="6"/>
        <v>17926.3885293347</v>
      </c>
      <c r="H13" s="5">
        <f t="shared" si="7"/>
        <v>22109.2125195128</v>
      </c>
      <c r="I13" s="5">
        <f t="shared" si="8"/>
        <v>26292.0365096908</v>
      </c>
      <c r="J13" s="5">
        <f t="shared" si="9"/>
        <v>30474.8604998689</v>
      </c>
      <c r="K13" s="5">
        <f t="shared" si="10"/>
        <v>34657.684490047</v>
      </c>
    </row>
    <row r="14" spans="1:11">
      <c r="A14" s="3">
        <v>44501</v>
      </c>
      <c r="B14" s="5">
        <f t="shared" si="1"/>
        <v>36569.8325998427</v>
      </c>
      <c r="C14" s="5">
        <f t="shared" si="2"/>
        <v>15298.3799709342</v>
      </c>
      <c r="D14" s="5">
        <f t="shared" si="3"/>
        <v>6094.97209997379</v>
      </c>
      <c r="E14" s="5">
        <f t="shared" si="4"/>
        <v>8532.9609399633</v>
      </c>
      <c r="F14" s="5">
        <f t="shared" si="5"/>
        <v>14627.9330399371</v>
      </c>
      <c r="G14" s="5">
        <f t="shared" si="6"/>
        <v>18284.9162999214</v>
      </c>
      <c r="H14" s="5">
        <f t="shared" si="7"/>
        <v>22551.396769903</v>
      </c>
      <c r="I14" s="5">
        <f t="shared" si="8"/>
        <v>26817.8772398847</v>
      </c>
      <c r="J14" s="5">
        <f t="shared" si="9"/>
        <v>31084.3577098663</v>
      </c>
      <c r="K14" s="5">
        <f t="shared" si="10"/>
        <v>35350.838179848</v>
      </c>
    </row>
    <row r="15" spans="1:11">
      <c r="A15" s="3">
        <v>44531</v>
      </c>
      <c r="B15" s="5">
        <f t="shared" si="1"/>
        <v>37301.2292518396</v>
      </c>
      <c r="C15" s="5">
        <f t="shared" si="2"/>
        <v>15604.3475703529</v>
      </c>
      <c r="D15" s="5">
        <f t="shared" si="3"/>
        <v>6216.87154197326</v>
      </c>
      <c r="E15" s="5">
        <f t="shared" si="4"/>
        <v>8703.62015876257</v>
      </c>
      <c r="F15" s="5">
        <f t="shared" si="5"/>
        <v>14920.4917007358</v>
      </c>
      <c r="G15" s="5">
        <f t="shared" si="6"/>
        <v>18650.6146259198</v>
      </c>
      <c r="H15" s="5">
        <f t="shared" si="7"/>
        <v>23002.4247053011</v>
      </c>
      <c r="I15" s="5">
        <f t="shared" si="8"/>
        <v>27354.2347846824</v>
      </c>
      <c r="J15" s="5">
        <f t="shared" si="9"/>
        <v>31706.0448640636</v>
      </c>
      <c r="K15" s="5">
        <f t="shared" si="10"/>
        <v>36057.8549434449</v>
      </c>
    </row>
    <row r="16" spans="1:11">
      <c r="A16" s="3">
        <v>44562</v>
      </c>
      <c r="B16" s="5">
        <f t="shared" si="1"/>
        <v>38047.2538368764</v>
      </c>
      <c r="C16" s="5">
        <f t="shared" si="2"/>
        <v>15916.4345217599</v>
      </c>
      <c r="D16" s="5">
        <f t="shared" si="3"/>
        <v>6341.20897281273</v>
      </c>
      <c r="E16" s="5">
        <f t="shared" si="4"/>
        <v>8877.69256193782</v>
      </c>
      <c r="F16" s="5">
        <f t="shared" si="5"/>
        <v>15218.9015347505</v>
      </c>
      <c r="G16" s="5">
        <f t="shared" si="6"/>
        <v>19023.6269184382</v>
      </c>
      <c r="H16" s="5">
        <f t="shared" si="7"/>
        <v>23462.4731994071</v>
      </c>
      <c r="I16" s="5">
        <f t="shared" si="8"/>
        <v>27901.319480376</v>
      </c>
      <c r="J16" s="5">
        <f t="shared" si="9"/>
        <v>32340.1657613449</v>
      </c>
      <c r="K16" s="5">
        <f t="shared" si="10"/>
        <v>36779.0120423138</v>
      </c>
    </row>
    <row r="17" spans="1:11">
      <c r="A17" s="3">
        <v>44593</v>
      </c>
      <c r="B17" s="5">
        <f t="shared" si="1"/>
        <v>38808.1989136139</v>
      </c>
      <c r="C17" s="5">
        <f t="shared" si="2"/>
        <v>16234.7632121951</v>
      </c>
      <c r="D17" s="5">
        <f t="shared" si="3"/>
        <v>6468.03315226898</v>
      </c>
      <c r="E17" s="5">
        <f t="shared" si="4"/>
        <v>9055.24641317657</v>
      </c>
      <c r="F17" s="5">
        <f t="shared" si="5"/>
        <v>15523.2795654456</v>
      </c>
      <c r="G17" s="5">
        <f t="shared" si="6"/>
        <v>19404.099456807</v>
      </c>
      <c r="H17" s="5">
        <f t="shared" si="7"/>
        <v>23931.7226633952</v>
      </c>
      <c r="I17" s="5">
        <f t="shared" si="8"/>
        <v>28459.3458699835</v>
      </c>
      <c r="J17" s="5">
        <f t="shared" si="9"/>
        <v>32986.9690765718</v>
      </c>
      <c r="K17" s="5">
        <f t="shared" si="10"/>
        <v>37514.5922831601</v>
      </c>
    </row>
    <row r="18" spans="1:11">
      <c r="A18" s="3">
        <v>44621</v>
      </c>
      <c r="B18" s="5">
        <f t="shared" si="1"/>
        <v>39584.3628918862</v>
      </c>
      <c r="C18" s="5">
        <f t="shared" si="2"/>
        <v>16559.458476439</v>
      </c>
      <c r="D18" s="5">
        <f t="shared" si="3"/>
        <v>6597.39381531436</v>
      </c>
      <c r="E18" s="5">
        <f t="shared" si="4"/>
        <v>9236.35134144011</v>
      </c>
      <c r="F18" s="5">
        <f t="shared" si="5"/>
        <v>15833.7451567545</v>
      </c>
      <c r="G18" s="5">
        <f t="shared" si="6"/>
        <v>19792.1814459431</v>
      </c>
      <c r="H18" s="5">
        <f t="shared" si="7"/>
        <v>24410.3571166631</v>
      </c>
      <c r="I18" s="5">
        <f t="shared" si="8"/>
        <v>29028.5327873832</v>
      </c>
      <c r="J18" s="5">
        <f t="shared" si="9"/>
        <v>33646.7084581032</v>
      </c>
      <c r="K18" s="5">
        <f t="shared" si="10"/>
        <v>38264.8841288233</v>
      </c>
    </row>
    <row r="19" spans="1:11">
      <c r="A19" s="3">
        <v>44652</v>
      </c>
      <c r="B19" s="5">
        <f t="shared" si="1"/>
        <v>40376.0501497239</v>
      </c>
      <c r="C19" s="5">
        <f t="shared" si="2"/>
        <v>16890.6476459678</v>
      </c>
      <c r="D19" s="5">
        <f t="shared" si="3"/>
        <v>6729.34169162065</v>
      </c>
      <c r="E19" s="5">
        <f t="shared" si="4"/>
        <v>9421.07836826891</v>
      </c>
      <c r="F19" s="5">
        <f t="shared" si="5"/>
        <v>16150.4200598896</v>
      </c>
      <c r="G19" s="5">
        <f t="shared" si="6"/>
        <v>20188.025074862</v>
      </c>
      <c r="H19" s="5">
        <f t="shared" si="7"/>
        <v>24898.5642589964</v>
      </c>
      <c r="I19" s="5">
        <f t="shared" si="8"/>
        <v>29609.1034431309</v>
      </c>
      <c r="J19" s="5">
        <f t="shared" si="9"/>
        <v>34319.6426272653</v>
      </c>
      <c r="K19" s="5">
        <f t="shared" si="10"/>
        <v>39030.1818113998</v>
      </c>
    </row>
    <row r="20" spans="1:11">
      <c r="A20" s="3">
        <v>44682</v>
      </c>
      <c r="B20" s="5">
        <f t="shared" si="1"/>
        <v>41183.5711527184</v>
      </c>
      <c r="C20" s="5">
        <f t="shared" si="2"/>
        <v>17228.4605988872</v>
      </c>
      <c r="D20" s="5">
        <f t="shared" si="3"/>
        <v>6863.92852545306</v>
      </c>
      <c r="E20" s="5">
        <f t="shared" si="4"/>
        <v>9609.49993563429</v>
      </c>
      <c r="F20" s="5">
        <f t="shared" si="5"/>
        <v>16473.4284610874</v>
      </c>
      <c r="G20" s="5">
        <f t="shared" si="6"/>
        <v>20591.7855763592</v>
      </c>
      <c r="H20" s="5">
        <f t="shared" si="7"/>
        <v>25396.5355441763</v>
      </c>
      <c r="I20" s="5">
        <f t="shared" si="8"/>
        <v>30201.2855119935</v>
      </c>
      <c r="J20" s="5">
        <f t="shared" si="9"/>
        <v>35006.0354798106</v>
      </c>
      <c r="K20" s="5">
        <f t="shared" si="10"/>
        <v>39810.7854476278</v>
      </c>
    </row>
    <row r="21" spans="1:11">
      <c r="A21" s="3">
        <v>44713</v>
      </c>
      <c r="B21" s="5">
        <f t="shared" si="1"/>
        <v>42007.2425757727</v>
      </c>
      <c r="C21" s="5">
        <f t="shared" si="2"/>
        <v>17573.0298108649</v>
      </c>
      <c r="D21" s="5">
        <f t="shared" si="3"/>
        <v>7001.20709596212</v>
      </c>
      <c r="E21" s="5">
        <f t="shared" si="4"/>
        <v>9801.68993434697</v>
      </c>
      <c r="F21" s="5">
        <f t="shared" si="5"/>
        <v>16802.8970303091</v>
      </c>
      <c r="G21" s="5">
        <f t="shared" si="6"/>
        <v>21003.6212878864</v>
      </c>
      <c r="H21" s="5">
        <f t="shared" si="7"/>
        <v>25904.4662550599</v>
      </c>
      <c r="I21" s="5">
        <f t="shared" si="8"/>
        <v>30805.3112222333</v>
      </c>
      <c r="J21" s="5">
        <f t="shared" si="9"/>
        <v>35706.1561894068</v>
      </c>
      <c r="K21" s="5">
        <f t="shared" si="10"/>
        <v>40607.0011565803</v>
      </c>
    </row>
    <row r="22" spans="1:11">
      <c r="A22" s="3">
        <v>44743</v>
      </c>
      <c r="B22" s="5">
        <f t="shared" si="1"/>
        <v>42847.3874272882</v>
      </c>
      <c r="C22" s="5">
        <f t="shared" si="2"/>
        <v>17924.4904070822</v>
      </c>
      <c r="D22" s="5">
        <f t="shared" si="3"/>
        <v>7141.23123788136</v>
      </c>
      <c r="E22" s="5">
        <f t="shared" si="4"/>
        <v>9997.72373303391</v>
      </c>
      <c r="F22" s="5">
        <f t="shared" si="5"/>
        <v>17138.9549709153</v>
      </c>
      <c r="G22" s="5">
        <f t="shared" si="6"/>
        <v>21423.6937136441</v>
      </c>
      <c r="H22" s="5">
        <f t="shared" si="7"/>
        <v>26422.5555801611</v>
      </c>
      <c r="I22" s="5">
        <f t="shared" si="8"/>
        <v>31421.417446678</v>
      </c>
      <c r="J22" s="5">
        <f t="shared" si="9"/>
        <v>36420.279313195</v>
      </c>
      <c r="K22" s="5">
        <f t="shared" si="10"/>
        <v>41419.1411797119</v>
      </c>
    </row>
    <row r="23" spans="1:11">
      <c r="A23" s="3">
        <v>44774</v>
      </c>
      <c r="B23" s="5">
        <f t="shared" si="1"/>
        <v>43704.335175834</v>
      </c>
      <c r="C23" s="5">
        <f t="shared" si="2"/>
        <v>18282.9802152239</v>
      </c>
      <c r="D23" s="5">
        <f t="shared" si="3"/>
        <v>7284.05586263899</v>
      </c>
      <c r="E23" s="5">
        <f t="shared" si="4"/>
        <v>10197.6782076946</v>
      </c>
      <c r="F23" s="5">
        <f t="shared" si="5"/>
        <v>17481.7340703336</v>
      </c>
      <c r="G23" s="5">
        <f t="shared" si="6"/>
        <v>21852.167587917</v>
      </c>
      <c r="H23" s="5">
        <f t="shared" si="7"/>
        <v>26951.0066917643</v>
      </c>
      <c r="I23" s="5">
        <f t="shared" si="8"/>
        <v>32049.8457956116</v>
      </c>
      <c r="J23" s="5">
        <f t="shared" si="9"/>
        <v>37148.6848994589</v>
      </c>
      <c r="K23" s="5">
        <f t="shared" si="10"/>
        <v>42247.5240033062</v>
      </c>
    </row>
    <row r="24" spans="1:11">
      <c r="A24" s="3">
        <v>44805</v>
      </c>
      <c r="B24" s="5">
        <f t="shared" si="1"/>
        <v>44578.4218793507</v>
      </c>
      <c r="C24" s="5">
        <f t="shared" si="2"/>
        <v>18648.6398195284</v>
      </c>
      <c r="D24" s="5">
        <f t="shared" si="3"/>
        <v>7429.73697989177</v>
      </c>
      <c r="E24" s="5">
        <f t="shared" si="4"/>
        <v>10401.6317718485</v>
      </c>
      <c r="F24" s="5">
        <f t="shared" si="5"/>
        <v>17831.3687517403</v>
      </c>
      <c r="G24" s="5">
        <f t="shared" si="6"/>
        <v>22289.2109396753</v>
      </c>
      <c r="H24" s="5">
        <f t="shared" si="7"/>
        <v>27490.0268255996</v>
      </c>
      <c r="I24" s="5">
        <f t="shared" si="8"/>
        <v>32690.8427115238</v>
      </c>
      <c r="J24" s="5">
        <f t="shared" si="9"/>
        <v>37891.658597448</v>
      </c>
      <c r="K24" s="5">
        <f t="shared" si="10"/>
        <v>43092.4744833723</v>
      </c>
    </row>
    <row r="25" spans="1:11">
      <c r="A25" s="3">
        <v>44835</v>
      </c>
      <c r="B25" s="5">
        <f t="shared" si="1"/>
        <v>45469.9903169377</v>
      </c>
      <c r="C25" s="5">
        <f t="shared" si="2"/>
        <v>19021.6126159189</v>
      </c>
      <c r="D25" s="5">
        <f t="shared" si="3"/>
        <v>7578.33171948961</v>
      </c>
      <c r="E25" s="5">
        <f t="shared" si="4"/>
        <v>10609.6644072855</v>
      </c>
      <c r="F25" s="5">
        <f t="shared" si="5"/>
        <v>18187.9961267751</v>
      </c>
      <c r="G25" s="5">
        <f t="shared" si="6"/>
        <v>22734.9951584688</v>
      </c>
      <c r="H25" s="5">
        <f t="shared" si="7"/>
        <v>28039.8273621116</v>
      </c>
      <c r="I25" s="5">
        <f t="shared" si="8"/>
        <v>33344.6595657543</v>
      </c>
      <c r="J25" s="5">
        <f t="shared" si="9"/>
        <v>38649.491769397</v>
      </c>
      <c r="K25" s="5">
        <f t="shared" si="10"/>
        <v>43954.3239730398</v>
      </c>
    </row>
    <row r="26" spans="1:11">
      <c r="A26" s="3">
        <v>44866</v>
      </c>
      <c r="B26" s="5">
        <f t="shared" si="1"/>
        <v>46379.3901232764</v>
      </c>
      <c r="C26" s="5">
        <f t="shared" si="2"/>
        <v>19402.0448682373</v>
      </c>
      <c r="D26" s="5">
        <f t="shared" si="3"/>
        <v>7729.8983538794</v>
      </c>
      <c r="E26" s="5">
        <f t="shared" si="4"/>
        <v>10821.8576954312</v>
      </c>
      <c r="F26" s="5">
        <f t="shared" si="5"/>
        <v>18551.7560493106</v>
      </c>
      <c r="G26" s="5">
        <f t="shared" si="6"/>
        <v>23189.6950616382</v>
      </c>
      <c r="H26" s="5">
        <f t="shared" si="7"/>
        <v>28600.6239093538</v>
      </c>
      <c r="I26" s="5">
        <f t="shared" si="8"/>
        <v>34011.5527570694</v>
      </c>
      <c r="J26" s="5">
        <f t="shared" si="9"/>
        <v>39422.481604785</v>
      </c>
      <c r="K26" s="5">
        <f t="shared" si="10"/>
        <v>44833.4104525006</v>
      </c>
    </row>
    <row r="27" spans="1:11">
      <c r="A27" s="3">
        <v>44896</v>
      </c>
      <c r="B27" s="5">
        <f t="shared" si="1"/>
        <v>47306.977925742</v>
      </c>
      <c r="C27" s="5">
        <f t="shared" si="2"/>
        <v>19790.085765602</v>
      </c>
      <c r="D27" s="5">
        <f t="shared" si="3"/>
        <v>7884.49632095699</v>
      </c>
      <c r="E27" s="5">
        <f t="shared" si="4"/>
        <v>11038.2948493398</v>
      </c>
      <c r="F27" s="5">
        <f t="shared" si="5"/>
        <v>18922.7911702968</v>
      </c>
      <c r="G27" s="5">
        <f t="shared" si="6"/>
        <v>23653.488962871</v>
      </c>
      <c r="H27" s="5">
        <f t="shared" si="7"/>
        <v>29172.6363875409</v>
      </c>
      <c r="I27" s="5">
        <f t="shared" si="8"/>
        <v>34691.7838122108</v>
      </c>
      <c r="J27" s="5">
        <f t="shared" si="9"/>
        <v>40210.9312368806</v>
      </c>
      <c r="K27" s="5">
        <f t="shared" si="10"/>
        <v>45730.0786615506</v>
      </c>
    </row>
    <row r="28" spans="1:11">
      <c r="A28" s="3">
        <v>44927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3">
        <v>44958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3">
        <v>44986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3">
        <v>45017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3">
        <v>45047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>
      <c r="A33" s="3">
        <v>45078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2:L8"/>
  <sheetViews>
    <sheetView workbookViewId="0">
      <selection activeCell="A2" sqref="A2:L2"/>
    </sheetView>
  </sheetViews>
  <sheetFormatPr defaultColWidth="10.5714285714286" defaultRowHeight="12.75" outlineLevelRow="7"/>
  <cols>
    <col min="1" max="1" width="29.7142857142857" customWidth="1"/>
    <col min="2" max="16384" width="10.5714285714286" customWidth="1"/>
  </cols>
  <sheetData>
    <row r="2" ht="18.75" spans="1:12">
      <c r="A2" s="7" t="s">
        <v>34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">
      <c r="A3" t="s">
        <v>35</v>
      </c>
      <c r="B3" t="s">
        <v>36</v>
      </c>
    </row>
    <row r="4" spans="1:12">
      <c r="A4" t="s">
        <v>37</v>
      </c>
      <c r="B4" s="8">
        <v>3</v>
      </c>
      <c r="C4" s="8">
        <v>5</v>
      </c>
      <c r="D4" s="8">
        <v>15</v>
      </c>
      <c r="E4" s="8">
        <v>17</v>
      </c>
      <c r="F4" s="8">
        <v>20</v>
      </c>
      <c r="G4" s="8">
        <v>30</v>
      </c>
      <c r="H4" s="8">
        <v>40</v>
      </c>
      <c r="I4" s="8">
        <v>120</v>
      </c>
      <c r="J4" s="8">
        <v>290</v>
      </c>
      <c r="K4" s="8">
        <v>500</v>
      </c>
      <c r="L4" t="s">
        <v>38</v>
      </c>
    </row>
    <row r="5" spans="1:12">
      <c r="A5" t="s">
        <v>39</v>
      </c>
      <c r="I5">
        <v>120482.970483442</v>
      </c>
      <c r="J5">
        <v>122892.629893111</v>
      </c>
      <c r="K5">
        <v>111307.641195215</v>
      </c>
      <c r="L5">
        <v>354683.241571768</v>
      </c>
    </row>
    <row r="6" spans="1:12">
      <c r="A6" t="s">
        <v>40</v>
      </c>
      <c r="D6">
        <v>104887.676304</v>
      </c>
      <c r="E6">
        <v>106985.42983008</v>
      </c>
      <c r="F6">
        <v>109125.138426682</v>
      </c>
      <c r="G6">
        <v>115804.469899502</v>
      </c>
      <c r="H6">
        <v>118120.559297492</v>
      </c>
      <c r="L6">
        <v>554923.273757756</v>
      </c>
    </row>
    <row r="7" spans="1:12">
      <c r="A7" t="s">
        <v>41</v>
      </c>
      <c r="B7">
        <v>102831.0552</v>
      </c>
      <c r="C7">
        <v>113533.79401912</v>
      </c>
      <c r="L7">
        <v>216364.84921912</v>
      </c>
    </row>
    <row r="8" spans="1:12">
      <c r="A8" t="s">
        <v>38</v>
      </c>
      <c r="B8">
        <v>102831.0552</v>
      </c>
      <c r="C8">
        <v>113533.79401912</v>
      </c>
      <c r="D8">
        <v>104887.676304</v>
      </c>
      <c r="E8">
        <v>106985.42983008</v>
      </c>
      <c r="F8">
        <v>109125.138426682</v>
      </c>
      <c r="G8">
        <v>115804.469899502</v>
      </c>
      <c r="H8">
        <v>118120.559297492</v>
      </c>
      <c r="I8">
        <v>120482.970483442</v>
      </c>
      <c r="J8">
        <v>122892.629893111</v>
      </c>
      <c r="K8">
        <v>111307.641195215</v>
      </c>
      <c r="L8">
        <v>1125971.36454864</v>
      </c>
    </row>
  </sheetData>
  <mergeCells count="1">
    <mergeCell ref="A2:L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D11"/>
  <sheetViews>
    <sheetView workbookViewId="0">
      <selection activeCell="E19" sqref="E19"/>
    </sheetView>
  </sheetViews>
  <sheetFormatPr defaultColWidth="9.14285714285714" defaultRowHeight="12.75" outlineLevelCol="3"/>
  <cols>
    <col min="1" max="1" width="12.2857142857143" style="1" customWidth="1"/>
    <col min="2" max="2" width="10.1428571428571" style="1" customWidth="1"/>
    <col min="3" max="3" width="14" style="1" customWidth="1"/>
    <col min="4" max="4" width="21.7142857142857" style="1" customWidth="1"/>
    <col min="5" max="7" width="12.8571428571429" style="1"/>
    <col min="8" max="16380" width="9.14285714285714" style="1"/>
  </cols>
  <sheetData>
    <row r="1" spans="1:4">
      <c r="A1" s="2" t="s">
        <v>33</v>
      </c>
      <c r="B1" s="3" t="s">
        <v>37</v>
      </c>
      <c r="C1" s="3" t="s">
        <v>36</v>
      </c>
      <c r="D1" s="3" t="s">
        <v>42</v>
      </c>
    </row>
    <row r="2" spans="1:4">
      <c r="A2" s="4" t="s">
        <v>21</v>
      </c>
      <c r="B2" s="5" t="s">
        <v>41</v>
      </c>
      <c r="C2" s="6">
        <v>3</v>
      </c>
      <c r="D2" s="5">
        <f>SUM(DATABASE!H8:S8)</f>
        <v>102831.0552</v>
      </c>
    </row>
    <row r="3" ht="25.5" spans="1:4">
      <c r="A3" s="4" t="s">
        <v>17</v>
      </c>
      <c r="B3" s="5" t="s">
        <v>40</v>
      </c>
      <c r="C3" s="6">
        <v>15</v>
      </c>
      <c r="D3" s="5">
        <f>SUM(DATABASE!H9:S9)</f>
        <v>104887.676304</v>
      </c>
    </row>
    <row r="4" ht="25.5" spans="1:4">
      <c r="A4" s="4" t="s">
        <v>23</v>
      </c>
      <c r="B4" s="5" t="s">
        <v>40</v>
      </c>
      <c r="C4" s="6">
        <v>17</v>
      </c>
      <c r="D4" s="5">
        <f>SUM(DATABASE!H10:S10)</f>
        <v>106985.42983008</v>
      </c>
    </row>
    <row r="5" ht="38.25" spans="1:4">
      <c r="A5" s="4" t="s">
        <v>19</v>
      </c>
      <c r="B5" s="5" t="s">
        <v>40</v>
      </c>
      <c r="C5" s="6">
        <v>20</v>
      </c>
      <c r="D5" s="5">
        <f>SUM(DATABASE!H11:S11)</f>
        <v>109125.138426682</v>
      </c>
    </row>
    <row r="6" spans="1:4">
      <c r="A6" s="4" t="s">
        <v>20</v>
      </c>
      <c r="B6" s="5" t="s">
        <v>39</v>
      </c>
      <c r="C6" s="6">
        <v>500</v>
      </c>
      <c r="D6" s="5">
        <f>SUM(DATABASE!H12:S12)</f>
        <v>111307.641195215</v>
      </c>
    </row>
    <row r="7" spans="1:4">
      <c r="A7" s="4" t="s">
        <v>24</v>
      </c>
      <c r="B7" s="5" t="s">
        <v>41</v>
      </c>
      <c r="C7" s="6">
        <v>5</v>
      </c>
      <c r="D7" s="5">
        <f>SUM(DATABASE!H13:S13)</f>
        <v>113533.794019119</v>
      </c>
    </row>
    <row r="8" ht="25.5" spans="1:4">
      <c r="A8" s="4" t="s">
        <v>25</v>
      </c>
      <c r="B8" s="5" t="s">
        <v>40</v>
      </c>
      <c r="C8" s="6">
        <v>30</v>
      </c>
      <c r="D8" s="5">
        <f>SUM(DATABASE!H14:S14)</f>
        <v>115804.469899502</v>
      </c>
    </row>
    <row r="9" spans="1:4">
      <c r="A9" s="4" t="s">
        <v>26</v>
      </c>
      <c r="B9" s="5" t="s">
        <v>40</v>
      </c>
      <c r="C9" s="6">
        <v>40</v>
      </c>
      <c r="D9" s="5">
        <f>SUM(DATABASE!H15:S15)</f>
        <v>118120.559297492</v>
      </c>
    </row>
    <row r="10" spans="1:4">
      <c r="A10" s="4" t="s">
        <v>27</v>
      </c>
      <c r="B10" s="5" t="s">
        <v>39</v>
      </c>
      <c r="C10" s="6">
        <v>120</v>
      </c>
      <c r="D10" s="5">
        <f>SUM(DATABASE!H16:S16)</f>
        <v>120482.970483442</v>
      </c>
    </row>
    <row r="11" ht="25.5" spans="1:4">
      <c r="A11" s="4" t="s">
        <v>28</v>
      </c>
      <c r="B11" s="5" t="s">
        <v>39</v>
      </c>
      <c r="C11" s="6">
        <v>290</v>
      </c>
      <c r="D11" s="5">
        <f>SUM(DATABASE!H17:S17)</f>
        <v>122892.629893111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APURAÇÕES</vt:lpstr>
      <vt:lpstr>GRAFICO</vt:lpstr>
      <vt:lpstr>DATABASE</vt:lpstr>
      <vt:lpstr>TABELA DINAMICA</vt:lpstr>
      <vt:lpstr>CARACTERISTICAS EMPRESA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</dc:creator>
  <cp:lastModifiedBy>unive</cp:lastModifiedBy>
  <dcterms:created xsi:type="dcterms:W3CDTF">2022-11-19T03:06:00Z</dcterms:created>
  <dcterms:modified xsi:type="dcterms:W3CDTF">2022-12-15T19:49:01Z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ACEA184E073241C5BC4F313427FFF449</vt:lpwstr>
  </property>
  <property fmtid="{D5CDD505-2E9C-101B-9397-08002B2CF9AE}" pid="3" name="KSOProductBuildVer">
    <vt:lpwstr>1046-11.2.0.11417</vt:lpwstr>
  </property>
</Properties>
</file>