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LYSIS\Mn3SnN\ST-FMR\Code\"/>
    </mc:Choice>
  </mc:AlternateContent>
  <bookViews>
    <workbookView xWindow="2256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P10" i="1" l="1"/>
  <c r="M10" i="1"/>
  <c r="H10" i="1"/>
  <c r="E10" i="1"/>
  <c r="AI10" i="1" s="1"/>
  <c r="AH10" i="1" l="1"/>
  <c r="AB10" i="1" l="1"/>
  <c r="AA10" i="1"/>
  <c r="Y10" i="1"/>
  <c r="V10" i="1"/>
  <c r="X10" i="1"/>
  <c r="W10" i="1" l="1"/>
  <c r="Z10" i="1"/>
  <c r="AG10" i="1" s="1"/>
  <c r="AL10" i="1" s="1"/>
  <c r="F8" i="1"/>
  <c r="AC10" i="1" l="1"/>
  <c r="F7" i="1"/>
  <c r="AD10" i="1" l="1"/>
  <c r="AE10" i="1" s="1"/>
  <c r="AJ10" i="1" s="1"/>
  <c r="AK10" i="1" s="1"/>
  <c r="AF10" i="1" l="1"/>
</calcChain>
</file>

<file path=xl/sharedStrings.xml><?xml version="1.0" encoding="utf-8"?>
<sst xmlns="http://schemas.openxmlformats.org/spreadsheetml/2006/main" count="50" uniqueCount="46">
  <si>
    <t>g</t>
  </si>
  <si>
    <t>gamma</t>
  </si>
  <si>
    <t>SI unit</t>
  </si>
  <si>
    <t>mu0</t>
  </si>
  <si>
    <t>H/m</t>
  </si>
  <si>
    <t>hbar</t>
  </si>
  <si>
    <t>m2kg/s</t>
  </si>
  <si>
    <t>e</t>
  </si>
  <si>
    <t>C</t>
  </si>
  <si>
    <t>Angle (I and B) (phi)</t>
  </si>
  <si>
    <t>degree</t>
  </si>
  <si>
    <t>sin (phi)</t>
  </si>
  <si>
    <t>hbar/2e</t>
  </si>
  <si>
    <t>m2kg/Cs</t>
  </si>
  <si>
    <t>Fequency (GHz)</t>
  </si>
  <si>
    <t>2.pi.f/gamma (SI)</t>
  </si>
  <si>
    <t>Delta/Idc (Oe/mA)</t>
  </si>
  <si>
    <t>Delta/Idc (m-1)</t>
  </si>
  <si>
    <t>t fm (nm</t>
  </si>
  <si>
    <t>Rfm (Ohm)</t>
  </si>
  <si>
    <t>(Rfm+RNbSe2) /RFm</t>
  </si>
  <si>
    <t>Width of the device (um)</t>
  </si>
  <si>
    <t>Area (m2)</t>
  </si>
  <si>
    <t>Ho (Oe)</t>
  </si>
  <si>
    <t>Ho (A/m)</t>
  </si>
  <si>
    <t>Meff (A/m)</t>
  </si>
  <si>
    <t>den1 (SI)</t>
  </si>
  <si>
    <t>den2 SI</t>
  </si>
  <si>
    <t>Spin Hall Angle</t>
  </si>
  <si>
    <t>Sample ID</t>
  </si>
  <si>
    <t>Ms (A/m)</t>
  </si>
  <si>
    <t>Ms (emu/cm3)</t>
  </si>
  <si>
    <t>Meff (emu/cm3)</t>
  </si>
  <si>
    <t>tNM (nm)</t>
  </si>
  <si>
    <t>RNM (Ohm)</t>
  </si>
  <si>
    <t>Ho Error (oe)</t>
  </si>
  <si>
    <t>Error (Oe/mA)</t>
  </si>
  <si>
    <t>Error (Ohm)</t>
  </si>
  <si>
    <t>Error</t>
  </si>
  <si>
    <t>H0+0.5Meff</t>
  </si>
  <si>
    <t>H0+2piM</t>
  </si>
  <si>
    <t>Ho %age error</t>
  </si>
  <si>
    <t>%age error</t>
  </si>
  <si>
    <t>Erro %aga</t>
  </si>
  <si>
    <t>f/H0+0.5Meff</t>
  </si>
  <si>
    <t>MA1348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</si>
</sst>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1" fillId="0" borderId="0" xfId="0" applyNumberFormat="1" applyFon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Normal="100" workbookViewId="0">
      <pane xSplit="1" topLeftCell="B1" activePane="topRight" state="frozen"/>
      <selection activeCell="A7" sqref="A7"/>
      <selection pane="topRight" activeCell="L4" sqref="L4"/>
    </sheetView>
  </sheetViews>
  <sheetFormatPr defaultRowHeight="14.4" x14ac:dyDescent="0.3"/>
  <cols>
    <col min="2" max="3" width="19" customWidth="1"/>
    <col min="4" max="5" width="13" customWidth="1"/>
    <col min="6" max="6" width="18.44140625" customWidth="1"/>
    <col min="7" max="8" width="13" customWidth="1"/>
    <col min="9" max="9" width="10.88671875" customWidth="1"/>
    <col min="10" max="10" width="13.33203125" customWidth="1"/>
    <col min="11" max="13" width="18" customWidth="1"/>
    <col min="14" max="16" width="12.6640625" customWidth="1"/>
    <col min="17" max="17" width="12.109375" customWidth="1"/>
    <col min="18" max="19" width="13.44140625" customWidth="1"/>
    <col min="20" max="21" width="16.33203125" customWidth="1"/>
    <col min="22" max="22" width="15.33203125" customWidth="1"/>
    <col min="23" max="24" width="11.88671875" customWidth="1"/>
    <col min="25" max="25" width="19" customWidth="1"/>
    <col min="26" max="26" width="11.44140625" customWidth="1"/>
    <col min="27" max="27" width="17" customWidth="1"/>
    <col min="28" max="28" width="11.44140625" customWidth="1"/>
    <col min="31" max="31" width="12.44140625" customWidth="1"/>
    <col min="38" max="38" width="13.109375" bestFit="1" customWidth="1"/>
  </cols>
  <sheetData>
    <row r="1" spans="1:38" x14ac:dyDescent="0.3">
      <c r="C1" t="s">
        <v>0</v>
      </c>
      <c r="F1">
        <v>2.0699999999999998</v>
      </c>
    </row>
    <row r="2" spans="1:38" x14ac:dyDescent="0.3">
      <c r="C2" t="s">
        <v>1</v>
      </c>
      <c r="F2" s="1">
        <f>F1*9.27E-24/F4</f>
        <v>181959161054.75223</v>
      </c>
      <c r="G2" s="1"/>
      <c r="H2" s="1"/>
      <c r="I2" t="s">
        <v>2</v>
      </c>
    </row>
    <row r="3" spans="1:38" x14ac:dyDescent="0.3">
      <c r="C3" t="s">
        <v>3</v>
      </c>
      <c r="F3" s="1">
        <v>1.257E-6</v>
      </c>
      <c r="G3" s="1"/>
      <c r="H3" s="1"/>
      <c r="I3" t="s">
        <v>4</v>
      </c>
    </row>
    <row r="4" spans="1:38" x14ac:dyDescent="0.3">
      <c r="C4" t="s">
        <v>5</v>
      </c>
      <c r="F4" s="2">
        <v>1.0545718E-34</v>
      </c>
      <c r="G4" s="2"/>
      <c r="H4" s="2"/>
      <c r="I4" t="s">
        <v>6</v>
      </c>
    </row>
    <row r="5" spans="1:38" x14ac:dyDescent="0.3">
      <c r="C5" t="s">
        <v>7</v>
      </c>
      <c r="F5" s="1">
        <v>1.602E-19</v>
      </c>
      <c r="G5" s="1"/>
      <c r="H5" s="1"/>
      <c r="I5" t="s">
        <v>8</v>
      </c>
    </row>
    <row r="6" spans="1:38" x14ac:dyDescent="0.3">
      <c r="C6" t="s">
        <v>9</v>
      </c>
      <c r="F6" s="1">
        <v>45</v>
      </c>
      <c r="G6" s="1"/>
      <c r="H6" s="1"/>
      <c r="I6" t="s">
        <v>10</v>
      </c>
    </row>
    <row r="7" spans="1:38" x14ac:dyDescent="0.3">
      <c r="C7" t="s">
        <v>11</v>
      </c>
      <c r="F7" s="1">
        <f>SIN(F6*PI()/180)</f>
        <v>0.70710678118654746</v>
      </c>
      <c r="G7" s="1"/>
      <c r="H7" s="1"/>
    </row>
    <row r="8" spans="1:38" x14ac:dyDescent="0.3">
      <c r="C8" t="s">
        <v>12</v>
      </c>
      <c r="F8" s="1">
        <f>F4/(2*F5)</f>
        <v>3.2914225967540577E-16</v>
      </c>
      <c r="G8" s="1"/>
      <c r="H8" s="1"/>
      <c r="I8" t="s">
        <v>13</v>
      </c>
    </row>
    <row r="9" spans="1:38" x14ac:dyDescent="0.3">
      <c r="A9" t="s">
        <v>29</v>
      </c>
      <c r="B9" t="s">
        <v>14</v>
      </c>
      <c r="C9" t="s">
        <v>23</v>
      </c>
      <c r="D9" t="s">
        <v>35</v>
      </c>
      <c r="E9" t="s">
        <v>41</v>
      </c>
      <c r="F9" t="s">
        <v>16</v>
      </c>
      <c r="G9" t="s">
        <v>36</v>
      </c>
      <c r="H9" t="s">
        <v>42</v>
      </c>
      <c r="I9" t="s">
        <v>18</v>
      </c>
      <c r="J9" t="s">
        <v>33</v>
      </c>
      <c r="K9" t="s">
        <v>19</v>
      </c>
      <c r="L9" t="s">
        <v>37</v>
      </c>
      <c r="M9" t="s">
        <v>42</v>
      </c>
      <c r="N9" t="s">
        <v>34</v>
      </c>
      <c r="O9" t="s">
        <v>37</v>
      </c>
      <c r="P9" t="s">
        <v>42</v>
      </c>
      <c r="Q9" t="s">
        <v>21</v>
      </c>
      <c r="R9" t="s">
        <v>32</v>
      </c>
      <c r="S9" t="s">
        <v>38</v>
      </c>
      <c r="T9" t="s">
        <v>31</v>
      </c>
      <c r="U9" t="s">
        <v>38</v>
      </c>
      <c r="V9" t="s">
        <v>17</v>
      </c>
      <c r="W9" t="s">
        <v>15</v>
      </c>
      <c r="X9" t="s">
        <v>20</v>
      </c>
      <c r="Y9" t="s">
        <v>22</v>
      </c>
      <c r="Z9" t="s">
        <v>24</v>
      </c>
      <c r="AA9" t="s">
        <v>30</v>
      </c>
      <c r="AB9" t="s">
        <v>25</v>
      </c>
      <c r="AC9" t="s">
        <v>26</v>
      </c>
      <c r="AD9" t="s">
        <v>27</v>
      </c>
      <c r="AE9" t="s">
        <v>28</v>
      </c>
      <c r="AG9" t="s">
        <v>39</v>
      </c>
      <c r="AH9" t="s">
        <v>40</v>
      </c>
      <c r="AI9" t="s">
        <v>43</v>
      </c>
      <c r="AL9" t="s">
        <v>44</v>
      </c>
    </row>
    <row r="10" spans="1:38" x14ac:dyDescent="0.3">
      <c r="A10" t="s">
        <v>45</v>
      </c>
      <c r="B10">
        <v>10</v>
      </c>
      <c r="C10">
        <v>960</v>
      </c>
      <c r="D10">
        <v>1</v>
      </c>
      <c r="E10">
        <f>D10*100/C10</f>
        <v>0.10416666666666667</v>
      </c>
      <c r="F10">
        <v>0.84</v>
      </c>
      <c r="G10">
        <v>0.02</v>
      </c>
      <c r="H10">
        <f>G10*100/F10</f>
        <v>2.3809523809523809</v>
      </c>
      <c r="I10">
        <v>3</v>
      </c>
      <c r="J10">
        <v>15</v>
      </c>
      <c r="K10">
        <v>309</v>
      </c>
      <c r="L10">
        <v>11.3</v>
      </c>
      <c r="M10">
        <f>L10*100/K10</f>
        <v>3.6569579288025889</v>
      </c>
      <c r="N10">
        <v>33</v>
      </c>
      <c r="O10">
        <v>1.72</v>
      </c>
      <c r="P10">
        <f>O10*100/N10</f>
        <v>5.2121212121212119</v>
      </c>
      <c r="Q10">
        <v>10</v>
      </c>
      <c r="R10">
        <v>874</v>
      </c>
      <c r="S10">
        <v>1.5</v>
      </c>
      <c r="T10">
        <v>893</v>
      </c>
      <c r="U10">
        <v>1.5</v>
      </c>
      <c r="V10">
        <f t="shared" ref="V10" si="0">F10*0.0001/(0.001*4*PI())</f>
        <v>6.6845076098596039E-3</v>
      </c>
      <c r="W10" s="1">
        <f t="shared" ref="W10" si="1">(2*PI()*B10*1000000000)/$F$2</f>
        <v>0.34530744540468344</v>
      </c>
      <c r="X10">
        <f t="shared" ref="X10" si="2">(K10+N10)/K10</f>
        <v>1.1067961165048543</v>
      </c>
      <c r="Y10">
        <f t="shared" ref="Y10" si="3">Q10*(I10+J10)*0.000000001*0.000001</f>
        <v>1.8000000000000002E-13</v>
      </c>
      <c r="Z10">
        <f t="shared" ref="Z10" si="4">C10*1000/(4*PI())</f>
        <v>76394.372684109767</v>
      </c>
      <c r="AA10">
        <f>T10*1000</f>
        <v>893000</v>
      </c>
      <c r="AB10">
        <f>R10*1000</f>
        <v>874000</v>
      </c>
      <c r="AC10" s="1">
        <f t="shared" ref="AC10" si="5">W10*(Z10+0.5*AB10)*$F$3*AA10*I10*0.000000001</f>
        <v>5.9698722528565135E-4</v>
      </c>
      <c r="AD10" s="1">
        <f>W10*$F$7*$F$8/AC10</f>
        <v>1.3461998976736818E-13</v>
      </c>
      <c r="AE10" s="1">
        <f>V10*X10*Y10/AD10</f>
        <v>9.8923620013820716E-3</v>
      </c>
      <c r="AF10" s="3">
        <f>AVERAGE(AE10:AE10)</f>
        <v>9.8923620013820716E-3</v>
      </c>
      <c r="AG10">
        <f>Z10+0.5*AB10</f>
        <v>513394.37268410978</v>
      </c>
      <c r="AH10">
        <f t="shared" ref="AH10" si="6">C10+2*PI()*R10</f>
        <v>6451.5039584749584</v>
      </c>
      <c r="AI10">
        <f>SQRT(E10^2+H10^2+M10^2+P10^2)</f>
        <v>6.7984802535333788</v>
      </c>
      <c r="AJ10" s="1">
        <f>AI10*AE10/100</f>
        <v>6.7253027727199948E-4</v>
      </c>
      <c r="AK10" s="3">
        <f>AVERAGE(AJ10:AJ10)</f>
        <v>6.7253027727199948E-4</v>
      </c>
      <c r="AL10">
        <f>B10/AG10</f>
        <v>1.9478203369698745E-5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apandeya</dc:creator>
  <cp:keywords/>
  <dc:description/>
  <cp:lastModifiedBy>Berthold Rimmler</cp:lastModifiedBy>
  <cp:revision/>
  <dcterms:created xsi:type="dcterms:W3CDTF">2018-11-05T14:05:03Z</dcterms:created>
  <dcterms:modified xsi:type="dcterms:W3CDTF">2021-04-23T15:15:17Z</dcterms:modified>
  <cp:category/>
  <cp:contentStatus/>
</cp:coreProperties>
</file>