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wncloud\0_Personal\ANALYSIS\Mn3SnN\ST-FMR\Code\STFMR-Analysis-code\auxiliary_stuff\"/>
    </mc:Choice>
  </mc:AlternateContent>
  <bookViews>
    <workbookView xWindow="3876" yWindow="516" windowWidth="29496" windowHeight="19104"/>
  </bookViews>
  <sheets>
    <sheet name="Linewidth Binoy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3" l="1"/>
  <c r="F19" i="3" s="1"/>
  <c r="B30" i="3" l="1"/>
  <c r="B27" i="3"/>
  <c r="F28" i="3" l="1"/>
  <c r="B25" i="3" l="1"/>
  <c r="B23" i="3"/>
  <c r="B19" i="3"/>
  <c r="B5" i="3"/>
  <c r="B10" i="3" s="1"/>
  <c r="B4" i="3"/>
  <c r="F22" i="3" l="1"/>
  <c r="F29" i="3"/>
</calcChain>
</file>

<file path=xl/sharedStrings.xml><?xml version="1.0" encoding="utf-8"?>
<sst xmlns="http://schemas.openxmlformats.org/spreadsheetml/2006/main" count="35" uniqueCount="35">
  <si>
    <t>SHE(Linewidth +ve)</t>
  </si>
  <si>
    <t>SHE(Linewidth -ve)</t>
  </si>
  <si>
    <t>Constants</t>
  </si>
  <si>
    <t>e ©</t>
  </si>
  <si>
    <t>u_0 (N/A2)</t>
  </si>
  <si>
    <t>M_s (A/m)</t>
  </si>
  <si>
    <t>t(FM) (m)</t>
  </si>
  <si>
    <t>h_bar (Js)</t>
  </si>
  <si>
    <t>M_eff (A/m)</t>
  </si>
  <si>
    <t>u_B (J/T)</t>
  </si>
  <si>
    <t>Frequency (Hz)</t>
  </si>
  <si>
    <t>M_eff (T)</t>
  </si>
  <si>
    <t>t(NM) (m)</t>
  </si>
  <si>
    <t>Material Properties</t>
  </si>
  <si>
    <t>Values Assumed from Literature</t>
  </si>
  <si>
    <t>Eff. Gilbert Damp. Py</t>
  </si>
  <si>
    <t>Spin Diff. Length Pt</t>
  </si>
  <si>
    <t>Width_device (m)</t>
  </si>
  <si>
    <t>dH/dI [-ve sweep] (T/A)</t>
  </si>
  <si>
    <t>Device Properties</t>
  </si>
  <si>
    <t>Eff. Gilbert Damp. Bilayer</t>
  </si>
  <si>
    <t>g-factor</t>
  </si>
  <si>
    <t>gamma (Hz/T)</t>
  </si>
  <si>
    <t>gyromag/2PI (Hz/T)</t>
  </si>
  <si>
    <t>Average SHA</t>
  </si>
  <si>
    <t>First_term</t>
  </si>
  <si>
    <t>Second_term</t>
  </si>
  <si>
    <r>
      <t>dH/dI [+ve sweep] ((</t>
    </r>
    <r>
      <rPr>
        <sz val="11"/>
        <color rgb="FFFF0000"/>
        <rFont val="Calibri"/>
        <family val="2"/>
        <scheme val="minor"/>
      </rPr>
      <t>A/m)</t>
    </r>
    <r>
      <rPr>
        <sz val="11"/>
        <color theme="1"/>
        <rFont val="Calibri"/>
        <family val="2"/>
        <scheme val="minor"/>
      </rPr>
      <t>/A)</t>
    </r>
  </si>
  <si>
    <t>Resistivity NM (Ohm.m)</t>
  </si>
  <si>
    <t>Conductivity NM (S/m)</t>
  </si>
  <si>
    <t>Resistivity FM (Ohm.m)</t>
  </si>
  <si>
    <t>Conductivity FM (S/m)</t>
  </si>
  <si>
    <t>Cross_sectional_Area (m2)</t>
  </si>
  <si>
    <t>Hres (A/m)</t>
  </si>
  <si>
    <t>Hr (Oe)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</si>
</sst>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E+00"/>
    <numFmt numFmtId="165" formatCode="0.0000"/>
    <numFmt numFmtId="166" formatCode="0.000"/>
    <numFmt numFmtId="167" formatCode="0.0E+00"/>
    <numFmt numFmtId="168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workbookViewId="0">
      <selection activeCell="F19" sqref="F19"/>
    </sheetView>
  </sheetViews>
  <sheetFormatPr defaultColWidth="8.77734375" defaultRowHeight="14.4" x14ac:dyDescent="0.3"/>
  <cols>
    <col min="1" max="1" width="28.44140625" customWidth="1"/>
    <col min="2" max="2" width="20.33203125" customWidth="1"/>
    <col min="5" max="5" width="24.77734375" customWidth="1"/>
    <col min="6" max="6" width="21.6640625" customWidth="1"/>
  </cols>
  <sheetData>
    <row r="2" spans="1:6" x14ac:dyDescent="0.3">
      <c r="A2" s="3" t="s">
        <v>2</v>
      </c>
    </row>
    <row r="3" spans="1:6" x14ac:dyDescent="0.3">
      <c r="A3" t="s">
        <v>3</v>
      </c>
      <c r="B3" s="2">
        <v>1.6022000000000001E-19</v>
      </c>
    </row>
    <row r="4" spans="1:6" x14ac:dyDescent="0.3">
      <c r="A4" t="s">
        <v>4</v>
      </c>
      <c r="B4" s="2">
        <f>4*PI()*0.0000001</f>
        <v>1.2566370614359173E-6</v>
      </c>
    </row>
    <row r="5" spans="1:6" x14ac:dyDescent="0.3">
      <c r="A5" t="s">
        <v>7</v>
      </c>
      <c r="B5">
        <f>(6.6261E-34)/(2*PI())</f>
        <v>1.0545765684212077E-34</v>
      </c>
    </row>
    <row r="6" spans="1:6" x14ac:dyDescent="0.3">
      <c r="A6" t="s">
        <v>9</v>
      </c>
      <c r="B6" s="1">
        <v>9.2740099999999999E-24</v>
      </c>
    </row>
    <row r="7" spans="1:6" x14ac:dyDescent="0.3">
      <c r="B7" s="1"/>
    </row>
    <row r="8" spans="1:6" x14ac:dyDescent="0.3">
      <c r="A8" s="3" t="s">
        <v>14</v>
      </c>
      <c r="B8" s="1"/>
    </row>
    <row r="9" spans="1:6" x14ac:dyDescent="0.3">
      <c r="A9" t="s">
        <v>21</v>
      </c>
      <c r="B9">
        <v>2.11</v>
      </c>
    </row>
    <row r="10" spans="1:6" x14ac:dyDescent="0.3">
      <c r="A10" t="s">
        <v>23</v>
      </c>
      <c r="B10" s="1">
        <f>(B9*B6)/(B5*2*PI())</f>
        <v>29531943526.357887</v>
      </c>
    </row>
    <row r="11" spans="1:6" x14ac:dyDescent="0.3">
      <c r="A11" t="s">
        <v>22</v>
      </c>
      <c r="B11" s="1">
        <f>B9*B6/B5</f>
        <v>185554673657.26917</v>
      </c>
    </row>
    <row r="12" spans="1:6" x14ac:dyDescent="0.3">
      <c r="A12" t="s">
        <v>15</v>
      </c>
      <c r="B12" s="5">
        <v>8.0000000000000002E-3</v>
      </c>
    </row>
    <row r="13" spans="1:6" x14ac:dyDescent="0.3">
      <c r="A13" t="s">
        <v>16</v>
      </c>
      <c r="B13" s="1">
        <v>6.2000000000000001E-9</v>
      </c>
    </row>
    <row r="14" spans="1:6" x14ac:dyDescent="0.3">
      <c r="B14" s="1"/>
    </row>
    <row r="15" spans="1:6" x14ac:dyDescent="0.3">
      <c r="A15" s="3" t="s">
        <v>13</v>
      </c>
      <c r="B15" s="1"/>
    </row>
    <row r="16" spans="1:6" x14ac:dyDescent="0.3">
      <c r="A16" t="s">
        <v>5</v>
      </c>
      <c r="B16" s="6">
        <v>1040000</v>
      </c>
      <c r="E16" t="s">
        <v>10</v>
      </c>
      <c r="F16" s="1">
        <v>6000000000</v>
      </c>
    </row>
    <row r="17" spans="1:6" x14ac:dyDescent="0.3">
      <c r="A17" t="s">
        <v>34</v>
      </c>
      <c r="B17" s="5">
        <v>388</v>
      </c>
    </row>
    <row r="18" spans="1:6" x14ac:dyDescent="0.3">
      <c r="A18" t="s">
        <v>8</v>
      </c>
      <c r="B18">
        <v>850000</v>
      </c>
      <c r="E18" t="s">
        <v>27</v>
      </c>
      <c r="F18" s="1">
        <v>7957</v>
      </c>
    </row>
    <row r="19" spans="1:6" x14ac:dyDescent="0.3">
      <c r="A19" t="s">
        <v>11</v>
      </c>
      <c r="B19" s="5">
        <f>B18*(4*PI())*0.0000001</f>
        <v>1.0681415022205296</v>
      </c>
      <c r="E19" t="s">
        <v>0</v>
      </c>
      <c r="F19" s="8">
        <f>F18*(B11/(2*3.14*F16))*(((B27+(0.5*B18))*B4*B16*B20*2*B3)/(B5*0.7072))*((B24+B22)/B24)*B30</f>
        <v>1145953.8613820241</v>
      </c>
    </row>
    <row r="20" spans="1:6" x14ac:dyDescent="0.3">
      <c r="A20" t="s">
        <v>6</v>
      </c>
      <c r="B20" s="1">
        <v>1E-8</v>
      </c>
    </row>
    <row r="21" spans="1:6" x14ac:dyDescent="0.3">
      <c r="A21" t="s">
        <v>12</v>
      </c>
      <c r="B21" s="1">
        <v>2E-8</v>
      </c>
      <c r="E21" t="s">
        <v>18</v>
      </c>
      <c r="F21" s="1">
        <v>816</v>
      </c>
    </row>
    <row r="22" spans="1:6" x14ac:dyDescent="0.3">
      <c r="A22" t="s">
        <v>28</v>
      </c>
      <c r="B22" s="7">
        <v>2.0499999999999999E-6</v>
      </c>
      <c r="E22" t="s">
        <v>1</v>
      </c>
      <c r="F22" s="8">
        <f>F21*(B11/(2*3.14*F16))*(((B27+(0.5*B18))*B4*B16*B20*2*B3)/(B5*0.7072))*((B24+B22)/B24)*B30</f>
        <v>117518.95826162267</v>
      </c>
    </row>
    <row r="23" spans="1:6" x14ac:dyDescent="0.3">
      <c r="A23" t="s">
        <v>29</v>
      </c>
      <c r="B23" s="7">
        <f>1/B22</f>
        <v>487804.87804878055</v>
      </c>
    </row>
    <row r="24" spans="1:6" x14ac:dyDescent="0.3">
      <c r="A24" t="s">
        <v>30</v>
      </c>
      <c r="B24" s="8">
        <v>7.3E-7</v>
      </c>
      <c r="E24" t="s">
        <v>24</v>
      </c>
    </row>
    <row r="25" spans="1:6" x14ac:dyDescent="0.3">
      <c r="A25" t="s">
        <v>31</v>
      </c>
      <c r="B25" s="8">
        <f>1/B24</f>
        <v>1369863.01369863</v>
      </c>
    </row>
    <row r="26" spans="1:6" x14ac:dyDescent="0.3">
      <c r="A26" t="s">
        <v>20</v>
      </c>
      <c r="B26" s="4">
        <v>2.0000000000000002E-5</v>
      </c>
    </row>
    <row r="27" spans="1:6" x14ac:dyDescent="0.3">
      <c r="A27" t="s">
        <v>33</v>
      </c>
      <c r="B27">
        <f>79.57*B17</f>
        <v>30873.159999999996</v>
      </c>
    </row>
    <row r="28" spans="1:6" x14ac:dyDescent="0.3">
      <c r="A28" s="3" t="s">
        <v>19</v>
      </c>
      <c r="E28" t="s">
        <v>25</v>
      </c>
      <c r="F28" s="1">
        <f>F18*(B11/(2*3.14*F16))</f>
        <v>39184.143797528952</v>
      </c>
    </row>
    <row r="29" spans="1:6" x14ac:dyDescent="0.3">
      <c r="A29" t="s">
        <v>17</v>
      </c>
      <c r="B29" s="9">
        <v>1.0000000000000001E-5</v>
      </c>
      <c r="E29" t="s">
        <v>26</v>
      </c>
      <c r="F29">
        <f>(((B27+(0.5*B18))*B4*B16*B20*2*B3)/(B5*0.7072))</f>
        <v>25598444749528.023</v>
      </c>
    </row>
    <row r="30" spans="1:6" x14ac:dyDescent="0.3">
      <c r="A30" t="s">
        <v>32</v>
      </c>
      <c r="B30" s="1">
        <f>B29*(B20+B21)</f>
        <v>3.0000000000000008E-13</v>
      </c>
    </row>
    <row r="31" spans="1:6" x14ac:dyDescent="0.3">
      <c r="B3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Linewidth Binoy</vt:lpstr>
    </vt:vector>
  </TitlesOfParts>
  <Company>MPIMSP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James Mark</dc:creator>
  <cp:lastModifiedBy>Berthold Rimmler</cp:lastModifiedBy>
  <dcterms:created xsi:type="dcterms:W3CDTF">2018-07-05T14:17:45Z</dcterms:created>
  <dcterms:modified xsi:type="dcterms:W3CDTF">2022-05-05T09:03:54Z</dcterms:modified>
</cp:coreProperties>
</file>