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nstiges\NotenListeGesamt\"/>
    </mc:Choice>
  </mc:AlternateContent>
  <xr:revisionPtr revIDLastSave="0" documentId="8_{054BE191-34B0-4A33-A30A-D7B6FD8678A2}" xr6:coauthVersionLast="47" xr6:coauthVersionMax="47" xr10:uidLastSave="{00000000-0000-0000-0000-000000000000}"/>
  <bookViews>
    <workbookView xWindow="-120" yWindow="-120" windowWidth="15600" windowHeight="11160" activeTab="3" xr2:uid="{00000000-000D-0000-FFFF-FFFF00000000}"/>
  </bookViews>
  <sheets>
    <sheet name="Schüler+Bedienungsanleitung" sheetId="5" r:id="rId1"/>
    <sheet name="Notenliste" sheetId="3" r:id="rId2"/>
    <sheet name="Endnoten" sheetId="4" r:id="rId3"/>
    <sheet name="Firma" sheetId="8" r:id="rId4"/>
    <sheet name="SuSEinzell" sheetId="9" state="hidden" r:id="rId5"/>
    <sheet name="HTMLÜbertrag" sheetId="10" r:id="rId6"/>
  </sheets>
  <definedNames>
    <definedName name="_xlnm._FilterDatabase" localSheetId="3" hidden="1">Firma!$A$1:$A$32</definedName>
    <definedName name="_xlnm._FilterDatabase" localSheetId="4" hidden="1">SuSEinzell!$A$2:$A$2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" i="8" l="1"/>
  <c r="AL2" i="8"/>
  <c r="AM2" i="8"/>
  <c r="AN2" i="8"/>
  <c r="AO2" i="8"/>
  <c r="AP2" i="8"/>
  <c r="AQ2" i="8"/>
  <c r="AR2" i="8"/>
  <c r="AS2" i="8"/>
  <c r="AK3" i="8"/>
  <c r="AL3" i="8"/>
  <c r="AM3" i="8"/>
  <c r="AN3" i="8"/>
  <c r="AO3" i="8"/>
  <c r="AP3" i="8"/>
  <c r="AQ3" i="8"/>
  <c r="AR3" i="8"/>
  <c r="AS3" i="8"/>
  <c r="AK4" i="8"/>
  <c r="AL4" i="8"/>
  <c r="AM4" i="8"/>
  <c r="AN4" i="8"/>
  <c r="AO4" i="8"/>
  <c r="AP4" i="8"/>
  <c r="AQ4" i="8"/>
  <c r="AR4" i="8"/>
  <c r="AS4" i="8"/>
  <c r="AK5" i="8"/>
  <c r="AL5" i="8"/>
  <c r="AM5" i="8"/>
  <c r="AN5" i="8"/>
  <c r="AO5" i="8"/>
  <c r="AP5" i="8"/>
  <c r="AQ5" i="8"/>
  <c r="AR5" i="8"/>
  <c r="AS5" i="8"/>
  <c r="AK6" i="8"/>
  <c r="AL6" i="8"/>
  <c r="AM6" i="8"/>
  <c r="AN6" i="8"/>
  <c r="AO6" i="8"/>
  <c r="AP6" i="8"/>
  <c r="AQ6" i="8"/>
  <c r="AR6" i="8"/>
  <c r="AS6" i="8"/>
  <c r="AK7" i="8"/>
  <c r="AL7" i="8"/>
  <c r="AM7" i="8"/>
  <c r="AN7" i="8"/>
  <c r="AO7" i="8"/>
  <c r="AP7" i="8"/>
  <c r="AQ7" i="8"/>
  <c r="AR7" i="8"/>
  <c r="AS7" i="8"/>
  <c r="AK8" i="8"/>
  <c r="AL8" i="8"/>
  <c r="AM8" i="8"/>
  <c r="AN8" i="8"/>
  <c r="AO8" i="8"/>
  <c r="AP8" i="8"/>
  <c r="AQ8" i="8"/>
  <c r="AR8" i="8"/>
  <c r="AS8" i="8"/>
  <c r="AK9" i="8"/>
  <c r="AL9" i="8"/>
  <c r="AM9" i="8"/>
  <c r="AN9" i="8"/>
  <c r="AO9" i="8"/>
  <c r="AP9" i="8"/>
  <c r="AQ9" i="8"/>
  <c r="AR9" i="8"/>
  <c r="AS9" i="8"/>
  <c r="AK10" i="8"/>
  <c r="AL10" i="8"/>
  <c r="AM10" i="8"/>
  <c r="AN10" i="8"/>
  <c r="AO10" i="8"/>
  <c r="AP10" i="8"/>
  <c r="AQ10" i="8"/>
  <c r="AR10" i="8"/>
  <c r="AS10" i="8"/>
  <c r="AK11" i="8"/>
  <c r="AL11" i="8"/>
  <c r="AM11" i="8"/>
  <c r="AN11" i="8"/>
  <c r="AO11" i="8"/>
  <c r="AP11" i="8"/>
  <c r="AQ11" i="8"/>
  <c r="AR11" i="8"/>
  <c r="AS11" i="8"/>
  <c r="AK12" i="8"/>
  <c r="AL12" i="8"/>
  <c r="AM12" i="8"/>
  <c r="AN12" i="8"/>
  <c r="AO12" i="8"/>
  <c r="AP12" i="8"/>
  <c r="AQ12" i="8"/>
  <c r="AR12" i="8"/>
  <c r="AS12" i="8"/>
  <c r="AK13" i="8"/>
  <c r="AL13" i="8"/>
  <c r="AM13" i="8"/>
  <c r="AN13" i="8"/>
  <c r="AO13" i="8"/>
  <c r="AP13" i="8"/>
  <c r="AQ13" i="8"/>
  <c r="AR13" i="8"/>
  <c r="AS13" i="8"/>
  <c r="AK14" i="8"/>
  <c r="AL14" i="8"/>
  <c r="AM14" i="8"/>
  <c r="AN14" i="8"/>
  <c r="AO14" i="8"/>
  <c r="AP14" i="8"/>
  <c r="AQ14" i="8"/>
  <c r="AR14" i="8"/>
  <c r="AS14" i="8"/>
  <c r="AK15" i="8"/>
  <c r="AL15" i="8"/>
  <c r="AM15" i="8"/>
  <c r="AN15" i="8"/>
  <c r="AO15" i="8"/>
  <c r="AP15" i="8"/>
  <c r="AQ15" i="8"/>
  <c r="AR15" i="8"/>
  <c r="AS15" i="8"/>
  <c r="AK16" i="8"/>
  <c r="AL16" i="8"/>
  <c r="AM16" i="8"/>
  <c r="AN16" i="8"/>
  <c r="AO16" i="8"/>
  <c r="AP16" i="8"/>
  <c r="AQ16" i="8"/>
  <c r="AR16" i="8"/>
  <c r="AS16" i="8"/>
  <c r="AK17" i="8"/>
  <c r="AL17" i="8"/>
  <c r="AM17" i="8"/>
  <c r="AN17" i="8"/>
  <c r="AO17" i="8"/>
  <c r="AP17" i="8"/>
  <c r="AQ17" i="8"/>
  <c r="AR17" i="8"/>
  <c r="AS17" i="8"/>
  <c r="AK18" i="8"/>
  <c r="AL18" i="8"/>
  <c r="AM18" i="8"/>
  <c r="AN18" i="8"/>
  <c r="AO18" i="8"/>
  <c r="AP18" i="8"/>
  <c r="AQ18" i="8"/>
  <c r="AR18" i="8"/>
  <c r="AS18" i="8"/>
  <c r="AK19" i="8"/>
  <c r="AL19" i="8"/>
  <c r="AM19" i="8"/>
  <c r="AN19" i="8"/>
  <c r="AO19" i="8"/>
  <c r="AP19" i="8"/>
  <c r="AQ19" i="8"/>
  <c r="AR19" i="8"/>
  <c r="AS19" i="8"/>
  <c r="AK20" i="8"/>
  <c r="AL20" i="8"/>
  <c r="AM20" i="8"/>
  <c r="AN20" i="8"/>
  <c r="AO20" i="8"/>
  <c r="AP20" i="8"/>
  <c r="AQ20" i="8"/>
  <c r="AR20" i="8"/>
  <c r="AS20" i="8"/>
  <c r="AK21" i="8"/>
  <c r="AL21" i="8"/>
  <c r="AM21" i="8"/>
  <c r="AN21" i="8"/>
  <c r="AO21" i="8"/>
  <c r="AP21" i="8"/>
  <c r="AQ21" i="8"/>
  <c r="AR21" i="8"/>
  <c r="AS21" i="8"/>
  <c r="AK22" i="8"/>
  <c r="AL22" i="8"/>
  <c r="AM22" i="8"/>
  <c r="AN22" i="8"/>
  <c r="AO22" i="8"/>
  <c r="AP22" i="8"/>
  <c r="AQ22" i="8"/>
  <c r="AR22" i="8"/>
  <c r="AS22" i="8"/>
  <c r="AK23" i="8"/>
  <c r="AL23" i="8"/>
  <c r="AM23" i="8"/>
  <c r="AN23" i="8"/>
  <c r="AO23" i="8"/>
  <c r="AP23" i="8"/>
  <c r="AQ23" i="8"/>
  <c r="AR23" i="8"/>
  <c r="AS23" i="8"/>
  <c r="AK24" i="8"/>
  <c r="AL24" i="8"/>
  <c r="AM24" i="8"/>
  <c r="AN24" i="8"/>
  <c r="AO24" i="8"/>
  <c r="AP24" i="8"/>
  <c r="AQ24" i="8"/>
  <c r="AR24" i="8"/>
  <c r="AS24" i="8"/>
  <c r="AK25" i="8"/>
  <c r="AL25" i="8"/>
  <c r="AM25" i="8"/>
  <c r="AN25" i="8"/>
  <c r="AO25" i="8"/>
  <c r="AP25" i="8"/>
  <c r="AQ25" i="8"/>
  <c r="AR25" i="8"/>
  <c r="AS25" i="8"/>
  <c r="AK26" i="8"/>
  <c r="AL26" i="8"/>
  <c r="AM26" i="8"/>
  <c r="AN26" i="8"/>
  <c r="AO26" i="8"/>
  <c r="AP26" i="8"/>
  <c r="AQ26" i="8"/>
  <c r="AR26" i="8"/>
  <c r="AS26" i="8"/>
  <c r="AK27" i="8"/>
  <c r="AL27" i="8"/>
  <c r="AM27" i="8"/>
  <c r="AN27" i="8"/>
  <c r="AO27" i="8"/>
  <c r="AP27" i="8"/>
  <c r="AQ27" i="8"/>
  <c r="AR27" i="8"/>
  <c r="AS27" i="8"/>
  <c r="AK28" i="8"/>
  <c r="AL28" i="8"/>
  <c r="AM28" i="8"/>
  <c r="AN28" i="8"/>
  <c r="AO28" i="8"/>
  <c r="AP28" i="8"/>
  <c r="AQ28" i="8"/>
  <c r="AR28" i="8"/>
  <c r="AS28" i="8"/>
  <c r="AK29" i="8"/>
  <c r="AL29" i="8"/>
  <c r="AM29" i="8"/>
  <c r="AN29" i="8"/>
  <c r="AO29" i="8"/>
  <c r="AP29" i="8"/>
  <c r="AQ29" i="8"/>
  <c r="AR29" i="8"/>
  <c r="AS29" i="8"/>
  <c r="AK30" i="8"/>
  <c r="AL30" i="8"/>
  <c r="AM30" i="8"/>
  <c r="AN30" i="8"/>
  <c r="AO30" i="8"/>
  <c r="AP30" i="8"/>
  <c r="AQ30" i="8"/>
  <c r="AR30" i="8"/>
  <c r="AS30" i="8"/>
  <c r="AK31" i="8"/>
  <c r="AL31" i="8"/>
  <c r="AM31" i="8"/>
  <c r="AN31" i="8"/>
  <c r="AO31" i="8"/>
  <c r="AP31" i="8"/>
  <c r="AQ31" i="8"/>
  <c r="AR31" i="8"/>
  <c r="AS31" i="8"/>
  <c r="AK32" i="8"/>
  <c r="AL32" i="8"/>
  <c r="AM32" i="8"/>
  <c r="AN32" i="8"/>
  <c r="AO32" i="8"/>
  <c r="AP32" i="8"/>
  <c r="AQ32" i="8"/>
  <c r="AR32" i="8"/>
  <c r="AS32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4" i="8"/>
  <c r="Q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" i="8"/>
  <c r="I1" i="3"/>
  <c r="K1" i="3"/>
  <c r="M1" i="3"/>
  <c r="AT33" i="3"/>
  <c r="G1" i="3"/>
  <c r="E1" i="3"/>
  <c r="D5" i="4"/>
  <c r="F5" i="4"/>
  <c r="E4" i="3"/>
  <c r="D4" i="4"/>
  <c r="F4" i="4"/>
  <c r="X4" i="4" a="1"/>
  <c r="X4" i="4"/>
  <c r="Y4" i="4"/>
  <c r="AC4" i="4"/>
  <c r="AU3" i="3"/>
  <c r="X5" i="4" a="1"/>
  <c r="X5" i="4"/>
  <c r="Y5" i="4"/>
  <c r="AC5" i="4"/>
  <c r="AU4" i="3"/>
  <c r="D6" i="4"/>
  <c r="AC6" i="4"/>
  <c r="AU5" i="3"/>
  <c r="D7" i="4"/>
  <c r="AC7" i="4"/>
  <c r="AU6" i="3"/>
  <c r="D8" i="4"/>
  <c r="AC8" i="4"/>
  <c r="AU7" i="3"/>
  <c r="D9" i="4"/>
  <c r="AC9" i="4"/>
  <c r="AU8" i="3"/>
  <c r="D10" i="4"/>
  <c r="AC10" i="4"/>
  <c r="AU9" i="3"/>
  <c r="D11" i="4"/>
  <c r="AC11" i="4"/>
  <c r="AU10" i="3"/>
  <c r="D12" i="4"/>
  <c r="AC12" i="4"/>
  <c r="AU11" i="3"/>
  <c r="D13" i="4"/>
  <c r="AC13" i="4"/>
  <c r="AU12" i="3"/>
  <c r="D14" i="4"/>
  <c r="AC14" i="4"/>
  <c r="AU13" i="3"/>
  <c r="D15" i="4"/>
  <c r="AC15" i="4"/>
  <c r="AU14" i="3"/>
  <c r="D16" i="4"/>
  <c r="AC16" i="4"/>
  <c r="AU15" i="3"/>
  <c r="D17" i="4"/>
  <c r="AC17" i="4"/>
  <c r="AU16" i="3"/>
  <c r="D18" i="4"/>
  <c r="AC18" i="4"/>
  <c r="AU17" i="3"/>
  <c r="D19" i="4"/>
  <c r="AC19" i="4"/>
  <c r="AU18" i="3"/>
  <c r="D20" i="4"/>
  <c r="AC20" i="4"/>
  <c r="AU19" i="3"/>
  <c r="D21" i="4"/>
  <c r="AC21" i="4"/>
  <c r="AU20" i="3"/>
  <c r="D22" i="4"/>
  <c r="AC22" i="4"/>
  <c r="AU21" i="3"/>
  <c r="D23" i="4"/>
  <c r="AC23" i="4"/>
  <c r="AU22" i="3"/>
  <c r="D24" i="4"/>
  <c r="AC24" i="4"/>
  <c r="AU23" i="3"/>
  <c r="D25" i="4"/>
  <c r="AC25" i="4"/>
  <c r="AU24" i="3"/>
  <c r="D26" i="4"/>
  <c r="AC26" i="4"/>
  <c r="AU25" i="3"/>
  <c r="D27" i="4"/>
  <c r="AC27" i="4"/>
  <c r="AU26" i="3"/>
  <c r="D28" i="4"/>
  <c r="AC28" i="4"/>
  <c r="AU27" i="3"/>
  <c r="D29" i="4"/>
  <c r="AC29" i="4"/>
  <c r="AU28" i="3"/>
  <c r="D30" i="4"/>
  <c r="AC30" i="4"/>
  <c r="AU29" i="3"/>
  <c r="D31" i="4"/>
  <c r="AC31" i="4"/>
  <c r="AU30" i="3"/>
  <c r="D32" i="4"/>
  <c r="AC32" i="4"/>
  <c r="AU31" i="3"/>
  <c r="D33" i="4"/>
  <c r="AC33" i="4"/>
  <c r="AU32" i="3"/>
  <c r="AU1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4" i="3"/>
  <c r="Z2" i="8"/>
  <c r="AA2" i="8"/>
  <c r="AJ2" i="8"/>
  <c r="AI2" i="8"/>
  <c r="AH2" i="8"/>
  <c r="AG2" i="8"/>
  <c r="AF2" i="8"/>
  <c r="AE2" i="8"/>
  <c r="AD2" i="8"/>
  <c r="AC2" i="8"/>
  <c r="AB2" i="8"/>
  <c r="Y2" i="8"/>
  <c r="X2" i="8"/>
  <c r="R2" i="8"/>
  <c r="S2" i="8"/>
  <c r="T2" i="8"/>
  <c r="U2" i="8"/>
  <c r="V2" i="8"/>
  <c r="W2" i="8"/>
  <c r="Q2" i="8"/>
  <c r="P3" i="3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B4" i="4"/>
  <c r="A4" i="4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C3" i="3"/>
  <c r="B3" i="3"/>
  <c r="B3" i="8"/>
  <c r="B2" i="3"/>
  <c r="B3" i="10"/>
  <c r="A4" i="10"/>
  <c r="A5" i="10"/>
  <c r="O7" i="3"/>
  <c r="A6" i="10"/>
  <c r="A7" i="10"/>
  <c r="A8" i="10"/>
  <c r="A9" i="10"/>
  <c r="A10" i="10"/>
  <c r="A11" i="10"/>
  <c r="A12" i="10"/>
  <c r="A14" i="10"/>
  <c r="A16" i="10"/>
  <c r="A18" i="10"/>
  <c r="A22" i="9"/>
  <c r="A20" i="10"/>
  <c r="B23" i="8"/>
  <c r="A22" i="10"/>
  <c r="A24" i="10"/>
  <c r="A26" i="10"/>
  <c r="A28" i="10"/>
  <c r="A30" i="10"/>
  <c r="A2" i="10"/>
  <c r="AU4" i="10"/>
  <c r="AY4" i="10"/>
  <c r="BC4" i="10"/>
  <c r="BG4" i="10"/>
  <c r="BK4" i="10"/>
  <c r="AT2" i="10"/>
  <c r="AC4" i="10"/>
  <c r="O4" i="10"/>
  <c r="S4" i="10"/>
  <c r="Q3" i="10"/>
  <c r="U3" i="10"/>
  <c r="N5" i="5"/>
  <c r="O5" i="5"/>
  <c r="P5" i="5"/>
  <c r="N8" i="5"/>
  <c r="N9" i="5"/>
  <c r="O7" i="5"/>
  <c r="P7" i="5"/>
  <c r="Q5" i="5"/>
  <c r="Q7" i="5"/>
  <c r="Q9" i="5"/>
  <c r="AR3" i="10"/>
  <c r="AS3" i="10"/>
  <c r="AT3" i="10"/>
  <c r="AV3" i="10"/>
  <c r="AX3" i="10"/>
  <c r="AZ3" i="10"/>
  <c r="BB3" i="10"/>
  <c r="BD3" i="10"/>
  <c r="BF3" i="10"/>
  <c r="BH3" i="10"/>
  <c r="BJ3" i="10"/>
  <c r="BL3" i="10"/>
  <c r="BM3" i="10"/>
  <c r="AR4" i="10"/>
  <c r="AS4" i="10"/>
  <c r="AT4" i="10"/>
  <c r="AV4" i="10"/>
  <c r="AX4" i="10"/>
  <c r="AZ4" i="10"/>
  <c r="BB4" i="10"/>
  <c r="BD4" i="10"/>
  <c r="BF4" i="10"/>
  <c r="BH4" i="10"/>
  <c r="BJ4" i="10"/>
  <c r="BL4" i="10"/>
  <c r="BM4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M2" i="10"/>
  <c r="BL2" i="10"/>
  <c r="BJ2" i="10"/>
  <c r="BK2" i="10"/>
  <c r="BH2" i="10"/>
  <c r="BF2" i="10"/>
  <c r="BG2" i="10"/>
  <c r="BD2" i="10"/>
  <c r="BB2" i="10"/>
  <c r="BC2" i="10"/>
  <c r="AZ2" i="10"/>
  <c r="AY2" i="10"/>
  <c r="AX2" i="10"/>
  <c r="AV2" i="10"/>
  <c r="AB3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2" i="10"/>
  <c r="CH3" i="10"/>
  <c r="CH4" i="10"/>
  <c r="CH5" i="10"/>
  <c r="CH6" i="10"/>
  <c r="CH7" i="10"/>
  <c r="CH8" i="10"/>
  <c r="CH9" i="10"/>
  <c r="CH10" i="10"/>
  <c r="CH11" i="10"/>
  <c r="CH12" i="10"/>
  <c r="CH13" i="10"/>
  <c r="CH14" i="10"/>
  <c r="CH15" i="10"/>
  <c r="CH16" i="10"/>
  <c r="CH17" i="10"/>
  <c r="CH18" i="10"/>
  <c r="CH19" i="10"/>
  <c r="CH20" i="10"/>
  <c r="CH21" i="10"/>
  <c r="CH22" i="10"/>
  <c r="CH23" i="10"/>
  <c r="CH24" i="10"/>
  <c r="CH25" i="10"/>
  <c r="CH26" i="10"/>
  <c r="CH27" i="10"/>
  <c r="CH28" i="10"/>
  <c r="CH29" i="10"/>
  <c r="CH30" i="10"/>
  <c r="CH31" i="10"/>
  <c r="CH2" i="10"/>
  <c r="BT4" i="10"/>
  <c r="BT5" i="10"/>
  <c r="BT6" i="10"/>
  <c r="BT7" i="10"/>
  <c r="BT8" i="10"/>
  <c r="BT9" i="10"/>
  <c r="BT10" i="10"/>
  <c r="BT11" i="10"/>
  <c r="BT12" i="10"/>
  <c r="BT13" i="10"/>
  <c r="BT14" i="10"/>
  <c r="BT15" i="10"/>
  <c r="BT16" i="10"/>
  <c r="BT17" i="10"/>
  <c r="BT18" i="10"/>
  <c r="BT19" i="10"/>
  <c r="BT20" i="10"/>
  <c r="BT21" i="10"/>
  <c r="BT22" i="10"/>
  <c r="BT23" i="10"/>
  <c r="BT24" i="10"/>
  <c r="BT25" i="10"/>
  <c r="BT26" i="10"/>
  <c r="BT27" i="10"/>
  <c r="BT28" i="10"/>
  <c r="BT29" i="10"/>
  <c r="BT30" i="10"/>
  <c r="BT31" i="10"/>
  <c r="BT3" i="10"/>
  <c r="BR3" i="10"/>
  <c r="BR4" i="10"/>
  <c r="BR5" i="10"/>
  <c r="BR6" i="10"/>
  <c r="BR7" i="10"/>
  <c r="BR8" i="10"/>
  <c r="BR9" i="10"/>
  <c r="BR10" i="10"/>
  <c r="BR11" i="10"/>
  <c r="BR12" i="10"/>
  <c r="BR13" i="10"/>
  <c r="BR14" i="10"/>
  <c r="BR15" i="10"/>
  <c r="BR16" i="10"/>
  <c r="BR17" i="10"/>
  <c r="BR18" i="10"/>
  <c r="BR19" i="10"/>
  <c r="BR20" i="10"/>
  <c r="BR21" i="10"/>
  <c r="BR22" i="10"/>
  <c r="BR23" i="10"/>
  <c r="BR24" i="10"/>
  <c r="BR25" i="10"/>
  <c r="BR26" i="10"/>
  <c r="BR27" i="10"/>
  <c r="BR28" i="10"/>
  <c r="BR29" i="10"/>
  <c r="BR30" i="10"/>
  <c r="BR31" i="10"/>
  <c r="BP3" i="10"/>
  <c r="BP4" i="10"/>
  <c r="BP5" i="10"/>
  <c r="BP6" i="10"/>
  <c r="BP7" i="10"/>
  <c r="BP8" i="10"/>
  <c r="BP9" i="10"/>
  <c r="BP10" i="10"/>
  <c r="BP11" i="10"/>
  <c r="BP12" i="10"/>
  <c r="BP13" i="10"/>
  <c r="BP14" i="10"/>
  <c r="BP15" i="10"/>
  <c r="BP16" i="10"/>
  <c r="BP17" i="10"/>
  <c r="BP18" i="10"/>
  <c r="BP19" i="10"/>
  <c r="BP20" i="10"/>
  <c r="BP21" i="10"/>
  <c r="BP22" i="10"/>
  <c r="BP23" i="10"/>
  <c r="BP24" i="10"/>
  <c r="BP25" i="10"/>
  <c r="BP26" i="10"/>
  <c r="BP27" i="10"/>
  <c r="BP28" i="10"/>
  <c r="BP29" i="10"/>
  <c r="BP30" i="10"/>
  <c r="BP31" i="10"/>
  <c r="BN3" i="10"/>
  <c r="BN4" i="10"/>
  <c r="BN5" i="10"/>
  <c r="BN6" i="10"/>
  <c r="BN7" i="10"/>
  <c r="BN8" i="10"/>
  <c r="BN9" i="10"/>
  <c r="BN10" i="10"/>
  <c r="BN11" i="10"/>
  <c r="BN12" i="10"/>
  <c r="BN13" i="10"/>
  <c r="BN14" i="10"/>
  <c r="BN15" i="10"/>
  <c r="BN16" i="10"/>
  <c r="BN17" i="10"/>
  <c r="BN18" i="10"/>
  <c r="BN19" i="10"/>
  <c r="BN20" i="10"/>
  <c r="BN21" i="10"/>
  <c r="BN22" i="10"/>
  <c r="BN23" i="10"/>
  <c r="BN24" i="10"/>
  <c r="BN25" i="10"/>
  <c r="BN26" i="10"/>
  <c r="BN27" i="10"/>
  <c r="BN28" i="10"/>
  <c r="BN29" i="10"/>
  <c r="BN30" i="10"/>
  <c r="BN31" i="10"/>
  <c r="BX3" i="10"/>
  <c r="BX4" i="10"/>
  <c r="BX5" i="10"/>
  <c r="BX6" i="10"/>
  <c r="BX7" i="10"/>
  <c r="BX8" i="10"/>
  <c r="BX9" i="10"/>
  <c r="BX10" i="10"/>
  <c r="BX11" i="10"/>
  <c r="BX12" i="10"/>
  <c r="BX13" i="10"/>
  <c r="BX14" i="10"/>
  <c r="BX15" i="10"/>
  <c r="BX16" i="10"/>
  <c r="BX17" i="10"/>
  <c r="BX18" i="10"/>
  <c r="BX19" i="10"/>
  <c r="BX20" i="10"/>
  <c r="BX21" i="10"/>
  <c r="BX22" i="10"/>
  <c r="BX23" i="10"/>
  <c r="BX24" i="10"/>
  <c r="BX25" i="10"/>
  <c r="BX26" i="10"/>
  <c r="BX27" i="10"/>
  <c r="BX28" i="10"/>
  <c r="BX29" i="10"/>
  <c r="BX30" i="10"/>
  <c r="BX31" i="10"/>
  <c r="BX2" i="10"/>
  <c r="CA3" i="10"/>
  <c r="CA4" i="10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CA26" i="10"/>
  <c r="CA27" i="10"/>
  <c r="CA28" i="10"/>
  <c r="CA29" i="10"/>
  <c r="CA30" i="10"/>
  <c r="CA31" i="10"/>
  <c r="CA2" i="10"/>
  <c r="CG3" i="10"/>
  <c r="CG4" i="10"/>
  <c r="CG5" i="10"/>
  <c r="CG6" i="10"/>
  <c r="CG7" i="10"/>
  <c r="CG8" i="10"/>
  <c r="CG9" i="10"/>
  <c r="CG10" i="10"/>
  <c r="CG11" i="10"/>
  <c r="CG12" i="10"/>
  <c r="CG13" i="10"/>
  <c r="CG14" i="10"/>
  <c r="CG15" i="10"/>
  <c r="CG16" i="10"/>
  <c r="CG17" i="10"/>
  <c r="CG18" i="10"/>
  <c r="CG19" i="10"/>
  <c r="CG20" i="10"/>
  <c r="CG21" i="10"/>
  <c r="CG22" i="10"/>
  <c r="CG23" i="10"/>
  <c r="CG24" i="10"/>
  <c r="CG25" i="10"/>
  <c r="CG26" i="10"/>
  <c r="CG27" i="10"/>
  <c r="CG28" i="10"/>
  <c r="CG29" i="10"/>
  <c r="CG30" i="10"/>
  <c r="CG31" i="10"/>
  <c r="CD3" i="10"/>
  <c r="CD4" i="10"/>
  <c r="CD5" i="10"/>
  <c r="CD6" i="10"/>
  <c r="CD7" i="10"/>
  <c r="CD8" i="10"/>
  <c r="CD9" i="10"/>
  <c r="CD10" i="10"/>
  <c r="CD11" i="10"/>
  <c r="CD12" i="10"/>
  <c r="CD13" i="10"/>
  <c r="CD14" i="10"/>
  <c r="CD15" i="10"/>
  <c r="CD16" i="10"/>
  <c r="CD17" i="10"/>
  <c r="CD18" i="10"/>
  <c r="CD19" i="10"/>
  <c r="CD20" i="10"/>
  <c r="CD21" i="10"/>
  <c r="CD22" i="10"/>
  <c r="CD23" i="10"/>
  <c r="CD24" i="10"/>
  <c r="CD25" i="10"/>
  <c r="CD26" i="10"/>
  <c r="CD27" i="10"/>
  <c r="CD28" i="10"/>
  <c r="CD29" i="10"/>
  <c r="CD30" i="10"/>
  <c r="CD31" i="10"/>
  <c r="CD2" i="10"/>
  <c r="CG2" i="10"/>
  <c r="BQ2" i="10"/>
  <c r="BS2" i="10"/>
  <c r="BU2" i="10"/>
  <c r="BQ3" i="10"/>
  <c r="BS3" i="10"/>
  <c r="BU3" i="10"/>
  <c r="BQ4" i="10"/>
  <c r="BS4" i="10"/>
  <c r="BU4" i="10"/>
  <c r="BQ5" i="10"/>
  <c r="BS5" i="10"/>
  <c r="BU5" i="10"/>
  <c r="BQ6" i="10"/>
  <c r="BS6" i="10"/>
  <c r="BU6" i="10"/>
  <c r="BQ7" i="10"/>
  <c r="BS7" i="10"/>
  <c r="BU7" i="10"/>
  <c r="BQ8" i="10"/>
  <c r="BS8" i="10"/>
  <c r="BU8" i="10"/>
  <c r="BQ9" i="10"/>
  <c r="BS9" i="10"/>
  <c r="BU9" i="10"/>
  <c r="BQ10" i="10"/>
  <c r="BS10" i="10"/>
  <c r="BU10" i="10"/>
  <c r="BQ11" i="10"/>
  <c r="BS11" i="10"/>
  <c r="BU11" i="10"/>
  <c r="BQ12" i="10"/>
  <c r="BS12" i="10"/>
  <c r="BU12" i="10"/>
  <c r="BQ13" i="10"/>
  <c r="BS13" i="10"/>
  <c r="BU13" i="10"/>
  <c r="BQ14" i="10"/>
  <c r="BS14" i="10"/>
  <c r="BU14" i="10"/>
  <c r="BQ15" i="10"/>
  <c r="BS15" i="10"/>
  <c r="BU15" i="10"/>
  <c r="BQ16" i="10"/>
  <c r="BS16" i="10"/>
  <c r="BU16" i="10"/>
  <c r="BQ17" i="10"/>
  <c r="BS17" i="10"/>
  <c r="BU17" i="10"/>
  <c r="BQ18" i="10"/>
  <c r="BS18" i="10"/>
  <c r="BU18" i="10"/>
  <c r="BQ19" i="10"/>
  <c r="BS19" i="10"/>
  <c r="BU19" i="10"/>
  <c r="BQ20" i="10"/>
  <c r="BS20" i="10"/>
  <c r="BU20" i="10"/>
  <c r="BQ21" i="10"/>
  <c r="BS21" i="10"/>
  <c r="BU21" i="10"/>
  <c r="BQ22" i="10"/>
  <c r="BS22" i="10"/>
  <c r="BU22" i="10"/>
  <c r="BQ23" i="10"/>
  <c r="BS23" i="10"/>
  <c r="BU23" i="10"/>
  <c r="BQ24" i="10"/>
  <c r="BS24" i="10"/>
  <c r="BU24" i="10"/>
  <c r="BQ25" i="10"/>
  <c r="BS25" i="10"/>
  <c r="BU25" i="10"/>
  <c r="BQ26" i="10"/>
  <c r="BS26" i="10"/>
  <c r="BU26" i="10"/>
  <c r="BQ27" i="10"/>
  <c r="BS27" i="10"/>
  <c r="BU27" i="10"/>
  <c r="BQ28" i="10"/>
  <c r="BS28" i="10"/>
  <c r="BU28" i="10"/>
  <c r="BQ29" i="10"/>
  <c r="BS29" i="10"/>
  <c r="BU29" i="10"/>
  <c r="BQ30" i="10"/>
  <c r="BS30" i="10"/>
  <c r="BU30" i="10"/>
  <c r="BQ31" i="10"/>
  <c r="BS31" i="10"/>
  <c r="BU31" i="10"/>
  <c r="AU2" i="10"/>
  <c r="I7" i="10"/>
  <c r="BW2" i="10"/>
  <c r="BZ2" i="10"/>
  <c r="CC2" i="10"/>
  <c r="CF2" i="10"/>
  <c r="BZ3" i="10"/>
  <c r="CC3" i="10"/>
  <c r="CF3" i="10"/>
  <c r="BZ4" i="10"/>
  <c r="CC4" i="10"/>
  <c r="CF4" i="10"/>
  <c r="BZ5" i="10"/>
  <c r="CC5" i="10"/>
  <c r="CF5" i="10"/>
  <c r="BZ6" i="10"/>
  <c r="CC6" i="10"/>
  <c r="CF6" i="10"/>
  <c r="BZ7" i="10"/>
  <c r="CC7" i="10"/>
  <c r="CF7" i="10"/>
  <c r="BZ8" i="10"/>
  <c r="CC8" i="10"/>
  <c r="CF8" i="10"/>
  <c r="BZ9" i="10"/>
  <c r="CC9" i="10"/>
  <c r="CF9" i="10"/>
  <c r="BZ10" i="10"/>
  <c r="CC10" i="10"/>
  <c r="CF10" i="10"/>
  <c r="BZ11" i="10"/>
  <c r="CC11" i="10"/>
  <c r="CF11" i="10"/>
  <c r="BZ12" i="10"/>
  <c r="CC12" i="10"/>
  <c r="CF12" i="10"/>
  <c r="BZ13" i="10"/>
  <c r="CC13" i="10"/>
  <c r="CF13" i="10"/>
  <c r="BZ14" i="10"/>
  <c r="CC14" i="10"/>
  <c r="CF14" i="10"/>
  <c r="BZ15" i="10"/>
  <c r="CC15" i="10"/>
  <c r="CF15" i="10"/>
  <c r="BZ16" i="10"/>
  <c r="CC16" i="10"/>
  <c r="CF16" i="10"/>
  <c r="BZ17" i="10"/>
  <c r="CC17" i="10"/>
  <c r="CF17" i="10"/>
  <c r="BZ18" i="10"/>
  <c r="CC18" i="10"/>
  <c r="CF18" i="10"/>
  <c r="BZ19" i="10"/>
  <c r="CC19" i="10"/>
  <c r="CF19" i="10"/>
  <c r="BZ20" i="10"/>
  <c r="CC20" i="10"/>
  <c r="CF20" i="10"/>
  <c r="BZ21" i="10"/>
  <c r="CC21" i="10"/>
  <c r="CF21" i="10"/>
  <c r="BZ22" i="10"/>
  <c r="CC22" i="10"/>
  <c r="CF22" i="10"/>
  <c r="BZ23" i="10"/>
  <c r="CC23" i="10"/>
  <c r="CF23" i="10"/>
  <c r="BZ24" i="10"/>
  <c r="CC24" i="10"/>
  <c r="CF24" i="10"/>
  <c r="BZ25" i="10"/>
  <c r="CC25" i="10"/>
  <c r="CF25" i="10"/>
  <c r="BZ26" i="10"/>
  <c r="CC26" i="10"/>
  <c r="CF26" i="10"/>
  <c r="BZ27" i="10"/>
  <c r="CC27" i="10"/>
  <c r="CF27" i="10"/>
  <c r="BZ28" i="10"/>
  <c r="CC28" i="10"/>
  <c r="CF28" i="10"/>
  <c r="BZ29" i="10"/>
  <c r="CC29" i="10"/>
  <c r="CF29" i="10"/>
  <c r="BZ30" i="10"/>
  <c r="CC30" i="10"/>
  <c r="CF30" i="10"/>
  <c r="BZ31" i="10"/>
  <c r="CC31" i="10"/>
  <c r="CF31" i="10"/>
  <c r="A3" i="10"/>
  <c r="F3" i="10"/>
  <c r="H3" i="10"/>
  <c r="I3" i="10"/>
  <c r="J3" i="10"/>
  <c r="K3" i="10"/>
  <c r="L3" i="10"/>
  <c r="N3" i="10"/>
  <c r="O3" i="10"/>
  <c r="P3" i="10"/>
  <c r="R3" i="10"/>
  <c r="S3" i="10"/>
  <c r="T3" i="10"/>
  <c r="V3" i="10"/>
  <c r="W3" i="10"/>
  <c r="X3" i="10"/>
  <c r="Y3" i="10"/>
  <c r="Z3" i="10"/>
  <c r="AA3" i="10"/>
  <c r="AC3" i="10"/>
  <c r="AD3" i="10"/>
  <c r="AF3" i="10"/>
  <c r="AH3" i="10"/>
  <c r="AJ3" i="10"/>
  <c r="AL3" i="10"/>
  <c r="AN3" i="10"/>
  <c r="AP3" i="10"/>
  <c r="F4" i="10"/>
  <c r="H4" i="10"/>
  <c r="I4" i="10"/>
  <c r="J4" i="10"/>
  <c r="L4" i="10"/>
  <c r="M4" i="10"/>
  <c r="N4" i="10"/>
  <c r="P4" i="10"/>
  <c r="Q4" i="10"/>
  <c r="R4" i="10"/>
  <c r="T4" i="10"/>
  <c r="U4" i="10"/>
  <c r="V4" i="10"/>
  <c r="W4" i="10"/>
  <c r="X4" i="10"/>
  <c r="Y4" i="10"/>
  <c r="Z4" i="10"/>
  <c r="AA4" i="10"/>
  <c r="AD4" i="10"/>
  <c r="AE4" i="10"/>
  <c r="AF4" i="10"/>
  <c r="AH4" i="10"/>
  <c r="AJ4" i="10"/>
  <c r="AL4" i="10"/>
  <c r="AN4" i="10"/>
  <c r="AP4" i="10"/>
  <c r="F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B6" i="10"/>
  <c r="F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F7" i="10"/>
  <c r="H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F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B9" i="10"/>
  <c r="F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B10" i="10"/>
  <c r="F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F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F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13" i="10"/>
  <c r="F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F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15" i="10"/>
  <c r="F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F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17" i="10"/>
  <c r="F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F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19" i="10"/>
  <c r="F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F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21" i="10"/>
  <c r="F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F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23" i="10"/>
  <c r="F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F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25" i="10"/>
  <c r="F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F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27" i="10"/>
  <c r="F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F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29" i="10"/>
  <c r="F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F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31" i="10"/>
  <c r="F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F2" i="10"/>
  <c r="H2" i="10"/>
  <c r="J2" i="10"/>
  <c r="L2" i="10"/>
  <c r="N2" i="10"/>
  <c r="P2" i="10"/>
  <c r="R2" i="10"/>
  <c r="T2" i="10"/>
  <c r="V2" i="10"/>
  <c r="X2" i="10"/>
  <c r="Z2" i="10"/>
  <c r="W2" i="10"/>
  <c r="Y2" i="10"/>
  <c r="AR2" i="10"/>
  <c r="AP2" i="10"/>
  <c r="AN2" i="10"/>
  <c r="AL2" i="10"/>
  <c r="AJ2" i="10"/>
  <c r="AH2" i="10"/>
  <c r="AF2" i="10"/>
  <c r="AD2" i="10"/>
  <c r="AC2" i="10"/>
  <c r="AE2" i="10"/>
  <c r="AS2" i="10"/>
  <c r="AA2" i="10"/>
  <c r="I2" i="10"/>
  <c r="K2" i="10"/>
  <c r="M2" i="10"/>
  <c r="O2" i="10"/>
  <c r="Q2" i="10"/>
  <c r="S2" i="10"/>
  <c r="U2" i="10"/>
  <c r="G2" i="10"/>
  <c r="R9" i="4"/>
  <c r="R11" i="4"/>
  <c r="R17" i="4"/>
  <c r="R19" i="4"/>
  <c r="R25" i="4"/>
  <c r="R27" i="4"/>
  <c r="R33" i="4"/>
  <c r="N6" i="4"/>
  <c r="N12" i="4"/>
  <c r="N14" i="4"/>
  <c r="N20" i="4"/>
  <c r="N22" i="4"/>
  <c r="N28" i="4"/>
  <c r="N30" i="4"/>
  <c r="J7" i="4"/>
  <c r="J9" i="4"/>
  <c r="J15" i="4"/>
  <c r="J17" i="4"/>
  <c r="J23" i="4"/>
  <c r="J25" i="4"/>
  <c r="J31" i="4"/>
  <c r="J33" i="4"/>
  <c r="C1" i="4"/>
  <c r="G1" i="4"/>
  <c r="K1" i="4"/>
  <c r="O1" i="4"/>
  <c r="C2" i="4"/>
  <c r="G2" i="4"/>
  <c r="K2" i="4"/>
  <c r="O2" i="4"/>
  <c r="K3" i="4"/>
  <c r="O3" i="4"/>
  <c r="C4" i="4"/>
  <c r="E4" i="4"/>
  <c r="G4" i="4"/>
  <c r="H4" i="4"/>
  <c r="I4" i="4"/>
  <c r="K4" i="4"/>
  <c r="L4" i="4"/>
  <c r="M4" i="4"/>
  <c r="O4" i="4"/>
  <c r="P4" i="4"/>
  <c r="Q4" i="4"/>
  <c r="G5" i="4"/>
  <c r="H5" i="4"/>
  <c r="K5" i="4"/>
  <c r="L5" i="4"/>
  <c r="M5" i="4"/>
  <c r="O5" i="4"/>
  <c r="P5" i="4"/>
  <c r="G6" i="4"/>
  <c r="H6" i="4"/>
  <c r="I6" i="4"/>
  <c r="K6" i="4"/>
  <c r="L6" i="4"/>
  <c r="I5" i="3"/>
  <c r="H5" i="8"/>
  <c r="O6" i="4"/>
  <c r="P6" i="4"/>
  <c r="G7" i="4"/>
  <c r="H7" i="4"/>
  <c r="K7" i="4"/>
  <c r="L7" i="4"/>
  <c r="M7" i="4"/>
  <c r="O7" i="4"/>
  <c r="P7" i="4"/>
  <c r="G8" i="4"/>
  <c r="H8" i="4"/>
  <c r="I8" i="4"/>
  <c r="K8" i="4"/>
  <c r="L8" i="4"/>
  <c r="O8" i="4"/>
  <c r="P8" i="4"/>
  <c r="Q8" i="4"/>
  <c r="G9" i="4"/>
  <c r="H9" i="4"/>
  <c r="K9" i="4"/>
  <c r="L9" i="4"/>
  <c r="M9" i="4"/>
  <c r="O9" i="4"/>
  <c r="P9" i="4"/>
  <c r="Q9" i="4"/>
  <c r="G10" i="4"/>
  <c r="H10" i="4"/>
  <c r="K10" i="4"/>
  <c r="L10" i="4"/>
  <c r="O10" i="4"/>
  <c r="P10" i="4"/>
  <c r="Q10" i="4"/>
  <c r="G11" i="4"/>
  <c r="H11" i="4"/>
  <c r="I11" i="4"/>
  <c r="K11" i="4"/>
  <c r="L11" i="4"/>
  <c r="O11" i="4"/>
  <c r="P11" i="4"/>
  <c r="G12" i="4"/>
  <c r="H12" i="4"/>
  <c r="I12" i="4"/>
  <c r="K12" i="4"/>
  <c r="L12" i="4"/>
  <c r="M12" i="4"/>
  <c r="O12" i="4"/>
  <c r="P12" i="4"/>
  <c r="G13" i="4"/>
  <c r="H13" i="4"/>
  <c r="K13" i="4"/>
  <c r="L13" i="4"/>
  <c r="M13" i="4"/>
  <c r="O13" i="4"/>
  <c r="P13" i="4"/>
  <c r="K12" i="3"/>
  <c r="G14" i="4"/>
  <c r="H14" i="4"/>
  <c r="I14" i="4"/>
  <c r="K14" i="4"/>
  <c r="L14" i="4"/>
  <c r="O14" i="4"/>
  <c r="P14" i="4"/>
  <c r="Q14" i="4"/>
  <c r="G15" i="4"/>
  <c r="H15" i="4"/>
  <c r="K15" i="4"/>
  <c r="L15" i="4"/>
  <c r="M15" i="4"/>
  <c r="O15" i="4"/>
  <c r="P15" i="4"/>
  <c r="G16" i="4"/>
  <c r="H16" i="4"/>
  <c r="K16" i="4"/>
  <c r="L16" i="4"/>
  <c r="M16" i="4"/>
  <c r="O16" i="4"/>
  <c r="P16" i="4"/>
  <c r="G17" i="4"/>
  <c r="H17" i="4"/>
  <c r="K17" i="4"/>
  <c r="L17" i="4"/>
  <c r="M17" i="4"/>
  <c r="O17" i="4"/>
  <c r="P17" i="4"/>
  <c r="Q17" i="4"/>
  <c r="G18" i="4"/>
  <c r="H18" i="4"/>
  <c r="K18" i="4"/>
  <c r="L18" i="4"/>
  <c r="M18" i="4"/>
  <c r="O18" i="4"/>
  <c r="P18" i="4"/>
  <c r="G19" i="4"/>
  <c r="H19" i="4"/>
  <c r="I19" i="4"/>
  <c r="K19" i="4"/>
  <c r="L19" i="4"/>
  <c r="O19" i="4"/>
  <c r="P19" i="4"/>
  <c r="Q19" i="4"/>
  <c r="G20" i="4"/>
  <c r="H20" i="4"/>
  <c r="I20" i="4"/>
  <c r="K20" i="4"/>
  <c r="L20" i="4"/>
  <c r="O20" i="4"/>
  <c r="P20" i="4"/>
  <c r="G21" i="4"/>
  <c r="H21" i="4"/>
  <c r="K21" i="4"/>
  <c r="L21" i="4"/>
  <c r="M21" i="4"/>
  <c r="O21" i="4"/>
  <c r="P21" i="4"/>
  <c r="G22" i="4"/>
  <c r="H22" i="4"/>
  <c r="I22" i="4"/>
  <c r="K22" i="4"/>
  <c r="L22" i="4"/>
  <c r="O22" i="4"/>
  <c r="P22" i="4"/>
  <c r="G23" i="4"/>
  <c r="H23" i="4"/>
  <c r="K23" i="4"/>
  <c r="L23" i="4"/>
  <c r="M23" i="4"/>
  <c r="O23" i="4"/>
  <c r="P23" i="4"/>
  <c r="G24" i="4"/>
  <c r="H24" i="4"/>
  <c r="I24" i="4"/>
  <c r="K24" i="4"/>
  <c r="L24" i="4"/>
  <c r="M24" i="4"/>
  <c r="O24" i="4"/>
  <c r="P24" i="4"/>
  <c r="G25" i="4"/>
  <c r="H25" i="4"/>
  <c r="I25" i="4"/>
  <c r="K25" i="4"/>
  <c r="L25" i="4"/>
  <c r="M25" i="4"/>
  <c r="O25" i="4"/>
  <c r="P25" i="4"/>
  <c r="G26" i="4"/>
  <c r="H26" i="4"/>
  <c r="I26" i="4"/>
  <c r="K26" i="4"/>
  <c r="L26" i="4"/>
  <c r="O26" i="4"/>
  <c r="P26" i="4"/>
  <c r="Q26" i="4"/>
  <c r="G27" i="4"/>
  <c r="H27" i="4"/>
  <c r="K27" i="4"/>
  <c r="L27" i="4"/>
  <c r="O27" i="4"/>
  <c r="P27" i="4"/>
  <c r="G28" i="4"/>
  <c r="H28" i="4"/>
  <c r="K28" i="4"/>
  <c r="L28" i="4"/>
  <c r="M28" i="4"/>
  <c r="O28" i="4"/>
  <c r="P28" i="4"/>
  <c r="Q28" i="4"/>
  <c r="G29" i="4"/>
  <c r="H29" i="4"/>
  <c r="K29" i="4"/>
  <c r="L29" i="4"/>
  <c r="O29" i="4"/>
  <c r="P29" i="4"/>
  <c r="G30" i="4"/>
  <c r="H30" i="4"/>
  <c r="K30" i="4"/>
  <c r="L30" i="4"/>
  <c r="M30" i="4"/>
  <c r="O30" i="4"/>
  <c r="P30" i="4"/>
  <c r="Q30" i="4"/>
  <c r="G31" i="4"/>
  <c r="H31" i="4"/>
  <c r="I31" i="4"/>
  <c r="K31" i="4"/>
  <c r="L31" i="4"/>
  <c r="I30" i="3"/>
  <c r="H30" i="8"/>
  <c r="O31" i="4"/>
  <c r="P31" i="4"/>
  <c r="K30" i="3"/>
  <c r="G32" i="4"/>
  <c r="H32" i="4"/>
  <c r="K32" i="4"/>
  <c r="L32" i="4"/>
  <c r="O32" i="4"/>
  <c r="P32" i="4"/>
  <c r="Q32" i="4"/>
  <c r="G33" i="4"/>
  <c r="H33" i="4"/>
  <c r="K33" i="4"/>
  <c r="L33" i="4"/>
  <c r="M33" i="4"/>
  <c r="O33" i="4"/>
  <c r="P33" i="4"/>
  <c r="S1" i="4"/>
  <c r="S2" i="4"/>
  <c r="S4" i="4"/>
  <c r="T4" i="4"/>
  <c r="S5" i="4"/>
  <c r="T5" i="4"/>
  <c r="S6" i="4"/>
  <c r="T6" i="4"/>
  <c r="S7" i="4"/>
  <c r="T7" i="4"/>
  <c r="U7" i="4"/>
  <c r="S8" i="4"/>
  <c r="T8" i="4"/>
  <c r="V8" i="4"/>
  <c r="S9" i="4"/>
  <c r="T9" i="4"/>
  <c r="S10" i="4"/>
  <c r="T10" i="4"/>
  <c r="V10" i="4"/>
  <c r="S11" i="4"/>
  <c r="T11" i="4"/>
  <c r="M10" i="3"/>
  <c r="S12" i="4"/>
  <c r="T12" i="4"/>
  <c r="U12" i="4"/>
  <c r="S13" i="4"/>
  <c r="T13" i="4"/>
  <c r="M12" i="3"/>
  <c r="K13" i="9"/>
  <c r="S14" i="4"/>
  <c r="T14" i="4"/>
  <c r="M13" i="3"/>
  <c r="K14" i="9"/>
  <c r="S15" i="4"/>
  <c r="T15" i="4"/>
  <c r="U15" i="4"/>
  <c r="S16" i="4"/>
  <c r="T16" i="4"/>
  <c r="V16" i="4"/>
  <c r="S17" i="4"/>
  <c r="T17" i="4"/>
  <c r="S18" i="4"/>
  <c r="T18" i="4"/>
  <c r="U18" i="4"/>
  <c r="V18" i="4"/>
  <c r="S19" i="4"/>
  <c r="T19" i="4"/>
  <c r="S20" i="4"/>
  <c r="T20" i="4"/>
  <c r="S21" i="4"/>
  <c r="T21" i="4"/>
  <c r="S22" i="4"/>
  <c r="T22" i="4"/>
  <c r="U22" i="4"/>
  <c r="S23" i="4"/>
  <c r="T23" i="4"/>
  <c r="M22" i="3"/>
  <c r="S24" i="4"/>
  <c r="T24" i="4"/>
  <c r="U24" i="4"/>
  <c r="V24" i="4"/>
  <c r="S25" i="4"/>
  <c r="T25" i="4"/>
  <c r="U25" i="4"/>
  <c r="S26" i="4"/>
  <c r="T26" i="4"/>
  <c r="V26" i="4"/>
  <c r="S27" i="4"/>
  <c r="T27" i="4"/>
  <c r="U27" i="4"/>
  <c r="S28" i="4"/>
  <c r="T28" i="4"/>
  <c r="S29" i="4"/>
  <c r="T29" i="4"/>
  <c r="S30" i="4"/>
  <c r="T30" i="4"/>
  <c r="S31" i="4"/>
  <c r="T31" i="4"/>
  <c r="V31" i="4"/>
  <c r="S32" i="4"/>
  <c r="T32" i="4"/>
  <c r="M31" i="3"/>
  <c r="V32" i="4"/>
  <c r="S33" i="4"/>
  <c r="T33" i="4"/>
  <c r="M39" i="9"/>
  <c r="M38" i="9"/>
  <c r="A82" i="9"/>
  <c r="B81" i="9"/>
  <c r="C81" i="9"/>
  <c r="D81" i="9"/>
  <c r="E81" i="9"/>
  <c r="F81" i="9"/>
  <c r="G81" i="9"/>
  <c r="H81" i="9"/>
  <c r="I81" i="9"/>
  <c r="J81" i="9"/>
  <c r="K81" i="9"/>
  <c r="M37" i="9"/>
  <c r="M40" i="9"/>
  <c r="M41" i="9"/>
  <c r="M42" i="9"/>
  <c r="M43" i="9"/>
  <c r="M44" i="9"/>
  <c r="M45" i="9"/>
  <c r="M46" i="9"/>
  <c r="B4" i="9"/>
  <c r="D4" i="9"/>
  <c r="F4" i="9"/>
  <c r="H4" i="9"/>
  <c r="J4" i="9"/>
  <c r="O1" i="8"/>
  <c r="N1" i="9"/>
  <c r="J33" i="9"/>
  <c r="H33" i="9"/>
  <c r="F33" i="9"/>
  <c r="D33" i="9"/>
  <c r="J32" i="9"/>
  <c r="H32" i="9"/>
  <c r="F32" i="9"/>
  <c r="D32" i="9"/>
  <c r="J31" i="9"/>
  <c r="H31" i="9"/>
  <c r="F31" i="9"/>
  <c r="D31" i="9"/>
  <c r="J30" i="9"/>
  <c r="H30" i="9"/>
  <c r="F30" i="9"/>
  <c r="D30" i="9"/>
  <c r="J29" i="9"/>
  <c r="H29" i="9"/>
  <c r="F29" i="9"/>
  <c r="D29" i="9"/>
  <c r="J28" i="9"/>
  <c r="H28" i="9"/>
  <c r="F28" i="9"/>
  <c r="D28" i="9"/>
  <c r="J27" i="9"/>
  <c r="H27" i="9"/>
  <c r="F27" i="9"/>
  <c r="D27" i="9"/>
  <c r="J26" i="9"/>
  <c r="H26" i="9"/>
  <c r="F26" i="9"/>
  <c r="D26" i="9"/>
  <c r="J25" i="9"/>
  <c r="H25" i="9"/>
  <c r="F25" i="9"/>
  <c r="D25" i="9"/>
  <c r="J24" i="9"/>
  <c r="H24" i="9"/>
  <c r="F24" i="9"/>
  <c r="D24" i="9"/>
  <c r="J23" i="9"/>
  <c r="H23" i="9"/>
  <c r="F23" i="9"/>
  <c r="D23" i="9"/>
  <c r="J22" i="9"/>
  <c r="H22" i="9"/>
  <c r="F22" i="9"/>
  <c r="D22" i="9"/>
  <c r="J21" i="9"/>
  <c r="H21" i="9"/>
  <c r="F21" i="9"/>
  <c r="D21" i="9"/>
  <c r="J20" i="9"/>
  <c r="H20" i="9"/>
  <c r="F20" i="9"/>
  <c r="D20" i="9"/>
  <c r="J19" i="9"/>
  <c r="H19" i="9"/>
  <c r="F19" i="9"/>
  <c r="D19" i="9"/>
  <c r="J18" i="9"/>
  <c r="H18" i="9"/>
  <c r="F18" i="9"/>
  <c r="D18" i="9"/>
  <c r="J17" i="9"/>
  <c r="H17" i="9"/>
  <c r="F17" i="9"/>
  <c r="D17" i="9"/>
  <c r="J16" i="9"/>
  <c r="H16" i="9"/>
  <c r="F16" i="9"/>
  <c r="D16" i="9"/>
  <c r="J15" i="9"/>
  <c r="H15" i="9"/>
  <c r="F15" i="9"/>
  <c r="D15" i="9"/>
  <c r="J14" i="9"/>
  <c r="H14" i="9"/>
  <c r="F14" i="9"/>
  <c r="D14" i="9"/>
  <c r="J13" i="9"/>
  <c r="H13" i="9"/>
  <c r="F13" i="9"/>
  <c r="D13" i="9"/>
  <c r="J12" i="9"/>
  <c r="H12" i="9"/>
  <c r="F12" i="9"/>
  <c r="D12" i="9"/>
  <c r="J11" i="9"/>
  <c r="H11" i="9"/>
  <c r="F11" i="9"/>
  <c r="D11" i="9"/>
  <c r="J10" i="9"/>
  <c r="H10" i="9"/>
  <c r="F10" i="9"/>
  <c r="D10" i="9"/>
  <c r="J9" i="9"/>
  <c r="H9" i="9"/>
  <c r="F9" i="9"/>
  <c r="D9" i="9"/>
  <c r="J8" i="9"/>
  <c r="H8" i="9"/>
  <c r="F8" i="9"/>
  <c r="D8" i="9"/>
  <c r="J7" i="9"/>
  <c r="H7" i="9"/>
  <c r="F7" i="9"/>
  <c r="D7" i="9"/>
  <c r="J6" i="9"/>
  <c r="H6" i="9"/>
  <c r="F6" i="9"/>
  <c r="D6" i="9"/>
  <c r="J5" i="9"/>
  <c r="H5" i="9"/>
  <c r="F5" i="9"/>
  <c r="D5" i="9"/>
  <c r="J2" i="9"/>
  <c r="H2" i="9"/>
  <c r="F2" i="9"/>
  <c r="D2" i="9"/>
  <c r="B2" i="9"/>
  <c r="E7" i="8"/>
  <c r="G7" i="8"/>
  <c r="I7" i="8"/>
  <c r="K7" i="8"/>
  <c r="E8" i="8"/>
  <c r="G8" i="8"/>
  <c r="I8" i="8"/>
  <c r="K8" i="8"/>
  <c r="E9" i="8"/>
  <c r="G9" i="8"/>
  <c r="I9" i="8"/>
  <c r="K9" i="8"/>
  <c r="E10" i="8"/>
  <c r="G10" i="8"/>
  <c r="I10" i="8"/>
  <c r="K10" i="8"/>
  <c r="E11" i="8"/>
  <c r="G11" i="8"/>
  <c r="I11" i="8"/>
  <c r="K11" i="8"/>
  <c r="E12" i="8"/>
  <c r="G12" i="8"/>
  <c r="I12" i="8"/>
  <c r="K12" i="8"/>
  <c r="E13" i="8"/>
  <c r="G13" i="8"/>
  <c r="I13" i="8"/>
  <c r="K13" i="8"/>
  <c r="E14" i="8"/>
  <c r="G14" i="8"/>
  <c r="I14" i="8"/>
  <c r="K14" i="8"/>
  <c r="E15" i="8"/>
  <c r="G15" i="8"/>
  <c r="I15" i="8"/>
  <c r="K15" i="8"/>
  <c r="E16" i="8"/>
  <c r="G16" i="8"/>
  <c r="I16" i="8"/>
  <c r="K16" i="8"/>
  <c r="E17" i="8"/>
  <c r="G17" i="8"/>
  <c r="I17" i="8"/>
  <c r="K17" i="8"/>
  <c r="E18" i="8"/>
  <c r="G18" i="8"/>
  <c r="I18" i="8"/>
  <c r="K18" i="8"/>
  <c r="E19" i="8"/>
  <c r="G19" i="8"/>
  <c r="I19" i="8"/>
  <c r="K19" i="8"/>
  <c r="E20" i="8"/>
  <c r="G20" i="8"/>
  <c r="I20" i="8"/>
  <c r="K20" i="8"/>
  <c r="E21" i="8"/>
  <c r="G21" i="8"/>
  <c r="I21" i="8"/>
  <c r="K21" i="8"/>
  <c r="E22" i="8"/>
  <c r="G22" i="8"/>
  <c r="I22" i="8"/>
  <c r="K22" i="8"/>
  <c r="E23" i="8"/>
  <c r="G23" i="8"/>
  <c r="I23" i="8"/>
  <c r="K23" i="8"/>
  <c r="E24" i="8"/>
  <c r="G24" i="8"/>
  <c r="I24" i="8"/>
  <c r="K24" i="8"/>
  <c r="E25" i="8"/>
  <c r="G25" i="8"/>
  <c r="I25" i="8"/>
  <c r="K25" i="8"/>
  <c r="E26" i="8"/>
  <c r="G26" i="8"/>
  <c r="I26" i="8"/>
  <c r="K26" i="8"/>
  <c r="E27" i="8"/>
  <c r="G27" i="8"/>
  <c r="I27" i="8"/>
  <c r="K27" i="8"/>
  <c r="E28" i="8"/>
  <c r="G28" i="8"/>
  <c r="I28" i="8"/>
  <c r="K28" i="8"/>
  <c r="E29" i="8"/>
  <c r="G29" i="8"/>
  <c r="I29" i="8"/>
  <c r="K29" i="8"/>
  <c r="E30" i="8"/>
  <c r="G30" i="8"/>
  <c r="I30" i="8"/>
  <c r="K30" i="8"/>
  <c r="E31" i="8"/>
  <c r="G31" i="8"/>
  <c r="I31" i="8"/>
  <c r="K31" i="8"/>
  <c r="E32" i="8"/>
  <c r="G32" i="8"/>
  <c r="I32" i="8"/>
  <c r="K32" i="8"/>
  <c r="E4" i="8"/>
  <c r="G4" i="8"/>
  <c r="I4" i="8"/>
  <c r="K4" i="8"/>
  <c r="E5" i="8"/>
  <c r="G5" i="8"/>
  <c r="I5" i="8"/>
  <c r="K5" i="8"/>
  <c r="E6" i="8"/>
  <c r="G6" i="8"/>
  <c r="I6" i="8"/>
  <c r="K6" i="8"/>
  <c r="G3" i="8"/>
  <c r="I3" i="8"/>
  <c r="K3" i="8"/>
  <c r="E3" i="8"/>
  <c r="C3" i="8"/>
  <c r="K2" i="8"/>
  <c r="I2" i="8"/>
  <c r="G2" i="8"/>
  <c r="E2" i="8"/>
  <c r="C2" i="8"/>
  <c r="AI5" i="4"/>
  <c r="R12" i="4"/>
  <c r="AI6" i="4"/>
  <c r="AI7" i="4"/>
  <c r="AI8" i="4"/>
  <c r="AI10" i="4"/>
  <c r="AM10" i="4"/>
  <c r="AJ10" i="4"/>
  <c r="AI11" i="4"/>
  <c r="AI12" i="4"/>
  <c r="AI28" i="4"/>
  <c r="AI27" i="4"/>
  <c r="AI38" i="4"/>
  <c r="AI37" i="4"/>
  <c r="AI40" i="4"/>
  <c r="AI41" i="4"/>
  <c r="AI42" i="4"/>
  <c r="O5" i="3"/>
  <c r="B9" i="8"/>
  <c r="B14" i="8"/>
  <c r="AU1" i="4"/>
  <c r="AU24" i="4"/>
  <c r="AV1" i="4"/>
  <c r="AV29" i="4"/>
  <c r="AM9" i="4"/>
  <c r="AM39" i="4"/>
  <c r="AM5" i="4"/>
  <c r="AJ5" i="4"/>
  <c r="AM6" i="4"/>
  <c r="AM7" i="4"/>
  <c r="AM38" i="4"/>
  <c r="G5" i="3"/>
  <c r="F5" i="8"/>
  <c r="I6" i="3"/>
  <c r="H6" i="8"/>
  <c r="I17" i="3"/>
  <c r="G18" i="9"/>
  <c r="K25" i="3"/>
  <c r="CE24" i="10"/>
  <c r="I24" i="3"/>
  <c r="H24" i="8"/>
  <c r="M26" i="3"/>
  <c r="L26" i="8"/>
  <c r="K27" i="3"/>
  <c r="I28" i="9"/>
  <c r="AJ4" i="4"/>
  <c r="AJ6" i="4"/>
  <c r="AJ7" i="4"/>
  <c r="B5" i="9"/>
  <c r="BW3" i="10"/>
  <c r="C4" i="8"/>
  <c r="C5" i="4"/>
  <c r="E5" i="4"/>
  <c r="AS5" i="4"/>
  <c r="AM41" i="4"/>
  <c r="G7" i="3"/>
  <c r="E8" i="9"/>
  <c r="G24" i="3"/>
  <c r="F24" i="8"/>
  <c r="AM40" i="4"/>
  <c r="AJ9" i="4"/>
  <c r="G13" i="3"/>
  <c r="BW4" i="10"/>
  <c r="E6" i="4"/>
  <c r="B6" i="9"/>
  <c r="Q1" i="9"/>
  <c r="BW5" i="10"/>
  <c r="F7" i="4"/>
  <c r="C7" i="4"/>
  <c r="B7" i="9"/>
  <c r="C6" i="8"/>
  <c r="F8" i="4"/>
  <c r="C7" i="8"/>
  <c r="BW7" i="10"/>
  <c r="C9" i="4"/>
  <c r="F9" i="4"/>
  <c r="C8" i="8"/>
  <c r="B9" i="9"/>
  <c r="C10" i="4"/>
  <c r="F10" i="4"/>
  <c r="AQ10" i="4"/>
  <c r="B10" i="9"/>
  <c r="BW9" i="10"/>
  <c r="C11" i="4"/>
  <c r="F11" i="4"/>
  <c r="AR11" i="4"/>
  <c r="B11" i="9"/>
  <c r="C10" i="8"/>
  <c r="E12" i="4"/>
  <c r="F12" i="4"/>
  <c r="AD12" i="4"/>
  <c r="B12" i="9"/>
  <c r="BW11" i="10"/>
  <c r="C13" i="4"/>
  <c r="E13" i="4"/>
  <c r="F13" i="4"/>
  <c r="C12" i="8"/>
  <c r="B13" i="9"/>
  <c r="BW12" i="10"/>
  <c r="C13" i="8"/>
  <c r="BW13" i="10"/>
  <c r="F15" i="4"/>
  <c r="AD15" i="4"/>
  <c r="C15" i="4"/>
  <c r="E15" i="4"/>
  <c r="C14" i="8"/>
  <c r="B15" i="9"/>
  <c r="BW14" i="10"/>
  <c r="C16" i="4"/>
  <c r="B16" i="9"/>
  <c r="BW15" i="10"/>
  <c r="C17" i="4"/>
  <c r="F17" i="4"/>
  <c r="AD17" i="4"/>
  <c r="B17" i="9"/>
  <c r="C16" i="8"/>
  <c r="BW16" i="10"/>
  <c r="C17" i="8"/>
  <c r="BW17" i="10"/>
  <c r="E18" i="3"/>
  <c r="D18" i="8"/>
  <c r="C19" i="4"/>
  <c r="F19" i="4"/>
  <c r="AP19" i="4"/>
  <c r="B19" i="9"/>
  <c r="C18" i="8"/>
  <c r="E20" i="4"/>
  <c r="F20" i="4"/>
  <c r="AQ20" i="4"/>
  <c r="C19" i="8"/>
  <c r="BW19" i="10"/>
  <c r="F21" i="4"/>
  <c r="AP21" i="4"/>
  <c r="C21" i="4"/>
  <c r="E21" i="4"/>
  <c r="B21" i="9"/>
  <c r="C20" i="8"/>
  <c r="F22" i="4"/>
  <c r="AP22" i="4"/>
  <c r="B22" i="9"/>
  <c r="BW21" i="10"/>
  <c r="E23" i="4"/>
  <c r="F23" i="4"/>
  <c r="AP23" i="4"/>
  <c r="C23" i="4"/>
  <c r="B23" i="9"/>
  <c r="C22" i="8"/>
  <c r="F24" i="4"/>
  <c r="AP24" i="4"/>
  <c r="B24" i="9"/>
  <c r="BW23" i="10"/>
  <c r="C25" i="4"/>
  <c r="F25" i="4"/>
  <c r="B25" i="9"/>
  <c r="C24" i="8"/>
  <c r="BW24" i="10"/>
  <c r="C26" i="4"/>
  <c r="B26" i="9"/>
  <c r="BW25" i="10"/>
  <c r="C27" i="4"/>
  <c r="F27" i="4"/>
  <c r="C26" i="8"/>
  <c r="B27" i="9"/>
  <c r="BW26" i="10"/>
  <c r="C28" i="4"/>
  <c r="B28" i="9"/>
  <c r="BW27" i="10"/>
  <c r="F29" i="4"/>
  <c r="AD29" i="4"/>
  <c r="C29" i="4"/>
  <c r="B29" i="9"/>
  <c r="C28" i="8"/>
  <c r="BW28" i="10"/>
  <c r="E30" i="4"/>
  <c r="BW29" i="10"/>
  <c r="B30" i="9"/>
  <c r="F31" i="4"/>
  <c r="AD31" i="4"/>
  <c r="C31" i="4"/>
  <c r="E30" i="3"/>
  <c r="B31" i="9"/>
  <c r="BW30" i="10"/>
  <c r="C30" i="8"/>
  <c r="B32" i="9"/>
  <c r="BW31" i="10"/>
  <c r="C33" i="4"/>
  <c r="E32" i="3"/>
  <c r="D32" i="8"/>
  <c r="F33" i="4"/>
  <c r="AD33" i="4"/>
  <c r="C32" i="8"/>
  <c r="B33" i="9"/>
  <c r="AD20" i="4"/>
  <c r="AD25" i="4"/>
  <c r="AI43" i="4"/>
  <c r="AM42" i="4"/>
  <c r="AM27" i="4"/>
  <c r="AI26" i="4"/>
  <c r="AM12" i="4"/>
  <c r="AJ12" i="4"/>
  <c r="AI13" i="4"/>
  <c r="AM37" i="4"/>
  <c r="AI36" i="4"/>
  <c r="AM11" i="4"/>
  <c r="AJ11" i="4"/>
  <c r="AM28" i="4"/>
  <c r="V29" i="4"/>
  <c r="V21" i="4"/>
  <c r="V13" i="4"/>
  <c r="V5" i="4"/>
  <c r="J32" i="4"/>
  <c r="J24" i="4"/>
  <c r="J16" i="4"/>
  <c r="J8" i="4"/>
  <c r="N29" i="4"/>
  <c r="N21" i="4"/>
  <c r="N13" i="4"/>
  <c r="N5" i="4"/>
  <c r="R26" i="4"/>
  <c r="R18" i="4"/>
  <c r="R10" i="4"/>
  <c r="V27" i="4"/>
  <c r="V19" i="4"/>
  <c r="V11" i="4"/>
  <c r="J30" i="4"/>
  <c r="J22" i="4"/>
  <c r="J14" i="4"/>
  <c r="J6" i="4"/>
  <c r="N27" i="4"/>
  <c r="N19" i="4"/>
  <c r="N11" i="4"/>
  <c r="R32" i="4"/>
  <c r="R24" i="4"/>
  <c r="R16" i="4"/>
  <c r="R8" i="4"/>
  <c r="V30" i="4"/>
  <c r="V22" i="4"/>
  <c r="V14" i="4"/>
  <c r="V6" i="4"/>
  <c r="AP4" i="4"/>
  <c r="J29" i="4"/>
  <c r="J21" i="4"/>
  <c r="J13" i="4"/>
  <c r="J5" i="4"/>
  <c r="N26" i="4"/>
  <c r="N18" i="4"/>
  <c r="N10" i="4"/>
  <c r="R31" i="4"/>
  <c r="R23" i="4"/>
  <c r="R15" i="4"/>
  <c r="R7" i="4"/>
  <c r="AM8" i="4"/>
  <c r="AJ8" i="4"/>
  <c r="V33" i="4"/>
  <c r="V25" i="4"/>
  <c r="V17" i="4"/>
  <c r="V9" i="4"/>
  <c r="J4" i="4"/>
  <c r="J28" i="4"/>
  <c r="J20" i="4"/>
  <c r="J12" i="4"/>
  <c r="N33" i="4"/>
  <c r="N25" i="4"/>
  <c r="N17" i="4"/>
  <c r="N9" i="4"/>
  <c r="R30" i="4"/>
  <c r="R22" i="4"/>
  <c r="R14" i="4"/>
  <c r="R6" i="4"/>
  <c r="V28" i="4"/>
  <c r="V20" i="4"/>
  <c r="V12" i="4"/>
  <c r="V4" i="4"/>
  <c r="N4" i="4"/>
  <c r="J27" i="4"/>
  <c r="J19" i="4"/>
  <c r="J11" i="4"/>
  <c r="N32" i="4"/>
  <c r="N24" i="4"/>
  <c r="N16" i="4"/>
  <c r="N8" i="4"/>
  <c r="R29" i="4"/>
  <c r="R21" i="4"/>
  <c r="R13" i="4"/>
  <c r="R5" i="4"/>
  <c r="V23" i="4"/>
  <c r="V15" i="4"/>
  <c r="V7" i="4"/>
  <c r="R4" i="4"/>
  <c r="J26" i="4"/>
  <c r="J18" i="4"/>
  <c r="J10" i="4"/>
  <c r="N31" i="4"/>
  <c r="N23" i="4"/>
  <c r="N15" i="4"/>
  <c r="N7" i="4"/>
  <c r="R28" i="4"/>
  <c r="R20" i="4"/>
  <c r="G30" i="3"/>
  <c r="K29" i="3"/>
  <c r="AV13" i="4"/>
  <c r="AV22" i="4"/>
  <c r="AV5" i="4"/>
  <c r="I11" i="3"/>
  <c r="M14" i="3"/>
  <c r="K23" i="9"/>
  <c r="AV31" i="4"/>
  <c r="AV7" i="4"/>
  <c r="M6" i="3"/>
  <c r="L6" i="8"/>
  <c r="AV24" i="4"/>
  <c r="M11" i="3"/>
  <c r="L11" i="8"/>
  <c r="U8" i="4"/>
  <c r="AV21" i="4"/>
  <c r="AV25" i="4"/>
  <c r="AV8" i="4"/>
  <c r="AV18" i="4"/>
  <c r="M23" i="3"/>
  <c r="M21" i="3"/>
  <c r="L21" i="8"/>
  <c r="I20" i="3"/>
  <c r="I16" i="3"/>
  <c r="I8" i="3"/>
  <c r="K9" i="3"/>
  <c r="I25" i="3"/>
  <c r="G26" i="9"/>
  <c r="K26" i="3"/>
  <c r="J26" i="8"/>
  <c r="K18" i="3"/>
  <c r="I19" i="9"/>
  <c r="J25" i="8"/>
  <c r="K13" i="3"/>
  <c r="I14" i="9"/>
  <c r="I26" i="9"/>
  <c r="I27" i="3"/>
  <c r="I23" i="3"/>
  <c r="H23" i="8"/>
  <c r="E23" i="3"/>
  <c r="BV22" i="10"/>
  <c r="S3" i="4"/>
  <c r="CB23" i="10"/>
  <c r="G11" i="3"/>
  <c r="E12" i="9"/>
  <c r="G25" i="9"/>
  <c r="I14" i="3"/>
  <c r="K16" i="3"/>
  <c r="CE15" i="10"/>
  <c r="G10" i="3"/>
  <c r="F10" i="8"/>
  <c r="K31" i="3"/>
  <c r="CE30" i="10"/>
  <c r="G21" i="3"/>
  <c r="G23" i="3"/>
  <c r="I3" i="3"/>
  <c r="I15" i="3"/>
  <c r="CB19" i="10"/>
  <c r="H20" i="8"/>
  <c r="U21" i="4"/>
  <c r="M17" i="3"/>
  <c r="L17" i="8"/>
  <c r="G31" i="9"/>
  <c r="AU4" i="4"/>
  <c r="M32" i="4"/>
  <c r="I31" i="3"/>
  <c r="G15" i="3"/>
  <c r="I16" i="4"/>
  <c r="M6" i="4"/>
  <c r="E26" i="3"/>
  <c r="C27" i="9"/>
  <c r="U13" i="4"/>
  <c r="U10" i="4"/>
  <c r="I32" i="3"/>
  <c r="G33" i="9"/>
  <c r="I10" i="4"/>
  <c r="G9" i="3"/>
  <c r="CB16" i="10"/>
  <c r="H17" i="8"/>
  <c r="M32" i="3"/>
  <c r="L32" i="8"/>
  <c r="Q7" i="4"/>
  <c r="K6" i="3"/>
  <c r="AP15" i="4"/>
  <c r="AR13" i="4"/>
  <c r="AP5" i="4"/>
  <c r="J27" i="8"/>
  <c r="CE26" i="10"/>
  <c r="M24" i="3"/>
  <c r="L24" i="8"/>
  <c r="I21" i="4"/>
  <c r="G20" i="3"/>
  <c r="BY19" i="10"/>
  <c r="G16" i="3"/>
  <c r="I17" i="4"/>
  <c r="I13" i="4"/>
  <c r="G12" i="3"/>
  <c r="J18" i="8"/>
  <c r="F13" i="8"/>
  <c r="U17" i="4"/>
  <c r="F11" i="8"/>
  <c r="K8" i="3"/>
  <c r="U29" i="4"/>
  <c r="I29" i="3"/>
  <c r="U5" i="4"/>
  <c r="M4" i="3"/>
  <c r="E17" i="4"/>
  <c r="G26" i="3"/>
  <c r="I27" i="4"/>
  <c r="G17" i="3"/>
  <c r="I18" i="4"/>
  <c r="G21" i="9"/>
  <c r="M20" i="3"/>
  <c r="K21" i="9"/>
  <c r="M5" i="3"/>
  <c r="U6" i="4"/>
  <c r="G18" i="3"/>
  <c r="I15" i="4"/>
  <c r="G14" i="3"/>
  <c r="U19" i="4"/>
  <c r="U11" i="4"/>
  <c r="K27" i="9"/>
  <c r="K7" i="3"/>
  <c r="I22" i="3"/>
  <c r="G19" i="3"/>
  <c r="I4" i="3"/>
  <c r="E16" i="3"/>
  <c r="D16" i="8"/>
  <c r="AP27" i="4"/>
  <c r="AP7" i="4"/>
  <c r="AR33" i="4"/>
  <c r="AR22" i="4"/>
  <c r="AS17" i="4"/>
  <c r="BY4" i="10"/>
  <c r="E6" i="9"/>
  <c r="G25" i="3"/>
  <c r="F7" i="8"/>
  <c r="BY6" i="10"/>
  <c r="AS20" i="4"/>
  <c r="G3" i="3"/>
  <c r="G7" i="9"/>
  <c r="AQ15" i="4"/>
  <c r="AU21" i="4"/>
  <c r="AR17" i="4"/>
  <c r="I12" i="3"/>
  <c r="CB5" i="10"/>
  <c r="AU33" i="4"/>
  <c r="AU28" i="4"/>
  <c r="AU30" i="4"/>
  <c r="AU9" i="4"/>
  <c r="AU31" i="4"/>
  <c r="Q23" i="4"/>
  <c r="K22" i="3"/>
  <c r="Q15" i="4"/>
  <c r="K14" i="3"/>
  <c r="I13" i="9"/>
  <c r="J12" i="8"/>
  <c r="CE11" i="10"/>
  <c r="K4" i="3"/>
  <c r="Q21" i="4"/>
  <c r="Q13" i="4"/>
  <c r="K20" i="3"/>
  <c r="K3" i="3"/>
  <c r="I4" i="9"/>
  <c r="AM13" i="4"/>
  <c r="AJ13" i="4"/>
  <c r="AI14" i="4"/>
  <c r="AM26" i="4"/>
  <c r="AI25" i="4"/>
  <c r="G12" i="9"/>
  <c r="AM36" i="4"/>
  <c r="AI35" i="4"/>
  <c r="AM43" i="4"/>
  <c r="AI44" i="4"/>
  <c r="J29" i="8"/>
  <c r="CE12" i="10"/>
  <c r="L22" i="8"/>
  <c r="E22" i="9"/>
  <c r="CE17" i="10"/>
  <c r="BY10" i="10"/>
  <c r="CE8" i="10"/>
  <c r="G24" i="9"/>
  <c r="J13" i="8"/>
  <c r="K7" i="9"/>
  <c r="CE2" i="10"/>
  <c r="K32" i="9"/>
  <c r="L31" i="8"/>
  <c r="CE5" i="10"/>
  <c r="K12" i="9"/>
  <c r="J3" i="8"/>
  <c r="CB22" i="10"/>
  <c r="E11" i="9"/>
  <c r="K22" i="9"/>
  <c r="BY9" i="10"/>
  <c r="CB24" i="10"/>
  <c r="H15" i="8"/>
  <c r="E20" i="9"/>
  <c r="I32" i="9"/>
  <c r="J31" i="8"/>
  <c r="G28" i="9"/>
  <c r="H3" i="8"/>
  <c r="CB2" i="10"/>
  <c r="G4" i="9"/>
  <c r="CB13" i="10"/>
  <c r="G15" i="9"/>
  <c r="H14" i="8"/>
  <c r="J16" i="8"/>
  <c r="I17" i="9"/>
  <c r="BY13" i="10"/>
  <c r="F14" i="8"/>
  <c r="E15" i="9"/>
  <c r="BY16" i="10"/>
  <c r="F17" i="8"/>
  <c r="E18" i="9"/>
  <c r="F16" i="8"/>
  <c r="BY15" i="10"/>
  <c r="E17" i="9"/>
  <c r="E21" i="9"/>
  <c r="F20" i="8"/>
  <c r="K6" i="9"/>
  <c r="L5" i="8"/>
  <c r="CE6" i="10"/>
  <c r="I8" i="9"/>
  <c r="J7" i="8"/>
  <c r="G6" i="9"/>
  <c r="CB4" i="10"/>
  <c r="F18" i="8"/>
  <c r="J8" i="8"/>
  <c r="CE7" i="10"/>
  <c r="I9" i="9"/>
  <c r="CB29" i="10"/>
  <c r="CB3" i="10"/>
  <c r="K25" i="9"/>
  <c r="L12" i="8"/>
  <c r="K5" i="9"/>
  <c r="L4" i="8"/>
  <c r="BY11" i="10"/>
  <c r="L13" i="8"/>
  <c r="H22" i="8"/>
  <c r="H31" i="8"/>
  <c r="CB30" i="10"/>
  <c r="G32" i="9"/>
  <c r="K18" i="9"/>
  <c r="CB28" i="10"/>
  <c r="G30" i="9"/>
  <c r="H29" i="8"/>
  <c r="CB31" i="10"/>
  <c r="BV29" i="10"/>
  <c r="E26" i="9"/>
  <c r="F25" i="8"/>
  <c r="BY24" i="10"/>
  <c r="BY2" i="10"/>
  <c r="H12" i="8"/>
  <c r="CB11" i="10"/>
  <c r="G13" i="9"/>
  <c r="CE3" i="10"/>
  <c r="J30" i="8"/>
  <c r="J20" i="8"/>
  <c r="I15" i="9"/>
  <c r="CE21" i="10"/>
  <c r="I23" i="9"/>
  <c r="J22" i="8"/>
  <c r="AM25" i="4"/>
  <c r="AI24" i="4"/>
  <c r="AI45" i="4"/>
  <c r="AM44" i="4"/>
  <c r="AM14" i="4"/>
  <c r="AJ14" i="4"/>
  <c r="AI15" i="4"/>
  <c r="AM35" i="4"/>
  <c r="AI34" i="4"/>
  <c r="AI46" i="4"/>
  <c r="AM45" i="4"/>
  <c r="AI33" i="4"/>
  <c r="AM34" i="4"/>
  <c r="AI23" i="4"/>
  <c r="AM24" i="4"/>
  <c r="AI16" i="4"/>
  <c r="AM15" i="4"/>
  <c r="AJ15" i="4"/>
  <c r="AM23" i="4"/>
  <c r="AI22" i="4"/>
  <c r="AM16" i="4"/>
  <c r="AJ16" i="4"/>
  <c r="AI17" i="4"/>
  <c r="AI32" i="4"/>
  <c r="AM33" i="4"/>
  <c r="AI47" i="4"/>
  <c r="AM46" i="4"/>
  <c r="AI48" i="4"/>
  <c r="AM47" i="4"/>
  <c r="AI18" i="4"/>
  <c r="AM17" i="4"/>
  <c r="AJ17" i="4"/>
  <c r="AI31" i="4"/>
  <c r="AM32" i="4"/>
  <c r="AM22" i="4"/>
  <c r="AI21" i="4"/>
  <c r="AM18" i="4"/>
  <c r="AJ18" i="4"/>
  <c r="AI30" i="4"/>
  <c r="AM31" i="4"/>
  <c r="AM21" i="4"/>
  <c r="AI20" i="4"/>
  <c r="AM48" i="4"/>
  <c r="AI49" i="4"/>
  <c r="AI50" i="4"/>
  <c r="AM49" i="4"/>
  <c r="AJ49" i="4"/>
  <c r="AI19" i="4"/>
  <c r="AM20" i="4"/>
  <c r="AJ20" i="4"/>
  <c r="AJ31" i="4"/>
  <c r="AI29" i="4"/>
  <c r="AM29" i="4"/>
  <c r="AJ29" i="4"/>
  <c r="AM30" i="4"/>
  <c r="AJ30" i="4"/>
  <c r="AJ48" i="4"/>
  <c r="AM19" i="4"/>
  <c r="AJ19" i="4"/>
  <c r="AJ24" i="4"/>
  <c r="AJ46" i="4"/>
  <c r="AJ27" i="4"/>
  <c r="AJ39" i="4"/>
  <c r="AJ42" i="4"/>
  <c r="AJ22" i="4"/>
  <c r="AJ25" i="4"/>
  <c r="AJ33" i="4"/>
  <c r="AJ34" i="4"/>
  <c r="AJ44" i="4"/>
  <c r="AJ47" i="4"/>
  <c r="AJ36" i="4"/>
  <c r="AJ32" i="4"/>
  <c r="AJ37" i="4"/>
  <c r="AJ40" i="4"/>
  <c r="AJ35" i="4"/>
  <c r="AJ38" i="4"/>
  <c r="AJ26" i="4"/>
  <c r="AJ45" i="4"/>
  <c r="AJ23" i="4"/>
  <c r="AJ43" i="4"/>
  <c r="AJ28" i="4"/>
  <c r="AJ41" i="4"/>
  <c r="AI51" i="4"/>
  <c r="AM50" i="4"/>
  <c r="AJ50" i="4"/>
  <c r="AJ21" i="4"/>
  <c r="AM51" i="4"/>
  <c r="AJ51" i="4"/>
  <c r="AI52" i="4"/>
  <c r="AM52" i="4"/>
  <c r="AJ52" i="4"/>
  <c r="AI53" i="4"/>
  <c r="AM53" i="4"/>
  <c r="AJ53" i="4"/>
  <c r="AI54" i="4"/>
  <c r="AI55" i="4"/>
  <c r="AM54" i="4"/>
  <c r="AJ54" i="4"/>
  <c r="AI56" i="4"/>
  <c r="AM55" i="4"/>
  <c r="AJ55" i="4"/>
  <c r="AM56" i="4"/>
  <c r="AJ56" i="4"/>
  <c r="AI57" i="4"/>
  <c r="AI58" i="4"/>
  <c r="AM57" i="4"/>
  <c r="AJ57" i="4"/>
  <c r="AI59" i="4"/>
  <c r="AM58" i="4"/>
  <c r="AJ58" i="4"/>
  <c r="AM59" i="4"/>
  <c r="AJ59" i="4"/>
  <c r="AI60" i="4"/>
  <c r="AM60" i="4"/>
  <c r="AJ60" i="4"/>
  <c r="AI61" i="4"/>
  <c r="AI62" i="4"/>
  <c r="AM61" i="4"/>
  <c r="AJ61" i="4"/>
  <c r="AM62" i="4"/>
  <c r="AI63" i="4"/>
  <c r="AI64" i="4"/>
  <c r="AI65" i="4"/>
  <c r="AI66" i="4"/>
  <c r="AI67" i="4"/>
  <c r="AU32" i="4"/>
  <c r="AU18" i="4"/>
  <c r="AU13" i="4"/>
  <c r="AU10" i="4"/>
  <c r="AU16" i="4"/>
  <c r="AU19" i="4"/>
  <c r="AU8" i="4"/>
  <c r="AR23" i="4"/>
  <c r="AE21" i="4"/>
  <c r="AQ21" i="4"/>
  <c r="E19" i="3"/>
  <c r="C20" i="9"/>
  <c r="AE29" i="4"/>
  <c r="AP29" i="4"/>
  <c r="AP17" i="4"/>
  <c r="E3" i="3"/>
  <c r="D26" i="8"/>
  <c r="AP33" i="4"/>
  <c r="AS29" i="4"/>
  <c r="AQ29" i="4"/>
  <c r="AR29" i="4"/>
  <c r="AE17" i="4"/>
  <c r="AE33" i="4"/>
  <c r="D3" i="8"/>
  <c r="BV2" i="10"/>
  <c r="C4" i="9"/>
  <c r="BV15" i="10"/>
  <c r="AS12" i="4"/>
  <c r="AR5" i="4"/>
  <c r="AV19" i="4"/>
  <c r="AV15" i="4"/>
  <c r="AV17" i="4"/>
  <c r="AV9" i="4"/>
  <c r="AV33" i="4"/>
  <c r="AV11" i="4"/>
  <c r="AV10" i="4"/>
  <c r="AV23" i="4"/>
  <c r="Z20" i="4"/>
  <c r="AE15" i="4"/>
  <c r="Z5" i="4"/>
  <c r="AD5" i="4"/>
  <c r="C17" i="9"/>
  <c r="D23" i="8"/>
  <c r="AR20" i="4"/>
  <c r="AS22" i="4"/>
  <c r="AS31" i="4"/>
  <c r="AR15" i="4"/>
  <c r="AE20" i="4"/>
  <c r="AP12" i="4"/>
  <c r="AP20" i="4"/>
  <c r="AQ33" i="4"/>
  <c r="AS33" i="4"/>
  <c r="AQ31" i="4"/>
  <c r="AQ5" i="4"/>
  <c r="AS15" i="4"/>
  <c r="AP31" i="4"/>
  <c r="X15" i="4" a="1"/>
  <c r="X15" i="4"/>
  <c r="Y15" i="4"/>
  <c r="N14" i="3"/>
  <c r="AR31" i="4"/>
  <c r="E22" i="4"/>
  <c r="E21" i="3"/>
  <c r="E20" i="3"/>
  <c r="AD11" i="4"/>
  <c r="AQ11" i="4"/>
  <c r="AP11" i="4"/>
  <c r="E10" i="3"/>
  <c r="C11" i="9"/>
  <c r="E6" i="3"/>
  <c r="D6" i="8"/>
  <c r="BV25" i="10"/>
  <c r="C24" i="9"/>
  <c r="AR12" i="4"/>
  <c r="AS11" i="4"/>
  <c r="AE12" i="4"/>
  <c r="AQ12" i="4"/>
  <c r="AR21" i="4"/>
  <c r="AS21" i="4"/>
  <c r="E7" i="3"/>
  <c r="C8" i="9"/>
  <c r="E7" i="4"/>
  <c r="E11" i="3"/>
  <c r="E24" i="4"/>
  <c r="E22" i="3"/>
  <c r="AS13" i="4"/>
  <c r="AP13" i="4"/>
  <c r="AQ13" i="4"/>
  <c r="E12" i="3"/>
  <c r="BV11" i="10"/>
  <c r="E8" i="3"/>
  <c r="BV7" i="10"/>
  <c r="AD8" i="4"/>
  <c r="AQ8" i="4"/>
  <c r="AP8" i="4"/>
  <c r="AS8" i="4"/>
  <c r="AR8" i="4"/>
  <c r="F32" i="4"/>
  <c r="Z32" i="4"/>
  <c r="C32" i="4"/>
  <c r="C31" i="8"/>
  <c r="AV32" i="4"/>
  <c r="F30" i="4"/>
  <c r="AS30" i="4"/>
  <c r="C30" i="4"/>
  <c r="C29" i="8"/>
  <c r="AV30" i="4"/>
  <c r="F28" i="4"/>
  <c r="C27" i="8"/>
  <c r="AV28" i="4"/>
  <c r="E25" i="3"/>
  <c r="C26" i="9"/>
  <c r="F26" i="4"/>
  <c r="C25" i="8"/>
  <c r="AV26" i="4"/>
  <c r="BW22" i="10"/>
  <c r="C24" i="4"/>
  <c r="C23" i="8"/>
  <c r="BW20" i="10"/>
  <c r="C22" i="4"/>
  <c r="C21" i="8"/>
  <c r="BW18" i="10"/>
  <c r="C20" i="4"/>
  <c r="B20" i="9"/>
  <c r="C18" i="4"/>
  <c r="F18" i="4"/>
  <c r="B18" i="9"/>
  <c r="F16" i="4"/>
  <c r="AQ16" i="4"/>
  <c r="C15" i="8"/>
  <c r="AV16" i="4"/>
  <c r="F14" i="4"/>
  <c r="AD14" i="4"/>
  <c r="C14" i="4"/>
  <c r="B14" i="9"/>
  <c r="AV14" i="4"/>
  <c r="BW10" i="10"/>
  <c r="C12" i="4"/>
  <c r="C11" i="8"/>
  <c r="AV12" i="4"/>
  <c r="BW8" i="10"/>
  <c r="E10" i="4"/>
  <c r="C9" i="8"/>
  <c r="BW6" i="10"/>
  <c r="C8" i="4"/>
  <c r="B8" i="9"/>
  <c r="F6" i="4"/>
  <c r="AE6" i="4"/>
  <c r="C6" i="4"/>
  <c r="C5" i="8"/>
  <c r="AV6" i="4"/>
  <c r="Z12" i="4"/>
  <c r="E24" i="3"/>
  <c r="E14" i="3"/>
  <c r="E8" i="4"/>
  <c r="BV17" i="10"/>
  <c r="C19" i="9"/>
  <c r="I10" i="9"/>
  <c r="J9" i="8"/>
  <c r="AE19" i="4"/>
  <c r="AE5" i="4"/>
  <c r="Z8" i="4"/>
  <c r="AE8" i="4"/>
  <c r="AU17" i="4"/>
  <c r="AU14" i="4"/>
  <c r="AU12" i="4"/>
  <c r="AU6" i="4"/>
  <c r="AU5" i="4"/>
  <c r="AU27" i="4"/>
  <c r="AU20" i="4"/>
  <c r="AU15" i="4"/>
  <c r="AU11" i="4"/>
  <c r="AU26" i="4"/>
  <c r="AU22" i="4"/>
  <c r="AU29" i="4"/>
  <c r="AU23" i="4"/>
  <c r="AU7" i="4"/>
  <c r="AU25" i="4"/>
  <c r="M25" i="3"/>
  <c r="U26" i="4"/>
  <c r="Q33" i="4"/>
  <c r="K32" i="3"/>
  <c r="G32" i="3"/>
  <c r="I33" i="4"/>
  <c r="M29" i="4"/>
  <c r="I28" i="3"/>
  <c r="I29" i="4"/>
  <c r="G28" i="3"/>
  <c r="F28" i="8"/>
  <c r="Q25" i="4"/>
  <c r="K24" i="3"/>
  <c r="I25" i="9"/>
  <c r="I23" i="4"/>
  <c r="G22" i="3"/>
  <c r="F22" i="8"/>
  <c r="Q22" i="4"/>
  <c r="X22" i="4" a="1"/>
  <c r="X22" i="4"/>
  <c r="Y22" i="4"/>
  <c r="N21" i="3"/>
  <c r="M21" i="8"/>
  <c r="K21" i="3"/>
  <c r="I21" i="3"/>
  <c r="M22" i="4"/>
  <c r="M19" i="4"/>
  <c r="I18" i="3"/>
  <c r="Q18" i="4"/>
  <c r="K17" i="3"/>
  <c r="I13" i="3"/>
  <c r="CB12" i="10"/>
  <c r="M14" i="4"/>
  <c r="Q11" i="4"/>
  <c r="K10" i="3"/>
  <c r="M8" i="4"/>
  <c r="I7" i="3"/>
  <c r="G8" i="9"/>
  <c r="G4" i="3"/>
  <c r="I5" i="4"/>
  <c r="F21" i="8"/>
  <c r="BY20" i="10"/>
  <c r="E29" i="3"/>
  <c r="C30" i="9"/>
  <c r="AR25" i="4"/>
  <c r="AS25" i="4"/>
  <c r="AP25" i="4"/>
  <c r="AQ25" i="4"/>
  <c r="AD19" i="4"/>
  <c r="AS19" i="4"/>
  <c r="AQ19" i="4"/>
  <c r="AR19" i="4"/>
  <c r="AS10" i="4"/>
  <c r="AD10" i="4"/>
  <c r="AP10" i="4"/>
  <c r="AR10" i="4"/>
  <c r="AS7" i="4"/>
  <c r="AQ7" i="4"/>
  <c r="AR7" i="4"/>
  <c r="AS6" i="4"/>
  <c r="BY12" i="10"/>
  <c r="E14" i="9"/>
  <c r="Z15" i="4"/>
  <c r="E27" i="4"/>
  <c r="X21" i="4" a="1"/>
  <c r="X21" i="4"/>
  <c r="Y21" i="4"/>
  <c r="N20" i="3"/>
  <c r="AD21" i="4"/>
  <c r="D4" i="8"/>
  <c r="K11" i="9"/>
  <c r="L10" i="8"/>
  <c r="M7" i="3"/>
  <c r="X8" i="4" a="1"/>
  <c r="X8" i="4"/>
  <c r="Y8" i="4"/>
  <c r="N7" i="3"/>
  <c r="Q27" i="4"/>
  <c r="X27" i="4" a="1"/>
  <c r="X27" i="4"/>
  <c r="Y27" i="4"/>
  <c r="N26" i="3"/>
  <c r="Q24" i="4"/>
  <c r="K23" i="3"/>
  <c r="Q20" i="4"/>
  <c r="K19" i="3"/>
  <c r="Q16" i="4"/>
  <c r="K15" i="3"/>
  <c r="M10" i="4"/>
  <c r="I9" i="3"/>
  <c r="I7" i="4"/>
  <c r="G6" i="3"/>
  <c r="Q6" i="4"/>
  <c r="K5" i="3"/>
  <c r="Z24" i="4"/>
  <c r="AE25" i="4"/>
  <c r="AE7" i="4"/>
  <c r="AE10" i="4"/>
  <c r="AE26" i="4"/>
  <c r="X19" i="4" a="1"/>
  <c r="X19" i="4"/>
  <c r="Y19" i="4"/>
  <c r="N18" i="3"/>
  <c r="Z33" i="4"/>
  <c r="B28" i="8"/>
  <c r="B20" i="8"/>
  <c r="O16" i="3"/>
  <c r="I5" i="9"/>
  <c r="J4" i="8"/>
  <c r="E4" i="9"/>
  <c r="D7" i="8"/>
  <c r="BV6" i="10"/>
  <c r="CB21" i="10"/>
  <c r="G23" i="9"/>
  <c r="F9" i="8"/>
  <c r="E10" i="9"/>
  <c r="BY8" i="10"/>
  <c r="CB26" i="10"/>
  <c r="H27" i="8"/>
  <c r="L23" i="8"/>
  <c r="K24" i="9"/>
  <c r="C12" i="9"/>
  <c r="BV10" i="10"/>
  <c r="E31" i="9"/>
  <c r="F30" i="8"/>
  <c r="Z31" i="4"/>
  <c r="AE31" i="4"/>
  <c r="Z22" i="4"/>
  <c r="AE22" i="4"/>
  <c r="Z27" i="4"/>
  <c r="AD27" i="4"/>
  <c r="AE27" i="4"/>
  <c r="AR27" i="4"/>
  <c r="AQ27" i="4"/>
  <c r="G3" i="10"/>
  <c r="X33" i="4" a="1"/>
  <c r="X33" i="4"/>
  <c r="Y33" i="4"/>
  <c r="N32" i="3"/>
  <c r="U33" i="4"/>
  <c r="X29" i="4" a="1"/>
  <c r="X29" i="4"/>
  <c r="Y29" i="4"/>
  <c r="N28" i="3"/>
  <c r="M28" i="3"/>
  <c r="U16" i="4"/>
  <c r="X10" i="4" a="1"/>
  <c r="X10" i="4"/>
  <c r="Y10" i="4"/>
  <c r="N9" i="3"/>
  <c r="M9" i="3"/>
  <c r="X9" i="4" a="1"/>
  <c r="X9" i="4"/>
  <c r="Y9" i="4"/>
  <c r="N8" i="3"/>
  <c r="U9" i="4"/>
  <c r="U4" i="4"/>
  <c r="I32" i="4"/>
  <c r="G31" i="3"/>
  <c r="I31" i="9"/>
  <c r="CE29" i="10"/>
  <c r="G29" i="3"/>
  <c r="I30" i="4"/>
  <c r="K28" i="3"/>
  <c r="Q29" i="4"/>
  <c r="G27" i="3"/>
  <c r="I28" i="4"/>
  <c r="M26" i="4"/>
  <c r="C13" i="9"/>
  <c r="J24" i="8"/>
  <c r="CE23" i="10"/>
  <c r="BY14" i="10"/>
  <c r="E16" i="9"/>
  <c r="G19" i="9"/>
  <c r="CB17" i="10"/>
  <c r="H18" i="8"/>
  <c r="F23" i="8"/>
  <c r="BY22" i="10"/>
  <c r="CE16" i="10"/>
  <c r="J17" i="8"/>
  <c r="CB7" i="10"/>
  <c r="H8" i="8"/>
  <c r="BV9" i="10"/>
  <c r="D10" i="8"/>
  <c r="I30" i="9"/>
  <c r="CE28" i="10"/>
  <c r="I33" i="9"/>
  <c r="J32" i="8"/>
  <c r="CE31" i="10"/>
  <c r="Z11" i="4"/>
  <c r="AE11" i="4"/>
  <c r="AS4" i="4"/>
  <c r="AE4" i="4"/>
  <c r="AR4" i="4"/>
  <c r="AD4" i="4"/>
  <c r="M14" i="8"/>
  <c r="L15" i="9"/>
  <c r="E29" i="4"/>
  <c r="AD23" i="4"/>
  <c r="Z23" i="4"/>
  <c r="AE23" i="4"/>
  <c r="AQ23" i="4"/>
  <c r="E18" i="4"/>
  <c r="E14" i="4"/>
  <c r="U31" i="4"/>
  <c r="X31" i="4" a="1"/>
  <c r="X31" i="4"/>
  <c r="Y31" i="4"/>
  <c r="N30" i="3"/>
  <c r="M30" i="3"/>
  <c r="X30" i="4" a="1"/>
  <c r="X30" i="4"/>
  <c r="Y30" i="4"/>
  <c r="N29" i="3"/>
  <c r="U30" i="4"/>
  <c r="U20" i="4"/>
  <c r="M19" i="3"/>
  <c r="L19" i="9"/>
  <c r="F3" i="8"/>
  <c r="D13" i="10"/>
  <c r="H32" i="8"/>
  <c r="F15" i="8"/>
  <c r="L20" i="8"/>
  <c r="K33" i="9"/>
  <c r="C33" i="9"/>
  <c r="E24" i="9"/>
  <c r="H25" i="8"/>
  <c r="CE25" i="10"/>
  <c r="I18" i="9"/>
  <c r="G9" i="9"/>
  <c r="BV31" i="10"/>
  <c r="D11" i="8"/>
  <c r="Z4" i="4"/>
  <c r="I21" i="9"/>
  <c r="CE19" i="10"/>
  <c r="I27" i="9"/>
  <c r="CE13" i="10"/>
  <c r="J14" i="8"/>
  <c r="Q31" i="4"/>
  <c r="AS23" i="4"/>
  <c r="AQ4" i="4"/>
  <c r="BY29" i="10"/>
  <c r="E29" i="9"/>
  <c r="BY27" i="10"/>
  <c r="BY23" i="10"/>
  <c r="BV18" i="10"/>
  <c r="D19" i="8"/>
  <c r="C31" i="9"/>
  <c r="D30" i="8"/>
  <c r="H4" i="8"/>
  <c r="G5" i="9"/>
  <c r="BY18" i="10"/>
  <c r="F19" i="8"/>
  <c r="BY17" i="10"/>
  <c r="E19" i="9"/>
  <c r="M8" i="3"/>
  <c r="BY25" i="10"/>
  <c r="F26" i="8"/>
  <c r="E27" i="9"/>
  <c r="E13" i="9"/>
  <c r="F12" i="8"/>
  <c r="J6" i="8"/>
  <c r="I7" i="9"/>
  <c r="M29" i="3"/>
  <c r="E28" i="3"/>
  <c r="M31" i="4"/>
  <c r="U28" i="4"/>
  <c r="CB14" i="10"/>
  <c r="G16" i="9"/>
  <c r="M27" i="3"/>
  <c r="CB6" i="10"/>
  <c r="H7" i="8"/>
  <c r="AS27" i="4"/>
  <c r="G17" i="9"/>
  <c r="CB15" i="10"/>
  <c r="H16" i="8"/>
  <c r="E25" i="9"/>
  <c r="K15" i="9"/>
  <c r="L14" i="8"/>
  <c r="CB10" i="10"/>
  <c r="H11" i="8"/>
  <c r="M3" i="3"/>
  <c r="BY21" i="10"/>
  <c r="E23" i="9"/>
  <c r="AE28" i="4"/>
  <c r="AE13" i="4"/>
  <c r="L27" i="9"/>
  <c r="Z7" i="4"/>
  <c r="Z10" i="4"/>
  <c r="X25" i="4" a="1"/>
  <c r="X25" i="4"/>
  <c r="Y25" i="4"/>
  <c r="N24" i="3"/>
  <c r="X20" i="4" a="1"/>
  <c r="X20" i="4"/>
  <c r="Y20" i="4"/>
  <c r="N19" i="3"/>
  <c r="E33" i="4"/>
  <c r="E32" i="4"/>
  <c r="E31" i="4"/>
  <c r="AD24" i="4"/>
  <c r="X24" i="4" a="1"/>
  <c r="X24" i="4"/>
  <c r="Y24" i="4"/>
  <c r="N23" i="3"/>
  <c r="AS24" i="4"/>
  <c r="AR24" i="4"/>
  <c r="AE24" i="4"/>
  <c r="AQ24" i="4"/>
  <c r="AP14" i="4"/>
  <c r="E11" i="4"/>
  <c r="Z9" i="4"/>
  <c r="AP9" i="4"/>
  <c r="AD9" i="4"/>
  <c r="AS9" i="4"/>
  <c r="AQ9" i="4"/>
  <c r="AE9" i="4"/>
  <c r="AR9" i="4"/>
  <c r="E9" i="4"/>
  <c r="M15" i="3"/>
  <c r="M18" i="3"/>
  <c r="M20" i="4"/>
  <c r="I19" i="3"/>
  <c r="G14" i="9"/>
  <c r="H13" i="8"/>
  <c r="Q12" i="4"/>
  <c r="K11" i="3"/>
  <c r="X12" i="4" a="1"/>
  <c r="X12" i="4"/>
  <c r="Y12" i="4"/>
  <c r="N11" i="3"/>
  <c r="M11" i="4"/>
  <c r="X11" i="4" a="1"/>
  <c r="X11" i="4"/>
  <c r="Y11" i="4"/>
  <c r="N10" i="3"/>
  <c r="I10" i="3"/>
  <c r="Z26" i="4"/>
  <c r="Z19" i="4"/>
  <c r="Z29" i="4"/>
  <c r="AD28" i="4"/>
  <c r="Z28" i="4"/>
  <c r="E25" i="4"/>
  <c r="AQ22" i="4"/>
  <c r="AD22" i="4"/>
  <c r="E19" i="4"/>
  <c r="Z17" i="4"/>
  <c r="AQ17" i="4"/>
  <c r="Z13" i="4"/>
  <c r="AD13" i="4"/>
  <c r="E9" i="3"/>
  <c r="AD7" i="4"/>
  <c r="X7" i="4" a="1"/>
  <c r="X7" i="4"/>
  <c r="Y7" i="4"/>
  <c r="N6" i="3"/>
  <c r="Z6" i="4"/>
  <c r="AV4" i="4"/>
  <c r="AV20" i="4"/>
  <c r="AV27" i="4"/>
  <c r="U32" i="4"/>
  <c r="U23" i="4"/>
  <c r="X23" i="4" a="1"/>
  <c r="X23" i="4"/>
  <c r="Y23" i="4"/>
  <c r="N22" i="3"/>
  <c r="M16" i="3"/>
  <c r="X17" i="4" a="1"/>
  <c r="X17" i="4"/>
  <c r="Y17" i="4"/>
  <c r="N16" i="3"/>
  <c r="U14" i="4"/>
  <c r="X13" i="4" a="1"/>
  <c r="X13" i="4"/>
  <c r="Y13" i="4"/>
  <c r="N12" i="3"/>
  <c r="M27" i="4"/>
  <c r="I26" i="3"/>
  <c r="I9" i="4"/>
  <c r="G8" i="3"/>
  <c r="Q5" i="4"/>
  <c r="N4" i="3"/>
  <c r="Z25" i="4"/>
  <c r="Z21" i="4"/>
  <c r="O15" i="3"/>
  <c r="A31" i="9"/>
  <c r="A27" i="9"/>
  <c r="O18" i="3"/>
  <c r="B7" i="10"/>
  <c r="B4" i="10"/>
  <c r="O32" i="3"/>
  <c r="B32" i="8"/>
  <c r="B30" i="8"/>
  <c r="B21" i="8"/>
  <c r="A23" i="9"/>
  <c r="B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8" i="10"/>
  <c r="B5" i="10"/>
  <c r="B24" i="8"/>
  <c r="B22" i="8"/>
  <c r="A33" i="9"/>
  <c r="A17" i="9"/>
  <c r="O30" i="3"/>
  <c r="A19" i="9"/>
  <c r="B16" i="8"/>
  <c r="A11" i="9"/>
  <c r="B10" i="8"/>
  <c r="O10" i="3"/>
  <c r="A8" i="9"/>
  <c r="B7" i="8"/>
  <c r="B12" i="8"/>
  <c r="B8" i="8"/>
  <c r="O22" i="3"/>
  <c r="O21" i="3"/>
  <c r="A15" i="9"/>
  <c r="A21" i="9"/>
  <c r="O14" i="3"/>
  <c r="O20" i="3"/>
  <c r="B5" i="8"/>
  <c r="B13" i="8"/>
  <c r="A20" i="9"/>
  <c r="BI3" i="10"/>
  <c r="BI4" i="10"/>
  <c r="BE3" i="10"/>
  <c r="BE4" i="10"/>
  <c r="BA3" i="10"/>
  <c r="BA4" i="10"/>
  <c r="AW3" i="10"/>
  <c r="AW4" i="10"/>
  <c r="AW2" i="10"/>
  <c r="BA2" i="10"/>
  <c r="BE2" i="10"/>
  <c r="BI2" i="10"/>
  <c r="BK3" i="10"/>
  <c r="BG3" i="10"/>
  <c r="BC3" i="10"/>
  <c r="AY3" i="10"/>
  <c r="AU3" i="10"/>
  <c r="AI2" i="10"/>
  <c r="AI4" i="10"/>
  <c r="AG3" i="10"/>
  <c r="AG2" i="10"/>
  <c r="AG4" i="10"/>
  <c r="AE3" i="10"/>
  <c r="K4" i="10"/>
  <c r="M3" i="10"/>
  <c r="P8" i="5"/>
  <c r="P9" i="5"/>
  <c r="O8" i="5"/>
  <c r="O9" i="5"/>
  <c r="M8" i="5"/>
  <c r="U7" i="5"/>
  <c r="U9" i="5"/>
  <c r="M9" i="5"/>
  <c r="Q8" i="5"/>
  <c r="R5" i="5"/>
  <c r="R7" i="5"/>
  <c r="A29" i="9"/>
  <c r="A26" i="9"/>
  <c r="O26" i="3"/>
  <c r="O3" i="3"/>
  <c r="A4" i="9"/>
  <c r="O23" i="3"/>
  <c r="O28" i="3"/>
  <c r="O9" i="3"/>
  <c r="A10" i="9"/>
  <c r="A24" i="9"/>
  <c r="O29" i="3"/>
  <c r="A6" i="9"/>
  <c r="X28" i="4" a="1"/>
  <c r="X28" i="4"/>
  <c r="Y28" i="4"/>
  <c r="N27" i="3"/>
  <c r="D20" i="10"/>
  <c r="BV24" i="10"/>
  <c r="AR16" i="4"/>
  <c r="D26" i="10"/>
  <c r="L28" i="9"/>
  <c r="X6" i="4" a="1"/>
  <c r="X6" i="4"/>
  <c r="Y6" i="4"/>
  <c r="N5" i="3"/>
  <c r="M5" i="8"/>
  <c r="AE14" i="4"/>
  <c r="C7" i="9"/>
  <c r="AQ30" i="4"/>
  <c r="L22" i="9"/>
  <c r="AP6" i="4"/>
  <c r="D8" i="8"/>
  <c r="N3" i="3"/>
  <c r="D2" i="10"/>
  <c r="AQ14" i="4"/>
  <c r="AS14" i="4"/>
  <c r="AD16" i="4"/>
  <c r="AP16" i="4"/>
  <c r="AS16" i="4"/>
  <c r="AS18" i="4"/>
  <c r="AQ18" i="4"/>
  <c r="AP18" i="4"/>
  <c r="X18" i="4" a="1"/>
  <c r="X18" i="4"/>
  <c r="Y18" i="4"/>
  <c r="AD18" i="4"/>
  <c r="AR18" i="4"/>
  <c r="E27" i="3"/>
  <c r="AD30" i="4"/>
  <c r="AE30" i="4"/>
  <c r="AR30" i="4"/>
  <c r="AP30" i="4"/>
  <c r="AD32" i="4"/>
  <c r="AS32" i="4"/>
  <c r="AP32" i="4"/>
  <c r="AR32" i="4"/>
  <c r="AQ32" i="4"/>
  <c r="E13" i="3"/>
  <c r="E5" i="3"/>
  <c r="AE18" i="4"/>
  <c r="X14" i="4" a="1"/>
  <c r="X14" i="4"/>
  <c r="Y14" i="4"/>
  <c r="X32" i="4" a="1"/>
  <c r="X32" i="4"/>
  <c r="Y32" i="4"/>
  <c r="AD6" i="4"/>
  <c r="AR14" i="4"/>
  <c r="Z14" i="4"/>
  <c r="E26" i="4"/>
  <c r="E31" i="3"/>
  <c r="AE32" i="4"/>
  <c r="Z16" i="4"/>
  <c r="BV5" i="10"/>
  <c r="E17" i="3"/>
  <c r="BV16" i="10"/>
  <c r="C5" i="9"/>
  <c r="D12" i="8"/>
  <c r="D25" i="8"/>
  <c r="X26" i="4" a="1"/>
  <c r="X26" i="4"/>
  <c r="Y26" i="4"/>
  <c r="X16" i="4" a="1"/>
  <c r="X16" i="4"/>
  <c r="Y16" i="4"/>
  <c r="N15" i="3"/>
  <c r="M15" i="8"/>
  <c r="BV28" i="10"/>
  <c r="M27" i="8"/>
  <c r="AE16" i="4"/>
  <c r="Z18" i="4"/>
  <c r="AR6" i="4"/>
  <c r="AQ6" i="4"/>
  <c r="C9" i="9"/>
  <c r="E28" i="4"/>
  <c r="BV23" i="10"/>
  <c r="D24" i="8"/>
  <c r="C25" i="9"/>
  <c r="E16" i="4"/>
  <c r="E15" i="3"/>
  <c r="AD26" i="4"/>
  <c r="AS26" i="4"/>
  <c r="AR26" i="4"/>
  <c r="AQ26" i="4"/>
  <c r="AP26" i="4"/>
  <c r="AP28" i="4"/>
  <c r="AS28" i="4"/>
  <c r="AR28" i="4"/>
  <c r="AQ28" i="4"/>
  <c r="BV21" i="10"/>
  <c r="C23" i="9"/>
  <c r="D22" i="8"/>
  <c r="BV19" i="10"/>
  <c r="D20" i="8"/>
  <c r="C21" i="9"/>
  <c r="C22" i="9"/>
  <c r="BV20" i="10"/>
  <c r="D21" i="8"/>
  <c r="Z30" i="4"/>
  <c r="BV13" i="10"/>
  <c r="C15" i="9"/>
  <c r="D14" i="8"/>
  <c r="D29" i="8"/>
  <c r="BV3" i="10"/>
  <c r="J5" i="8"/>
  <c r="CE4" i="10"/>
  <c r="I6" i="9"/>
  <c r="F6" i="8"/>
  <c r="BY5" i="10"/>
  <c r="E7" i="9"/>
  <c r="CB8" i="10"/>
  <c r="G10" i="9"/>
  <c r="H9" i="8"/>
  <c r="I16" i="9"/>
  <c r="J15" i="8"/>
  <c r="CE14" i="10"/>
  <c r="CE18" i="10"/>
  <c r="I20" i="9"/>
  <c r="J19" i="8"/>
  <c r="CE22" i="10"/>
  <c r="J23" i="8"/>
  <c r="I24" i="9"/>
  <c r="D25" i="10"/>
  <c r="M26" i="8"/>
  <c r="L8" i="9"/>
  <c r="M7" i="8"/>
  <c r="D6" i="10"/>
  <c r="L21" i="9"/>
  <c r="M20" i="8"/>
  <c r="D19" i="10"/>
  <c r="CE9" i="10"/>
  <c r="I11" i="9"/>
  <c r="J10" i="8"/>
  <c r="CE20" i="10"/>
  <c r="I22" i="9"/>
  <c r="J21" i="8"/>
  <c r="F32" i="8"/>
  <c r="E33" i="9"/>
  <c r="BY31" i="10"/>
  <c r="K26" i="9"/>
  <c r="L25" i="8"/>
  <c r="M18" i="8"/>
  <c r="D17" i="10"/>
  <c r="K8" i="9"/>
  <c r="L7" i="8"/>
  <c r="BY3" i="10"/>
  <c r="E5" i="9"/>
  <c r="F4" i="8"/>
  <c r="CB20" i="10"/>
  <c r="H21" i="8"/>
  <c r="G22" i="9"/>
  <c r="G29" i="9"/>
  <c r="CB27" i="10"/>
  <c r="H28" i="8"/>
  <c r="M4" i="8"/>
  <c r="L5" i="9"/>
  <c r="D3" i="10"/>
  <c r="F8" i="8"/>
  <c r="E9" i="9"/>
  <c r="BY7" i="10"/>
  <c r="H26" i="8"/>
  <c r="G27" i="9"/>
  <c r="CB25" i="10"/>
  <c r="L13" i="9"/>
  <c r="M12" i="8"/>
  <c r="D11" i="10"/>
  <c r="K17" i="9"/>
  <c r="L16" i="8"/>
  <c r="D9" i="10"/>
  <c r="M10" i="8"/>
  <c r="L11" i="9"/>
  <c r="D10" i="10"/>
  <c r="M11" i="8"/>
  <c r="L12" i="9"/>
  <c r="K16" i="9"/>
  <c r="L15" i="8"/>
  <c r="M19" i="8"/>
  <c r="L20" i="9"/>
  <c r="D18" i="10"/>
  <c r="K4" i="9"/>
  <c r="L3" i="8"/>
  <c r="K28" i="9"/>
  <c r="L27" i="8"/>
  <c r="L29" i="8"/>
  <c r="K30" i="9"/>
  <c r="D28" i="10"/>
  <c r="L30" i="9"/>
  <c r="M29" i="8"/>
  <c r="M30" i="8"/>
  <c r="D29" i="10"/>
  <c r="L31" i="9"/>
  <c r="E32" i="9"/>
  <c r="F31" i="8"/>
  <c r="BY30" i="10"/>
  <c r="L9" i="8"/>
  <c r="K10" i="9"/>
  <c r="L28" i="8"/>
  <c r="K29" i="9"/>
  <c r="G4" i="10"/>
  <c r="M16" i="8"/>
  <c r="L17" i="9"/>
  <c r="D15" i="10"/>
  <c r="M22" i="8"/>
  <c r="D21" i="10"/>
  <c r="L23" i="9"/>
  <c r="D5" i="10"/>
  <c r="L7" i="9"/>
  <c r="M6" i="8"/>
  <c r="BV8" i="10"/>
  <c r="D9" i="8"/>
  <c r="C10" i="9"/>
  <c r="G11" i="9"/>
  <c r="CB9" i="10"/>
  <c r="H10" i="8"/>
  <c r="CE10" i="10"/>
  <c r="I12" i="9"/>
  <c r="J11" i="8"/>
  <c r="CB18" i="10"/>
  <c r="G20" i="9"/>
  <c r="H19" i="8"/>
  <c r="K19" i="9"/>
  <c r="L18" i="8"/>
  <c r="D22" i="10"/>
  <c r="M23" i="8"/>
  <c r="L24" i="9"/>
  <c r="BV30" i="10"/>
  <c r="C32" i="9"/>
  <c r="D31" i="8"/>
  <c r="L25" i="9"/>
  <c r="M24" i="8"/>
  <c r="D23" i="10"/>
  <c r="BV27" i="10"/>
  <c r="C29" i="9"/>
  <c r="D28" i="8"/>
  <c r="C18" i="9"/>
  <c r="L8" i="8"/>
  <c r="K9" i="9"/>
  <c r="L19" i="8"/>
  <c r="K20" i="9"/>
  <c r="K31" i="9"/>
  <c r="L30" i="8"/>
  <c r="BY26" i="10"/>
  <c r="F27" i="8"/>
  <c r="E28" i="9"/>
  <c r="CE27" i="10"/>
  <c r="J28" i="8"/>
  <c r="I29" i="9"/>
  <c r="BY28" i="10"/>
  <c r="F29" i="8"/>
  <c r="E30" i="9"/>
  <c r="D7" i="10"/>
  <c r="L9" i="9"/>
  <c r="M8" i="8"/>
  <c r="D8" i="10"/>
  <c r="M9" i="8"/>
  <c r="L10" i="9"/>
  <c r="M28" i="8"/>
  <c r="D27" i="10"/>
  <c r="L29" i="9"/>
  <c r="D31" i="10"/>
  <c r="L33" i="9"/>
  <c r="M32" i="8"/>
  <c r="B26" i="8"/>
  <c r="A16" i="9"/>
  <c r="B15" i="8"/>
  <c r="O8" i="3"/>
  <c r="B18" i="8"/>
  <c r="H82" i="9"/>
  <c r="O12" i="3"/>
  <c r="O24" i="3"/>
  <c r="A25" i="9"/>
  <c r="F82" i="9"/>
  <c r="A13" i="9"/>
  <c r="E82" i="9"/>
  <c r="K82" i="9"/>
  <c r="B82" i="9"/>
  <c r="N45" i="9"/>
  <c r="I82" i="9"/>
  <c r="N41" i="9"/>
  <c r="O4" i="3"/>
  <c r="A5" i="9"/>
  <c r="N39" i="9"/>
  <c r="N38" i="9"/>
  <c r="B4" i="8"/>
  <c r="D82" i="9"/>
  <c r="N44" i="9"/>
  <c r="N40" i="9"/>
  <c r="A9" i="9"/>
  <c r="N43" i="9"/>
  <c r="N42" i="9"/>
  <c r="N37" i="9"/>
  <c r="G82" i="9"/>
  <c r="N46" i="9"/>
  <c r="C82" i="9"/>
  <c r="J82" i="9"/>
  <c r="A7" i="9"/>
  <c r="O6" i="3"/>
  <c r="AA7" i="4"/>
  <c r="B6" i="8"/>
  <c r="O17" i="3"/>
  <c r="A18" i="9"/>
  <c r="B17" i="8"/>
  <c r="O11" i="3"/>
  <c r="B11" i="8"/>
  <c r="A12" i="9"/>
  <c r="A28" i="9"/>
  <c r="O27" i="3"/>
  <c r="B27" i="8"/>
  <c r="B31" i="8"/>
  <c r="A32" i="9"/>
  <c r="O31" i="3"/>
  <c r="O19" i="3"/>
  <c r="B19" i="8"/>
  <c r="O13" i="3"/>
  <c r="A14" i="9"/>
  <c r="O25" i="3"/>
  <c r="B25" i="8"/>
  <c r="B29" i="8"/>
  <c r="A30" i="9"/>
  <c r="AI3" i="10"/>
  <c r="AK4" i="10"/>
  <c r="AK2" i="10"/>
  <c r="R9" i="5"/>
  <c r="R8" i="5"/>
  <c r="L4" i="9"/>
  <c r="L6" i="9"/>
  <c r="L16" i="9"/>
  <c r="D4" i="10"/>
  <c r="M3" i="8"/>
  <c r="O4" i="9"/>
  <c r="P3" i="8"/>
  <c r="O3" i="9"/>
  <c r="C16" i="9"/>
  <c r="D15" i="8"/>
  <c r="BV14" i="10"/>
  <c r="N13" i="3"/>
  <c r="BV4" i="10"/>
  <c r="D5" i="8"/>
  <c r="C6" i="9"/>
  <c r="D17" i="8"/>
  <c r="D14" i="10"/>
  <c r="N25" i="3"/>
  <c r="N31" i="3"/>
  <c r="BV12" i="10"/>
  <c r="D13" i="8"/>
  <c r="C14" i="9"/>
  <c r="D27" i="8"/>
  <c r="BV26" i="10"/>
  <c r="C28" i="9"/>
  <c r="N17" i="3"/>
  <c r="AT6" i="3"/>
  <c r="G5" i="10"/>
  <c r="I3" i="9"/>
  <c r="H3" i="9"/>
  <c r="D3" i="9"/>
  <c r="S3" i="9"/>
  <c r="E3" i="9"/>
  <c r="R3" i="9"/>
  <c r="T3" i="9"/>
  <c r="B3" i="9"/>
  <c r="F3" i="9"/>
  <c r="L3" i="9"/>
  <c r="J3" i="9"/>
  <c r="Q3" i="9"/>
  <c r="C3" i="9"/>
  <c r="K3" i="9"/>
  <c r="G3" i="9"/>
  <c r="AM2" i="10"/>
  <c r="AM4" i="10"/>
  <c r="AK3" i="10"/>
  <c r="L14" i="9"/>
  <c r="M13" i="8"/>
  <c r="D12" i="10"/>
  <c r="M17" i="8"/>
  <c r="D16" i="10"/>
  <c r="L18" i="9"/>
  <c r="L32" i="9"/>
  <c r="D30" i="10"/>
  <c r="M31" i="8"/>
  <c r="M25" i="8"/>
  <c r="D24" i="10"/>
  <c r="L26" i="9"/>
  <c r="AT7" i="3"/>
  <c r="G6" i="10"/>
  <c r="AA8" i="4"/>
  <c r="AB7" i="4"/>
  <c r="C5" i="10"/>
  <c r="N6" i="8"/>
  <c r="M7" i="9"/>
  <c r="AQ4" i="10"/>
  <c r="AO4" i="10"/>
  <c r="AA6" i="4"/>
  <c r="AO2" i="10"/>
  <c r="AM3" i="10"/>
  <c r="AT5" i="3"/>
  <c r="E5" i="10"/>
  <c r="AT8" i="3"/>
  <c r="G7" i="10"/>
  <c r="AA9" i="4"/>
  <c r="C6" i="10"/>
  <c r="N7" i="8"/>
  <c r="AB8" i="4"/>
  <c r="M8" i="9"/>
  <c r="AO3" i="10"/>
  <c r="AQ2" i="10"/>
  <c r="AT3" i="3"/>
  <c r="AA4" i="4"/>
  <c r="N5" i="8"/>
  <c r="AB6" i="4"/>
  <c r="M6" i="9"/>
  <c r="C4" i="10"/>
  <c r="N7" i="9"/>
  <c r="O6" i="8"/>
  <c r="O7" i="9"/>
  <c r="P6" i="8"/>
  <c r="O7" i="8"/>
  <c r="N8" i="9"/>
  <c r="E6" i="10"/>
  <c r="AT9" i="3"/>
  <c r="G8" i="10"/>
  <c r="AA10" i="4"/>
  <c r="AB9" i="4"/>
  <c r="C7" i="10"/>
  <c r="M9" i="9"/>
  <c r="N8" i="8"/>
  <c r="N6" i="9"/>
  <c r="E4" i="10"/>
  <c r="O5" i="8"/>
  <c r="AQ3" i="10"/>
  <c r="AA5" i="4"/>
  <c r="C2" i="10"/>
  <c r="M4" i="9"/>
  <c r="N3" i="8"/>
  <c r="M3" i="9"/>
  <c r="AB4" i="4"/>
  <c r="AT4" i="3"/>
  <c r="P7" i="8"/>
  <c r="O8" i="9"/>
  <c r="P5" i="8"/>
  <c r="O6" i="9"/>
  <c r="N9" i="9"/>
  <c r="E7" i="10"/>
  <c r="AB10" i="4"/>
  <c r="C8" i="10"/>
  <c r="M10" i="9"/>
  <c r="N9" i="8"/>
  <c r="AT10" i="3"/>
  <c r="G9" i="10"/>
  <c r="AA11" i="4"/>
  <c r="AB5" i="4"/>
  <c r="N4" i="8"/>
  <c r="M5" i="9"/>
  <c r="C3" i="10"/>
  <c r="N4" i="9"/>
  <c r="E2" i="10"/>
  <c r="O3" i="8"/>
  <c r="N3" i="9"/>
  <c r="O8" i="8"/>
  <c r="O9" i="9"/>
  <c r="P8" i="8"/>
  <c r="AT11" i="3"/>
  <c r="G10" i="10"/>
  <c r="AA12" i="4"/>
  <c r="C9" i="10"/>
  <c r="AB11" i="4"/>
  <c r="N10" i="8"/>
  <c r="M11" i="9"/>
  <c r="E8" i="10"/>
  <c r="O9" i="8"/>
  <c r="N10" i="9"/>
  <c r="O4" i="8"/>
  <c r="E3" i="10"/>
  <c r="N5" i="9"/>
  <c r="O10" i="9"/>
  <c r="P9" i="8"/>
  <c r="O5" i="9"/>
  <c r="P4" i="8"/>
  <c r="C10" i="10"/>
  <c r="AB12" i="4"/>
  <c r="M12" i="9"/>
  <c r="N11" i="8"/>
  <c r="O10" i="8"/>
  <c r="N11" i="9"/>
  <c r="E9" i="10"/>
  <c r="AT12" i="3"/>
  <c r="G11" i="10"/>
  <c r="AA13" i="4"/>
  <c r="P10" i="8"/>
  <c r="O11" i="9"/>
  <c r="C11" i="10"/>
  <c r="AB13" i="4"/>
  <c r="N12" i="8"/>
  <c r="M13" i="9"/>
  <c r="O11" i="8"/>
  <c r="N12" i="9"/>
  <c r="E10" i="10"/>
  <c r="AT13" i="3"/>
  <c r="G12" i="10"/>
  <c r="AA14" i="4"/>
  <c r="O12" i="8"/>
  <c r="P11" i="8"/>
  <c r="O12" i="9"/>
  <c r="N13" i="9"/>
  <c r="AT14" i="3"/>
  <c r="G13" i="10"/>
  <c r="AA15" i="4"/>
  <c r="AB14" i="4"/>
  <c r="C12" i="10"/>
  <c r="M14" i="9"/>
  <c r="N13" i="8"/>
  <c r="E11" i="10"/>
  <c r="O13" i="9"/>
  <c r="P12" i="8"/>
  <c r="AB15" i="4"/>
  <c r="C13" i="10"/>
  <c r="N14" i="8"/>
  <c r="M15" i="9"/>
  <c r="N14" i="9"/>
  <c r="O13" i="8"/>
  <c r="E12" i="10"/>
  <c r="AT15" i="3"/>
  <c r="G14" i="10"/>
  <c r="AA16" i="4"/>
  <c r="P13" i="8"/>
  <c r="O14" i="9"/>
  <c r="E13" i="10"/>
  <c r="C14" i="10"/>
  <c r="AB16" i="4"/>
  <c r="M16" i="9"/>
  <c r="N15" i="8"/>
  <c r="AT16" i="3"/>
  <c r="G15" i="10"/>
  <c r="AA17" i="4"/>
  <c r="O14" i="8"/>
  <c r="N15" i="9"/>
  <c r="P14" i="8"/>
  <c r="O15" i="9"/>
  <c r="O15" i="8"/>
  <c r="E14" i="10"/>
  <c r="N16" i="9"/>
  <c r="AT17" i="3"/>
  <c r="G16" i="10"/>
  <c r="AA18" i="4"/>
  <c r="AB17" i="4"/>
  <c r="N16" i="8"/>
  <c r="C15" i="10"/>
  <c r="M17" i="9"/>
  <c r="O16" i="9"/>
  <c r="P15" i="8"/>
  <c r="E15" i="10"/>
  <c r="O16" i="8"/>
  <c r="N17" i="9"/>
  <c r="AT18" i="3"/>
  <c r="G17" i="10"/>
  <c r="AA19" i="4"/>
  <c r="AB18" i="4"/>
  <c r="C16" i="10"/>
  <c r="N17" i="8"/>
  <c r="M18" i="9"/>
  <c r="P16" i="8"/>
  <c r="O17" i="9"/>
  <c r="N18" i="9"/>
  <c r="AT19" i="3"/>
  <c r="G18" i="10"/>
  <c r="AA20" i="4"/>
  <c r="C17" i="10"/>
  <c r="M19" i="9"/>
  <c r="AB19" i="4"/>
  <c r="N18" i="8"/>
  <c r="O17" i="8"/>
  <c r="E16" i="10"/>
  <c r="P17" i="8"/>
  <c r="O18" i="9"/>
  <c r="N19" i="9"/>
  <c r="E17" i="10"/>
  <c r="AT20" i="3"/>
  <c r="G19" i="10"/>
  <c r="AA21" i="4"/>
  <c r="C18" i="10"/>
  <c r="AB20" i="4"/>
  <c r="N19" i="8"/>
  <c r="M20" i="9"/>
  <c r="O18" i="8"/>
  <c r="O19" i="9"/>
  <c r="P18" i="8"/>
  <c r="AB21" i="4"/>
  <c r="C19" i="10"/>
  <c r="N20" i="8"/>
  <c r="M21" i="9"/>
  <c r="N20" i="9"/>
  <c r="O19" i="8"/>
  <c r="E18" i="10"/>
  <c r="G20" i="10"/>
  <c r="AT21" i="3"/>
  <c r="AA22" i="4"/>
  <c r="P19" i="8"/>
  <c r="O20" i="9"/>
  <c r="E19" i="10"/>
  <c r="AB22" i="4"/>
  <c r="C20" i="10"/>
  <c r="M22" i="9"/>
  <c r="N21" i="8"/>
  <c r="AT22" i="3"/>
  <c r="G21" i="10"/>
  <c r="AA23" i="4"/>
  <c r="N21" i="9"/>
  <c r="O20" i="8"/>
  <c r="O21" i="9"/>
  <c r="P20" i="8"/>
  <c r="AT23" i="3"/>
  <c r="G22" i="10"/>
  <c r="AA24" i="4"/>
  <c r="AB23" i="4"/>
  <c r="C21" i="10"/>
  <c r="M23" i="9"/>
  <c r="N22" i="8"/>
  <c r="N22" i="9"/>
  <c r="E20" i="10"/>
  <c r="O21" i="8"/>
  <c r="P21" i="8"/>
  <c r="O22" i="9"/>
  <c r="N23" i="9"/>
  <c r="E21" i="10"/>
  <c r="O22" i="8"/>
  <c r="AT24" i="3"/>
  <c r="G23" i="10"/>
  <c r="AA25" i="4"/>
  <c r="C22" i="10"/>
  <c r="AB24" i="4"/>
  <c r="M24" i="9"/>
  <c r="N23" i="8"/>
  <c r="O23" i="8"/>
  <c r="P22" i="8"/>
  <c r="O23" i="9"/>
  <c r="AT25" i="3"/>
  <c r="G24" i="10"/>
  <c r="AA26" i="4"/>
  <c r="AB25" i="4"/>
  <c r="C23" i="10"/>
  <c r="M25" i="9"/>
  <c r="N24" i="8"/>
  <c r="N24" i="9"/>
  <c r="E22" i="10"/>
  <c r="O24" i="9"/>
  <c r="P23" i="8"/>
  <c r="AT26" i="3"/>
  <c r="G25" i="10"/>
  <c r="AA27" i="4"/>
  <c r="E23" i="10"/>
  <c r="O24" i="8"/>
  <c r="N25" i="9"/>
  <c r="C24" i="10"/>
  <c r="AB26" i="4"/>
  <c r="M26" i="9"/>
  <c r="N25" i="8"/>
  <c r="O25" i="9"/>
  <c r="P24" i="8"/>
  <c r="O25" i="8"/>
  <c r="E24" i="10"/>
  <c r="N26" i="9"/>
  <c r="AT27" i="3"/>
  <c r="G26" i="10"/>
  <c r="AA28" i="4"/>
  <c r="AB27" i="4"/>
  <c r="C25" i="10"/>
  <c r="M27" i="9"/>
  <c r="N26" i="8"/>
  <c r="P25" i="8"/>
  <c r="O26" i="9"/>
  <c r="N27" i="9"/>
  <c r="O26" i="8"/>
  <c r="E25" i="10"/>
  <c r="AB28" i="4"/>
  <c r="C26" i="10"/>
  <c r="N27" i="8"/>
  <c r="M28" i="9"/>
  <c r="AT28" i="3"/>
  <c r="G27" i="10"/>
  <c r="AA29" i="4"/>
  <c r="P26" i="8"/>
  <c r="O27" i="9"/>
  <c r="AB29" i="4"/>
  <c r="C27" i="10"/>
  <c r="M29" i="9"/>
  <c r="N28" i="8"/>
  <c r="N28" i="9"/>
  <c r="E26" i="10"/>
  <c r="O27" i="8"/>
  <c r="AT29" i="3"/>
  <c r="G28" i="10"/>
  <c r="AA30" i="4"/>
  <c r="P27" i="8"/>
  <c r="O28" i="9"/>
  <c r="E27" i="10"/>
  <c r="C28" i="10"/>
  <c r="M30" i="9"/>
  <c r="AB30" i="4"/>
  <c r="N29" i="8"/>
  <c r="AT30" i="3"/>
  <c r="G29" i="10"/>
  <c r="AA31" i="4"/>
  <c r="N29" i="9"/>
  <c r="O28" i="8"/>
  <c r="O29" i="8"/>
  <c r="P28" i="8"/>
  <c r="O29" i="9"/>
  <c r="N30" i="9"/>
  <c r="E28" i="10"/>
  <c r="AB31" i="4"/>
  <c r="C29" i="10"/>
  <c r="M31" i="9"/>
  <c r="N30" i="8"/>
  <c r="AT31" i="3"/>
  <c r="G30" i="10"/>
  <c r="AA32" i="4"/>
  <c r="O30" i="9"/>
  <c r="P29" i="8"/>
  <c r="AT32" i="3"/>
  <c r="G31" i="10"/>
  <c r="AA33" i="4"/>
  <c r="AA34" i="4"/>
  <c r="AB32" i="4"/>
  <c r="C30" i="10"/>
  <c r="M32" i="9"/>
  <c r="N31" i="8"/>
  <c r="E29" i="10"/>
  <c r="N31" i="9"/>
  <c r="O30" i="8"/>
  <c r="P30" i="8"/>
  <c r="O31" i="9"/>
  <c r="O31" i="8"/>
  <c r="N32" i="9"/>
  <c r="E30" i="10"/>
  <c r="AB33" i="4"/>
  <c r="M33" i="9"/>
  <c r="N32" i="8"/>
  <c r="C31" i="10"/>
  <c r="O32" i="8"/>
  <c r="O32" i="9"/>
  <c r="P31" i="8"/>
  <c r="N33" i="9"/>
  <c r="E31" i="10"/>
  <c r="O33" i="9"/>
  <c r="P3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<sst xmlns="http://schemas.openxmlformats.org/spreadsheetml/2006/main" count="479" uniqueCount="308">
  <si>
    <t>Bedienungsanleitung:</t>
  </si>
  <si>
    <t>Hier unten die Namen einfügen</t>
  </si>
  <si>
    <t>Gesamtpunkte</t>
  </si>
  <si>
    <t>Gelbe Felder sind zum Ausfüllen + Rosa bei Mitarbeit. Es wechelt die Frabe je nach Notenabstufung.</t>
  </si>
  <si>
    <t>Test für Test ausfüllen, es darf dazwischen keine Test frei gelassen werden.</t>
  </si>
  <si>
    <t>Note/ %</t>
  </si>
  <si>
    <t>Wenn bei der Endnotenberechnung in der Endnote ein 1 eingeben wird, wird bei den Tests der Induviduelle wert angeben</t>
  </si>
  <si>
    <t>Punkte</t>
  </si>
  <si>
    <t>Mitarbeitsnote berechnet sich aus dem Mittelwert der eingetragenen Noten.</t>
  </si>
  <si>
    <t>Individuel</t>
  </si>
  <si>
    <t>Umrechnung von % auf Punkte</t>
  </si>
  <si>
    <t>Prozent</t>
  </si>
  <si>
    <t xml:space="preserve">Es gibt auch eine Schüleransicht namens "SuSAlle"  welche tabelarisch Testnoten und MA mit von bis auflistet  </t>
  </si>
  <si>
    <t>neue max P</t>
  </si>
  <si>
    <t>"SuSEInzell" gibt dem Schüler anonym Feedback.</t>
  </si>
  <si>
    <t>neu Punkte</t>
  </si>
  <si>
    <t>Text:</t>
  </si>
  <si>
    <t>Sehr geehrte(r) Frau/Herr</t>
  </si>
  <si>
    <t>, nachfolgend erhalten Sie Ihren persönlichen Schülercode:</t>
  </si>
  <si>
    <r>
      <rPr>
        <b/>
        <sz val="11"/>
        <color theme="1"/>
        <rFont val="Calibri"/>
        <family val="2"/>
        <scheme val="minor"/>
      </rPr>
      <t xml:space="preserve">__ </t>
    </r>
    <r>
      <rPr>
        <sz val="11"/>
        <color theme="1"/>
        <rFont val="Calibri"/>
        <family val="2"/>
        <scheme val="minor"/>
      </rPr>
      <t>SuS</t>
    </r>
  </si>
  <si>
    <t>max Punkte</t>
  </si>
  <si>
    <t>Test Gesamt</t>
  </si>
  <si>
    <t>M</t>
  </si>
  <si>
    <t>I</t>
  </si>
  <si>
    <t>T</t>
  </si>
  <si>
    <t>A</t>
  </si>
  <si>
    <t>R</t>
  </si>
  <si>
    <t>B</t>
  </si>
  <si>
    <t>E</t>
  </si>
  <si>
    <t>Mitarbeit Gewichtung:</t>
  </si>
  <si>
    <t xml:space="preserve">1. Test </t>
  </si>
  <si>
    <t>Note</t>
  </si>
  <si>
    <t>2. Test</t>
  </si>
  <si>
    <t>3. Test</t>
  </si>
  <si>
    <t>4. Test</t>
  </si>
  <si>
    <t>WH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</si>
  <si>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</si>
  <si>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</si>
  <si>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</si>
  <si>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</si>
  <si>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</si>
  <si>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</si>
  <si>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</si>
  <si>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</si>
  <si>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</si>
  <si>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</si>
  <si>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1                        .</t>
  </si>
  <si>
    <t>M.Note</t>
  </si>
  <si>
    <t>Endnote</t>
  </si>
  <si>
    <t>Kommentar</t>
  </si>
  <si>
    <t>Individuelle Berechnung</t>
  </si>
  <si>
    <t>Test Gerundet</t>
  </si>
  <si>
    <t>ND oder Test</t>
  </si>
  <si>
    <t>Tests Indivi-duel</t>
  </si>
  <si>
    <t>Max</t>
  </si>
  <si>
    <t>Geru-ndet</t>
  </si>
  <si>
    <t>Gen-au</t>
  </si>
  <si>
    <t>Mitarbeit</t>
  </si>
  <si>
    <t>Endnote Gesamtpunkte</t>
  </si>
  <si>
    <t>Testnote Einzell</t>
  </si>
  <si>
    <t>Tests</t>
  </si>
  <si>
    <t>Ø Tests ohne WP</t>
  </si>
  <si>
    <t>Ø Tests</t>
  </si>
  <si>
    <t>Schülername</t>
  </si>
  <si>
    <t>%</t>
  </si>
  <si>
    <t>Pnkt</t>
  </si>
  <si>
    <t>Ja -&gt; 1</t>
  </si>
  <si>
    <t>Ø +-</t>
  </si>
  <si>
    <t>Notenschlüssel: %</t>
  </si>
  <si>
    <t>1-2</t>
  </si>
  <si>
    <t>2-3</t>
  </si>
  <si>
    <t>3-4</t>
  </si>
  <si>
    <t>4-5</t>
  </si>
  <si>
    <t>Mittelwert</t>
  </si>
  <si>
    <t>Name</t>
  </si>
  <si>
    <t>MA</t>
  </si>
  <si>
    <t>P</t>
  </si>
  <si>
    <t>Gesamt</t>
  </si>
  <si>
    <t>Spalte1</t>
  </si>
  <si>
    <t>MAK11</t>
  </si>
  <si>
    <t>?</t>
  </si>
  <si>
    <t>MAK12</t>
  </si>
  <si>
    <t>StudentCode</t>
  </si>
  <si>
    <t>Fach</t>
  </si>
  <si>
    <t>GesamtMitarbeit</t>
  </si>
  <si>
    <t>GesamtTest</t>
  </si>
  <si>
    <t>MA_Name1</t>
  </si>
  <si>
    <t>MA_Beurteilung1</t>
  </si>
  <si>
    <t>MA_Name2</t>
  </si>
  <si>
    <t>MA_Beurteilung2</t>
  </si>
  <si>
    <t>MA_Name3</t>
  </si>
  <si>
    <t>MA_Beurteilung3</t>
  </si>
  <si>
    <t>MA_Name4</t>
  </si>
  <si>
    <t>MA_Beurteilung4</t>
  </si>
  <si>
    <t>MA_Name5</t>
  </si>
  <si>
    <t>MA_Beurteilung5</t>
  </si>
  <si>
    <t>MA_Name6</t>
  </si>
  <si>
    <t>MA_Beurteilung6</t>
  </si>
  <si>
    <t>MA_Name7</t>
  </si>
  <si>
    <t>MA_Beurteilung7</t>
  </si>
  <si>
    <t>MA_Name8</t>
  </si>
  <si>
    <t>MA_Beurteilung8</t>
  </si>
  <si>
    <t>MA_Name9</t>
  </si>
  <si>
    <t>MA_Beurteilung9</t>
  </si>
  <si>
    <t>MA_Name10</t>
  </si>
  <si>
    <t>MA_Beurteilung10</t>
  </si>
  <si>
    <t>MA_Name11</t>
  </si>
  <si>
    <t>MA_Beurteilung11</t>
  </si>
  <si>
    <t>MA_Name12</t>
  </si>
  <si>
    <t>MA_Beurteilung12</t>
  </si>
  <si>
    <t>MA_Name13</t>
  </si>
  <si>
    <t>MA_Beurteilung13</t>
  </si>
  <si>
    <t>MA_Name14</t>
  </si>
  <si>
    <t>MA_Beurteilung14</t>
  </si>
  <si>
    <t>MA_Name15</t>
  </si>
  <si>
    <t>MA_Beurteilung15</t>
  </si>
  <si>
    <t>MA_Name16</t>
  </si>
  <si>
    <t>MA_Beurteilung16</t>
  </si>
  <si>
    <t>MA_Name17</t>
  </si>
  <si>
    <t>MA_Beurteilung17</t>
  </si>
  <si>
    <t>MA_Name18</t>
  </si>
  <si>
    <t>MA_Beurteilung18</t>
  </si>
  <si>
    <t>MA_Name19</t>
  </si>
  <si>
    <t>MA_Beurteilung19</t>
  </si>
  <si>
    <t>MA_Name20</t>
  </si>
  <si>
    <t>MA_Beurteilung20</t>
  </si>
  <si>
    <t>MA_Name21</t>
  </si>
  <si>
    <t>MA_Beurteilung21</t>
  </si>
  <si>
    <t>MA_Name22</t>
  </si>
  <si>
    <t>MA_Beurteilung23</t>
  </si>
  <si>
    <t>MA_Name23</t>
  </si>
  <si>
    <t>MA_Name24</t>
  </si>
  <si>
    <t>MA_Beurteilung24</t>
  </si>
  <si>
    <t>MA_Name25</t>
  </si>
  <si>
    <t>MA_Beurteilung25</t>
  </si>
  <si>
    <t>MA_Name26</t>
  </si>
  <si>
    <t>MA_Beurteilung26</t>
  </si>
  <si>
    <t>MA_Name27</t>
  </si>
  <si>
    <t>MA_Beurteilung27</t>
  </si>
  <si>
    <t>MA_Name28</t>
  </si>
  <si>
    <t>MA_Beurteilung28</t>
  </si>
  <si>
    <t>MA_Name29</t>
  </si>
  <si>
    <t>MA_Beurteilung29</t>
  </si>
  <si>
    <t>MA_Name30</t>
  </si>
  <si>
    <t>MA_Beurteilung30</t>
  </si>
  <si>
    <t>MA_Name31</t>
  </si>
  <si>
    <t>MA_Beurteilung31</t>
  </si>
  <si>
    <t>MA_Name32</t>
  </si>
  <si>
    <t>MA_Beurteilung32</t>
  </si>
  <si>
    <t>MA_Name33</t>
  </si>
  <si>
    <t>MA_Beurteilung33</t>
  </si>
  <si>
    <t>MA_Name34</t>
  </si>
  <si>
    <t>MA_Beurteilung34</t>
  </si>
  <si>
    <t>Test1Note</t>
  </si>
  <si>
    <t>Test1Punkte</t>
  </si>
  <si>
    <t>Test1maxPunkte</t>
  </si>
  <si>
    <t>Test2Note</t>
  </si>
  <si>
    <t>Test2Punkte</t>
  </si>
  <si>
    <t>Test2maxPunkte</t>
  </si>
  <si>
    <t>Test3Note</t>
  </si>
  <si>
    <t>Test3Punkte</t>
  </si>
  <si>
    <t>Test3maxPunkte</t>
  </si>
  <si>
    <t>Test4Note</t>
  </si>
  <si>
    <t>Test4Punkte</t>
  </si>
  <si>
    <t>Test4maxPunkte</t>
  </si>
  <si>
    <t>Laborutensilien, Pünktlichkeit (13,3%)</t>
  </si>
  <si>
    <t>Soziale Kompetenz (13,3%)</t>
  </si>
  <si>
    <t>Sicherheitsaspekte (13,4%)</t>
  </si>
  <si>
    <t>Labor-Handling (30%)</t>
  </si>
  <si>
    <t>Klasse</t>
  </si>
  <si>
    <t>Schueler Nachname</t>
  </si>
  <si>
    <t>Schueler Vorname</t>
  </si>
  <si>
    <t>Student-ID</t>
  </si>
  <si>
    <t>Person-ID</t>
  </si>
  <si>
    <t>Lehrgang</t>
  </si>
  <si>
    <t>Lehrgang von</t>
  </si>
  <si>
    <t>Lehrgang bis</t>
  </si>
  <si>
    <t>Schuljahr</t>
  </si>
  <si>
    <t>Schule</t>
  </si>
  <si>
    <t>Schule DVR Nummer</t>
  </si>
  <si>
    <t>Schule EMail</t>
  </si>
  <si>
    <t>Schule TelNr.</t>
  </si>
  <si>
    <t>Schule FaxNr.</t>
  </si>
  <si>
    <t>Schule PLZ</t>
  </si>
  <si>
    <t>Schule Ort</t>
  </si>
  <si>
    <t>Schule Strasse</t>
  </si>
  <si>
    <t>Schule Hausnummer</t>
  </si>
  <si>
    <t>Raum</t>
  </si>
  <si>
    <t>Anzahl Schueler ges.</t>
  </si>
  <si>
    <t>Anzahl Schueler maennlich</t>
  </si>
  <si>
    <t>Anzahl Schueler weiblich</t>
  </si>
  <si>
    <t>Klassenvorstand Name</t>
  </si>
  <si>
    <t>Klassenvorstand Vorname</t>
  </si>
  <si>
    <t>Klassenvorstand Amtstitel</t>
  </si>
  <si>
    <t>Klassenvorstand Berufstitel</t>
  </si>
  <si>
    <t>Klassenvorstand Akad. Titel 1</t>
  </si>
  <si>
    <t>Klassenvorstand Akad. Titel 2</t>
  </si>
  <si>
    <t>Schueler PLZ</t>
  </si>
  <si>
    <t>Schueler Ort</t>
  </si>
  <si>
    <t>Schueler Strasse</t>
  </si>
  <si>
    <t>Schueler Hausnummer</t>
  </si>
  <si>
    <t>Kontakt1 Nachname</t>
  </si>
  <si>
    <t>Kontakt1 Vorname</t>
  </si>
  <si>
    <t>Kontakt1 TelNr.</t>
  </si>
  <si>
    <t>Kontakt1 FaxNr.</t>
  </si>
  <si>
    <t>Kontakt1 PLZ</t>
  </si>
  <si>
    <t>Kontakt1 Ort</t>
  </si>
  <si>
    <t>Kontakt1 Strasse</t>
  </si>
  <si>
    <t>Kontakt1 Hausnummber</t>
  </si>
  <si>
    <t>Kontakt2 Nachname</t>
  </si>
  <si>
    <t>Kontakt2 Vorname</t>
  </si>
  <si>
    <t>Kontakt2 TelNr.</t>
  </si>
  <si>
    <t>Kontakt2 FaxNr.</t>
  </si>
  <si>
    <t>Kontakt2 PLZ</t>
  </si>
  <si>
    <t>Kontakt2 Ort</t>
  </si>
  <si>
    <t>Kontakt2 Strasse</t>
  </si>
  <si>
    <t>Kontakt2 Hausnummer</t>
  </si>
  <si>
    <t>Lehrberuf1</t>
  </si>
  <si>
    <t>Lehrberuf2</t>
  </si>
  <si>
    <t>Schuelerart Kurzname</t>
  </si>
  <si>
    <t>Schuelerart Langname</t>
  </si>
  <si>
    <t>Firma</t>
  </si>
  <si>
    <t>Firma PLZ</t>
  </si>
  <si>
    <t>Firma Ort</t>
  </si>
  <si>
    <t>Firma Strasse</t>
  </si>
  <si>
    <t>Firma Hausnummber</t>
  </si>
  <si>
    <t>Firma TelNr.</t>
  </si>
  <si>
    <t>Firma FaxNr.</t>
  </si>
  <si>
    <t>Firma ID</t>
  </si>
  <si>
    <t>Leerfled 1</t>
  </si>
  <si>
    <t>Leerfled 2</t>
  </si>
  <si>
    <t>Leerfled 3</t>
  </si>
  <si>
    <t>Leerfled 4</t>
  </si>
  <si>
    <t>Leerfled 5</t>
  </si>
  <si>
    <t>Leerfled 6</t>
  </si>
  <si>
    <t>Leerfled 7</t>
  </si>
  <si>
    <t>Leerfled 8</t>
  </si>
  <si>
    <t>Leerfled 9</t>
  </si>
  <si>
    <t>Leerfled 10</t>
  </si>
  <si>
    <t>Leerfled 11</t>
  </si>
  <si>
    <t>Leerfled 12</t>
  </si>
  <si>
    <t>Leerfled 13</t>
  </si>
  <si>
    <t>Leerfled 14</t>
  </si>
  <si>
    <t>Leerfled 15</t>
  </si>
  <si>
    <t>Leerfled 16</t>
  </si>
  <si>
    <t>Leerfled 17</t>
  </si>
  <si>
    <t>Leerfled 18</t>
  </si>
  <si>
    <t>Leerfled 19</t>
  </si>
  <si>
    <t>Leerfled 20</t>
  </si>
  <si>
    <t>Leerfled 21</t>
  </si>
  <si>
    <t>Leerfled 22</t>
  </si>
  <si>
    <t>Leerfled 23</t>
  </si>
  <si>
    <t>Leerfled 24</t>
  </si>
  <si>
    <t>Leerfled 25</t>
  </si>
  <si>
    <t>Leerfled 26</t>
  </si>
  <si>
    <t>Leerfled 27</t>
  </si>
  <si>
    <t>Leerfled 28</t>
  </si>
  <si>
    <t>Leerfled 29</t>
  </si>
  <si>
    <t>Leerfled 30</t>
  </si>
  <si>
    <t>Zusatz 1</t>
  </si>
  <si>
    <t>Zusatz 2</t>
  </si>
  <si>
    <t>Zusatz 3</t>
  </si>
  <si>
    <t>Zusatz 4</t>
  </si>
  <si>
    <t>Zusatz 5</t>
  </si>
  <si>
    <t>Zusatz 6</t>
  </si>
  <si>
    <t>Kalium</t>
  </si>
  <si>
    <t>Internat</t>
  </si>
  <si>
    <t>Klassensprecher</t>
  </si>
  <si>
    <t>Klassensprecher STV</t>
  </si>
  <si>
    <t>Schulsprecher</t>
  </si>
  <si>
    <t>Schulsprecher STV</t>
  </si>
  <si>
    <t>IBA 31</t>
  </si>
  <si>
    <t>IBA 32</t>
  </si>
  <si>
    <t>Regeltag</t>
  </si>
  <si>
    <t>Zusatztag</t>
  </si>
  <si>
    <t>Zusatztag von</t>
  </si>
  <si>
    <t>Zusatztag bis</t>
  </si>
  <si>
    <t>Geb Dat</t>
  </si>
  <si>
    <t>Geschlecht</t>
  </si>
  <si>
    <t>Lehrplan_ID</t>
  </si>
  <si>
    <t>Lehrplan_Kurz</t>
  </si>
  <si>
    <t>Lehrplan_Lang</t>
  </si>
  <si>
    <t>Lehrplan_SFKZ</t>
  </si>
  <si>
    <t>Schueler Erz1</t>
  </si>
  <si>
    <t>Schueler Erz2</t>
  </si>
  <si>
    <t>Schueler Telefon</t>
  </si>
  <si>
    <t>Schueler Tel Sonstige</t>
  </si>
  <si>
    <t>Schueler Email1</t>
  </si>
  <si>
    <t>Schueler Email2</t>
  </si>
  <si>
    <t>Anzahl Internat ges.</t>
  </si>
  <si>
    <t>Anzahl Internat maennlich</t>
  </si>
  <si>
    <t>Anzahl Internat weiblich</t>
  </si>
  <si>
    <t>Schueler Vorname2</t>
  </si>
  <si>
    <t>Schueler Vorname3</t>
  </si>
  <si>
    <t>Ja</t>
  </si>
  <si>
    <t>Nein</t>
  </si>
  <si>
    <t>W</t>
  </si>
  <si>
    <t>109.358,0</t>
  </si>
  <si>
    <t>CVT 2017 LG</t>
  </si>
  <si>
    <t>Chemieverfahrenstechnik</t>
  </si>
  <si>
    <t>CVT</t>
  </si>
  <si>
    <t>Fach + Gruppe</t>
  </si>
  <si>
    <t>24 25</t>
  </si>
  <si>
    <t>AMA N</t>
  </si>
  <si>
    <t>Jahr</t>
  </si>
  <si>
    <t>Nachricht</t>
  </si>
  <si>
    <t>1xCVT</t>
  </si>
  <si>
    <t>. Bitte teilen Sie diesen Code mit niemandem, da er den Zugriff auf Ihre Noten ermöglicht.
Um Ihre Noten einzusehen, besuchen Sie bitte https://bsknoll.github.io/Noten/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</si>
</sst>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0.0"/>
    <numFmt numFmtId="165" formatCode="&quot;Ø&quot;0.00&quot; &quot;"/>
    <numFmt numFmtId="166" formatCode="&quot;Max&quot;\ ##.#"/>
    <numFmt numFmtId="167" formatCode="&quot;Gewichtung&quot;\ 0.#0"/>
    <numFmt numFmtId="168" formatCode="&quot;Gewichtung MA&quot;\ 0.#0"/>
    <numFmt numFmtId="169" formatCode="&quot;bis &quot;00.0"/>
    <numFmt numFmtId="170" formatCode="&quot;1 bis &quot;0&quot;%&quot;"/>
    <numFmt numFmtId="171" formatCode="&quot;2 bis &quot;0&quot;%&quot;"/>
    <numFmt numFmtId="172" formatCode="&quot;3 bis &quot;0&quot;%&quot;"/>
    <numFmt numFmtId="173" formatCode="&quot;4 bis &quot;0&quot;%&quot;"/>
    <numFmt numFmtId="174" formatCode="&quot;5 ab &quot;0&quot;%&quot;"/>
    <numFmt numFmtId="175" formatCode="&quot;bis &quot;0.0"/>
    <numFmt numFmtId="176" formatCode="&quot;ab &quot;0.0"/>
    <numFmt numFmtId="177" formatCode="0.000%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C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1">
    <xf numFmtId="0" fontId="0" fillId="0" borderId="0" xfId="0"/>
    <xf numFmtId="164" fontId="18" fillId="0" borderId="18" xfId="0" applyNumberFormat="1" applyFont="1" applyBorder="1" applyAlignment="1">
      <alignment horizontal="center"/>
    </xf>
    <xf numFmtId="0" fontId="18" fillId="34" borderId="15" xfId="0" applyFont="1" applyFill="1" applyBorder="1"/>
    <xf numFmtId="0" fontId="18" fillId="34" borderId="14" xfId="0" applyFont="1" applyFill="1" applyBorder="1"/>
    <xf numFmtId="0" fontId="18" fillId="34" borderId="21" xfId="0" applyFont="1" applyFill="1" applyBorder="1"/>
    <xf numFmtId="0" fontId="18" fillId="34" borderId="22" xfId="0" applyFont="1" applyFill="1" applyBorder="1"/>
    <xf numFmtId="0" fontId="18" fillId="34" borderId="16" xfId="0" applyFont="1" applyFill="1" applyBorder="1"/>
    <xf numFmtId="0" fontId="18" fillId="35" borderId="24" xfId="0" applyFont="1" applyFill="1" applyBorder="1"/>
    <xf numFmtId="0" fontId="0" fillId="0" borderId="25" xfId="0" applyBorder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14" xfId="0" applyBorder="1"/>
    <xf numFmtId="0" fontId="0" fillId="33" borderId="0" xfId="0" applyFill="1" applyAlignment="1">
      <alignment horizontal="right"/>
    </xf>
    <xf numFmtId="0" fontId="0" fillId="0" borderId="0" xfId="0" applyAlignment="1">
      <alignment wrapText="1"/>
    </xf>
    <xf numFmtId="0" fontId="0" fillId="36" borderId="14" xfId="0" applyFill="1" applyBorder="1"/>
    <xf numFmtId="0" fontId="0" fillId="37" borderId="14" xfId="0" applyFill="1" applyBorder="1"/>
    <xf numFmtId="0" fontId="0" fillId="38" borderId="14" xfId="0" applyFill="1" applyBorder="1"/>
    <xf numFmtId="0" fontId="0" fillId="39" borderId="14" xfId="0" applyFill="1" applyBorder="1"/>
    <xf numFmtId="0" fontId="0" fillId="40" borderId="0" xfId="0" applyFill="1"/>
    <xf numFmtId="0" fontId="0" fillId="40" borderId="14" xfId="0" applyFill="1" applyBorder="1"/>
    <xf numFmtId="0" fontId="0" fillId="40" borderId="29" xfId="0" applyFill="1" applyBorder="1"/>
    <xf numFmtId="0" fontId="0" fillId="35" borderId="28" xfId="0" applyFill="1" applyBorder="1"/>
    <xf numFmtId="2" fontId="18" fillId="0" borderId="18" xfId="0" applyNumberFormat="1" applyFont="1" applyBorder="1" applyAlignment="1">
      <alignment horizontal="center"/>
    </xf>
    <xf numFmtId="0" fontId="18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0" fillId="0" borderId="15" xfId="0" applyBorder="1" applyAlignment="1">
      <alignment horizontal="center"/>
    </xf>
    <xf numFmtId="0" fontId="0" fillId="41" borderId="15" xfId="0" applyFill="1" applyBorder="1"/>
    <xf numFmtId="2" fontId="0" fillId="41" borderId="14" xfId="0" applyNumberFormat="1" applyFill="1" applyBorder="1"/>
    <xf numFmtId="1" fontId="0" fillId="41" borderId="14" xfId="0" applyNumberFormat="1" applyFill="1" applyBorder="1"/>
    <xf numFmtId="164" fontId="0" fillId="41" borderId="16" xfId="0" applyNumberFormat="1" applyFill="1" applyBorder="1"/>
    <xf numFmtId="0" fontId="0" fillId="42" borderId="15" xfId="0" applyFill="1" applyBorder="1"/>
    <xf numFmtId="2" fontId="0" fillId="42" borderId="14" xfId="0" applyNumberFormat="1" applyFill="1" applyBorder="1"/>
    <xf numFmtId="1" fontId="0" fillId="42" borderId="14" xfId="0" applyNumberFormat="1" applyFill="1" applyBorder="1"/>
    <xf numFmtId="0" fontId="0" fillId="43" borderId="15" xfId="0" applyFill="1" applyBorder="1"/>
    <xf numFmtId="2" fontId="0" fillId="43" borderId="14" xfId="0" applyNumberFormat="1" applyFill="1" applyBorder="1"/>
    <xf numFmtId="1" fontId="0" fillId="43" borderId="14" xfId="0" applyNumberFormat="1" applyFill="1" applyBorder="1"/>
    <xf numFmtId="164" fontId="0" fillId="42" borderId="16" xfId="0" applyNumberFormat="1" applyFill="1" applyBorder="1"/>
    <xf numFmtId="164" fontId="0" fillId="43" borderId="16" xfId="0" applyNumberFormat="1" applyFill="1" applyBorder="1"/>
    <xf numFmtId="0" fontId="0" fillId="0" borderId="14" xfId="0" applyBorder="1" applyAlignment="1">
      <alignment horizontal="center"/>
    </xf>
    <xf numFmtId="0" fontId="14" fillId="0" borderId="0" xfId="0" applyFont="1"/>
    <xf numFmtId="1" fontId="18" fillId="0" borderId="14" xfId="0" applyNumberFormat="1" applyFont="1" applyBorder="1"/>
    <xf numFmtId="0" fontId="0" fillId="0" borderId="15" xfId="0" applyBorder="1"/>
    <xf numFmtId="0" fontId="0" fillId="43" borderId="33" xfId="0" applyFill="1" applyBorder="1"/>
    <xf numFmtId="2" fontId="0" fillId="43" borderId="34" xfId="0" applyNumberFormat="1" applyFill="1" applyBorder="1"/>
    <xf numFmtId="1" fontId="0" fillId="43" borderId="34" xfId="0" applyNumberFormat="1" applyFill="1" applyBorder="1"/>
    <xf numFmtId="164" fontId="0" fillId="43" borderId="35" xfId="0" applyNumberFormat="1" applyFill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164" fontId="18" fillId="35" borderId="24" xfId="0" applyNumberFormat="1" applyFont="1" applyFill="1" applyBorder="1"/>
    <xf numFmtId="164" fontId="18" fillId="0" borderId="16" xfId="0" applyNumberFormat="1" applyFont="1" applyBorder="1"/>
    <xf numFmtId="164" fontId="0" fillId="0" borderId="0" xfId="0" applyNumberFormat="1"/>
    <xf numFmtId="0" fontId="0" fillId="0" borderId="27" xfId="0" applyBorder="1"/>
    <xf numFmtId="0" fontId="0" fillId="35" borderId="0" xfId="0" applyFill="1"/>
    <xf numFmtId="166" fontId="0" fillId="44" borderId="10" xfId="0" applyNumberFormat="1" applyFill="1" applyBorder="1"/>
    <xf numFmtId="0" fontId="0" fillId="44" borderId="11" xfId="0" applyFill="1" applyBorder="1"/>
    <xf numFmtId="0" fontId="0" fillId="45" borderId="15" xfId="0" applyFill="1" applyBorder="1"/>
    <xf numFmtId="0" fontId="0" fillId="45" borderId="28" xfId="0" applyFill="1" applyBorder="1"/>
    <xf numFmtId="0" fontId="0" fillId="45" borderId="24" xfId="0" applyFill="1" applyBorder="1"/>
    <xf numFmtId="0" fontId="0" fillId="0" borderId="13" xfId="0" applyBorder="1"/>
    <xf numFmtId="0" fontId="0" fillId="0" borderId="23" xfId="0" applyBorder="1"/>
    <xf numFmtId="0" fontId="0" fillId="0" borderId="30" xfId="0" applyBorder="1"/>
    <xf numFmtId="164" fontId="18" fillId="0" borderId="28" xfId="0" applyNumberFormat="1" applyFont="1" applyBorder="1"/>
    <xf numFmtId="164" fontId="18" fillId="34" borderId="17" xfId="0" applyNumberFormat="1" applyFont="1" applyFill="1" applyBorder="1"/>
    <xf numFmtId="0" fontId="0" fillId="45" borderId="39" xfId="0" applyFill="1" applyBorder="1" applyAlignment="1">
      <alignment horizontal="right"/>
    </xf>
    <xf numFmtId="1" fontId="0" fillId="45" borderId="40" xfId="0" applyNumberFormat="1" applyFill="1" applyBorder="1" applyAlignment="1">
      <alignment horizontal="center"/>
    </xf>
    <xf numFmtId="164" fontId="0" fillId="44" borderId="18" xfId="0" applyNumberFormat="1" applyFill="1" applyBorder="1"/>
    <xf numFmtId="0" fontId="0" fillId="44" borderId="12" xfId="0" applyFill="1" applyBorder="1"/>
    <xf numFmtId="0" fontId="0" fillId="45" borderId="16" xfId="0" applyFill="1" applyBorder="1"/>
    <xf numFmtId="0" fontId="0" fillId="46" borderId="15" xfId="0" applyFill="1" applyBorder="1"/>
    <xf numFmtId="0" fontId="0" fillId="46" borderId="28" xfId="0" applyFill="1" applyBorder="1"/>
    <xf numFmtId="0" fontId="0" fillId="46" borderId="16" xfId="0" applyFill="1" applyBorder="1"/>
    <xf numFmtId="0" fontId="0" fillId="46" borderId="39" xfId="0" applyFill="1" applyBorder="1" applyAlignment="1">
      <alignment horizontal="right"/>
    </xf>
    <xf numFmtId="1" fontId="0" fillId="46" borderId="40" xfId="0" applyNumberFormat="1" applyFill="1" applyBorder="1" applyAlignment="1">
      <alignment horizontal="center"/>
    </xf>
    <xf numFmtId="0" fontId="0" fillId="46" borderId="24" xfId="0" applyFill="1" applyBorder="1"/>
    <xf numFmtId="1" fontId="0" fillId="46" borderId="41" xfId="0" applyNumberFormat="1" applyFill="1" applyBorder="1"/>
    <xf numFmtId="164" fontId="0" fillId="45" borderId="18" xfId="0" applyNumberFormat="1" applyFill="1" applyBorder="1"/>
    <xf numFmtId="164" fontId="0" fillId="46" borderId="18" xfId="0" applyNumberFormat="1" applyFill="1" applyBorder="1"/>
    <xf numFmtId="0" fontId="0" fillId="44" borderId="31" xfId="0" applyFill="1" applyBorder="1" applyAlignment="1">
      <alignment horizontal="center"/>
    </xf>
    <xf numFmtId="0" fontId="0" fillId="45" borderId="40" xfId="0" applyFill="1" applyBorder="1" applyAlignment="1">
      <alignment horizontal="right"/>
    </xf>
    <xf numFmtId="0" fontId="0" fillId="46" borderId="40" xfId="0" applyFill="1" applyBorder="1" applyAlignment="1">
      <alignment horizontal="right"/>
    </xf>
    <xf numFmtId="0" fontId="0" fillId="46" borderId="43" xfId="0" applyFill="1" applyBorder="1" applyAlignment="1">
      <alignment horizontal="right"/>
    </xf>
    <xf numFmtId="1" fontId="0" fillId="46" borderId="43" xfId="0" applyNumberFormat="1" applyFill="1" applyBorder="1" applyAlignment="1">
      <alignment horizontal="center"/>
    </xf>
    <xf numFmtId="0" fontId="0" fillId="46" borderId="44" xfId="0" applyFill="1" applyBorder="1"/>
    <xf numFmtId="0" fontId="0" fillId="46" borderId="39" xfId="0" applyFill="1" applyBorder="1"/>
    <xf numFmtId="0" fontId="0" fillId="46" borderId="37" xfId="0" applyFill="1" applyBorder="1"/>
    <xf numFmtId="0" fontId="0" fillId="46" borderId="42" xfId="0" applyFill="1" applyBorder="1"/>
    <xf numFmtId="164" fontId="0" fillId="46" borderId="27" xfId="0" applyNumberFormat="1" applyFill="1" applyBorder="1"/>
    <xf numFmtId="0" fontId="22" fillId="44" borderId="43" xfId="0" applyFont="1" applyFill="1" applyBorder="1" applyAlignment="1">
      <alignment horizontal="center"/>
    </xf>
    <xf numFmtId="0" fontId="18" fillId="0" borderId="25" xfId="0" applyFont="1" applyBorder="1" applyAlignment="1">
      <alignment horizontal="center"/>
    </xf>
    <xf numFmtId="1" fontId="18" fillId="0" borderId="26" xfId="0" applyNumberFormat="1" applyFont="1" applyBorder="1" applyAlignment="1">
      <alignment horizontal="center"/>
    </xf>
    <xf numFmtId="0" fontId="18" fillId="34" borderId="28" xfId="0" applyFont="1" applyFill="1" applyBorder="1"/>
    <xf numFmtId="0" fontId="18" fillId="34" borderId="33" xfId="0" applyFont="1" applyFill="1" applyBorder="1"/>
    <xf numFmtId="0" fontId="18" fillId="34" borderId="34" xfId="0" applyFont="1" applyFill="1" applyBorder="1"/>
    <xf numFmtId="0" fontId="18" fillId="34" borderId="35" xfId="0" applyFont="1" applyFill="1" applyBorder="1"/>
    <xf numFmtId="1" fontId="0" fillId="46" borderId="0" xfId="0" applyNumberFormat="1" applyFill="1"/>
    <xf numFmtId="0" fontId="25" fillId="47" borderId="11" xfId="0" applyFont="1" applyFill="1" applyBorder="1" applyAlignment="1">
      <alignment horizontal="center"/>
    </xf>
    <xf numFmtId="0" fontId="25" fillId="47" borderId="11" xfId="0" applyFont="1" applyFill="1" applyBorder="1"/>
    <xf numFmtId="0" fontId="26" fillId="47" borderId="11" xfId="0" applyFont="1" applyFill="1" applyBorder="1"/>
    <xf numFmtId="166" fontId="25" fillId="47" borderId="10" xfId="0" applyNumberFormat="1" applyFont="1" applyFill="1" applyBorder="1"/>
    <xf numFmtId="0" fontId="25" fillId="47" borderId="12" xfId="0" applyFont="1" applyFill="1" applyBorder="1"/>
    <xf numFmtId="164" fontId="27" fillId="47" borderId="45" xfId="0" applyNumberFormat="1" applyFont="1" applyFill="1" applyBorder="1"/>
    <xf numFmtId="0" fontId="25" fillId="47" borderId="33" xfId="0" applyFont="1" applyFill="1" applyBorder="1" applyAlignment="1">
      <alignment horizontal="center"/>
    </xf>
    <xf numFmtId="0" fontId="28" fillId="47" borderId="35" xfId="0" applyFont="1" applyFill="1" applyBorder="1" applyAlignment="1">
      <alignment horizontal="center"/>
    </xf>
    <xf numFmtId="0" fontId="28" fillId="47" borderId="46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6" borderId="43" xfId="0" applyFont="1" applyFill="1" applyBorder="1" applyAlignment="1">
      <alignment horizontal="center"/>
    </xf>
    <xf numFmtId="0" fontId="19" fillId="36" borderId="38" xfId="0" applyFont="1" applyFill="1" applyBorder="1" applyAlignment="1">
      <alignment horizontal="center"/>
    </xf>
    <xf numFmtId="1" fontId="19" fillId="44" borderId="38" xfId="0" applyNumberFormat="1" applyFont="1" applyFill="1" applyBorder="1" applyAlignment="1">
      <alignment horizontal="center"/>
    </xf>
    <xf numFmtId="1" fontId="0" fillId="44" borderId="35" xfId="0" applyNumberFormat="1" applyFill="1" applyBorder="1" applyAlignment="1">
      <alignment horizontal="center"/>
    </xf>
    <xf numFmtId="0" fontId="18" fillId="44" borderId="0" xfId="0" applyFont="1" applyFill="1" applyAlignment="1">
      <alignment horizontal="center" vertical="center"/>
    </xf>
    <xf numFmtId="1" fontId="18" fillId="46" borderId="28" xfId="0" applyNumberFormat="1" applyFont="1" applyFill="1" applyBorder="1" applyAlignment="1">
      <alignment horizontal="center" vertical="center"/>
    </xf>
    <xf numFmtId="0" fontId="29" fillId="44" borderId="23" xfId="0" applyFont="1" applyFill="1" applyBorder="1" applyAlignment="1">
      <alignment horizontal="center" vertical="center"/>
    </xf>
    <xf numFmtId="0" fontId="0" fillId="35" borderId="10" xfId="0" applyFill="1" applyBorder="1"/>
    <xf numFmtId="165" fontId="0" fillId="33" borderId="12" xfId="42" applyNumberFormat="1" applyFont="1" applyFill="1" applyBorder="1" applyAlignment="1">
      <alignment wrapText="1"/>
    </xf>
    <xf numFmtId="0" fontId="0" fillId="34" borderId="21" xfId="0" applyFill="1" applyBorder="1" applyAlignment="1">
      <alignment textRotation="90"/>
    </xf>
    <xf numFmtId="0" fontId="0" fillId="34" borderId="20" xfId="0" applyFill="1" applyBorder="1" applyAlignment="1">
      <alignment textRotation="90"/>
    </xf>
    <xf numFmtId="0" fontId="0" fillId="34" borderId="22" xfId="0" applyFill="1" applyBorder="1" applyAlignment="1">
      <alignment textRotation="90"/>
    </xf>
    <xf numFmtId="0" fontId="0" fillId="0" borderId="13" xfId="0" applyBorder="1" applyAlignment="1">
      <alignment wrapText="1"/>
    </xf>
    <xf numFmtId="0" fontId="16" fillId="0" borderId="23" xfId="0" applyFont="1" applyBorder="1" applyAlignment="1">
      <alignment vertical="center" wrapText="1"/>
    </xf>
    <xf numFmtId="0" fontId="16" fillId="34" borderId="19" xfId="0" applyFont="1" applyFill="1" applyBorder="1" applyAlignment="1">
      <alignment horizontal="center" vertical="center"/>
    </xf>
    <xf numFmtId="1" fontId="18" fillId="34" borderId="18" xfId="0" applyNumberFormat="1" applyFont="1" applyFill="1" applyBorder="1"/>
    <xf numFmtId="0" fontId="0" fillId="34" borderId="19" xfId="0" applyFill="1" applyBorder="1" applyAlignment="1">
      <alignment horizontal="center" vertical="center"/>
    </xf>
    <xf numFmtId="0" fontId="16" fillId="34" borderId="41" xfId="0" applyFont="1" applyFill="1" applyBorder="1" applyAlignment="1">
      <alignment horizontal="center" vertical="center"/>
    </xf>
    <xf numFmtId="0" fontId="0" fillId="34" borderId="48" xfId="0" applyFill="1" applyBorder="1" applyAlignment="1">
      <alignment textRotation="90"/>
    </xf>
    <xf numFmtId="0" fontId="18" fillId="34" borderId="52" xfId="0" applyFont="1" applyFill="1" applyBorder="1"/>
    <xf numFmtId="0" fontId="24" fillId="0" borderId="0" xfId="0" applyFont="1"/>
    <xf numFmtId="0" fontId="19" fillId="0" borderId="0" xfId="0" applyFont="1"/>
    <xf numFmtId="2" fontId="18" fillId="0" borderId="0" xfId="0" applyNumberFormat="1" applyFont="1"/>
    <xf numFmtId="2" fontId="19" fillId="0" borderId="0" xfId="0" applyNumberFormat="1" applyFont="1"/>
    <xf numFmtId="165" fontId="0" fillId="33" borderId="49" xfId="42" applyNumberFormat="1" applyFont="1" applyFill="1" applyBorder="1" applyAlignment="1">
      <alignment wrapText="1"/>
    </xf>
    <xf numFmtId="0" fontId="0" fillId="0" borderId="47" xfId="0" applyBorder="1" applyAlignment="1">
      <alignment wrapText="1"/>
    </xf>
    <xf numFmtId="9" fontId="0" fillId="35" borderId="31" xfId="42" applyFont="1" applyFill="1" applyBorder="1" applyAlignment="1">
      <alignment horizontal="center" wrapText="1"/>
    </xf>
    <xf numFmtId="0" fontId="0" fillId="34" borderId="32" xfId="0" applyFill="1" applyBorder="1"/>
    <xf numFmtId="164" fontId="18" fillId="0" borderId="17" xfId="0" applyNumberFormat="1" applyFont="1" applyBorder="1" applyAlignment="1">
      <alignment horizontal="center"/>
    </xf>
    <xf numFmtId="0" fontId="30" fillId="0" borderId="53" xfId="0" applyFont="1" applyBorder="1" applyAlignment="1">
      <alignment vertical="center" wrapText="1"/>
    </xf>
    <xf numFmtId="0" fontId="30" fillId="0" borderId="43" xfId="0" applyFont="1" applyBorder="1" applyAlignment="1">
      <alignment vertical="center" wrapText="1"/>
    </xf>
    <xf numFmtId="169" fontId="30" fillId="0" borderId="36" xfId="0" applyNumberFormat="1" applyFont="1" applyBorder="1" applyAlignment="1">
      <alignment vertical="center" wrapText="1"/>
    </xf>
    <xf numFmtId="170" fontId="30" fillId="0" borderId="26" xfId="0" applyNumberFormat="1" applyFont="1" applyBorder="1" applyAlignment="1">
      <alignment vertical="center" wrapText="1"/>
    </xf>
    <xf numFmtId="171" fontId="30" fillId="0" borderId="26" xfId="0" applyNumberFormat="1" applyFont="1" applyBorder="1" applyAlignment="1">
      <alignment vertical="center" wrapText="1"/>
    </xf>
    <xf numFmtId="172" fontId="30" fillId="0" borderId="26" xfId="0" applyNumberFormat="1" applyFont="1" applyBorder="1" applyAlignment="1">
      <alignment vertical="center" wrapText="1"/>
    </xf>
    <xf numFmtId="173" fontId="30" fillId="0" borderId="26" xfId="0" applyNumberFormat="1" applyFont="1" applyBorder="1" applyAlignment="1">
      <alignment vertical="center" wrapText="1"/>
    </xf>
    <xf numFmtId="174" fontId="30" fillId="0" borderId="26" xfId="0" applyNumberFormat="1" applyFont="1" applyBorder="1" applyAlignment="1">
      <alignment vertical="center" wrapText="1"/>
    </xf>
    <xf numFmtId="175" fontId="30" fillId="0" borderId="36" xfId="0" applyNumberFormat="1" applyFont="1" applyBorder="1" applyAlignment="1">
      <alignment vertical="center" wrapText="1"/>
    </xf>
    <xf numFmtId="176" fontId="30" fillId="0" borderId="36" xfId="0" applyNumberFormat="1" applyFont="1" applyBorder="1" applyAlignment="1">
      <alignment vertical="center" wrapText="1"/>
    </xf>
    <xf numFmtId="0" fontId="0" fillId="0" borderId="54" xfId="0" applyBorder="1"/>
    <xf numFmtId="0" fontId="0" fillId="0" borderId="29" xfId="0" applyBorder="1"/>
    <xf numFmtId="177" fontId="0" fillId="0" borderId="0" xfId="0" applyNumberFormat="1"/>
    <xf numFmtId="0" fontId="0" fillId="35" borderId="13" xfId="0" applyFill="1" applyBorder="1"/>
    <xf numFmtId="166" fontId="0" fillId="44" borderId="11" xfId="0" applyNumberFormat="1" applyFill="1" applyBorder="1"/>
    <xf numFmtId="1" fontId="0" fillId="45" borderId="42" xfId="0" applyNumberFormat="1" applyFill="1" applyBorder="1"/>
    <xf numFmtId="1" fontId="0" fillId="46" borderId="16" xfId="0" applyNumberFormat="1" applyFill="1" applyBorder="1"/>
    <xf numFmtId="1" fontId="0" fillId="45" borderId="16" xfId="0" applyNumberFormat="1" applyFill="1" applyBorder="1"/>
    <xf numFmtId="1" fontId="0" fillId="46" borderId="35" xfId="0" applyNumberFormat="1" applyFill="1" applyBorder="1"/>
    <xf numFmtId="14" fontId="0" fillId="0" borderId="0" xfId="0" applyNumberFormat="1"/>
    <xf numFmtId="16" fontId="0" fillId="0" borderId="0" xfId="0" applyNumberFormat="1"/>
    <xf numFmtId="0" fontId="31" fillId="0" borderId="0" xfId="0" applyFont="1"/>
    <xf numFmtId="0" fontId="32" fillId="35" borderId="31" xfId="0" applyFont="1" applyFill="1" applyBorder="1" applyAlignment="1">
      <alignment horizontal="center"/>
    </xf>
    <xf numFmtId="0" fontId="32" fillId="0" borderId="43" xfId="0" applyFont="1" applyBorder="1" applyAlignment="1">
      <alignment horizontal="center"/>
    </xf>
    <xf numFmtId="1" fontId="21" fillId="0" borderId="15" xfId="0" applyNumberFormat="1" applyFont="1" applyBorder="1"/>
    <xf numFmtId="1" fontId="21" fillId="0" borderId="16" xfId="0" applyNumberFormat="1" applyFont="1" applyBorder="1"/>
    <xf numFmtId="1" fontId="21" fillId="0" borderId="33" xfId="0" applyNumberFormat="1" applyFont="1" applyBorder="1"/>
    <xf numFmtId="1" fontId="21" fillId="0" borderId="35" xfId="0" applyNumberFormat="1" applyFont="1" applyBorder="1"/>
    <xf numFmtId="0" fontId="19" fillId="0" borderId="0" xfId="0" applyFont="1" applyAlignment="1">
      <alignment horizontal="center" vertical="center"/>
    </xf>
    <xf numFmtId="1" fontId="18" fillId="34" borderId="15" xfId="0" applyNumberFormat="1" applyFont="1" applyFill="1" applyBorder="1"/>
    <xf numFmtId="1" fontId="18" fillId="35" borderId="24" xfId="0" applyNumberFormat="1" applyFont="1" applyFill="1" applyBorder="1"/>
    <xf numFmtId="2" fontId="0" fillId="34" borderId="19" xfId="0" applyNumberFormat="1" applyFill="1" applyBorder="1" applyAlignment="1">
      <alignment horizontal="right" wrapText="1"/>
    </xf>
    <xf numFmtId="2" fontId="0" fillId="34" borderId="41" xfId="0" applyNumberFormat="1" applyFill="1" applyBorder="1" applyAlignment="1">
      <alignment horizontal="right" wrapText="1"/>
    </xf>
    <xf numFmtId="0" fontId="0" fillId="34" borderId="0" xfId="0" applyFill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167" fontId="0" fillId="44" borderId="10" xfId="0" applyNumberFormat="1" applyFill="1" applyBorder="1" applyAlignment="1">
      <alignment horizontal="center"/>
    </xf>
    <xf numFmtId="167" fontId="0" fillId="44" borderId="12" xfId="0" applyNumberFormat="1" applyFill="1" applyBorder="1" applyAlignment="1">
      <alignment horizontal="center"/>
    </xf>
    <xf numFmtId="0" fontId="16" fillId="44" borderId="13" xfId="0" applyFont="1" applyFill="1" applyBorder="1" applyAlignment="1">
      <alignment horizontal="center"/>
    </xf>
    <xf numFmtId="0" fontId="16" fillId="44" borderId="23" xfId="0" applyFont="1" applyFill="1" applyBorder="1" applyAlignment="1">
      <alignment horizontal="center"/>
    </xf>
    <xf numFmtId="0" fontId="0" fillId="44" borderId="12" xfId="0" applyFill="1" applyBorder="1" applyAlignment="1">
      <alignment horizontal="center" vertical="center"/>
    </xf>
    <xf numFmtId="0" fontId="0" fillId="44" borderId="36" xfId="0" applyFill="1" applyBorder="1" applyAlignment="1">
      <alignment horizontal="center" vertical="center"/>
    </xf>
    <xf numFmtId="0" fontId="0" fillId="44" borderId="11" xfId="0" applyFill="1" applyBorder="1" applyAlignment="1">
      <alignment horizontal="center"/>
    </xf>
    <xf numFmtId="0" fontId="0" fillId="44" borderId="10" xfId="0" applyFill="1" applyBorder="1" applyAlignment="1">
      <alignment horizontal="center" vertical="center"/>
    </xf>
    <xf numFmtId="0" fontId="0" fillId="44" borderId="30" xfId="0" applyFill="1" applyBorder="1" applyAlignment="1">
      <alignment horizontal="center" vertical="center"/>
    </xf>
    <xf numFmtId="168" fontId="0" fillId="36" borderId="11" xfId="0" applyNumberFormat="1" applyFill="1" applyBorder="1" applyAlignment="1">
      <alignment horizontal="center"/>
    </xf>
    <xf numFmtId="168" fontId="0" fillId="36" borderId="12" xfId="0" applyNumberFormat="1" applyFill="1" applyBorder="1" applyAlignment="1">
      <alignment horizontal="center"/>
    </xf>
    <xf numFmtId="0" fontId="19" fillId="44" borderId="10" xfId="0" applyFont="1" applyFill="1" applyBorder="1" applyAlignment="1">
      <alignment horizontal="center"/>
    </xf>
    <xf numFmtId="0" fontId="19" fillId="44" borderId="12" xfId="0" applyFont="1" applyFill="1" applyBorder="1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Prozent" xfId="42" builtinId="5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1" formatCode="0"/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Mitarbeit (MA) pro Woche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SuSEinzell!$B$81:$K$81</c:f>
              <c:strCache>
                <c:ptCount val="10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41275" cap="rnd">
                <a:solidFill>
                  <a:srgbClr val="7030A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SuSEinzell!$B$82:$K$82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B-4203-BC9E-31DABE2D3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27"/>
        <c:axId val="1571849663"/>
        <c:axId val="1571850143"/>
      </c:barChart>
      <c:catAx>
        <c:axId val="1571849663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1850143"/>
        <c:crossesAt val="0"/>
        <c:auto val="1"/>
        <c:lblAlgn val="ctr"/>
        <c:lblOffset val="100"/>
        <c:noMultiLvlLbl val="0"/>
      </c:catAx>
      <c:valAx>
        <c:axId val="1571850143"/>
        <c:scaling>
          <c:orientation val="maxMin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Note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184966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34</xdr:row>
      <xdr:rowOff>38100</xdr:rowOff>
    </xdr:from>
    <xdr:to>
      <xdr:col>11</xdr:col>
      <xdr:colOff>488950</xdr:colOff>
      <xdr:row>46</xdr:row>
      <xdr:rowOff>139700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DB942BF-0ED3-99CC-EA51-C79565A96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508000</xdr:colOff>
      <xdr:row>3</xdr:row>
      <xdr:rowOff>0</xdr:rowOff>
    </xdr:from>
    <xdr:to>
      <xdr:col>13</xdr:col>
      <xdr:colOff>603250</xdr:colOff>
      <xdr:row>36</xdr:row>
      <xdr:rowOff>38100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9DFA11DA-801B-15ED-0FDD-6EAC10483DD7}"/>
            </a:ext>
          </a:extLst>
        </xdr:cNvPr>
        <xdr:cNvSpPr txBox="1"/>
      </xdr:nvSpPr>
      <xdr:spPr>
        <a:xfrm>
          <a:off x="6203950" y="723900"/>
          <a:ext cx="78105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000"/>
            <a:t>momentan im Zeugnis</a:t>
          </a:r>
        </a:p>
      </xdr:txBody>
    </xdr:sp>
    <xdr:clientData/>
  </xdr:twoCellAnchor>
  <xdr:twoCellAnchor>
    <xdr:from>
      <xdr:col>14</xdr:col>
      <xdr:colOff>19050</xdr:colOff>
      <xdr:row>2</xdr:row>
      <xdr:rowOff>222250</xdr:rowOff>
    </xdr:from>
    <xdr:to>
      <xdr:col>15</xdr:col>
      <xdr:colOff>63500</xdr:colOff>
      <xdr:row>36</xdr:row>
      <xdr:rowOff>44450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4D3D9FCC-602D-41FC-BD74-6A0A821B718D}"/>
            </a:ext>
          </a:extLst>
        </xdr:cNvPr>
        <xdr:cNvSpPr txBox="1"/>
      </xdr:nvSpPr>
      <xdr:spPr>
        <a:xfrm>
          <a:off x="7016750" y="704850"/>
          <a:ext cx="7429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AT" sz="1000"/>
            <a:t>von bis </a:t>
          </a:r>
          <a:br>
            <a:rPr lang="de-AT" sz="1000"/>
          </a:br>
          <a:r>
            <a:rPr lang="de-AT" sz="1000"/>
            <a:t>bzw genau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CCCAC-ACEE-4D00-BA74-450E722F347D}" name="Tabelle2" displayName="Tabelle2" ref="A1:A34" totalsRowShown="0" headerRowDxfId="3" dataDxfId="2" tableBorderDxfId="1">
  <autoFilter ref="A1:A34" xr:uid="{36BCCCAC-ACEE-4D00-BA74-450E722F347D}">
    <filterColumn colId="0">
      <filters>
        <filter val="Name"/>
        <filter val="x"/>
      </filters>
    </filterColumn>
  </autoFilter>
  <tableColumns count="1">
    <tableColumn id="1" xr3:uid="{3C9DB965-189C-44C9-B8B8-C4F39D4EA622}" name="Spalte1" dataDxfId="0">
      <calculatedColumnFormula>Notenliste!B2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7605-482C-44DE-B2C7-F8D97A9C5788}">
  <dimension ref="A1:DU45"/>
  <sheetViews>
    <sheetView topLeftCell="AU1" workbookViewId="0">
      <selection activeCell="BC40" sqref="BC40"/>
    </sheetView>
  </sheetViews>
  <sheetFormatPr baseColWidth="10" defaultColWidth="11.42578125" defaultRowHeight="15" x14ac:dyDescent="0.25"/>
  <cols>
    <col min="1" max="1" width="17.42578125" customWidth="1"/>
    <col min="2" max="2" width="14.5703125" customWidth="1"/>
    <col min="3" max="3" width="10.85546875" customWidth="1"/>
    <col min="4" max="4" width="7.7109375" customWidth="1"/>
    <col min="5" max="5" width="7.42578125" bestFit="1" customWidth="1"/>
    <col min="6" max="6" width="13.42578125" bestFit="1" customWidth="1"/>
    <col min="8" max="8" width="14.140625" bestFit="1" customWidth="1"/>
  </cols>
  <sheetData>
    <row r="1" spans="1:125" ht="21" x14ac:dyDescent="0.35">
      <c r="A1" s="128" t="s">
        <v>0</v>
      </c>
      <c r="E1" s="24"/>
      <c r="F1" s="129"/>
      <c r="G1" s="24"/>
      <c r="H1" s="129"/>
    </row>
    <row r="2" spans="1:125" ht="18.75" x14ac:dyDescent="0.3">
      <c r="A2" s="24" t="s">
        <v>1</v>
      </c>
      <c r="F2" s="129"/>
      <c r="G2" s="130"/>
      <c r="H2" s="131"/>
      <c r="M2" t="s">
        <v>2</v>
      </c>
      <c r="N2" s="55">
        <v>16</v>
      </c>
    </row>
    <row r="3" spans="1:125" ht="19.5" thickBot="1" x14ac:dyDescent="0.35">
      <c r="A3" s="24" t="s">
        <v>3</v>
      </c>
      <c r="F3" s="129"/>
      <c r="G3" s="130"/>
      <c r="H3" s="131"/>
    </row>
    <row r="4" spans="1:125" ht="19.5" thickBot="1" x14ac:dyDescent="0.35">
      <c r="A4" s="24" t="s">
        <v>4</v>
      </c>
      <c r="F4" s="129"/>
      <c r="G4" s="130"/>
      <c r="H4" s="131"/>
      <c r="M4" s="137" t="s">
        <v>5</v>
      </c>
      <c r="N4" s="140">
        <v>90</v>
      </c>
      <c r="O4" s="141">
        <v>80</v>
      </c>
      <c r="P4" s="142">
        <v>65</v>
      </c>
      <c r="Q4" s="143">
        <v>50</v>
      </c>
      <c r="R4" s="144">
        <v>50</v>
      </c>
    </row>
    <row r="5" spans="1:125" ht="18.75" x14ac:dyDescent="0.3">
      <c r="A5" s="24" t="s">
        <v>6</v>
      </c>
      <c r="F5" s="129"/>
      <c r="G5" s="130"/>
      <c r="H5" s="131"/>
      <c r="M5" s="138" t="s">
        <v>7</v>
      </c>
      <c r="N5" s="145">
        <f t="shared" ref="N5:Q5" si="0">$N$2*N4/100</f>
        <v>14.4</v>
      </c>
      <c r="O5" s="145">
        <f t="shared" si="0"/>
        <v>12.8</v>
      </c>
      <c r="P5" s="145">
        <f t="shared" si="0"/>
        <v>10.4</v>
      </c>
      <c r="Q5" s="145">
        <f t="shared" si="0"/>
        <v>8</v>
      </c>
      <c r="R5" s="146">
        <f>N2*R4/100</f>
        <v>8</v>
      </c>
    </row>
    <row r="6" spans="1:125" ht="18.75" x14ac:dyDescent="0.3">
      <c r="A6" s="24" t="s">
        <v>8</v>
      </c>
      <c r="F6" s="129"/>
      <c r="G6" s="130"/>
      <c r="H6" s="131"/>
      <c r="M6" s="48" t="s">
        <v>9</v>
      </c>
      <c r="T6" t="s">
        <v>10</v>
      </c>
    </row>
    <row r="7" spans="1:125" ht="18.75" x14ac:dyDescent="0.3">
      <c r="A7" s="24"/>
      <c r="F7" s="129"/>
      <c r="G7" s="130"/>
      <c r="H7" s="131"/>
      <c r="M7" s="150">
        <v>13.7</v>
      </c>
      <c r="N7" s="147">
        <v>14.5</v>
      </c>
      <c r="O7" s="147">
        <f>ROUND(O5,0)</f>
        <v>13</v>
      </c>
      <c r="P7" s="147">
        <f>ROUND(P5,0)</f>
        <v>10</v>
      </c>
      <c r="Q7" s="147">
        <f>ROUND(Q5,0)</f>
        <v>8</v>
      </c>
      <c r="R7" s="147">
        <f>ROUND(R5,0)</f>
        <v>8</v>
      </c>
      <c r="T7" t="s">
        <v>11</v>
      </c>
      <c r="U7" s="149">
        <f>M8</f>
        <v>0.85624999999999996</v>
      </c>
    </row>
    <row r="8" spans="1:125" ht="18.75" x14ac:dyDescent="0.3">
      <c r="A8" s="24" t="s">
        <v>12</v>
      </c>
      <c r="F8" s="129"/>
      <c r="G8" s="130"/>
      <c r="H8" s="131"/>
      <c r="M8" s="61">
        <f>M7/$N$2</f>
        <v>0.85624999999999996</v>
      </c>
      <c r="N8" s="147">
        <f t="shared" ref="N8:R8" si="1">N7/$N$2</f>
        <v>0.90625</v>
      </c>
      <c r="O8" s="147">
        <f t="shared" si="1"/>
        <v>0.8125</v>
      </c>
      <c r="P8" s="147">
        <f t="shared" si="1"/>
        <v>0.625</v>
      </c>
      <c r="Q8" s="147">
        <f t="shared" si="1"/>
        <v>0.5</v>
      </c>
      <c r="R8" s="147">
        <f t="shared" si="1"/>
        <v>0.5</v>
      </c>
      <c r="T8" t="s">
        <v>13</v>
      </c>
      <c r="U8">
        <v>14</v>
      </c>
    </row>
    <row r="9" spans="1:125" ht="19.5" thickBot="1" x14ac:dyDescent="0.35">
      <c r="A9" s="24" t="s">
        <v>14</v>
      </c>
      <c r="F9" s="129"/>
      <c r="G9" s="130"/>
      <c r="H9" s="131"/>
      <c r="M9" s="63">
        <f>IF(((M7)/$N$2)&gt;=((Endnoten!$AI$5+1)/100),1,IF(((M7)/$N$2)&gt;=(Endnoten!$AI$5/100),1.1,IF(((M7)/$N$2)&gt;=(Endnoten!$AI$6/100),1.2,IF(((M7)/$N$2)&gt;=(Endnoten!$AI$7/100),1.3,IF(((M7)/$N$2)&gt;=((Endnoten!$AI$8)/100),1.4,IF(((M7)/$N$2)&gt;=((Endnoten!$AI$9)/100),1.44,IF(((M7)/$N$2)&gt;=((Endnoten!$AI$10)/100),1.6,IF(((M7)/$N$2)&gt;=((Endnoten!$AI$11)/100),1.7,IF(((M7)/$N$2)&gt;=((Endnoten!$AI$12)/100),1.8,IF(((M7)/$N$2)&gt;=((Endnoten!$AI$13)/100),1.9,IF(((M7)/$N$2)&gt;=((Endnoten!$AI$14)/100),2,IF(((M7)/$N$2)&gt;=((Endnoten!$AI$15)/100),2.1,IF(((M7)/$N$2)&gt;=((Endnoten!$AI$16)/100),2.2,IF(((M7)/$N$2)&gt;=((Endnoten!$AI$17)/100),2.3,IF(((M7)/$N$2)&gt;=((Endnoten!$AI$18)/100),2.4,IF(((M7)/$N$2)&gt;=((Endnoten!$AI$19)/100),2.5,IF(((M7)/$N$2)&gt;=((Endnoten!$AI$20)/100),2.6,IF(((M7)/$N$2)&gt;=((Endnoten!$AI$21)/100),2.7,IF(((M7)/$N$2)&gt;=((Endnoten!$AI$22)/100),2.8,IF(((M7)/$N$2)&gt;=((Endnoten!$AI$23)/100),2.9,IF(((M7)/$N$2)&gt;=((Endnoten!$AI$24)/100),3,IF(((M7)/$N$2)&gt;=((Endnoten!$AI$25)/100),3.1,IF(((M7)/$N$2)&gt;=((Endnoten!$AI$26)/100),3.2,IF(((M7)/$N$2)&gt;=((Endnoten!$AI$27)/100),3.3,IF(((M7)/$N$2)&gt;=((Endnoten!$AI$28)/100),3.4,IF(((M7)/$N$2)&gt;=((Endnoten!$AI$29)/100),3.5,IF(((M7)/$N$2)&gt;=((Endnoten!$AI$30)/100),3.6,IF(((M7)/$N$2)&gt;=((Endnoten!$AI$31)/100),3.7,IF(((M7)/$N$2)&gt;=((Endnoten!$AI$32)/100),3.8,IF(((M7)/$N$2)&gt;=((Endnoten!$AI$33)/100),3.9,IF(((M7)/$N$2)&gt;=((Endnoten!$AI$34)/100),4,IF(((M7)/$N$2)&gt;=((Endnoten!$AI$35)/100),4.1,IF(((M7)/$N$2)&gt;=((Endnoten!$AI$36)/100),4.2,IF(((M7)/$N$2)&gt;=((Endnoten!$AI$37)/100),4.3,IF(((M7)/$N$2)&gt;=((Endnoten!$AI$38)/100),4.4,IF(((M7)/$N$2)&gt;=((Endnoten!$AI$39)/100),4.5,IF(((M7)/$N$2)&gt;=((Endnoten!$AI$40)/100),4.6,IF(((M7)/$N$2)&gt;=((Endnoten!$AI$41)/100),4.7,IF(((M7)/$N$2)&gt;=((Endnoten!$AI$42)/100),4.8,IF(((M7)/$N$2)&gt;=((Endnoten!$AI$43)/100),4.9,5))))))))))))))))))))))))))))))))))))))))</f>
        <v>1.9</v>
      </c>
      <c r="N9" s="148">
        <f>IF(((N7)/$N$2)&gt;=((Endnoten!$AI$5+1)/100),1,IF(((N7)/$N$2)&gt;=(Endnoten!$AI$5/100),1.1,IF(((N7)/$N$2)&gt;=(Endnoten!$AI$6/100),1.2,IF(((N7)/$N$2)&gt;=(Endnoten!$AI$7/100),1.3,IF(((N7)/$N$2)&gt;=((Endnoten!$AI$8)/100),1.4,IF(((N7)/$N$2)&gt;=((Endnoten!$AI$9)/100),1.44,IF(((N7)/$N$2)&gt;=((Endnoten!$AI$10)/100),1.6,IF(((N7)/$N$2)&gt;=((Endnoten!$AI$11)/100),1.7,IF(((N7)/$N$2)&gt;=((Endnoten!$AI$12)/100),1.8,IF(((N7)/$N$2)&gt;=((Endnoten!$AI$13)/100),1.9,IF(((N7)/$N$2)&gt;=((Endnoten!$AI$14)/100),2,IF(((N7)/$N$2)&gt;=((Endnoten!$AI$15)/100),2.1,IF(((N7)/$N$2)&gt;=((Endnoten!$AI$16)/100),2.2,IF(((N7)/$N$2)&gt;=((Endnoten!$AI$17)/100),2.3,IF(((N7)/$N$2)&gt;=((Endnoten!$AI$18)/100),2.4,IF(((N7)/$N$2)&gt;=((Endnoten!$AI$19)/100),2.5,IF(((N7)/$N$2)&gt;=((Endnoten!$AI$20)/100),2.6,IF(((N7)/$N$2)&gt;=((Endnoten!$AI$21)/100),2.7,IF(((N7)/$N$2)&gt;=((Endnoten!$AI$22)/100),2.8,IF(((N7)/$N$2)&gt;=((Endnoten!$AI$23)/100),2.9,IF(((N7)/$N$2)&gt;=((Endnoten!$AI$24)/100),3,IF(((N7)/$N$2)&gt;=((Endnoten!$AI$25)/100),3.1,IF(((N7)/$N$2)&gt;=((Endnoten!$AI$26)/100),3.2,IF(((N7)/$N$2)&gt;=((Endnoten!$AI$27)/100),3.3,IF(((N7)/$N$2)&gt;=((Endnoten!$AI$28)/100),3.4,IF(((N7)/$N$2)&gt;=((Endnoten!$AI$29)/100),3.5,IF(((N7)/$N$2)&gt;=((Endnoten!$AI$30)/100),3.6,IF(((N7)/$N$2)&gt;=((Endnoten!$AI$31)/100),3.7,IF(((N7)/$N$2)&gt;=((Endnoten!$AI$32)/100),3.8,IF(((N7)/$N$2)&gt;=((Endnoten!$AI$33)/100),3.9,IF(((N7)/$N$2)&gt;=((Endnoten!$AI$34)/100),4,IF(((N7)/$N$2)&gt;=((Endnoten!$AI$35)/100),4.1,IF(((N7)/$N$2)&gt;=((Endnoten!$AI$36)/100),4.2,IF(((N7)/$N$2)&gt;=((Endnoten!$AI$37)/100),4.3,IF(((N7)/$N$2)&gt;=((Endnoten!$AI$38)/100),4.4,IF(((N7)/$N$2)&gt;=((Endnoten!$AI$39)/100),4.5,IF(((N7)/$N$2)&gt;=((Endnoten!$AI$40)/100),4.6,IF(((N7)/$N$2)&gt;=((Endnoten!$AI$41)/100),4.7,IF(((N7)/$N$2)&gt;=((Endnoten!$AI$42)/100),4.8,IF(((N7)/$N$2)&gt;=((Endnoten!$AI$43)/100),4.9,5))))))))))))))))))))))))))))))))))))))))</f>
        <v>1.44</v>
      </c>
      <c r="O9" s="148">
        <f>IF(((O7)/$N$2)&gt;=((Endnoten!$AI$5+1)/100),1,IF(((O7)/$N$2)&gt;=(Endnoten!$AI$5/100),1.1,IF(((O7)/$N$2)&gt;=(Endnoten!$AI$6/100),1.2,IF(((O7)/$N$2)&gt;=(Endnoten!$AI$7/100),1.3,IF(((O7)/$N$2)&gt;=((Endnoten!$AI$8)/100),1.4,IF(((O7)/$N$2)&gt;=((Endnoten!$AI$9)/100),1.44,IF(((O7)/$N$2)&gt;=((Endnoten!$AI$10)/100),1.6,IF(((O7)/$N$2)&gt;=((Endnoten!$AI$11)/100),1.7,IF(((O7)/$N$2)&gt;=((Endnoten!$AI$12)/100),1.8,IF(((O7)/$N$2)&gt;=((Endnoten!$AI$13)/100),1.9,IF(((O7)/$N$2)&gt;=((Endnoten!$AI$14)/100),2,IF(((O7)/$N$2)&gt;=((Endnoten!$AI$15)/100),2.1,IF(((O7)/$N$2)&gt;=((Endnoten!$AI$16)/100),2.2,IF(((O7)/$N$2)&gt;=((Endnoten!$AI$17)/100),2.3,IF(((O7)/$N$2)&gt;=((Endnoten!$AI$18)/100),2.4,IF(((O7)/$N$2)&gt;=((Endnoten!$AI$19)/100),2.5,IF(((O7)/$N$2)&gt;=((Endnoten!$AI$20)/100),2.6,IF(((O7)/$N$2)&gt;=((Endnoten!$AI$21)/100),2.7,IF(((O7)/$N$2)&gt;=((Endnoten!$AI$22)/100),2.8,IF(((O7)/$N$2)&gt;=((Endnoten!$AI$23)/100),2.9,IF(((O7)/$N$2)&gt;=((Endnoten!$AI$24)/100),3,IF(((O7)/$N$2)&gt;=((Endnoten!$AI$25)/100),3.1,IF(((O7)/$N$2)&gt;=((Endnoten!$AI$26)/100),3.2,IF(((O7)/$N$2)&gt;=((Endnoten!$AI$27)/100),3.3,IF(((O7)/$N$2)&gt;=((Endnoten!$AI$28)/100),3.4,IF(((O7)/$N$2)&gt;=((Endnoten!$AI$29)/100),3.5,IF(((O7)/$N$2)&gt;=((Endnoten!$AI$30)/100),3.6,IF(((O7)/$N$2)&gt;=((Endnoten!$AI$31)/100),3.7,IF(((O7)/$N$2)&gt;=((Endnoten!$AI$32)/100),3.8,IF(((O7)/$N$2)&gt;=((Endnoten!$AI$33)/100),3.9,IF(((O7)/$N$2)&gt;=((Endnoten!$AI$34)/100),4,IF(((O7)/$N$2)&gt;=((Endnoten!$AI$35)/100),4.1,IF(((O7)/$N$2)&gt;=((Endnoten!$AI$36)/100),4.2,IF(((O7)/$N$2)&gt;=((Endnoten!$AI$37)/100),4.3,IF(((O7)/$N$2)&gt;=((Endnoten!$AI$38)/100),4.4,IF(((O7)/$N$2)&gt;=((Endnoten!$AI$39)/100),4.5,IF(((O7)/$N$2)&gt;=((Endnoten!$AI$40)/100),4.6,IF(((O7)/$N$2)&gt;=((Endnoten!$AI$41)/100),4.7,IF(((O7)/$N$2)&gt;=((Endnoten!$AI$42)/100),4.8,IF(((O7)/$N$2)&gt;=((Endnoten!$AI$43)/100),4.9,5))))))))))))))))))))))))))))))))))))))))</f>
        <v>2.2999999999999998</v>
      </c>
      <c r="P9" s="148">
        <f>IF(((P7)/$N$2)&gt;=((Endnoten!$AI$5+1)/100),1,IF(((P7)/$N$2)&gt;=(Endnoten!$AI$5/100),1.1,IF(((P7)/$N$2)&gt;=(Endnoten!$AI$6/100),1.2,IF(((P7)/$N$2)&gt;=(Endnoten!$AI$7/100),1.3,IF(((P7)/$N$2)&gt;=((Endnoten!$AI$8)/100),1.4,IF(((P7)/$N$2)&gt;=((Endnoten!$AI$9)/100),1.44,IF(((P7)/$N$2)&gt;=((Endnoten!$AI$10)/100),1.6,IF(((P7)/$N$2)&gt;=((Endnoten!$AI$11)/100),1.7,IF(((P7)/$N$2)&gt;=((Endnoten!$AI$12)/100),1.8,IF(((P7)/$N$2)&gt;=((Endnoten!$AI$13)/100),1.9,IF(((P7)/$N$2)&gt;=((Endnoten!$AI$14)/100),2,IF(((P7)/$N$2)&gt;=((Endnoten!$AI$15)/100),2.1,IF(((P7)/$N$2)&gt;=((Endnoten!$AI$16)/100),2.2,IF(((P7)/$N$2)&gt;=((Endnoten!$AI$17)/100),2.3,IF(((P7)/$N$2)&gt;=((Endnoten!$AI$18)/100),2.4,IF(((P7)/$N$2)&gt;=((Endnoten!$AI$19)/100),2.5,IF(((P7)/$N$2)&gt;=((Endnoten!$AI$20)/100),2.6,IF(((P7)/$N$2)&gt;=((Endnoten!$AI$21)/100),2.7,IF(((P7)/$N$2)&gt;=((Endnoten!$AI$22)/100),2.8,IF(((P7)/$N$2)&gt;=((Endnoten!$AI$23)/100),2.9,IF(((P7)/$N$2)&gt;=((Endnoten!$AI$24)/100),3,IF(((P7)/$N$2)&gt;=((Endnoten!$AI$25)/100),3.1,IF(((P7)/$N$2)&gt;=((Endnoten!$AI$26)/100),3.2,IF(((P7)/$N$2)&gt;=((Endnoten!$AI$27)/100),3.3,IF(((P7)/$N$2)&gt;=((Endnoten!$AI$28)/100),3.4,IF(((P7)/$N$2)&gt;=((Endnoten!$AI$29)/100),3.5,IF(((P7)/$N$2)&gt;=((Endnoten!$AI$30)/100),3.6,IF(((P7)/$N$2)&gt;=((Endnoten!$AI$31)/100),3.7,IF(((P7)/$N$2)&gt;=((Endnoten!$AI$32)/100),3.8,IF(((P7)/$N$2)&gt;=((Endnoten!$AI$33)/100),3.9,IF(((P7)/$N$2)&gt;=((Endnoten!$AI$34)/100),4,IF(((P7)/$N$2)&gt;=((Endnoten!$AI$35)/100),4.1,IF(((P7)/$N$2)&gt;=((Endnoten!$AI$36)/100),4.2,IF(((P7)/$N$2)&gt;=((Endnoten!$AI$37)/100),4.3,IF(((P7)/$N$2)&gt;=((Endnoten!$AI$38)/100),4.4,IF(((P7)/$N$2)&gt;=((Endnoten!$AI$39)/100),4.5,IF(((P7)/$N$2)&gt;=((Endnoten!$AI$40)/100),4.6,IF(((P7)/$N$2)&gt;=((Endnoten!$AI$41)/100),4.7,IF(((P7)/$N$2)&gt;=((Endnoten!$AI$42)/100),4.8,IF(((P7)/$N$2)&gt;=((Endnoten!$AI$43)/100),4.9,5))))))))))))))))))))))))))))))))))))))))</f>
        <v>3.7</v>
      </c>
      <c r="Q9" s="148">
        <f>IF(((Q7)/$N$2)&gt;=((Endnoten!$AI$5+1)/100),1,IF(((Q7)/$N$2)&gt;=(Endnoten!$AI$5/100),1.1,IF(((Q7)/$N$2)&gt;=(Endnoten!$AI$6/100),1.2,IF(((Q7)/$N$2)&gt;=(Endnoten!$AI$7/100),1.3,IF(((Q7)/$N$2)&gt;=((Endnoten!$AI$8)/100),1.4,IF(((Q7)/$N$2)&gt;=((Endnoten!$AI$9)/100),1.44,IF(((Q7)/$N$2)&gt;=((Endnoten!$AI$10)/100),1.6,IF(((Q7)/$N$2)&gt;=((Endnoten!$AI$11)/100),1.7,IF(((Q7)/$N$2)&gt;=((Endnoten!$AI$12)/100),1.8,IF(((Q7)/$N$2)&gt;=((Endnoten!$AI$13)/100),1.9,IF(((Q7)/$N$2)&gt;=((Endnoten!$AI$14)/100),2,IF(((Q7)/$N$2)&gt;=((Endnoten!$AI$15)/100),2.1,IF(((Q7)/$N$2)&gt;=((Endnoten!$AI$16)/100),2.2,IF(((Q7)/$N$2)&gt;=((Endnoten!$AI$17)/100),2.3,IF(((Q7)/$N$2)&gt;=((Endnoten!$AI$18)/100),2.4,IF(((Q7)/$N$2)&gt;=((Endnoten!$AI$19)/100),2.5,IF(((Q7)/$N$2)&gt;=((Endnoten!$AI$20)/100),2.6,IF(((Q7)/$N$2)&gt;=((Endnoten!$AI$21)/100),2.7,IF(((Q7)/$N$2)&gt;=((Endnoten!$AI$22)/100),2.8,IF(((Q7)/$N$2)&gt;=((Endnoten!$AI$23)/100),2.9,IF(((Q7)/$N$2)&gt;=((Endnoten!$AI$24)/100),3,IF(((Q7)/$N$2)&gt;=((Endnoten!$AI$25)/100),3.1,IF(((Q7)/$N$2)&gt;=((Endnoten!$AI$26)/100),3.2,IF(((Q7)/$N$2)&gt;=((Endnoten!$AI$27)/100),3.3,IF(((Q7)/$N$2)&gt;=((Endnoten!$AI$28)/100),3.4,IF(((Q7)/$N$2)&gt;=((Endnoten!$AI$29)/100),3.5,IF(((Q7)/$N$2)&gt;=((Endnoten!$AI$30)/100),3.6,IF(((Q7)/$N$2)&gt;=((Endnoten!$AI$31)/100),3.7,IF(((Q7)/$N$2)&gt;=((Endnoten!$AI$32)/100),3.8,IF(((Q7)/$N$2)&gt;=((Endnoten!$AI$33)/100),3.9,IF(((Q7)/$N$2)&gt;=((Endnoten!$AI$34)/100),4,IF(((Q7)/$N$2)&gt;=((Endnoten!$AI$35)/100),4.1,IF(((Q7)/$N$2)&gt;=((Endnoten!$AI$36)/100),4.2,IF(((Q7)/$N$2)&gt;=((Endnoten!$AI$37)/100),4.3,IF(((Q7)/$N$2)&gt;=((Endnoten!$AI$38)/100),4.4,IF(((Q7)/$N$2)&gt;=((Endnoten!$AI$39)/100),4.5,IF(((Q7)/$N$2)&gt;=((Endnoten!$AI$40)/100),4.6,IF(((Q7)/$N$2)&gt;=((Endnoten!$AI$41)/100),4.7,IF(((Q7)/$N$2)&gt;=((Endnoten!$AI$42)/100),4.8,IF(((Q7)/$N$2)&gt;=((Endnoten!$AI$43)/100),4.9,5))))))))))))))))))))))))))))))))))))))))</f>
        <v>4.5</v>
      </c>
      <c r="R9" s="148">
        <f>IF(((R7)/$N$2)&gt;=((Endnoten!$AI$5+1)/100),1,IF(((R7)/$N$2)&gt;=(Endnoten!$AI$5/100),1.1,IF(((R7)/$N$2)&gt;=(Endnoten!$AI$6/100),1.2,IF(((R7)/$N$2)&gt;=(Endnoten!$AI$7/100),1.3,IF(((R7)/$N$2)&gt;=((Endnoten!$AI$8)/100),1.4,IF(((R7)/$N$2)&gt;=((Endnoten!$AI$9)/100),1.44,IF(((R7)/$N$2)&gt;=((Endnoten!$AI$10)/100),1.6,IF(((R7)/$N$2)&gt;=((Endnoten!$AI$11)/100),1.7,IF(((R7)/$N$2)&gt;=((Endnoten!$AI$12)/100),1.8,IF(((R7)/$N$2)&gt;=((Endnoten!$AI$13)/100),1.9,IF(((R7)/$N$2)&gt;=((Endnoten!$AI$14)/100),2,IF(((R7)/$N$2)&gt;=((Endnoten!$AI$15)/100),2.1,IF(((R7)/$N$2)&gt;=((Endnoten!$AI$16)/100),2.2,IF(((R7)/$N$2)&gt;=((Endnoten!$AI$17)/100),2.3,IF(((R7)/$N$2)&gt;=((Endnoten!$AI$18)/100),2.4,IF(((R7)/$N$2)&gt;=((Endnoten!$AI$19)/100),2.5,IF(((R7)/$N$2)&gt;=((Endnoten!$AI$20)/100),2.6,IF(((R7)/$N$2)&gt;=((Endnoten!$AI$21)/100),2.7,IF(((R7)/$N$2)&gt;=((Endnoten!$AI$22)/100),2.8,IF(((R7)/$N$2)&gt;=((Endnoten!$AI$23)/100),2.9,IF(((R7)/$N$2)&gt;=((Endnoten!$AI$24)/100),3,IF(((R7)/$N$2)&gt;=((Endnoten!$AI$25)/100),3.1,IF(((R7)/$N$2)&gt;=((Endnoten!$AI$26)/100),3.2,IF(((R7)/$N$2)&gt;=((Endnoten!$AI$27)/100),3.3,IF(((R7)/$N$2)&gt;=((Endnoten!$AI$28)/100),3.4,IF(((R7)/$N$2)&gt;=((Endnoten!$AI$29)/100),3.5,IF(((R7)/$N$2)&gt;=((Endnoten!$AI$30)/100),3.6,IF(((R7)/$N$2)&gt;=((Endnoten!$AI$31)/100),3.7,IF(((R7)/$N$2)&gt;=((Endnoten!$AI$32)/100),3.8,IF(((R7)/$N$2)&gt;=((Endnoten!$AI$33)/100),3.9,IF(((R7)/$N$2)&gt;=((Endnoten!$AI$34)/100),4,IF(((R7)/$N$2)&gt;=((Endnoten!$AI$35)/100),4.1,IF(((R7)/$N$2)&gt;=((Endnoten!$AI$36)/100),4.2,IF(((R7)/$N$2)&gt;=((Endnoten!$AI$37)/100),4.3,IF(((R7)/$N$2)&gt;=((Endnoten!$AI$38)/100),4.4,IF(((R7)/$N$2)&gt;=((Endnoten!$AI$39)/100),4.5,IF(((R7)/$N$2)&gt;=((Endnoten!$AI$40)/100),4.6,IF(((R7)/$N$2)&gt;=((Endnoten!$AI$41)/100),4.7,IF(((R7)/$N$2)&gt;=((Endnoten!$AI$42)/100),4.8,IF(((R7)/$N$2)&gt;=((Endnoten!$AI$43)/100),4.9,5))))))))))))))))))))))))))))))))))))))))</f>
        <v>4.5</v>
      </c>
      <c r="T9" t="s">
        <v>15</v>
      </c>
      <c r="U9">
        <f>U8*U7</f>
        <v>11.987499999999999</v>
      </c>
    </row>
    <row r="10" spans="1:125" ht="19.5" thickBot="1" x14ac:dyDescent="0.35">
      <c r="A10" s="158" t="s">
        <v>301</v>
      </c>
      <c r="B10" s="159" t="s">
        <v>303</v>
      </c>
      <c r="F10" s="129"/>
      <c r="G10" s="130"/>
      <c r="H10" s="131"/>
    </row>
    <row r="11" spans="1:125" ht="19.5" thickBot="1" x14ac:dyDescent="0.35">
      <c r="A11" s="158" t="s">
        <v>304</v>
      </c>
      <c r="B11" s="160" t="s">
        <v>302</v>
      </c>
      <c r="E11" s="24"/>
      <c r="F11" s="129"/>
      <c r="G11" s="130"/>
      <c r="H11" s="131"/>
      <c r="L11">
        <v>16</v>
      </c>
      <c r="M11" s="140" t="s">
        <v>5</v>
      </c>
      <c r="N11" s="140">
        <v>90</v>
      </c>
      <c r="O11" s="141">
        <v>80</v>
      </c>
      <c r="P11" s="142">
        <v>65</v>
      </c>
      <c r="Q11" s="143">
        <v>50</v>
      </c>
      <c r="R11" s="144">
        <v>50</v>
      </c>
    </row>
    <row r="12" spans="1:125" ht="19.5" thickBot="1" x14ac:dyDescent="0.35">
      <c r="E12" s="24"/>
      <c r="F12" s="129"/>
      <c r="G12" s="130"/>
      <c r="H12" s="131"/>
      <c r="M12" s="139" t="s">
        <v>7</v>
      </c>
      <c r="N12" s="139">
        <v>14.5</v>
      </c>
      <c r="O12" s="139">
        <v>13</v>
      </c>
      <c r="P12" s="139">
        <v>10.5</v>
      </c>
      <c r="Q12" s="145">
        <v>8</v>
      </c>
      <c r="R12" s="146">
        <v>8</v>
      </c>
    </row>
    <row r="13" spans="1:125" ht="18.75" x14ac:dyDescent="0.3">
      <c r="A13" s="26" t="s">
        <v>16</v>
      </c>
      <c r="B13" s="24" t="s">
        <v>17</v>
      </c>
      <c r="C13" s="24" t="s">
        <v>18</v>
      </c>
      <c r="D13" s="24" t="s">
        <v>307</v>
      </c>
    </row>
    <row r="15" spans="1:125" s="129" customFormat="1" ht="18.75" x14ac:dyDescent="0.3">
      <c r="A15" s="129" t="s">
        <v>169</v>
      </c>
      <c r="B15" s="129" t="s">
        <v>170</v>
      </c>
      <c r="C15" s="129" t="s">
        <v>171</v>
      </c>
      <c r="D15" s="129" t="s">
        <v>172</v>
      </c>
      <c r="E15" s="129" t="s">
        <v>173</v>
      </c>
      <c r="F15" s="129" t="s">
        <v>174</v>
      </c>
      <c r="G15" s="129" t="s">
        <v>175</v>
      </c>
      <c r="H15" s="129" t="s">
        <v>176</v>
      </c>
      <c r="I15" s="129" t="s">
        <v>177</v>
      </c>
      <c r="J15" s="129" t="s">
        <v>178</v>
      </c>
      <c r="K15" s="129" t="s">
        <v>179</v>
      </c>
      <c r="L15" s="129" t="s">
        <v>180</v>
      </c>
      <c r="M15" s="129" t="s">
        <v>181</v>
      </c>
      <c r="N15" s="129" t="s">
        <v>182</v>
      </c>
      <c r="O15" s="129" t="s">
        <v>183</v>
      </c>
      <c r="P15" s="129" t="s">
        <v>184</v>
      </c>
      <c r="Q15" s="129" t="s">
        <v>185</v>
      </c>
      <c r="R15" s="129" t="s">
        <v>186</v>
      </c>
      <c r="S15" s="129" t="s">
        <v>187</v>
      </c>
      <c r="T15" s="129" t="s">
        <v>188</v>
      </c>
      <c r="U15" s="129" t="s">
        <v>189</v>
      </c>
      <c r="V15" s="129" t="s">
        <v>190</v>
      </c>
      <c r="W15" s="129" t="s">
        <v>191</v>
      </c>
      <c r="X15" s="129" t="s">
        <v>192</v>
      </c>
      <c r="Y15" s="129" t="s">
        <v>193</v>
      </c>
      <c r="Z15" s="129" t="s">
        <v>194</v>
      </c>
      <c r="AA15" s="129" t="s">
        <v>195</v>
      </c>
      <c r="AB15" s="129" t="s">
        <v>196</v>
      </c>
      <c r="AC15" s="129" t="s">
        <v>197</v>
      </c>
      <c r="AD15" s="129" t="s">
        <v>198</v>
      </c>
      <c r="AE15" s="129" t="s">
        <v>199</v>
      </c>
      <c r="AF15" s="129" t="s">
        <v>200</v>
      </c>
      <c r="AG15" s="129" t="s">
        <v>201</v>
      </c>
      <c r="AH15" s="129" t="s">
        <v>202</v>
      </c>
      <c r="AI15" s="129" t="s">
        <v>203</v>
      </c>
      <c r="AJ15" s="129" t="s">
        <v>204</v>
      </c>
      <c r="AK15" s="129" t="s">
        <v>205</v>
      </c>
      <c r="AL15" s="129" t="s">
        <v>206</v>
      </c>
      <c r="AM15" s="129" t="s">
        <v>207</v>
      </c>
      <c r="AN15" s="129" t="s">
        <v>208</v>
      </c>
      <c r="AO15" s="129" t="s">
        <v>209</v>
      </c>
      <c r="AP15" s="129" t="s">
        <v>210</v>
      </c>
      <c r="AQ15" s="129" t="s">
        <v>211</v>
      </c>
      <c r="AR15" s="129" t="s">
        <v>212</v>
      </c>
      <c r="AS15" s="129" t="s">
        <v>213</v>
      </c>
      <c r="AT15" s="129" t="s">
        <v>214</v>
      </c>
      <c r="AU15" s="129" t="s">
        <v>215</v>
      </c>
      <c r="AV15" s="129" t="s">
        <v>216</v>
      </c>
      <c r="AW15" s="129" t="s">
        <v>217</v>
      </c>
      <c r="AX15" s="129" t="s">
        <v>218</v>
      </c>
      <c r="AY15" s="129" t="s">
        <v>219</v>
      </c>
      <c r="AZ15" s="129" t="s">
        <v>220</v>
      </c>
      <c r="BA15" s="129" t="s">
        <v>221</v>
      </c>
      <c r="BB15" s="129" t="s">
        <v>222</v>
      </c>
      <c r="BC15" s="129" t="s">
        <v>223</v>
      </c>
      <c r="BD15" s="129" t="s">
        <v>224</v>
      </c>
      <c r="BE15" s="129" t="s">
        <v>225</v>
      </c>
      <c r="BF15" s="129" t="s">
        <v>226</v>
      </c>
      <c r="BG15" s="129" t="s">
        <v>227</v>
      </c>
      <c r="BH15" s="129" t="s">
        <v>228</v>
      </c>
      <c r="BI15" s="129" t="s">
        <v>229</v>
      </c>
      <c r="BJ15" s="129" t="s">
        <v>230</v>
      </c>
      <c r="BK15" s="129" t="s">
        <v>231</v>
      </c>
      <c r="BL15" s="129" t="s">
        <v>232</v>
      </c>
      <c r="BM15" s="129" t="s">
        <v>233</v>
      </c>
      <c r="BN15" s="129" t="s">
        <v>234</v>
      </c>
      <c r="BO15" s="129" t="s">
        <v>235</v>
      </c>
      <c r="BP15" s="129" t="s">
        <v>236</v>
      </c>
      <c r="BQ15" s="129" t="s">
        <v>237</v>
      </c>
      <c r="BR15" s="129" t="s">
        <v>238</v>
      </c>
      <c r="BS15" s="129" t="s">
        <v>239</v>
      </c>
      <c r="BT15" s="129" t="s">
        <v>240</v>
      </c>
      <c r="BU15" s="129" t="s">
        <v>241</v>
      </c>
      <c r="BV15" s="129" t="s">
        <v>242</v>
      </c>
      <c r="BW15" s="129" t="s">
        <v>243</v>
      </c>
      <c r="BX15" s="129" t="s">
        <v>244</v>
      </c>
      <c r="BY15" s="129" t="s">
        <v>245</v>
      </c>
      <c r="BZ15" s="129" t="s">
        <v>246</v>
      </c>
      <c r="CA15" s="129" t="s">
        <v>247</v>
      </c>
      <c r="CB15" s="129" t="s">
        <v>248</v>
      </c>
      <c r="CC15" s="129" t="s">
        <v>249</v>
      </c>
      <c r="CD15" s="129" t="s">
        <v>250</v>
      </c>
      <c r="CE15" s="129" t="s">
        <v>251</v>
      </c>
      <c r="CF15" s="129" t="s">
        <v>252</v>
      </c>
      <c r="CG15" s="129" t="s">
        <v>253</v>
      </c>
      <c r="CH15" s="129" t="s">
        <v>254</v>
      </c>
      <c r="CI15" s="129" t="s">
        <v>255</v>
      </c>
      <c r="CJ15" s="129" t="s">
        <v>256</v>
      </c>
      <c r="CK15" s="129" t="s">
        <v>257</v>
      </c>
      <c r="CL15" s="129" t="s">
        <v>258</v>
      </c>
      <c r="CM15" s="129" t="s">
        <v>259</v>
      </c>
      <c r="CN15" s="129" t="s">
        <v>260</v>
      </c>
      <c r="CO15" s="129" t="s">
        <v>261</v>
      </c>
      <c r="CP15" s="129" t="s">
        <v>262</v>
      </c>
      <c r="CQ15" s="129" t="s">
        <v>263</v>
      </c>
      <c r="CR15" s="129" t="s">
        <v>264</v>
      </c>
      <c r="CS15" s="129" t="s">
        <v>265</v>
      </c>
      <c r="CT15" s="129" t="s">
        <v>266</v>
      </c>
      <c r="CU15" s="129" t="s">
        <v>267</v>
      </c>
      <c r="CV15" s="129" t="s">
        <v>268</v>
      </c>
      <c r="CW15" s="129" t="s">
        <v>269</v>
      </c>
      <c r="CX15" s="129" t="s">
        <v>270</v>
      </c>
      <c r="CY15" s="129" t="s">
        <v>271</v>
      </c>
      <c r="CZ15" s="129" t="s">
        <v>272</v>
      </c>
      <c r="DA15" s="129" t="s">
        <v>273</v>
      </c>
      <c r="DB15" s="129" t="s">
        <v>274</v>
      </c>
      <c r="DC15" s="129" t="s">
        <v>275</v>
      </c>
      <c r="DD15" s="129" t="s">
        <v>276</v>
      </c>
      <c r="DE15" s="129" t="s">
        <v>277</v>
      </c>
      <c r="DF15" s="129" t="s">
        <v>278</v>
      </c>
      <c r="DG15" s="129" t="s">
        <v>279</v>
      </c>
      <c r="DH15" s="129" t="s">
        <v>280</v>
      </c>
      <c r="DI15" s="129" t="s">
        <v>281</v>
      </c>
      <c r="DJ15" s="129" t="s">
        <v>282</v>
      </c>
      <c r="DK15" s="129" t="s">
        <v>283</v>
      </c>
      <c r="DL15" s="129" t="s">
        <v>284</v>
      </c>
      <c r="DM15" s="129" t="s">
        <v>285</v>
      </c>
      <c r="DN15" s="129" t="s">
        <v>286</v>
      </c>
      <c r="DO15" s="129" t="s">
        <v>287</v>
      </c>
      <c r="DP15" s="129" t="s">
        <v>288</v>
      </c>
      <c r="DQ15" s="129" t="s">
        <v>289</v>
      </c>
      <c r="DR15" s="129" t="s">
        <v>290</v>
      </c>
      <c r="DS15" s="129" t="s">
        <v>291</v>
      </c>
      <c r="DT15" s="129" t="s">
        <v>292</v>
      </c>
      <c r="DU15" s="129" t="s">
        <v>293</v>
      </c>
    </row>
    <row r="16" spans="1:125" ht="18.75" x14ac:dyDescent="0.3">
      <c r="A16" t="s">
        <v>306</v>
      </c>
      <c r="B16" s="42">
        <v>1</v>
      </c>
      <c r="C16" s="42">
        <v>1</v>
      </c>
      <c r="D16">
        <v>11111</v>
      </c>
      <c r="G16" s="156"/>
      <c r="H16" s="156"/>
      <c r="K16" s="25"/>
      <c r="AV16" s="157"/>
      <c r="BA16">
        <v>1</v>
      </c>
      <c r="CS16" t="s">
        <v>294</v>
      </c>
      <c r="CT16" t="s">
        <v>295</v>
      </c>
      <c r="CU16" t="s">
        <v>295</v>
      </c>
      <c r="CV16" t="s">
        <v>295</v>
      </c>
      <c r="CW16" t="s">
        <v>295</v>
      </c>
      <c r="CX16" t="s">
        <v>295</v>
      </c>
      <c r="CY16" t="s">
        <v>295</v>
      </c>
      <c r="CZ16" t="s">
        <v>295</v>
      </c>
      <c r="DE16" s="156">
        <v>39763</v>
      </c>
      <c r="DF16" t="s">
        <v>296</v>
      </c>
      <c r="DG16" t="s">
        <v>297</v>
      </c>
      <c r="DH16" t="s">
        <v>298</v>
      </c>
      <c r="DI16" t="s">
        <v>299</v>
      </c>
      <c r="DJ16" t="s">
        <v>300</v>
      </c>
      <c r="DQ16">
        <v>0</v>
      </c>
      <c r="DR16">
        <v>0</v>
      </c>
      <c r="DS16">
        <v>0</v>
      </c>
    </row>
    <row r="17" spans="1:123" ht="18.75" x14ac:dyDescent="0.3">
      <c r="A17" t="s">
        <v>306</v>
      </c>
      <c r="B17" s="42">
        <v>2</v>
      </c>
      <c r="C17" s="42">
        <v>2</v>
      </c>
      <c r="D17">
        <v>22222</v>
      </c>
      <c r="G17" s="156"/>
      <c r="H17" s="156"/>
      <c r="K17" s="25"/>
      <c r="BA17">
        <v>2</v>
      </c>
      <c r="CS17" t="s">
        <v>294</v>
      </c>
      <c r="CT17" t="s">
        <v>295</v>
      </c>
      <c r="CU17" t="s">
        <v>295</v>
      </c>
      <c r="CV17" t="s">
        <v>295</v>
      </c>
      <c r="CW17" t="s">
        <v>295</v>
      </c>
      <c r="CX17" t="s">
        <v>295</v>
      </c>
      <c r="CY17" t="s">
        <v>295</v>
      </c>
      <c r="CZ17" t="s">
        <v>295</v>
      </c>
      <c r="DE17" s="156">
        <v>39880</v>
      </c>
      <c r="DF17" t="s">
        <v>22</v>
      </c>
      <c r="DG17" t="s">
        <v>297</v>
      </c>
      <c r="DH17" t="s">
        <v>298</v>
      </c>
      <c r="DI17" t="s">
        <v>299</v>
      </c>
      <c r="DJ17" t="s">
        <v>300</v>
      </c>
      <c r="DQ17">
        <v>0</v>
      </c>
      <c r="DR17">
        <v>0</v>
      </c>
      <c r="DS17">
        <v>0</v>
      </c>
    </row>
    <row r="18" spans="1:123" ht="18.75" x14ac:dyDescent="0.3">
      <c r="A18" t="s">
        <v>306</v>
      </c>
      <c r="B18" s="42">
        <v>3</v>
      </c>
      <c r="C18" s="42">
        <v>3</v>
      </c>
      <c r="D18">
        <v>33333</v>
      </c>
      <c r="G18" s="156"/>
      <c r="H18" s="156"/>
      <c r="K18" s="25"/>
      <c r="AF18" s="157"/>
      <c r="BA18">
        <v>3</v>
      </c>
      <c r="CS18" t="s">
        <v>294</v>
      </c>
      <c r="CT18" t="s">
        <v>295</v>
      </c>
      <c r="CU18" t="s">
        <v>295</v>
      </c>
      <c r="CV18" t="s">
        <v>295</v>
      </c>
      <c r="CW18" t="s">
        <v>295</v>
      </c>
      <c r="CX18" t="s">
        <v>295</v>
      </c>
      <c r="CY18" t="s">
        <v>295</v>
      </c>
      <c r="CZ18" t="s">
        <v>295</v>
      </c>
      <c r="DE18" s="156">
        <v>36896</v>
      </c>
      <c r="DF18" t="s">
        <v>22</v>
      </c>
      <c r="DG18" t="s">
        <v>297</v>
      </c>
      <c r="DH18" t="s">
        <v>298</v>
      </c>
      <c r="DI18" t="s">
        <v>299</v>
      </c>
      <c r="DJ18" t="s">
        <v>300</v>
      </c>
      <c r="DQ18">
        <v>0</v>
      </c>
      <c r="DR18">
        <v>0</v>
      </c>
      <c r="DS18">
        <v>0</v>
      </c>
    </row>
    <row r="19" spans="1:123" ht="18.75" x14ac:dyDescent="0.3">
      <c r="A19" t="s">
        <v>306</v>
      </c>
      <c r="B19" s="42">
        <v>4</v>
      </c>
      <c r="C19" s="42">
        <v>4</v>
      </c>
      <c r="D19">
        <v>44444</v>
      </c>
      <c r="G19" s="156"/>
      <c r="H19" s="156"/>
      <c r="K19" s="25"/>
      <c r="BA19">
        <v>4</v>
      </c>
      <c r="CS19" t="s">
        <v>294</v>
      </c>
      <c r="CT19" t="s">
        <v>295</v>
      </c>
      <c r="CU19" t="s">
        <v>295</v>
      </c>
      <c r="CV19" t="s">
        <v>295</v>
      </c>
      <c r="CW19" t="s">
        <v>295</v>
      </c>
      <c r="CX19" t="s">
        <v>295</v>
      </c>
      <c r="CY19" t="s">
        <v>295</v>
      </c>
      <c r="CZ19" t="s">
        <v>295</v>
      </c>
      <c r="DE19" s="156">
        <v>39924</v>
      </c>
      <c r="DF19" t="s">
        <v>22</v>
      </c>
      <c r="DG19" t="s">
        <v>297</v>
      </c>
      <c r="DH19" t="s">
        <v>298</v>
      </c>
      <c r="DI19" t="s">
        <v>299</v>
      </c>
      <c r="DJ19" t="s">
        <v>300</v>
      </c>
      <c r="DQ19">
        <v>0</v>
      </c>
      <c r="DR19">
        <v>0</v>
      </c>
      <c r="DS19">
        <v>0</v>
      </c>
    </row>
    <row r="20" spans="1:123" ht="18.75" x14ac:dyDescent="0.3">
      <c r="A20" t="s">
        <v>306</v>
      </c>
      <c r="B20" s="42">
        <v>5</v>
      </c>
      <c r="C20" s="42">
        <v>5</v>
      </c>
      <c r="D20">
        <v>55555</v>
      </c>
      <c r="G20" s="156"/>
      <c r="H20" s="156"/>
      <c r="K20" s="25"/>
      <c r="BA20">
        <v>5</v>
      </c>
      <c r="CS20" t="s">
        <v>294</v>
      </c>
      <c r="CT20" t="s">
        <v>295</v>
      </c>
      <c r="CU20" t="s">
        <v>295</v>
      </c>
      <c r="CV20" t="s">
        <v>295</v>
      </c>
      <c r="CW20" t="s">
        <v>295</v>
      </c>
      <c r="CX20" t="s">
        <v>295</v>
      </c>
      <c r="CY20" t="s">
        <v>295</v>
      </c>
      <c r="CZ20" t="s">
        <v>295</v>
      </c>
      <c r="DE20" s="156">
        <v>39850</v>
      </c>
      <c r="DF20" t="s">
        <v>22</v>
      </c>
      <c r="DG20" t="s">
        <v>297</v>
      </c>
      <c r="DH20" t="s">
        <v>298</v>
      </c>
      <c r="DI20" t="s">
        <v>299</v>
      </c>
      <c r="DJ20" t="s">
        <v>300</v>
      </c>
      <c r="DQ20">
        <v>0</v>
      </c>
      <c r="DR20">
        <v>0</v>
      </c>
      <c r="DS20">
        <v>0</v>
      </c>
    </row>
    <row r="21" spans="1:123" ht="18.75" x14ac:dyDescent="0.3">
      <c r="A21" t="s">
        <v>306</v>
      </c>
      <c r="B21" s="42">
        <v>6</v>
      </c>
      <c r="C21" s="42">
        <v>6</v>
      </c>
      <c r="D21">
        <v>66666</v>
      </c>
      <c r="G21" s="156"/>
      <c r="H21" s="156"/>
      <c r="K21" s="25"/>
      <c r="BA21">
        <v>6</v>
      </c>
      <c r="CS21" t="s">
        <v>294</v>
      </c>
      <c r="CT21" t="s">
        <v>295</v>
      </c>
      <c r="CU21" t="s">
        <v>295</v>
      </c>
      <c r="CV21" t="s">
        <v>295</v>
      </c>
      <c r="CW21" t="s">
        <v>295</v>
      </c>
      <c r="CX21" t="s">
        <v>295</v>
      </c>
      <c r="CY21" t="s">
        <v>295</v>
      </c>
      <c r="CZ21" t="s">
        <v>295</v>
      </c>
      <c r="DE21" s="156">
        <v>39838</v>
      </c>
      <c r="DF21" t="s">
        <v>22</v>
      </c>
      <c r="DG21" t="s">
        <v>297</v>
      </c>
      <c r="DH21" t="s">
        <v>298</v>
      </c>
      <c r="DI21" t="s">
        <v>299</v>
      </c>
      <c r="DJ21" t="s">
        <v>300</v>
      </c>
      <c r="DQ21">
        <v>0</v>
      </c>
      <c r="DR21">
        <v>0</v>
      </c>
      <c r="DS21">
        <v>0</v>
      </c>
    </row>
    <row r="22" spans="1:123" ht="18.75" x14ac:dyDescent="0.3">
      <c r="A22" t="s">
        <v>306</v>
      </c>
      <c r="B22" s="42">
        <v>7</v>
      </c>
      <c r="C22" s="42">
        <v>7</v>
      </c>
      <c r="D22">
        <v>77777</v>
      </c>
      <c r="G22" s="156"/>
      <c r="H22" s="156"/>
      <c r="K22" s="25"/>
      <c r="BA22">
        <v>7</v>
      </c>
      <c r="CS22" t="s">
        <v>294</v>
      </c>
      <c r="CT22" t="s">
        <v>295</v>
      </c>
      <c r="CU22" t="s">
        <v>295</v>
      </c>
      <c r="CV22" t="s">
        <v>295</v>
      </c>
      <c r="CW22" t="s">
        <v>295</v>
      </c>
      <c r="CX22" t="s">
        <v>295</v>
      </c>
      <c r="CY22" t="s">
        <v>295</v>
      </c>
      <c r="CZ22" t="s">
        <v>295</v>
      </c>
      <c r="DE22" s="156">
        <v>39360</v>
      </c>
      <c r="DF22" t="s">
        <v>296</v>
      </c>
      <c r="DG22" t="s">
        <v>297</v>
      </c>
      <c r="DH22" t="s">
        <v>298</v>
      </c>
      <c r="DI22" t="s">
        <v>299</v>
      </c>
      <c r="DJ22" t="s">
        <v>300</v>
      </c>
      <c r="DQ22">
        <v>0</v>
      </c>
      <c r="DR22">
        <v>0</v>
      </c>
      <c r="DS22">
        <v>0</v>
      </c>
    </row>
    <row r="23" spans="1:123" ht="18.75" x14ac:dyDescent="0.3">
      <c r="A23" t="s">
        <v>306</v>
      </c>
      <c r="B23" s="42">
        <v>8</v>
      </c>
      <c r="C23" s="42">
        <v>8</v>
      </c>
      <c r="D23">
        <v>88888</v>
      </c>
      <c r="G23" s="156"/>
      <c r="H23" s="156"/>
      <c r="K23" s="25"/>
      <c r="BA23">
        <v>8</v>
      </c>
      <c r="CS23" t="s">
        <v>294</v>
      </c>
      <c r="CT23" t="s">
        <v>295</v>
      </c>
      <c r="CU23" t="s">
        <v>295</v>
      </c>
      <c r="CV23" t="s">
        <v>295</v>
      </c>
      <c r="CW23" t="s">
        <v>295</v>
      </c>
      <c r="CX23" t="s">
        <v>295</v>
      </c>
      <c r="CY23" t="s">
        <v>295</v>
      </c>
      <c r="CZ23" t="s">
        <v>295</v>
      </c>
      <c r="DE23" s="156">
        <v>39849</v>
      </c>
      <c r="DF23" t="s">
        <v>22</v>
      </c>
      <c r="DG23" t="s">
        <v>297</v>
      </c>
      <c r="DH23" t="s">
        <v>298</v>
      </c>
      <c r="DI23" t="s">
        <v>299</v>
      </c>
      <c r="DJ23" t="s">
        <v>300</v>
      </c>
      <c r="DQ23">
        <v>0</v>
      </c>
      <c r="DR23">
        <v>0</v>
      </c>
      <c r="DS23">
        <v>0</v>
      </c>
    </row>
    <row r="24" spans="1:123" ht="18.75" x14ac:dyDescent="0.3">
      <c r="A24" t="s">
        <v>306</v>
      </c>
      <c r="B24" s="42">
        <v>9</v>
      </c>
      <c r="C24" s="42">
        <v>9</v>
      </c>
      <c r="D24">
        <v>99999</v>
      </c>
      <c r="G24" s="156"/>
      <c r="H24" s="156"/>
      <c r="K24" s="25"/>
      <c r="BA24">
        <v>9</v>
      </c>
      <c r="CS24" t="s">
        <v>294</v>
      </c>
      <c r="CT24" t="s">
        <v>295</v>
      </c>
      <c r="CU24" t="s">
        <v>295</v>
      </c>
      <c r="CV24" t="s">
        <v>295</v>
      </c>
      <c r="CW24" t="s">
        <v>295</v>
      </c>
      <c r="CX24" t="s">
        <v>295</v>
      </c>
      <c r="CY24" t="s">
        <v>295</v>
      </c>
      <c r="CZ24" t="s">
        <v>295</v>
      </c>
      <c r="DE24" s="156">
        <v>39649</v>
      </c>
      <c r="DF24" t="s">
        <v>22</v>
      </c>
      <c r="DG24" t="s">
        <v>297</v>
      </c>
      <c r="DH24" t="s">
        <v>298</v>
      </c>
      <c r="DI24" t="s">
        <v>299</v>
      </c>
      <c r="DJ24" t="s">
        <v>300</v>
      </c>
      <c r="DQ24">
        <v>0</v>
      </c>
      <c r="DR24">
        <v>0</v>
      </c>
      <c r="DS24">
        <v>0</v>
      </c>
    </row>
    <row r="25" spans="1:123" ht="18.75" x14ac:dyDescent="0.3">
      <c r="A25" t="s">
        <v>306</v>
      </c>
      <c r="B25" s="42">
        <v>10</v>
      </c>
      <c r="C25" s="42">
        <v>10</v>
      </c>
      <c r="D25">
        <v>111110</v>
      </c>
      <c r="G25" s="156"/>
      <c r="H25" s="156"/>
      <c r="K25" s="25"/>
      <c r="BA25">
        <v>10</v>
      </c>
      <c r="CS25" t="s">
        <v>294</v>
      </c>
      <c r="CT25" t="s">
        <v>295</v>
      </c>
      <c r="CU25" t="s">
        <v>295</v>
      </c>
      <c r="CV25" t="s">
        <v>295</v>
      </c>
      <c r="CW25" t="s">
        <v>295</v>
      </c>
      <c r="CX25" t="s">
        <v>295</v>
      </c>
      <c r="CY25" t="s">
        <v>295</v>
      </c>
      <c r="CZ25" t="s">
        <v>295</v>
      </c>
      <c r="DE25" s="156">
        <v>39898</v>
      </c>
      <c r="DF25" t="s">
        <v>22</v>
      </c>
      <c r="DG25" t="s">
        <v>297</v>
      </c>
      <c r="DH25" t="s">
        <v>298</v>
      </c>
      <c r="DI25" t="s">
        <v>299</v>
      </c>
      <c r="DJ25" t="s">
        <v>300</v>
      </c>
      <c r="DQ25">
        <v>0</v>
      </c>
      <c r="DR25">
        <v>0</v>
      </c>
      <c r="DS25">
        <v>0</v>
      </c>
    </row>
    <row r="26" spans="1:123" ht="18.75" x14ac:dyDescent="0.3">
      <c r="B26" s="42">
        <v>11</v>
      </c>
      <c r="C26" s="42">
        <v>11</v>
      </c>
      <c r="BA26">
        <v>11</v>
      </c>
    </row>
    <row r="27" spans="1:123" ht="18.75" x14ac:dyDescent="0.3">
      <c r="B27" s="42">
        <v>12</v>
      </c>
      <c r="C27" s="42">
        <v>12</v>
      </c>
      <c r="BA27">
        <v>12</v>
      </c>
    </row>
    <row r="28" spans="1:123" ht="18.75" x14ac:dyDescent="0.3">
      <c r="B28" s="42">
        <v>13</v>
      </c>
      <c r="C28" s="42">
        <v>13</v>
      </c>
      <c r="BA28">
        <v>13</v>
      </c>
    </row>
    <row r="29" spans="1:123" ht="18.75" x14ac:dyDescent="0.3">
      <c r="B29" s="42">
        <v>14</v>
      </c>
      <c r="C29" s="42">
        <v>14</v>
      </c>
      <c r="BA29">
        <v>14</v>
      </c>
    </row>
    <row r="30" spans="1:123" ht="18.75" x14ac:dyDescent="0.3">
      <c r="B30" s="42">
        <v>15</v>
      </c>
      <c r="C30" s="42">
        <v>15</v>
      </c>
      <c r="BA30">
        <v>15</v>
      </c>
    </row>
    <row r="31" spans="1:123" ht="18.75" x14ac:dyDescent="0.3">
      <c r="B31" s="42">
        <v>16</v>
      </c>
      <c r="C31" s="42">
        <v>16</v>
      </c>
      <c r="BA31">
        <v>16</v>
      </c>
    </row>
    <row r="32" spans="1:123" ht="18.75" x14ac:dyDescent="0.3">
      <c r="B32" s="42">
        <v>17</v>
      </c>
      <c r="C32" s="42">
        <v>17</v>
      </c>
      <c r="BA32">
        <v>17</v>
      </c>
    </row>
    <row r="33" spans="2:53" ht="18.75" x14ac:dyDescent="0.3">
      <c r="B33" s="42">
        <v>18</v>
      </c>
      <c r="C33" s="42">
        <v>18</v>
      </c>
      <c r="BA33">
        <v>18</v>
      </c>
    </row>
    <row r="34" spans="2:53" ht="18.75" x14ac:dyDescent="0.3">
      <c r="B34" s="42">
        <v>19</v>
      </c>
      <c r="C34" s="42">
        <v>19</v>
      </c>
      <c r="BA34">
        <v>19</v>
      </c>
    </row>
    <row r="35" spans="2:53" ht="18.75" x14ac:dyDescent="0.3">
      <c r="B35" s="42">
        <v>20</v>
      </c>
      <c r="C35" s="42">
        <v>20</v>
      </c>
      <c r="BA35">
        <v>20</v>
      </c>
    </row>
    <row r="36" spans="2:53" ht="18.75" x14ac:dyDescent="0.3">
      <c r="B36" s="42">
        <v>21</v>
      </c>
      <c r="C36" s="42">
        <v>21</v>
      </c>
      <c r="BA36">
        <v>21</v>
      </c>
    </row>
    <row r="37" spans="2:53" ht="18.75" x14ac:dyDescent="0.3">
      <c r="B37" s="42">
        <v>22</v>
      </c>
      <c r="C37" s="42">
        <v>22</v>
      </c>
      <c r="BA37">
        <v>22</v>
      </c>
    </row>
    <row r="38" spans="2:53" ht="18.75" x14ac:dyDescent="0.3">
      <c r="B38" s="42">
        <v>23</v>
      </c>
      <c r="C38" s="42">
        <v>23</v>
      </c>
      <c r="BA38">
        <v>23</v>
      </c>
    </row>
    <row r="39" spans="2:53" ht="18.75" x14ac:dyDescent="0.3">
      <c r="B39" s="42">
        <v>24</v>
      </c>
      <c r="C39" s="42">
        <v>24</v>
      </c>
      <c r="BA39">
        <v>24</v>
      </c>
    </row>
    <row r="40" spans="2:53" ht="18.75" x14ac:dyDescent="0.3">
      <c r="B40" s="42">
        <v>25</v>
      </c>
      <c r="C40" s="42">
        <v>25</v>
      </c>
      <c r="BA40">
        <v>25</v>
      </c>
    </row>
    <row r="41" spans="2:53" ht="18.75" x14ac:dyDescent="0.3">
      <c r="B41" s="42">
        <v>26</v>
      </c>
      <c r="C41" s="42">
        <v>26</v>
      </c>
      <c r="BA41">
        <v>26</v>
      </c>
    </row>
    <row r="42" spans="2:53" ht="18.75" x14ac:dyDescent="0.3">
      <c r="B42" s="42">
        <v>27</v>
      </c>
      <c r="C42" s="42">
        <v>27</v>
      </c>
      <c r="BA42">
        <v>27</v>
      </c>
    </row>
    <row r="43" spans="2:53" ht="18.75" x14ac:dyDescent="0.3">
      <c r="B43" s="42">
        <v>28</v>
      </c>
      <c r="C43" s="42">
        <v>28</v>
      </c>
      <c r="BA43">
        <v>28</v>
      </c>
    </row>
    <row r="44" spans="2:53" ht="18.75" x14ac:dyDescent="0.3">
      <c r="B44" s="42">
        <v>29</v>
      </c>
      <c r="C44" s="42">
        <v>29</v>
      </c>
      <c r="BA44">
        <v>29</v>
      </c>
    </row>
    <row r="45" spans="2:53" ht="18.75" x14ac:dyDescent="0.3">
      <c r="B45" s="42">
        <v>30</v>
      </c>
      <c r="C45" s="42">
        <v>30</v>
      </c>
      <c r="BA45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31EA-4B58-42F5-A13A-AC7455532183}">
  <sheetPr>
    <pageSetUpPr fitToPage="1"/>
  </sheetPr>
  <dimension ref="A1:AX42"/>
  <sheetViews>
    <sheetView topLeftCell="B1" zoomScale="115" zoomScaleNormal="115" workbookViewId="0">
      <selection activeCell="G1" sqref="G1"/>
    </sheetView>
  </sheetViews>
  <sheetFormatPr baseColWidth="10" defaultColWidth="11.42578125" defaultRowHeight="15" x14ac:dyDescent="0.25"/>
  <cols>
    <col min="2" max="2" width="10.28515625" customWidth="1"/>
    <col min="3" max="3" width="8.28515625" customWidth="1"/>
    <col min="4" max="5" width="7.42578125" customWidth="1"/>
    <col min="6" max="7" width="6.42578125" customWidth="1"/>
    <col min="8" max="13" width="6.5703125" customWidth="1"/>
    <col min="14" max="14" width="7.85546875" customWidth="1"/>
    <col min="15" max="15" width="5.140625" customWidth="1"/>
    <col min="16" max="35" width="3.28515625" customWidth="1"/>
    <col min="36" max="44" width="3.7109375" hidden="1" customWidth="1"/>
    <col min="45" max="45" width="3.28515625" customWidth="1"/>
    <col min="46" max="46" width="7.7109375" customWidth="1"/>
    <col min="47" max="47" width="9.140625" customWidth="1"/>
    <col min="48" max="48" width="6.42578125" bestFit="1" customWidth="1"/>
  </cols>
  <sheetData>
    <row r="1" spans="1:50" ht="15" customHeight="1" thickBot="1" x14ac:dyDescent="0.3">
      <c r="B1" s="9" t="s">
        <v>19</v>
      </c>
      <c r="C1" s="8" t="s">
        <v>20</v>
      </c>
      <c r="D1" s="115">
        <v>10</v>
      </c>
      <c r="E1" s="116">
        <f>AVERAGEIF(E3:E33,"&gt;0")</f>
        <v>3.45</v>
      </c>
      <c r="F1" s="115"/>
      <c r="G1" s="116" t="e">
        <f>AVERAGEIF(G3:G33,"&gt;0")</f>
        <v>#DIV/0!</v>
      </c>
      <c r="H1" s="115"/>
      <c r="I1" s="116" t="e">
        <f>AVERAGEIF(I3:I34,"&gt;0")</f>
        <v>#DIV/0!</v>
      </c>
      <c r="J1" s="115"/>
      <c r="K1" s="116" t="e">
        <f>AVERAGEIF(K3:K34,"&gt;0")</f>
        <v>#DIV/0!</v>
      </c>
      <c r="L1" s="115"/>
      <c r="M1" s="116" t="e">
        <f>AVERAGEIF(M3:M34,"&gt;0")</f>
        <v>#DIV/0!</v>
      </c>
      <c r="N1" s="171" t="s">
        <v>21</v>
      </c>
      <c r="O1" s="170"/>
      <c r="P1" s="124"/>
      <c r="Q1" s="124"/>
      <c r="R1" s="124"/>
      <c r="S1" s="124"/>
      <c r="T1" s="124"/>
      <c r="U1" s="122" t="s">
        <v>22</v>
      </c>
      <c r="V1" s="122" t="s">
        <v>23</v>
      </c>
      <c r="W1" s="122" t="s">
        <v>24</v>
      </c>
      <c r="X1" s="122" t="s">
        <v>25</v>
      </c>
      <c r="Y1" s="125" t="s">
        <v>26</v>
      </c>
      <c r="Z1" s="122" t="s">
        <v>27</v>
      </c>
      <c r="AA1" s="122" t="s">
        <v>28</v>
      </c>
      <c r="AB1" s="122" t="s">
        <v>23</v>
      </c>
      <c r="AC1" s="122" t="s">
        <v>24</v>
      </c>
      <c r="AD1" s="168" t="s">
        <v>29</v>
      </c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9"/>
      <c r="AT1" s="134">
        <v>0.4</v>
      </c>
      <c r="AU1" s="132">
        <f>AVERAGEIF(AU3:AU42,"&gt;0,99")</f>
        <v>2.4700000000000002</v>
      </c>
    </row>
    <row r="2" spans="1:50" ht="75.75" customHeight="1" thickBot="1" x14ac:dyDescent="0.3">
      <c r="A2" s="165" t="s">
        <v>305</v>
      </c>
      <c r="B2" s="172" t="str">
        <f>'Schüler+Bedienungsanleitung'!B11 &amp; "_" &amp; 'Schüler+Bedienungsanleitung'!A16 &amp; " " &amp; 'Schüler+Bedienungsanleitung'!B10</f>
        <v>24 25_1xCVT AMA N</v>
      </c>
      <c r="C2" s="173"/>
      <c r="D2" s="14" t="s">
        <v>30</v>
      </c>
      <c r="E2" s="121" t="s">
        <v>31</v>
      </c>
      <c r="F2" s="120" t="s">
        <v>32</v>
      </c>
      <c r="G2" s="121" t="s">
        <v>31</v>
      </c>
      <c r="H2" s="120" t="s">
        <v>33</v>
      </c>
      <c r="I2" s="121" t="s">
        <v>31</v>
      </c>
      <c r="J2" s="120" t="s">
        <v>34</v>
      </c>
      <c r="K2" s="121" t="s">
        <v>31</v>
      </c>
      <c r="L2" s="120" t="s">
        <v>35</v>
      </c>
      <c r="M2" s="121" t="s">
        <v>31</v>
      </c>
      <c r="N2" s="171"/>
      <c r="O2" s="170"/>
      <c r="P2" s="118" t="s">
        <v>36</v>
      </c>
      <c r="Q2" s="117" t="s">
        <v>37</v>
      </c>
      <c r="R2" s="117" t="s">
        <v>38</v>
      </c>
      <c r="S2" s="117" t="s">
        <v>39</v>
      </c>
      <c r="T2" s="117" t="s">
        <v>40</v>
      </c>
      <c r="U2" s="117" t="s">
        <v>41</v>
      </c>
      <c r="V2" s="117" t="s">
        <v>42</v>
      </c>
      <c r="W2" s="117" t="s">
        <v>43</v>
      </c>
      <c r="X2" s="117" t="s">
        <v>44</v>
      </c>
      <c r="Y2" s="119" t="s">
        <v>45</v>
      </c>
      <c r="Z2" s="118" t="s">
        <v>46</v>
      </c>
      <c r="AA2" s="117">
        <v>2</v>
      </c>
      <c r="AB2" s="117">
        <v>3</v>
      </c>
      <c r="AC2" s="117">
        <v>4</v>
      </c>
      <c r="AD2" s="117">
        <v>5</v>
      </c>
      <c r="AE2" s="117">
        <v>6</v>
      </c>
      <c r="AF2" s="117">
        <v>7</v>
      </c>
      <c r="AG2" s="117">
        <v>8</v>
      </c>
      <c r="AH2" s="117">
        <v>9</v>
      </c>
      <c r="AI2" s="117">
        <v>10</v>
      </c>
      <c r="AJ2" s="117">
        <v>11</v>
      </c>
      <c r="AK2" s="117">
        <v>12</v>
      </c>
      <c r="AL2" s="117">
        <v>13</v>
      </c>
      <c r="AM2" s="117">
        <v>14</v>
      </c>
      <c r="AN2" s="117">
        <v>15</v>
      </c>
      <c r="AO2" s="117">
        <v>16</v>
      </c>
      <c r="AP2" s="117">
        <v>17</v>
      </c>
      <c r="AQ2" s="117">
        <v>18</v>
      </c>
      <c r="AR2" s="117">
        <v>19</v>
      </c>
      <c r="AS2" s="126">
        <v>20</v>
      </c>
      <c r="AT2" s="135" t="s">
        <v>47</v>
      </c>
      <c r="AU2" s="133" t="s">
        <v>48</v>
      </c>
      <c r="AW2" t="s">
        <v>49</v>
      </c>
      <c r="AX2" s="14"/>
    </row>
    <row r="3" spans="1:50" ht="18.75" x14ac:dyDescent="0.3">
      <c r="A3" t="str">
        <f>IF('Schüler+Bedienungsanleitung'!$DF16="M","Sehr geehrter Herr",IF('Schüler+Bedienungsanleitung'!$DF16="W","Sehr geehrte Frau","Sehr geehrte(r) Frau/Herr"))&amp; " " &amp; 'Schüler+Bedienungsanleitung'!B16 &amp; " " &amp; 'Schüler+Bedienungsanleitung'!$C$13 &amp; "" &amp; 'Schüler+Bedienungsanleitung'!D16 &amp; " " &amp; 'Schüler+Bedienungsanleitung'!$D$13</f>
        <v>Sehr geehrte Frau 1 , nachfolgend erhalten Sie Ihren persönlichen Schülercode:11111 . Bitte teilen Sie diesen Code mit niemandem, da er den Zugriff auf Ihre Noten ermöglicht.
Um Ihre Noten einzusehen, besuchen Sie bitte https://bsknoll.github.io/Noten/ .</v>
      </c>
      <c r="B3" s="161">
        <f>'Schüler+Bedienungsanleitung'!B16</f>
        <v>1</v>
      </c>
      <c r="C3" s="162">
        <f>'Schüler+Bedienungsanleitung'!C16</f>
        <v>1</v>
      </c>
      <c r="D3" s="167">
        <v>8</v>
      </c>
      <c r="E3" s="52">
        <f>IF(Endnoten!D4&gt;0.1,Endnoten!F4, )</f>
        <v>2.4</v>
      </c>
      <c r="F3" s="51"/>
      <c r="G3" s="52">
        <f>IF(Endnoten!H4&gt;0.1,Endnoten!J4, )</f>
        <v>0</v>
      </c>
      <c r="H3" s="51"/>
      <c r="I3" s="52">
        <f>IF(Endnoten!L4&gt;0.1,Endnoten!N4, )</f>
        <v>0</v>
      </c>
      <c r="J3" s="51"/>
      <c r="K3" s="52">
        <f>IF(Endnoten!P4&gt;0.1,Endnoten!R4, )</f>
        <v>0</v>
      </c>
      <c r="L3" s="7"/>
      <c r="M3" s="64">
        <f>IF(Endnoten!T4&gt;0.1,Endnoten!V4, )</f>
        <v>0</v>
      </c>
      <c r="N3" s="65">
        <f>IF(Endnoten!W4=0,Endnoten!Y4,Endnoten!Z4)</f>
        <v>2.4</v>
      </c>
      <c r="O3" s="123">
        <f>B3</f>
        <v>1</v>
      </c>
      <c r="P3" s="166">
        <f>C3</f>
        <v>1</v>
      </c>
      <c r="Q3" s="4"/>
      <c r="R3" s="4"/>
      <c r="S3" s="4"/>
      <c r="T3" s="4"/>
      <c r="U3" s="4"/>
      <c r="V3" s="4"/>
      <c r="W3" s="4"/>
      <c r="X3" s="4"/>
      <c r="Y3" s="5"/>
      <c r="Z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93"/>
      <c r="AT3" s="136">
        <f>AVERAGE(P3:AS3)</f>
        <v>1</v>
      </c>
      <c r="AU3" s="23">
        <f>IF(ISNUMBER(Endnoten!AC4),ROUND(Endnoten!AC4,2),"Nur MA")</f>
        <v>1.84</v>
      </c>
      <c r="AW3" s="54"/>
    </row>
    <row r="4" spans="1:50" ht="18.75" x14ac:dyDescent="0.3">
      <c r="A4" t="str">
        <f>IF('Schüler+Bedienungsanleitung'!$DF17="M","Sehr geehrter Herr",IF('Schüler+Bedienungsanleitung'!$DF17="W","Sehr geehrte Frau","Sehr geehrte(r) Frau/Herr"))&amp; " " &amp; 'Schüler+Bedienungsanleitung'!B17 &amp; " " &amp; 'Schüler+Bedienungsanleitung'!$C$13 &amp; "" &amp; 'Schüler+Bedienungsanleitung'!D17 &amp; " " &amp; 'Schüler+Bedienungsanleitung'!$D$13</f>
        <v>Sehr geehrter Herr 2 , nachfolgend erhalten Sie Ihren persönlichen Schülercode:22222 . Bitte teilen Sie diesen Code mit niemandem, da er den Zugriff auf Ihre Noten ermöglicht.
Um Ihre Noten einzusehen, besuchen Sie bitte https://bsknoll.github.io/Noten/ .</v>
      </c>
      <c r="B4" s="161">
        <f>'Schüler+Bedienungsanleitung'!B17</f>
        <v>2</v>
      </c>
      <c r="C4" s="162">
        <f>'Schüler+Bedienungsanleitung'!C17</f>
        <v>2</v>
      </c>
      <c r="D4" s="167">
        <v>5</v>
      </c>
      <c r="E4" s="52">
        <f>IF(Endnoten!D5&gt;0.1,Endnoten!F5, )</f>
        <v>4.5</v>
      </c>
      <c r="F4" s="51"/>
      <c r="G4" s="52">
        <f>IF(Endnoten!H5&gt;0.1,Endnoten!J5, )</f>
        <v>0</v>
      </c>
      <c r="H4" s="51"/>
      <c r="I4" s="52">
        <f>IF(Endnoten!L5&gt;0.1,Endnoten!N5, )</f>
        <v>0</v>
      </c>
      <c r="J4" s="51"/>
      <c r="K4" s="52">
        <f>IF(Endnoten!P5&gt;0.1,Endnoten!R5, )</f>
        <v>0</v>
      </c>
      <c r="L4" s="7"/>
      <c r="M4" s="64">
        <f>IF(Endnoten!T5&gt;0.1,Endnoten!V5, )</f>
        <v>0</v>
      </c>
      <c r="N4" s="65">
        <f>IF(Endnoten!W5=0,Endnoten!Y5,Endnoten!Z5)</f>
        <v>4.5</v>
      </c>
      <c r="O4" s="123">
        <f t="shared" ref="O4:O32" si="0">B4</f>
        <v>2</v>
      </c>
      <c r="P4" s="166">
        <f>P3</f>
        <v>1</v>
      </c>
      <c r="Q4" s="3"/>
      <c r="R4" s="3"/>
      <c r="S4" s="3"/>
      <c r="T4" s="3"/>
      <c r="U4" s="3"/>
      <c r="V4" s="3"/>
      <c r="W4" s="3"/>
      <c r="X4" s="3"/>
      <c r="Y4" s="6"/>
      <c r="Z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93"/>
      <c r="AT4" s="136">
        <f t="shared" ref="AT4:AT32" si="1">AVERAGE(P4:AS4)</f>
        <v>1</v>
      </c>
      <c r="AU4" s="23">
        <f>IF(ISNUMBER(Endnoten!AC5),ROUND(Endnoten!AC5,2),"Nur MA")</f>
        <v>3.1</v>
      </c>
      <c r="AW4" s="54"/>
    </row>
    <row r="5" spans="1:50" ht="18.75" x14ac:dyDescent="0.3">
      <c r="A5" t="str">
        <f>IF('Schüler+Bedienungsanleitung'!$DF18="M","Sehr geehrter Herr",IF('Schüler+Bedienungsanleitung'!$DF18="W","Sehr geehrte Frau","Sehr geehrte(r) Frau/Herr"))&amp; " " &amp; 'Schüler+Bedienungsanleitung'!B18 &amp; " " &amp; 'Schüler+Bedienungsanleitung'!$C$13 &amp; "" &amp; 'Schüler+Bedienungsanleitung'!D18 &amp; " " &amp; 'Schüler+Bedienungsanleitung'!$D$13</f>
        <v>Sehr geehrter Herr 3 , nachfolgend erhalten Sie Ihren persönlichen Schülercode:33333 . Bitte teilen Sie diesen Code mit niemandem, da er den Zugriff auf Ihre Noten ermöglicht.
Um Ihre Noten einzusehen, besuchen Sie bitte https://bsknoll.github.io/Noten/ .</v>
      </c>
      <c r="B5" s="161">
        <f>'Schüler+Bedienungsanleitung'!B18</f>
        <v>3</v>
      </c>
      <c r="C5" s="162">
        <f>'Schüler+Bedienungsanleitung'!C18</f>
        <v>3</v>
      </c>
      <c r="D5" s="167"/>
      <c r="E5" s="52">
        <f>IF(Endnoten!D6&gt;0.1,Endnoten!F6, )</f>
        <v>0</v>
      </c>
      <c r="F5" s="51"/>
      <c r="G5" s="52">
        <f>IF(Endnoten!H6&gt;0.1,Endnoten!J6, )</f>
        <v>0</v>
      </c>
      <c r="H5" s="51"/>
      <c r="I5" s="52">
        <f>IF(Endnoten!L6&gt;0.1,Endnoten!N6, )</f>
        <v>0</v>
      </c>
      <c r="J5" s="51"/>
      <c r="K5" s="52">
        <f>IF(Endnoten!P6&gt;0.1,Endnoten!R6, )</f>
        <v>0</v>
      </c>
      <c r="L5" s="7"/>
      <c r="M5" s="64">
        <f>IF(Endnoten!T6&gt;0.1,Endnoten!V6, )</f>
        <v>0</v>
      </c>
      <c r="N5" s="65" t="str">
        <f>IF(Endnoten!W6=0,Endnoten!Y6,Endnoten!Z6)</f>
        <v>ND</v>
      </c>
      <c r="O5" s="123">
        <f t="shared" si="0"/>
        <v>3</v>
      </c>
      <c r="P5" s="166">
        <f t="shared" ref="P5:P32" si="2">P4</f>
        <v>1</v>
      </c>
      <c r="Q5" s="3"/>
      <c r="R5" s="3"/>
      <c r="S5" s="3"/>
      <c r="T5" s="3"/>
      <c r="U5" s="3"/>
      <c r="V5" s="3"/>
      <c r="W5" s="3"/>
      <c r="X5" s="3"/>
      <c r="Y5" s="6"/>
      <c r="Z5" s="2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93"/>
      <c r="AT5" s="136">
        <f t="shared" si="1"/>
        <v>1</v>
      </c>
      <c r="AU5" s="23" t="str">
        <f>IF(ISNUMBER(Endnoten!AC6),ROUND(Endnoten!AC6,2),"Nur MA")</f>
        <v>Nur MA</v>
      </c>
      <c r="AW5" s="54"/>
    </row>
    <row r="6" spans="1:50" ht="18.75" x14ac:dyDescent="0.3">
      <c r="A6" t="str">
        <f>IF('Schüler+Bedienungsanleitung'!$DF19="M","Sehr geehrter Herr",IF('Schüler+Bedienungsanleitung'!$DF19="W","Sehr geehrte Frau","Sehr geehrte(r) Frau/Herr"))&amp; " " &amp; 'Schüler+Bedienungsanleitung'!B19 &amp; " " &amp; 'Schüler+Bedienungsanleitung'!$C$13 &amp; "" &amp; 'Schüler+Bedienungsanleitung'!D19 &amp; " " &amp; 'Schüler+Bedienungsanleitung'!$D$13</f>
        <v>Sehr geehrter Herr 4 , nachfolgend erhalten Sie Ihren persönlichen Schülercode:44444 . Bitte teilen Sie diesen Code mit niemandem, da er den Zugriff auf Ihre Noten ermöglicht.
Um Ihre Noten einzusehen, besuchen Sie bitte https://bsknoll.github.io/Noten/ .</v>
      </c>
      <c r="B6" s="161">
        <f>'Schüler+Bedienungsanleitung'!B19</f>
        <v>4</v>
      </c>
      <c r="C6" s="162">
        <f>'Schüler+Bedienungsanleitung'!C19</f>
        <v>4</v>
      </c>
      <c r="D6" s="167"/>
      <c r="E6" s="52">
        <f>IF(Endnoten!D7&gt;0.1,Endnoten!F7, )</f>
        <v>0</v>
      </c>
      <c r="F6" s="51"/>
      <c r="G6" s="52">
        <f>IF(Endnoten!H7&gt;0.1,Endnoten!J7, )</f>
        <v>0</v>
      </c>
      <c r="H6" s="51"/>
      <c r="I6" s="52">
        <f>IF(Endnoten!L7&gt;0.1,Endnoten!N7, )</f>
        <v>0</v>
      </c>
      <c r="J6" s="51"/>
      <c r="K6" s="52">
        <f>IF(Endnoten!P7&gt;0.1,Endnoten!R7, )</f>
        <v>0</v>
      </c>
      <c r="L6" s="7"/>
      <c r="M6" s="64">
        <f>IF(Endnoten!T7&gt;0.1,Endnoten!V7, )</f>
        <v>0</v>
      </c>
      <c r="N6" s="65" t="str">
        <f>IF(Endnoten!W7=0,Endnoten!Y7,Endnoten!Z7)</f>
        <v>ND</v>
      </c>
      <c r="O6" s="123">
        <f t="shared" si="0"/>
        <v>4</v>
      </c>
      <c r="P6" s="166">
        <f t="shared" si="2"/>
        <v>1</v>
      </c>
      <c r="Q6" s="3"/>
      <c r="R6" s="3"/>
      <c r="S6" s="3"/>
      <c r="T6" s="3"/>
      <c r="U6" s="3"/>
      <c r="V6" s="3"/>
      <c r="W6" s="3"/>
      <c r="X6" s="3"/>
      <c r="Y6" s="6"/>
      <c r="Z6" s="2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93"/>
      <c r="AT6" s="136">
        <f t="shared" si="1"/>
        <v>1</v>
      </c>
      <c r="AU6" s="23" t="str">
        <f>IF(ISNUMBER(Endnoten!AC7),ROUND(Endnoten!AC7,2),"Nur MA")</f>
        <v>Nur MA</v>
      </c>
      <c r="AW6" s="54"/>
    </row>
    <row r="7" spans="1:50" ht="18.75" x14ac:dyDescent="0.3">
      <c r="A7" t="str">
        <f>IF('Schüler+Bedienungsanleitung'!$DF20="M","Sehr geehrter Herr",IF('Schüler+Bedienungsanleitung'!$DF20="W","Sehr geehrte Frau","Sehr geehrte(r) Frau/Herr"))&amp; " " &amp; 'Schüler+Bedienungsanleitung'!B20 &amp; " " &amp; 'Schüler+Bedienungsanleitung'!$C$13 &amp; "" &amp; 'Schüler+Bedienungsanleitung'!D20 &amp; " " &amp; 'Schüler+Bedienungsanleitung'!$D$13</f>
        <v>Sehr geehrter Herr 5 , nachfolgend erhalten Sie Ihren persönlichen Schülercode:55555 . Bitte teilen Sie diesen Code mit niemandem, da er den Zugriff auf Ihre Noten ermöglicht.
Um Ihre Noten einzusehen, besuchen Sie bitte https://bsknoll.github.io/Noten/ .</v>
      </c>
      <c r="B7" s="161">
        <f>'Schüler+Bedienungsanleitung'!B20</f>
        <v>5</v>
      </c>
      <c r="C7" s="162">
        <f>'Schüler+Bedienungsanleitung'!C20</f>
        <v>5</v>
      </c>
      <c r="D7" s="167"/>
      <c r="E7" s="52">
        <f>IF(Endnoten!D8&gt;0.1,Endnoten!F8, )</f>
        <v>0</v>
      </c>
      <c r="F7" s="51"/>
      <c r="G7" s="52">
        <f>IF(Endnoten!H8&gt;0.1,Endnoten!J8, )</f>
        <v>0</v>
      </c>
      <c r="H7" s="51"/>
      <c r="I7" s="52">
        <f>IF(Endnoten!L8&gt;0.1,Endnoten!N8, )</f>
        <v>0</v>
      </c>
      <c r="J7" s="51"/>
      <c r="K7" s="52">
        <f>IF(Endnoten!P8&gt;0.1,Endnoten!R8, )</f>
        <v>0</v>
      </c>
      <c r="L7" s="7"/>
      <c r="M7" s="64">
        <f>IF(Endnoten!T8&gt;0.1,Endnoten!V8, )</f>
        <v>0</v>
      </c>
      <c r="N7" s="65" t="str">
        <f>IF(Endnoten!W8=0,Endnoten!Y8,Endnoten!Z8)</f>
        <v>ND</v>
      </c>
      <c r="O7" s="123">
        <f t="shared" si="0"/>
        <v>5</v>
      </c>
      <c r="P7" s="166">
        <f t="shared" si="2"/>
        <v>1</v>
      </c>
      <c r="Q7" s="3"/>
      <c r="R7" s="3"/>
      <c r="S7" s="3"/>
      <c r="T7" s="3"/>
      <c r="U7" s="3"/>
      <c r="V7" s="3"/>
      <c r="W7" s="3"/>
      <c r="X7" s="3"/>
      <c r="Y7" s="6"/>
      <c r="Z7" s="2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93"/>
      <c r="AT7" s="136">
        <f t="shared" si="1"/>
        <v>1</v>
      </c>
      <c r="AU7" s="23" t="str">
        <f>IF(ISNUMBER(Endnoten!AC8),ROUND(Endnoten!AC8,2),"Nur MA")</f>
        <v>Nur MA</v>
      </c>
      <c r="AW7" s="54"/>
    </row>
    <row r="8" spans="1:50" ht="18.75" x14ac:dyDescent="0.3">
      <c r="A8" t="str">
        <f>IF('Schüler+Bedienungsanleitung'!$DF21="M","Sehr geehrter Herr",IF('Schüler+Bedienungsanleitung'!$DF21="W","Sehr geehrte Frau","Sehr geehrte(r) Frau/Herr"))&amp; " " &amp; 'Schüler+Bedienungsanleitung'!B21 &amp; " " &amp; 'Schüler+Bedienungsanleitung'!$C$13 &amp; "" &amp; 'Schüler+Bedienungsanleitung'!D21 &amp; " " &amp; 'Schüler+Bedienungsanleitung'!$D$13</f>
        <v>Sehr geehrter Herr 6 , nachfolgend erhalten Sie Ihren persönlichen Schülercode:66666 . Bitte teilen Sie diesen Code mit niemandem, da er den Zugriff auf Ihre Noten ermöglicht.
Um Ihre Noten einzusehen, besuchen Sie bitte https://bsknoll.github.io/Noten/ .</v>
      </c>
      <c r="B8" s="161">
        <f>'Schüler+Bedienungsanleitung'!B21</f>
        <v>6</v>
      </c>
      <c r="C8" s="162">
        <f>'Schüler+Bedienungsanleitung'!C21</f>
        <v>6</v>
      </c>
      <c r="D8" s="167"/>
      <c r="E8" s="52">
        <f>IF(Endnoten!D9&gt;0.1,Endnoten!F9, )</f>
        <v>0</v>
      </c>
      <c r="F8" s="51"/>
      <c r="G8" s="52">
        <f>IF(Endnoten!H9&gt;0.1,Endnoten!J9, )</f>
        <v>0</v>
      </c>
      <c r="H8" s="51"/>
      <c r="I8" s="52">
        <f>IF(Endnoten!L9&gt;0.1,Endnoten!N9, )</f>
        <v>0</v>
      </c>
      <c r="J8" s="51"/>
      <c r="K8" s="52">
        <f>IF(Endnoten!P9&gt;0.1,Endnoten!R9, )</f>
        <v>0</v>
      </c>
      <c r="L8" s="7"/>
      <c r="M8" s="64">
        <f>IF(Endnoten!T9&gt;0.1,Endnoten!V9, )</f>
        <v>0</v>
      </c>
      <c r="N8" s="65" t="str">
        <f>IF(Endnoten!W9=0,Endnoten!Y9,Endnoten!Z9)</f>
        <v>ND</v>
      </c>
      <c r="O8" s="123">
        <f t="shared" si="0"/>
        <v>6</v>
      </c>
      <c r="P8" s="166">
        <f t="shared" si="2"/>
        <v>1</v>
      </c>
      <c r="Q8" s="3"/>
      <c r="R8" s="3"/>
      <c r="S8" s="3"/>
      <c r="T8" s="3"/>
      <c r="U8" s="3"/>
      <c r="V8" s="3"/>
      <c r="W8" s="3"/>
      <c r="X8" s="3"/>
      <c r="Y8" s="6"/>
      <c r="Z8" s="2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93"/>
      <c r="AT8" s="136">
        <f t="shared" si="1"/>
        <v>1</v>
      </c>
      <c r="AU8" s="23" t="str">
        <f>IF(ISNUMBER(Endnoten!AC9),ROUND(Endnoten!AC9,2),"Nur MA")</f>
        <v>Nur MA</v>
      </c>
      <c r="AW8" s="54"/>
    </row>
    <row r="9" spans="1:50" ht="18.75" x14ac:dyDescent="0.3">
      <c r="A9" t="str">
        <f>IF('Schüler+Bedienungsanleitung'!$DF22="M","Sehr geehrter Herr",IF('Schüler+Bedienungsanleitung'!$DF22="W","Sehr geehrte Frau","Sehr geehrte(r) Frau/Herr"))&amp; " " &amp; 'Schüler+Bedienungsanleitung'!B22 &amp; " " &amp; 'Schüler+Bedienungsanleitung'!$C$13 &amp; "" &amp; 'Schüler+Bedienungsanleitung'!D22 &amp; " " &amp; 'Schüler+Bedienungsanleitung'!$D$13</f>
        <v>Sehr geehrte Frau 7 , nachfolgend erhalten Sie Ihren persönlichen Schülercode:77777 . Bitte teilen Sie diesen Code mit niemandem, da er den Zugriff auf Ihre Noten ermöglicht.
Um Ihre Noten einzusehen, besuchen Sie bitte https://bsknoll.github.io/Noten/ .</v>
      </c>
      <c r="B9" s="161">
        <f>'Schüler+Bedienungsanleitung'!B22</f>
        <v>7</v>
      </c>
      <c r="C9" s="162">
        <f>'Schüler+Bedienungsanleitung'!C22</f>
        <v>7</v>
      </c>
      <c r="D9" s="167"/>
      <c r="E9" s="52">
        <f>IF(Endnoten!D10&gt;0.1,Endnoten!F10, )</f>
        <v>0</v>
      </c>
      <c r="F9" s="51"/>
      <c r="G9" s="52">
        <f>IF(Endnoten!H10&gt;0.1,Endnoten!J10, )</f>
        <v>0</v>
      </c>
      <c r="H9" s="51"/>
      <c r="I9" s="52">
        <f>IF(Endnoten!L10&gt;0.1,Endnoten!N10, )</f>
        <v>0</v>
      </c>
      <c r="J9" s="51"/>
      <c r="K9" s="52">
        <f>IF(Endnoten!P10&gt;0.1,Endnoten!R10, )</f>
        <v>0</v>
      </c>
      <c r="L9" s="7"/>
      <c r="M9" s="64">
        <f>IF(Endnoten!T10&gt;0.1,Endnoten!V10, )</f>
        <v>0</v>
      </c>
      <c r="N9" s="65" t="str">
        <f>IF(Endnoten!W10=0,Endnoten!Y10,Endnoten!Z10)</f>
        <v>ND</v>
      </c>
      <c r="O9" s="123">
        <f t="shared" si="0"/>
        <v>7</v>
      </c>
      <c r="P9" s="166">
        <f t="shared" si="2"/>
        <v>1</v>
      </c>
      <c r="Q9" s="3"/>
      <c r="R9" s="3"/>
      <c r="S9" s="3"/>
      <c r="T9" s="3"/>
      <c r="U9" s="3"/>
      <c r="V9" s="3"/>
      <c r="W9" s="3"/>
      <c r="X9" s="3"/>
      <c r="Y9" s="6"/>
      <c r="Z9" s="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93"/>
      <c r="AT9" s="136">
        <f t="shared" si="1"/>
        <v>1</v>
      </c>
      <c r="AU9" s="23" t="str">
        <f>IF(ISNUMBER(Endnoten!AC10),ROUND(Endnoten!AC10,2),"Nur MA")</f>
        <v>Nur MA</v>
      </c>
      <c r="AW9" s="54"/>
    </row>
    <row r="10" spans="1:50" ht="18.75" x14ac:dyDescent="0.3">
      <c r="A10" t="str">
        <f>IF('Schüler+Bedienungsanleitung'!$DF23="M","Sehr geehrter Herr",IF('Schüler+Bedienungsanleitung'!$DF23="W","Sehr geehrte Frau","Sehr geehrte(r) Frau/Herr"))&amp; " " &amp; 'Schüler+Bedienungsanleitung'!B23 &amp; " " &amp; 'Schüler+Bedienungsanleitung'!$C$13 &amp; "" &amp; 'Schüler+Bedienungsanleitung'!D23 &amp; " " &amp; 'Schüler+Bedienungsanleitung'!$D$13</f>
        <v>Sehr geehrter Herr 8 , nachfolgend erhalten Sie Ihren persönlichen Schülercode:88888 . Bitte teilen Sie diesen Code mit niemandem, da er den Zugriff auf Ihre Noten ermöglicht.
Um Ihre Noten einzusehen, besuchen Sie bitte https://bsknoll.github.io/Noten/ .</v>
      </c>
      <c r="B10" s="161">
        <f>'Schüler+Bedienungsanleitung'!B23</f>
        <v>8</v>
      </c>
      <c r="C10" s="162">
        <f>'Schüler+Bedienungsanleitung'!C23</f>
        <v>8</v>
      </c>
      <c r="D10" s="167"/>
      <c r="E10" s="52">
        <f>IF(Endnoten!D11&gt;0.1,Endnoten!F11, )</f>
        <v>0</v>
      </c>
      <c r="F10" s="51"/>
      <c r="G10" s="52">
        <f>IF(Endnoten!H11&gt;0.1,Endnoten!J11, )</f>
        <v>0</v>
      </c>
      <c r="H10" s="51"/>
      <c r="I10" s="52">
        <f>IF(Endnoten!L11&gt;0.1,Endnoten!N11, )</f>
        <v>0</v>
      </c>
      <c r="J10" s="51"/>
      <c r="K10" s="52">
        <f>IF(Endnoten!P11&gt;0.1,Endnoten!R11, )</f>
        <v>0</v>
      </c>
      <c r="L10" s="7"/>
      <c r="M10" s="64">
        <f>IF(Endnoten!T11&gt;0.1,Endnoten!V11, )</f>
        <v>0</v>
      </c>
      <c r="N10" s="65" t="str">
        <f>IF(Endnoten!W11=0,Endnoten!Y11,Endnoten!Z11)</f>
        <v>ND</v>
      </c>
      <c r="O10" s="123">
        <f t="shared" si="0"/>
        <v>8</v>
      </c>
      <c r="P10" s="166">
        <f t="shared" si="2"/>
        <v>1</v>
      </c>
      <c r="Q10" s="3"/>
      <c r="R10" s="3"/>
      <c r="S10" s="3"/>
      <c r="T10" s="3"/>
      <c r="U10" s="3"/>
      <c r="V10" s="3"/>
      <c r="W10" s="3"/>
      <c r="X10" s="3"/>
      <c r="Y10" s="6"/>
      <c r="Z10" s="2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93"/>
      <c r="AT10" s="136">
        <f t="shared" si="1"/>
        <v>1</v>
      </c>
      <c r="AU10" s="23" t="str">
        <f>IF(ISNUMBER(Endnoten!AC11),ROUND(Endnoten!AC11,2),"Nur MA")</f>
        <v>Nur MA</v>
      </c>
      <c r="AW10" s="54"/>
    </row>
    <row r="11" spans="1:50" ht="18.75" x14ac:dyDescent="0.3">
      <c r="A11" t="str">
        <f>IF('Schüler+Bedienungsanleitung'!$DF24="M","Sehr geehrter Herr",IF('Schüler+Bedienungsanleitung'!$DF24="W","Sehr geehrte Frau","Sehr geehrte(r) Frau/Herr"))&amp; " " &amp; 'Schüler+Bedienungsanleitung'!B24 &amp; " " &amp; 'Schüler+Bedienungsanleitung'!$C$13 &amp; "" &amp; 'Schüler+Bedienungsanleitung'!D24 &amp; " " &amp; 'Schüler+Bedienungsanleitung'!$D$13</f>
        <v>Sehr geehrter Herr 9 , nachfolgend erhalten Sie Ihren persönlichen Schülercode:99999 . Bitte teilen Sie diesen Code mit niemandem, da er den Zugriff auf Ihre Noten ermöglicht.
Um Ihre Noten einzusehen, besuchen Sie bitte https://bsknoll.github.io/Noten/ .</v>
      </c>
      <c r="B11" s="161">
        <f>'Schüler+Bedienungsanleitung'!B24</f>
        <v>9</v>
      </c>
      <c r="C11" s="162">
        <f>'Schüler+Bedienungsanleitung'!C24</f>
        <v>9</v>
      </c>
      <c r="D11" s="167"/>
      <c r="E11" s="52">
        <f>IF(Endnoten!D12&gt;0.1,Endnoten!F12, )</f>
        <v>0</v>
      </c>
      <c r="F11" s="51"/>
      <c r="G11" s="52">
        <f>IF(Endnoten!H12&gt;0.1,Endnoten!J12, )</f>
        <v>0</v>
      </c>
      <c r="H11" s="51"/>
      <c r="I11" s="52">
        <f>IF(Endnoten!L12&gt;0.1,Endnoten!N12, )</f>
        <v>0</v>
      </c>
      <c r="J11" s="51"/>
      <c r="K11" s="52">
        <f>IF(Endnoten!P12&gt;0.1,Endnoten!R12, )</f>
        <v>0</v>
      </c>
      <c r="L11" s="7"/>
      <c r="M11" s="64">
        <f>IF(Endnoten!T12&gt;0.1,Endnoten!V12, )</f>
        <v>0</v>
      </c>
      <c r="N11" s="65" t="str">
        <f>IF(Endnoten!W12=0,Endnoten!Y12,Endnoten!Z12)</f>
        <v>ND</v>
      </c>
      <c r="O11" s="123">
        <f t="shared" si="0"/>
        <v>9</v>
      </c>
      <c r="P11" s="166">
        <f t="shared" si="2"/>
        <v>1</v>
      </c>
      <c r="Q11" s="3"/>
      <c r="R11" s="3"/>
      <c r="S11" s="3"/>
      <c r="T11" s="3"/>
      <c r="U11" s="3"/>
      <c r="V11" s="3"/>
      <c r="W11" s="3"/>
      <c r="X11" s="3"/>
      <c r="Y11" s="6"/>
      <c r="Z11" s="2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93"/>
      <c r="AT11" s="136">
        <f t="shared" si="1"/>
        <v>1</v>
      </c>
      <c r="AU11" s="23" t="str">
        <f>IF(ISNUMBER(Endnoten!AC12),ROUND(Endnoten!AC12,2),"Nur MA")</f>
        <v>Nur MA</v>
      </c>
      <c r="AW11" s="54"/>
    </row>
    <row r="12" spans="1:50" ht="18.75" x14ac:dyDescent="0.3">
      <c r="A12" t="str">
        <f>IF('Schüler+Bedienungsanleitung'!$DF25="M","Sehr geehrter Herr",IF('Schüler+Bedienungsanleitung'!$DF25="W","Sehr geehrte Frau","Sehr geehrte(r) Frau/Herr"))&amp; " " &amp; 'Schüler+Bedienungsanleitung'!B25 &amp; " " &amp; 'Schüler+Bedienungsanleitung'!$C$13 &amp; "" &amp; 'Schüler+Bedienungsanleitung'!D25 &amp; " " &amp; 'Schüler+Bedienungsanleitung'!$D$13</f>
        <v>Sehr geehrter Herr 10 , nachfolgend erhalten Sie Ihren persönlichen Schülercode:111110 . Bitte teilen Sie diesen Code mit niemandem, da er den Zugriff auf Ihre Noten ermöglicht.
Um Ihre Noten einzusehen, besuchen Sie bitte https://bsknoll.github.io/Noten/ .</v>
      </c>
      <c r="B12" s="161">
        <f>'Schüler+Bedienungsanleitung'!B25</f>
        <v>10</v>
      </c>
      <c r="C12" s="162">
        <f>'Schüler+Bedienungsanleitung'!C25</f>
        <v>10</v>
      </c>
      <c r="D12" s="167"/>
      <c r="E12" s="52">
        <f>IF(Endnoten!D13&gt;0.1,Endnoten!F13, )</f>
        <v>0</v>
      </c>
      <c r="F12" s="51"/>
      <c r="G12" s="52">
        <f>IF(Endnoten!H13&gt;0.1,Endnoten!J13, )</f>
        <v>0</v>
      </c>
      <c r="H12" s="51"/>
      <c r="I12" s="52">
        <f>IF(Endnoten!L13&gt;0.1,Endnoten!N13, )</f>
        <v>0</v>
      </c>
      <c r="J12" s="51"/>
      <c r="K12" s="52">
        <f>IF(Endnoten!P13&gt;0.1,Endnoten!R13, )</f>
        <v>0</v>
      </c>
      <c r="L12" s="7"/>
      <c r="M12" s="64">
        <f>IF(Endnoten!T13&gt;0.1,Endnoten!V13, )</f>
        <v>0</v>
      </c>
      <c r="N12" s="65" t="str">
        <f>IF(Endnoten!W13=0,Endnoten!Y13,Endnoten!Z13)</f>
        <v>ND</v>
      </c>
      <c r="O12" s="123">
        <f t="shared" si="0"/>
        <v>10</v>
      </c>
      <c r="P12" s="166">
        <f t="shared" si="2"/>
        <v>1</v>
      </c>
      <c r="Q12" s="3"/>
      <c r="R12" s="3"/>
      <c r="S12" s="3"/>
      <c r="T12" s="3"/>
      <c r="U12" s="3"/>
      <c r="V12" s="3"/>
      <c r="W12" s="3"/>
      <c r="X12" s="3"/>
      <c r="Y12" s="6"/>
      <c r="Z12" s="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93"/>
      <c r="AT12" s="136">
        <f t="shared" si="1"/>
        <v>1</v>
      </c>
      <c r="AU12" s="23" t="str">
        <f>IF(ISNUMBER(Endnoten!AC13),ROUND(Endnoten!AC13,2),"Nur MA")</f>
        <v>Nur MA</v>
      </c>
      <c r="AW12" s="54"/>
    </row>
    <row r="13" spans="1:50" ht="18.75" x14ac:dyDescent="0.3">
      <c r="A13" t="str">
        <f>IF('Schüler+Bedienungsanleitung'!$DF26="M","Sehr geehrter Herr",IF('Schüler+Bedienungsanleitung'!$DF26="W","Sehr geehrte Frau","Sehr geehrte(r) Frau/Herr"))&amp; " " &amp; 'Schüler+Bedienungsanleitung'!B26 &amp; " " &amp; 'Schüler+Bedienungsanleitung'!$C$13 &amp; "" &amp; 'Schüler+Bedienungsanleitung'!D26 &amp; " " &amp; 'Schüler+Bedienungsanleitung'!$D$13</f>
        <v>Sehr geehrte(r) Frau/Herr 11 , nachfolgend erhalten Sie Ihren persönlichen Schülercode: . Bitte teilen Sie diesen Code mit niemandem, da er den Zugriff auf Ihre Noten ermöglicht.
Um Ihre Noten einzusehen, besuchen Sie bitte https://bsknoll.github.io/Noten/ .</v>
      </c>
      <c r="B13" s="161">
        <f>'Schüler+Bedienungsanleitung'!B26</f>
        <v>11</v>
      </c>
      <c r="C13" s="162">
        <f>'Schüler+Bedienungsanleitung'!C26</f>
        <v>11</v>
      </c>
      <c r="D13" s="167"/>
      <c r="E13" s="52">
        <f>IF(Endnoten!D14&gt;0.1,Endnoten!F14, )</f>
        <v>0</v>
      </c>
      <c r="F13" s="51"/>
      <c r="G13" s="52">
        <f>IF(Endnoten!H14&gt;0.1,Endnoten!J14, )</f>
        <v>0</v>
      </c>
      <c r="H13" s="51"/>
      <c r="I13" s="52">
        <f>IF(Endnoten!L14&gt;0.1,Endnoten!N14, )</f>
        <v>0</v>
      </c>
      <c r="J13" s="51"/>
      <c r="K13" s="52">
        <f>IF(Endnoten!P14&gt;0.1,Endnoten!R14, )</f>
        <v>0</v>
      </c>
      <c r="L13" s="7"/>
      <c r="M13" s="64">
        <f>IF(Endnoten!T14&gt;0.1,Endnoten!V14, )</f>
        <v>0</v>
      </c>
      <c r="N13" s="65" t="str">
        <f>IF(Endnoten!W14=0,Endnoten!Y14,Endnoten!Z14)</f>
        <v>ND</v>
      </c>
      <c r="O13" s="123">
        <f t="shared" si="0"/>
        <v>11</v>
      </c>
      <c r="P13" s="166">
        <f t="shared" si="2"/>
        <v>1</v>
      </c>
      <c r="Q13" s="3"/>
      <c r="R13" s="3"/>
      <c r="S13" s="3"/>
      <c r="T13" s="3"/>
      <c r="U13" s="3"/>
      <c r="V13" s="3"/>
      <c r="W13" s="3"/>
      <c r="X13" s="3"/>
      <c r="Y13" s="6"/>
      <c r="Z13" s="2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93"/>
      <c r="AT13" s="136">
        <f t="shared" si="1"/>
        <v>1</v>
      </c>
      <c r="AU13" s="23" t="str">
        <f>IF(ISNUMBER(Endnoten!AC14),ROUND(Endnoten!AC14,2),"Nur MA")</f>
        <v>Nur MA</v>
      </c>
      <c r="AW13" s="54"/>
    </row>
    <row r="14" spans="1:50" ht="18.75" x14ac:dyDescent="0.3">
      <c r="A14" t="str">
        <f>IF('Schüler+Bedienungsanleitung'!$DF27="M","Sehr geehrter Herr",IF('Schüler+Bedienungsanleitung'!$DF27="W","Sehr geehrte Frau","Sehr geehrte(r) Frau/Herr"))&amp; " " &amp; 'Schüler+Bedienungsanleitung'!B27 &amp; " " &amp; 'Schüler+Bedienungsanleitung'!$C$13 &amp; "" &amp; 'Schüler+Bedienungsanleitung'!D27 &amp; " " &amp; 'Schüler+Bedienungsanleitung'!$D$13</f>
        <v>Sehr geehrte(r) Frau/Herr 12 , nachfolgend erhalten Sie Ihren persönlichen Schülercode: . Bitte teilen Sie diesen Code mit niemandem, da er den Zugriff auf Ihre Noten ermöglicht.
Um Ihre Noten einzusehen, besuchen Sie bitte https://bsknoll.github.io/Noten/ .</v>
      </c>
      <c r="B14" s="161">
        <f>'Schüler+Bedienungsanleitung'!B27</f>
        <v>12</v>
      </c>
      <c r="C14" s="162">
        <f>'Schüler+Bedienungsanleitung'!C27</f>
        <v>12</v>
      </c>
      <c r="D14" s="167"/>
      <c r="E14" s="52">
        <f>IF(Endnoten!D15&gt;0.1,Endnoten!F15, )</f>
        <v>0</v>
      </c>
      <c r="F14" s="51"/>
      <c r="G14" s="52">
        <f>IF(Endnoten!H15&gt;0.1,Endnoten!J15, )</f>
        <v>0</v>
      </c>
      <c r="H14" s="51"/>
      <c r="I14" s="52">
        <f>IF(Endnoten!L15&gt;0.1,Endnoten!N15, )</f>
        <v>0</v>
      </c>
      <c r="J14" s="51"/>
      <c r="K14" s="52">
        <f>IF(Endnoten!P15&gt;0.1,Endnoten!R15, )</f>
        <v>0</v>
      </c>
      <c r="L14" s="7"/>
      <c r="M14" s="64">
        <f>IF(Endnoten!T15&gt;0.1,Endnoten!V15, )</f>
        <v>0</v>
      </c>
      <c r="N14" s="65" t="str">
        <f>IF(Endnoten!W15=0,Endnoten!Y15,Endnoten!Z15)</f>
        <v>ND</v>
      </c>
      <c r="O14" s="123">
        <f t="shared" si="0"/>
        <v>12</v>
      </c>
      <c r="P14" s="166">
        <f t="shared" si="2"/>
        <v>1</v>
      </c>
      <c r="Q14" s="3"/>
      <c r="R14" s="3"/>
      <c r="S14" s="3"/>
      <c r="T14" s="3"/>
      <c r="U14" s="3"/>
      <c r="V14" s="3"/>
      <c r="W14" s="3"/>
      <c r="X14" s="3"/>
      <c r="Y14" s="6"/>
      <c r="Z14" s="2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93"/>
      <c r="AT14" s="136">
        <f t="shared" si="1"/>
        <v>1</v>
      </c>
      <c r="AU14" s="23" t="str">
        <f>IF(ISNUMBER(Endnoten!AC15),ROUND(Endnoten!AC15,2),"Nur MA")</f>
        <v>Nur MA</v>
      </c>
      <c r="AW14" s="54"/>
    </row>
    <row r="15" spans="1:50" ht="18.75" x14ac:dyDescent="0.3">
      <c r="A15" t="str">
        <f>IF('Schüler+Bedienungsanleitung'!$DF28="M","Sehr geehrter Herr",IF('Schüler+Bedienungsanleitung'!$DF28="W","Sehr geehrte Frau","Sehr geehrte(r) Frau/Herr"))&amp; " " &amp; 'Schüler+Bedienungsanleitung'!B28 &amp; " " &amp; 'Schüler+Bedienungsanleitung'!$C$13 &amp; "" &amp; 'Schüler+Bedienungsanleitung'!D28 &amp; " " &amp; 'Schüler+Bedienungsanleitung'!$D$13</f>
        <v>Sehr geehrte(r) Frau/Herr 13 , nachfolgend erhalten Sie Ihren persönlichen Schülercode: . Bitte teilen Sie diesen Code mit niemandem, da er den Zugriff auf Ihre Noten ermöglicht.
Um Ihre Noten einzusehen, besuchen Sie bitte https://bsknoll.github.io/Noten/ .</v>
      </c>
      <c r="B15" s="161">
        <f>'Schüler+Bedienungsanleitung'!B28</f>
        <v>13</v>
      </c>
      <c r="C15" s="162">
        <f>'Schüler+Bedienungsanleitung'!C28</f>
        <v>13</v>
      </c>
      <c r="D15" s="167"/>
      <c r="E15" s="52">
        <f>IF(Endnoten!D16&gt;0.1,Endnoten!F16, )</f>
        <v>0</v>
      </c>
      <c r="F15" s="51"/>
      <c r="G15" s="52">
        <f>IF(Endnoten!H16&gt;0.1,Endnoten!J16, )</f>
        <v>0</v>
      </c>
      <c r="H15" s="51"/>
      <c r="I15" s="52">
        <f>IF(Endnoten!L16&gt;0.1,Endnoten!N16, )</f>
        <v>0</v>
      </c>
      <c r="J15" s="51"/>
      <c r="K15" s="52">
        <f>IF(Endnoten!P16&gt;0.1,Endnoten!R16, )</f>
        <v>0</v>
      </c>
      <c r="L15" s="7"/>
      <c r="M15" s="64">
        <f>IF(Endnoten!T16&gt;0.1,Endnoten!V16, )</f>
        <v>0</v>
      </c>
      <c r="N15" s="65" t="str">
        <f>IF(Endnoten!W16=0,Endnoten!Y16,Endnoten!Z16)</f>
        <v>ND</v>
      </c>
      <c r="O15" s="123">
        <f t="shared" si="0"/>
        <v>13</v>
      </c>
      <c r="P15" s="166">
        <f t="shared" si="2"/>
        <v>1</v>
      </c>
      <c r="Q15" s="3"/>
      <c r="R15" s="3"/>
      <c r="S15" s="3"/>
      <c r="T15" s="3"/>
      <c r="U15" s="3"/>
      <c r="V15" s="3"/>
      <c r="W15" s="3"/>
      <c r="X15" s="3"/>
      <c r="Y15" s="6"/>
      <c r="Z15" s="2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93"/>
      <c r="AT15" s="136">
        <f t="shared" si="1"/>
        <v>1</v>
      </c>
      <c r="AU15" s="23" t="str">
        <f>IF(ISNUMBER(Endnoten!AC16),ROUND(Endnoten!AC16,2),"Nur MA")</f>
        <v>Nur MA</v>
      </c>
      <c r="AW15" s="54"/>
    </row>
    <row r="16" spans="1:50" ht="18.75" x14ac:dyDescent="0.3">
      <c r="A16" t="str">
        <f>IF('Schüler+Bedienungsanleitung'!$DF29="M","Sehr geehrter Herr",IF('Schüler+Bedienungsanleitung'!$DF29="W","Sehr geehrte Frau","Sehr geehrte(r) Frau/Herr"))&amp; " " &amp; 'Schüler+Bedienungsanleitung'!B29 &amp; " " &amp; 'Schüler+Bedienungsanleitung'!$C$13 &amp; "" &amp; 'Schüler+Bedienungsanleitung'!D29 &amp; " " &amp; 'Schüler+Bedienungsanleitung'!$D$13</f>
        <v>Sehr geehrte(r) Frau/Herr 14 , nachfolgend erhalten Sie Ihren persönlichen Schülercode: . Bitte teilen Sie diesen Code mit niemandem, da er den Zugriff auf Ihre Noten ermöglicht.
Um Ihre Noten einzusehen, besuchen Sie bitte https://bsknoll.github.io/Noten/ .</v>
      </c>
      <c r="B16" s="161">
        <f>'Schüler+Bedienungsanleitung'!B29</f>
        <v>14</v>
      </c>
      <c r="C16" s="162">
        <f>'Schüler+Bedienungsanleitung'!C29</f>
        <v>14</v>
      </c>
      <c r="D16" s="167"/>
      <c r="E16" s="52">
        <f>IF(Endnoten!D17&gt;0.1,Endnoten!F17, )</f>
        <v>0</v>
      </c>
      <c r="F16" s="51"/>
      <c r="G16" s="52">
        <f>IF(Endnoten!H17&gt;0.1,Endnoten!J17, )</f>
        <v>0</v>
      </c>
      <c r="H16" s="51"/>
      <c r="I16" s="52">
        <f>IF(Endnoten!L17&gt;0.1,Endnoten!N17, )</f>
        <v>0</v>
      </c>
      <c r="J16" s="51"/>
      <c r="K16" s="52">
        <f>IF(Endnoten!P17&gt;0.1,Endnoten!R17, )</f>
        <v>0</v>
      </c>
      <c r="L16" s="7"/>
      <c r="M16" s="64">
        <f>IF(Endnoten!T17&gt;0.1,Endnoten!V17, )</f>
        <v>0</v>
      </c>
      <c r="N16" s="65" t="str">
        <f>IF(Endnoten!W17=0,Endnoten!Y17,Endnoten!Z17)</f>
        <v>ND</v>
      </c>
      <c r="O16" s="123">
        <f t="shared" si="0"/>
        <v>14</v>
      </c>
      <c r="P16" s="166">
        <f t="shared" si="2"/>
        <v>1</v>
      </c>
      <c r="Q16" s="3"/>
      <c r="R16" s="3"/>
      <c r="S16" s="3"/>
      <c r="T16" s="3"/>
      <c r="U16" s="3"/>
      <c r="V16" s="3"/>
      <c r="W16" s="3"/>
      <c r="X16" s="3"/>
      <c r="Y16" s="6"/>
      <c r="Z16" s="2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93"/>
      <c r="AT16" s="136">
        <f t="shared" si="1"/>
        <v>1</v>
      </c>
      <c r="AU16" s="23" t="str">
        <f>IF(ISNUMBER(Endnoten!AC17),ROUND(Endnoten!AC17,2),"Nur MA")</f>
        <v>Nur MA</v>
      </c>
      <c r="AW16" s="54"/>
    </row>
    <row r="17" spans="1:49" ht="18.75" x14ac:dyDescent="0.3">
      <c r="A17" t="str">
        <f>IF('Schüler+Bedienungsanleitung'!$DF30="M","Sehr geehrter Herr",IF('Schüler+Bedienungsanleitung'!$DF30="W","Sehr geehrte Frau","Sehr geehrte(r) Frau/Herr"))&amp; " " &amp; 'Schüler+Bedienungsanleitung'!B30 &amp; " " &amp; 'Schüler+Bedienungsanleitung'!$C$13 &amp; "" &amp; 'Schüler+Bedienungsanleitung'!D30 &amp; " " &amp; 'Schüler+Bedienungsanleitung'!$D$13</f>
        <v>Sehr geehrte(r) Frau/Herr 15 , nachfolgend erhalten Sie Ihren persönlichen Schülercode: . Bitte teilen Sie diesen Code mit niemandem, da er den Zugriff auf Ihre Noten ermöglicht.
Um Ihre Noten einzusehen, besuchen Sie bitte https://bsknoll.github.io/Noten/ .</v>
      </c>
      <c r="B17" s="161">
        <f>'Schüler+Bedienungsanleitung'!B30</f>
        <v>15</v>
      </c>
      <c r="C17" s="162">
        <f>'Schüler+Bedienungsanleitung'!C30</f>
        <v>15</v>
      </c>
      <c r="D17" s="167"/>
      <c r="E17" s="52">
        <f>IF(Endnoten!D18&gt;0.1,Endnoten!F18, )</f>
        <v>0</v>
      </c>
      <c r="F17" s="51"/>
      <c r="G17" s="52">
        <f>IF(Endnoten!H18&gt;0.1,Endnoten!J18, )</f>
        <v>0</v>
      </c>
      <c r="H17" s="51"/>
      <c r="I17" s="52">
        <f>IF(Endnoten!L18&gt;0.1,Endnoten!N18, )</f>
        <v>0</v>
      </c>
      <c r="J17" s="51"/>
      <c r="K17" s="52">
        <f>IF(Endnoten!P18&gt;0.1,Endnoten!R18, )</f>
        <v>0</v>
      </c>
      <c r="L17" s="7"/>
      <c r="M17" s="64">
        <f>IF(Endnoten!T18&gt;0.1,Endnoten!V18, )</f>
        <v>0</v>
      </c>
      <c r="N17" s="65" t="str">
        <f>IF(Endnoten!W18=0,Endnoten!Y18,Endnoten!Z18)</f>
        <v>ND</v>
      </c>
      <c r="O17" s="123">
        <f t="shared" si="0"/>
        <v>15</v>
      </c>
      <c r="P17" s="166">
        <f t="shared" si="2"/>
        <v>1</v>
      </c>
      <c r="Q17" s="3"/>
      <c r="R17" s="3"/>
      <c r="S17" s="3"/>
      <c r="T17" s="3"/>
      <c r="U17" s="3"/>
      <c r="V17" s="3"/>
      <c r="W17" s="3"/>
      <c r="X17" s="3"/>
      <c r="Y17" s="6"/>
      <c r="Z17" s="2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93"/>
      <c r="AT17" s="136">
        <f t="shared" si="1"/>
        <v>1</v>
      </c>
      <c r="AU17" s="23" t="str">
        <f>IF(ISNUMBER(Endnoten!AC18),ROUND(Endnoten!AC18,2),"Nur MA")</f>
        <v>Nur MA</v>
      </c>
      <c r="AW17" s="54"/>
    </row>
    <row r="18" spans="1:49" ht="18.75" x14ac:dyDescent="0.3">
      <c r="A18" t="str">
        <f>IF('Schüler+Bedienungsanleitung'!$DF31="M","Sehr geehrter Herr",IF('Schüler+Bedienungsanleitung'!$DF31="W","Sehr geehrte Frau","Sehr geehrte(r) Frau/Herr"))&amp; " " &amp; 'Schüler+Bedienungsanleitung'!B31 &amp; " " &amp; 'Schüler+Bedienungsanleitung'!$C$13 &amp; "" &amp; 'Schüler+Bedienungsanleitung'!D31 &amp; " " &amp; 'Schüler+Bedienungsanleitung'!$D$13</f>
        <v>Sehr geehrte(r) Frau/Herr 16 , nachfolgend erhalten Sie Ihren persönlichen Schülercode: . Bitte teilen Sie diesen Code mit niemandem, da er den Zugriff auf Ihre Noten ermöglicht.
Um Ihre Noten einzusehen, besuchen Sie bitte https://bsknoll.github.io/Noten/ .</v>
      </c>
      <c r="B18" s="161">
        <f>'Schüler+Bedienungsanleitung'!B31</f>
        <v>16</v>
      </c>
      <c r="C18" s="162">
        <f>'Schüler+Bedienungsanleitung'!C31</f>
        <v>16</v>
      </c>
      <c r="D18" s="167"/>
      <c r="E18" s="52">
        <f>IF(Endnoten!D19&gt;0.1,Endnoten!F19, )</f>
        <v>0</v>
      </c>
      <c r="F18" s="51"/>
      <c r="G18" s="52">
        <f>IF(Endnoten!H19&gt;0.1,Endnoten!J19, )</f>
        <v>0</v>
      </c>
      <c r="H18" s="51"/>
      <c r="I18" s="52">
        <f>IF(Endnoten!L19&gt;0.1,Endnoten!N19, )</f>
        <v>0</v>
      </c>
      <c r="J18" s="51"/>
      <c r="K18" s="52">
        <f>IF(Endnoten!P19&gt;0.1,Endnoten!R19, )</f>
        <v>0</v>
      </c>
      <c r="L18" s="7"/>
      <c r="M18" s="64">
        <f>IF(Endnoten!T19&gt;0.1,Endnoten!V19, )</f>
        <v>0</v>
      </c>
      <c r="N18" s="65" t="str">
        <f>IF(Endnoten!W19=0,Endnoten!Y19,Endnoten!Z19)</f>
        <v>ND</v>
      </c>
      <c r="O18" s="123">
        <f t="shared" si="0"/>
        <v>16</v>
      </c>
      <c r="P18" s="166">
        <f t="shared" si="2"/>
        <v>1</v>
      </c>
      <c r="Q18" s="3"/>
      <c r="R18" s="3"/>
      <c r="S18" s="3"/>
      <c r="T18" s="3"/>
      <c r="U18" s="3"/>
      <c r="V18" s="3"/>
      <c r="W18" s="3"/>
      <c r="X18" s="3"/>
      <c r="Y18" s="6"/>
      <c r="Z18" s="2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93"/>
      <c r="AT18" s="136">
        <f t="shared" si="1"/>
        <v>1</v>
      </c>
      <c r="AU18" s="23" t="str">
        <f>IF(ISNUMBER(Endnoten!AC19),ROUND(Endnoten!AC19,2),"Nur MA")</f>
        <v>Nur MA</v>
      </c>
      <c r="AW18" s="54"/>
    </row>
    <row r="19" spans="1:49" ht="18.75" x14ac:dyDescent="0.3">
      <c r="A19" t="str">
        <f>IF('Schüler+Bedienungsanleitung'!$DF32="M","Sehr geehrter Herr",IF('Schüler+Bedienungsanleitung'!$DF32="W","Sehr geehrte Frau","Sehr geehrte(r) Frau/Herr"))&amp; " " &amp; 'Schüler+Bedienungsanleitung'!B32 &amp; " " &amp; 'Schüler+Bedienungsanleitung'!$C$13 &amp; "" &amp; 'Schüler+Bedienungsanleitung'!D32 &amp; " " &amp; 'Schüler+Bedienungsanleitung'!$D$13</f>
        <v>Sehr geehrte(r) Frau/Herr 17 , nachfolgend erhalten Sie Ihren persönlichen Schülercode: . Bitte teilen Sie diesen Code mit niemandem, da er den Zugriff auf Ihre Noten ermöglicht.
Um Ihre Noten einzusehen, besuchen Sie bitte https://bsknoll.github.io/Noten/ .</v>
      </c>
      <c r="B19" s="161">
        <f>'Schüler+Bedienungsanleitung'!B32</f>
        <v>17</v>
      </c>
      <c r="C19" s="162">
        <f>'Schüler+Bedienungsanleitung'!C32</f>
        <v>17</v>
      </c>
      <c r="D19" s="167"/>
      <c r="E19" s="52">
        <f>IF(Endnoten!D20&gt;0.1,Endnoten!F20, )</f>
        <v>0</v>
      </c>
      <c r="F19" s="51"/>
      <c r="G19" s="52">
        <f>IF(Endnoten!H20&gt;0.1,Endnoten!J20, )</f>
        <v>0</v>
      </c>
      <c r="H19" s="51"/>
      <c r="I19" s="52">
        <f>IF(Endnoten!L20&gt;0.1,Endnoten!N20, )</f>
        <v>0</v>
      </c>
      <c r="J19" s="51"/>
      <c r="K19" s="52">
        <f>IF(Endnoten!P20&gt;0.1,Endnoten!R20, )</f>
        <v>0</v>
      </c>
      <c r="L19" s="7"/>
      <c r="M19" s="64">
        <f>IF(Endnoten!T20&gt;0.1,Endnoten!V20, )</f>
        <v>0</v>
      </c>
      <c r="N19" s="65" t="str">
        <f>IF(Endnoten!W20=0,Endnoten!Y20,Endnoten!Z20)</f>
        <v>ND</v>
      </c>
      <c r="O19" s="123">
        <f t="shared" si="0"/>
        <v>17</v>
      </c>
      <c r="P19" s="166">
        <f t="shared" si="2"/>
        <v>1</v>
      </c>
      <c r="Q19" s="3"/>
      <c r="R19" s="3"/>
      <c r="S19" s="3"/>
      <c r="T19" s="3"/>
      <c r="U19" s="3"/>
      <c r="V19" s="3"/>
      <c r="W19" s="3"/>
      <c r="X19" s="3"/>
      <c r="Y19" s="6"/>
      <c r="Z19" s="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93"/>
      <c r="AT19" s="136">
        <f t="shared" si="1"/>
        <v>1</v>
      </c>
      <c r="AU19" s="23" t="str">
        <f>IF(ISNUMBER(Endnoten!AC20),ROUND(Endnoten!AC20,2),"Nur MA")</f>
        <v>Nur MA</v>
      </c>
      <c r="AW19" s="54"/>
    </row>
    <row r="20" spans="1:49" ht="18.75" x14ac:dyDescent="0.3">
      <c r="A20" t="str">
        <f>IF('Schüler+Bedienungsanleitung'!$DF33="M","Sehr geehrter Herr",IF('Schüler+Bedienungsanleitung'!$DF33="W","Sehr geehrte Frau","Sehr geehrte(r) Frau/Herr"))&amp; " " &amp; 'Schüler+Bedienungsanleitung'!B33 &amp; " " &amp; 'Schüler+Bedienungsanleitung'!$C$13 &amp; "" &amp; 'Schüler+Bedienungsanleitung'!D33 &amp; " " &amp; 'Schüler+Bedienungsanleitung'!$D$13</f>
        <v>Sehr geehrte(r) Frau/Herr 18 , nachfolgend erhalten Sie Ihren persönlichen Schülercode: . Bitte teilen Sie diesen Code mit niemandem, da er den Zugriff auf Ihre Noten ermöglicht.
Um Ihre Noten einzusehen, besuchen Sie bitte https://bsknoll.github.io/Noten/ .</v>
      </c>
      <c r="B20" s="161">
        <f>'Schüler+Bedienungsanleitung'!B33</f>
        <v>18</v>
      </c>
      <c r="C20" s="162">
        <f>'Schüler+Bedienungsanleitung'!C33</f>
        <v>18</v>
      </c>
      <c r="D20" s="167"/>
      <c r="E20" s="52">
        <f>IF(Endnoten!D21&gt;0.1,Endnoten!F21, )</f>
        <v>0</v>
      </c>
      <c r="F20" s="51"/>
      <c r="G20" s="52">
        <f>IF(Endnoten!H21&gt;0.1,Endnoten!J21, )</f>
        <v>0</v>
      </c>
      <c r="H20" s="51"/>
      <c r="I20" s="52">
        <f>IF(Endnoten!L21&gt;0.1,Endnoten!N21, )</f>
        <v>0</v>
      </c>
      <c r="J20" s="51"/>
      <c r="K20" s="52">
        <f>IF(Endnoten!P21&gt;0.1,Endnoten!R21, )</f>
        <v>0</v>
      </c>
      <c r="L20" s="7"/>
      <c r="M20" s="64">
        <f>IF(Endnoten!T21&gt;0.1,Endnoten!V21, )</f>
        <v>0</v>
      </c>
      <c r="N20" s="65" t="str">
        <f>IF(Endnoten!W21=0,Endnoten!Y21,Endnoten!Z21)</f>
        <v>ND</v>
      </c>
      <c r="O20" s="123">
        <f t="shared" si="0"/>
        <v>18</v>
      </c>
      <c r="P20" s="166">
        <f t="shared" si="2"/>
        <v>1</v>
      </c>
      <c r="Q20" s="3"/>
      <c r="R20" s="3"/>
      <c r="S20" s="3"/>
      <c r="T20" s="3"/>
      <c r="U20" s="3"/>
      <c r="V20" s="3"/>
      <c r="W20" s="3"/>
      <c r="X20" s="3"/>
      <c r="Y20" s="6"/>
      <c r="Z20" s="2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93"/>
      <c r="AT20" s="136">
        <f t="shared" si="1"/>
        <v>1</v>
      </c>
      <c r="AU20" s="23" t="str">
        <f>IF(ISNUMBER(Endnoten!AC21),ROUND(Endnoten!AC21,2),"Nur MA")</f>
        <v>Nur MA</v>
      </c>
      <c r="AW20" s="54"/>
    </row>
    <row r="21" spans="1:49" ht="18.75" x14ac:dyDescent="0.3">
      <c r="A21" t="str">
        <f>IF('Schüler+Bedienungsanleitung'!$DF34="M","Sehr geehrter Herr",IF('Schüler+Bedienungsanleitung'!$DF34="W","Sehr geehrte Frau","Sehr geehrte(r) Frau/Herr"))&amp; " " &amp; 'Schüler+Bedienungsanleitung'!B34 &amp; " " &amp; 'Schüler+Bedienungsanleitung'!$C$13 &amp; "" &amp; 'Schüler+Bedienungsanleitung'!D34 &amp; " " &amp; 'Schüler+Bedienungsanleitung'!$D$13</f>
        <v>Sehr geehrte(r) Frau/Herr 19 , nachfolgend erhalten Sie Ihren persönlichen Schülercode: . Bitte teilen Sie diesen Code mit niemandem, da er den Zugriff auf Ihre Noten ermöglicht.
Um Ihre Noten einzusehen, besuchen Sie bitte https://bsknoll.github.io/Noten/ .</v>
      </c>
      <c r="B21" s="161">
        <f>'Schüler+Bedienungsanleitung'!B34</f>
        <v>19</v>
      </c>
      <c r="C21" s="162">
        <f>'Schüler+Bedienungsanleitung'!C34</f>
        <v>19</v>
      </c>
      <c r="D21" s="167"/>
      <c r="E21" s="52">
        <f>IF(Endnoten!D22&gt;0.1,Endnoten!F22, )</f>
        <v>0</v>
      </c>
      <c r="F21" s="51"/>
      <c r="G21" s="52">
        <f>IF(Endnoten!H22&gt;0.1,Endnoten!J22, )</f>
        <v>0</v>
      </c>
      <c r="H21" s="51"/>
      <c r="I21" s="52">
        <f>IF(Endnoten!L22&gt;0.1,Endnoten!N22, )</f>
        <v>0</v>
      </c>
      <c r="J21" s="51"/>
      <c r="K21" s="52">
        <f>IF(Endnoten!P22&gt;0.1,Endnoten!R22, )</f>
        <v>0</v>
      </c>
      <c r="L21" s="7"/>
      <c r="M21" s="64">
        <f>IF(Endnoten!T22&gt;0.1,Endnoten!V22, )</f>
        <v>0</v>
      </c>
      <c r="N21" s="65" t="str">
        <f>IF(Endnoten!W22=0,Endnoten!Y22,Endnoten!Z22)</f>
        <v>ND</v>
      </c>
      <c r="O21" s="123">
        <f t="shared" si="0"/>
        <v>19</v>
      </c>
      <c r="P21" s="166">
        <f t="shared" si="2"/>
        <v>1</v>
      </c>
      <c r="Q21" s="3"/>
      <c r="R21" s="3"/>
      <c r="S21" s="3"/>
      <c r="T21" s="3"/>
      <c r="U21" s="3"/>
      <c r="V21" s="3"/>
      <c r="W21" s="3"/>
      <c r="X21" s="3"/>
      <c r="Y21" s="6"/>
      <c r="Z21" s="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93"/>
      <c r="AT21" s="136">
        <f t="shared" si="1"/>
        <v>1</v>
      </c>
      <c r="AU21" s="23" t="str">
        <f>IF(ISNUMBER(Endnoten!AC22),ROUND(Endnoten!AC22,2),"Nur MA")</f>
        <v>Nur MA</v>
      </c>
      <c r="AW21" s="54"/>
    </row>
    <row r="22" spans="1:49" ht="18.75" x14ac:dyDescent="0.3">
      <c r="A22" t="str">
        <f>IF('Schüler+Bedienungsanleitung'!$DF35="M","Sehr geehrter Herr",IF('Schüler+Bedienungsanleitung'!$DF35="W","Sehr geehrte Frau","Sehr geehrte(r) Frau/Herr"))&amp; " " &amp; 'Schüler+Bedienungsanleitung'!B35 &amp; " " &amp; 'Schüler+Bedienungsanleitung'!$C$13 &amp; "" &amp; 'Schüler+Bedienungsanleitung'!D35 &amp; " " &amp; 'Schüler+Bedienungsanleitung'!$D$13</f>
        <v>Sehr geehrte(r) Frau/Herr 20 , nachfolgend erhalten Sie Ihren persönlichen Schülercode: . Bitte teilen Sie diesen Code mit niemandem, da er den Zugriff auf Ihre Noten ermöglicht.
Um Ihre Noten einzusehen, besuchen Sie bitte https://bsknoll.github.io/Noten/ .</v>
      </c>
      <c r="B22" s="161">
        <f>'Schüler+Bedienungsanleitung'!B35</f>
        <v>20</v>
      </c>
      <c r="C22" s="162">
        <f>'Schüler+Bedienungsanleitung'!C35</f>
        <v>20</v>
      </c>
      <c r="D22" s="167"/>
      <c r="E22" s="52">
        <f>IF(Endnoten!D23&gt;0.1,Endnoten!F23, )</f>
        <v>0</v>
      </c>
      <c r="F22" s="51"/>
      <c r="G22" s="52">
        <f>IF(Endnoten!H23&gt;0.1,Endnoten!J23, )</f>
        <v>0</v>
      </c>
      <c r="H22" s="51"/>
      <c r="I22" s="52">
        <f>IF(Endnoten!L23&gt;0.1,Endnoten!N23, )</f>
        <v>0</v>
      </c>
      <c r="J22" s="51"/>
      <c r="K22" s="52">
        <f>IF(Endnoten!P23&gt;0.1,Endnoten!R23, )</f>
        <v>0</v>
      </c>
      <c r="L22" s="7"/>
      <c r="M22" s="52">
        <f>IF(Endnoten!T23&gt;0.1,Endnoten!V23, )</f>
        <v>0</v>
      </c>
      <c r="N22" s="65" t="str">
        <f>IF(Endnoten!W23=0,Endnoten!Y23,Endnoten!Z23)</f>
        <v>ND</v>
      </c>
      <c r="O22" s="123">
        <f t="shared" si="0"/>
        <v>20</v>
      </c>
      <c r="P22" s="166">
        <f t="shared" si="2"/>
        <v>1</v>
      </c>
      <c r="Q22" s="3"/>
      <c r="R22" s="3"/>
      <c r="S22" s="3"/>
      <c r="T22" s="3"/>
      <c r="U22" s="3"/>
      <c r="V22" s="3"/>
      <c r="W22" s="3"/>
      <c r="X22" s="3"/>
      <c r="Y22" s="6"/>
      <c r="Z22" s="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93"/>
      <c r="AT22" s="136">
        <f t="shared" si="1"/>
        <v>1</v>
      </c>
      <c r="AU22" s="23" t="str">
        <f>IF(ISNUMBER(Endnoten!AC23),ROUND(Endnoten!AC23,2),"Nur MA")</f>
        <v>Nur MA</v>
      </c>
      <c r="AW22" s="54"/>
    </row>
    <row r="23" spans="1:49" ht="18.75" x14ac:dyDescent="0.3">
      <c r="A23" t="str">
        <f>IF('Schüler+Bedienungsanleitung'!$DF36="M","Sehr geehrter Herr",IF('Schüler+Bedienungsanleitung'!$DF36="W","Sehr geehrte Frau","Sehr geehrte(r) Frau/Herr"))&amp; " " &amp; 'Schüler+Bedienungsanleitung'!B36 &amp; " " &amp; 'Schüler+Bedienungsanleitung'!$C$13 &amp; "" &amp; 'Schüler+Bedienungsanleitung'!D36 &amp; " " &amp; 'Schüler+Bedienungsanleitung'!$D$13</f>
        <v>Sehr geehrte(r) Frau/Herr 21 , nachfolgend erhalten Sie Ihren persönlichen Schülercode: . Bitte teilen Sie diesen Code mit niemandem, da er den Zugriff auf Ihre Noten ermöglicht.
Um Ihre Noten einzusehen, besuchen Sie bitte https://bsknoll.github.io/Noten/ .</v>
      </c>
      <c r="B23" s="161">
        <f>'Schüler+Bedienungsanleitung'!B36</f>
        <v>21</v>
      </c>
      <c r="C23" s="162">
        <f>'Schüler+Bedienungsanleitung'!C36</f>
        <v>21</v>
      </c>
      <c r="D23" s="167"/>
      <c r="E23" s="52">
        <f>IF(Endnoten!D24&gt;0.1,Endnoten!F24, )</f>
        <v>0</v>
      </c>
      <c r="F23" s="51"/>
      <c r="G23" s="52">
        <f>IF(Endnoten!H24&gt;0.1,Endnoten!J24, )</f>
        <v>0</v>
      </c>
      <c r="H23" s="51"/>
      <c r="I23" s="52">
        <f>IF(Endnoten!L24&gt;0.1,Endnoten!N24, )</f>
        <v>0</v>
      </c>
      <c r="J23" s="51"/>
      <c r="K23" s="52">
        <f>IF(Endnoten!P24&gt;0.1,Endnoten!R24, )</f>
        <v>0</v>
      </c>
      <c r="L23" s="7"/>
      <c r="M23" s="52">
        <f>IF(Endnoten!T24&gt;0.1,Endnoten!V24, )</f>
        <v>0</v>
      </c>
      <c r="N23" s="65" t="str">
        <f>IF(Endnoten!W24=0,Endnoten!Y24,Endnoten!Z24)</f>
        <v>ND</v>
      </c>
      <c r="O23" s="123">
        <f t="shared" si="0"/>
        <v>21</v>
      </c>
      <c r="P23" s="166">
        <f t="shared" si="2"/>
        <v>1</v>
      </c>
      <c r="Q23" s="3"/>
      <c r="R23" s="3"/>
      <c r="S23" s="3"/>
      <c r="T23" s="3"/>
      <c r="U23" s="3"/>
      <c r="V23" s="3"/>
      <c r="W23" s="3"/>
      <c r="X23" s="3"/>
      <c r="Y23" s="6"/>
      <c r="Z23" s="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93"/>
      <c r="AT23" s="136">
        <f t="shared" si="1"/>
        <v>1</v>
      </c>
      <c r="AU23" s="23" t="str">
        <f>IF(ISNUMBER(Endnoten!AC24),ROUND(Endnoten!AC24,2),"Nur MA")</f>
        <v>Nur MA</v>
      </c>
      <c r="AW23" s="54"/>
    </row>
    <row r="24" spans="1:49" ht="18.75" x14ac:dyDescent="0.3">
      <c r="A24" t="str">
        <f>IF('Schüler+Bedienungsanleitung'!$DF37="M","Sehr geehrter Herr",IF('Schüler+Bedienungsanleitung'!$DF37="W","Sehr geehrte Frau","Sehr geehrte(r) Frau/Herr"))&amp; " " &amp; 'Schüler+Bedienungsanleitung'!B37 &amp; " " &amp; 'Schüler+Bedienungsanleitung'!$C$13 &amp; "" &amp; 'Schüler+Bedienungsanleitung'!D37 &amp; " " &amp; 'Schüler+Bedienungsanleitung'!$D$13</f>
        <v>Sehr geehrte(r) Frau/Herr 22 , nachfolgend erhalten Sie Ihren persönlichen Schülercode: . Bitte teilen Sie diesen Code mit niemandem, da er den Zugriff auf Ihre Noten ermöglicht.
Um Ihre Noten einzusehen, besuchen Sie bitte https://bsknoll.github.io/Noten/ .</v>
      </c>
      <c r="B24" s="161">
        <f>'Schüler+Bedienungsanleitung'!B37</f>
        <v>22</v>
      </c>
      <c r="C24" s="162">
        <f>'Schüler+Bedienungsanleitung'!C37</f>
        <v>22</v>
      </c>
      <c r="D24" s="167"/>
      <c r="E24" s="52">
        <f>IF(Endnoten!D25&gt;0.1,Endnoten!F25, )</f>
        <v>0</v>
      </c>
      <c r="F24" s="51"/>
      <c r="G24" s="52">
        <f>IF(Endnoten!H25&gt;0.1,Endnoten!J25, )</f>
        <v>0</v>
      </c>
      <c r="H24" s="51"/>
      <c r="I24" s="52">
        <f>IF(Endnoten!L25&gt;0.1,Endnoten!N25, )</f>
        <v>0</v>
      </c>
      <c r="J24" s="51"/>
      <c r="K24" s="52">
        <f>IF(Endnoten!P25&gt;0.1,Endnoten!R25, )</f>
        <v>0</v>
      </c>
      <c r="L24" s="7"/>
      <c r="M24" s="52">
        <f>IF(Endnoten!T25&gt;0.1,Endnoten!V25, )</f>
        <v>0</v>
      </c>
      <c r="N24" s="65" t="str">
        <f>IF(Endnoten!W25=0,Endnoten!Y25,Endnoten!Z25)</f>
        <v>ND</v>
      </c>
      <c r="O24" s="123">
        <f t="shared" si="0"/>
        <v>22</v>
      </c>
      <c r="P24" s="166">
        <f t="shared" si="2"/>
        <v>1</v>
      </c>
      <c r="Q24" s="3"/>
      <c r="R24" s="3"/>
      <c r="S24" s="3"/>
      <c r="T24" s="3"/>
      <c r="U24" s="3"/>
      <c r="V24" s="3"/>
      <c r="W24" s="3"/>
      <c r="X24" s="3"/>
      <c r="Y24" s="6"/>
      <c r="Z24" s="2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93"/>
      <c r="AT24" s="136">
        <f t="shared" si="1"/>
        <v>1</v>
      </c>
      <c r="AU24" s="23" t="str">
        <f>IF(ISNUMBER(Endnoten!AC25),ROUND(Endnoten!AC25,2),"Nur MA")</f>
        <v>Nur MA</v>
      </c>
      <c r="AW24" s="54"/>
    </row>
    <row r="25" spans="1:49" ht="18.75" x14ac:dyDescent="0.3">
      <c r="A25" t="str">
        <f>IF('Schüler+Bedienungsanleitung'!$DF38="M","Sehr geehrter Herr",IF('Schüler+Bedienungsanleitung'!$DF38="W","Sehr geehrte Frau","Sehr geehrte(r) Frau/Herr"))&amp; " " &amp; 'Schüler+Bedienungsanleitung'!B38 &amp; " " &amp; 'Schüler+Bedienungsanleitung'!$C$13 &amp; "" &amp; 'Schüler+Bedienungsanleitung'!D38 &amp; " " &amp; 'Schüler+Bedienungsanleitung'!$D$13</f>
        <v>Sehr geehrte(r) Frau/Herr 23 , nachfolgend erhalten Sie Ihren persönlichen Schülercode: . Bitte teilen Sie diesen Code mit niemandem, da er den Zugriff auf Ihre Noten ermöglicht.
Um Ihre Noten einzusehen, besuchen Sie bitte https://bsknoll.github.io/Noten/ .</v>
      </c>
      <c r="B25" s="161">
        <f>'Schüler+Bedienungsanleitung'!B38</f>
        <v>23</v>
      </c>
      <c r="C25" s="162">
        <f>'Schüler+Bedienungsanleitung'!C38</f>
        <v>23</v>
      </c>
      <c r="D25" s="167"/>
      <c r="E25" s="52">
        <f>IF(Endnoten!D26&gt;0.1,Endnoten!F26, )</f>
        <v>0</v>
      </c>
      <c r="F25" s="51"/>
      <c r="G25" s="52">
        <f>IF(Endnoten!H26&gt;0.1,Endnoten!J26, )</f>
        <v>0</v>
      </c>
      <c r="H25" s="51"/>
      <c r="I25" s="52">
        <f>IF(Endnoten!L26&gt;0.1,Endnoten!N26, )</f>
        <v>0</v>
      </c>
      <c r="J25" s="51"/>
      <c r="K25" s="52">
        <f>IF(Endnoten!P26&gt;0.1,Endnoten!R26, )</f>
        <v>0</v>
      </c>
      <c r="L25" s="7"/>
      <c r="M25" s="52">
        <f>IF(Endnoten!T26&gt;0.1,Endnoten!V26, )</f>
        <v>0</v>
      </c>
      <c r="N25" s="65" t="str">
        <f>IF(Endnoten!W26=0,Endnoten!Y26,Endnoten!Z26)</f>
        <v>ND</v>
      </c>
      <c r="O25" s="123">
        <f t="shared" si="0"/>
        <v>23</v>
      </c>
      <c r="P25" s="166">
        <f t="shared" si="2"/>
        <v>1</v>
      </c>
      <c r="Q25" s="3"/>
      <c r="R25" s="3"/>
      <c r="S25" s="3"/>
      <c r="T25" s="3"/>
      <c r="U25" s="3"/>
      <c r="V25" s="3"/>
      <c r="W25" s="3"/>
      <c r="X25" s="3"/>
      <c r="Y25" s="6"/>
      <c r="Z25" s="2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93"/>
      <c r="AT25" s="136">
        <f t="shared" si="1"/>
        <v>1</v>
      </c>
      <c r="AU25" s="23" t="str">
        <f>IF(ISNUMBER(Endnoten!AC26),ROUND(Endnoten!AC26,2),"Nur MA")</f>
        <v>Nur MA</v>
      </c>
      <c r="AW25" s="54"/>
    </row>
    <row r="26" spans="1:49" ht="18.75" x14ac:dyDescent="0.3">
      <c r="A26" t="str">
        <f>IF('Schüler+Bedienungsanleitung'!$DF39="M","Sehr geehrter Herr",IF('Schüler+Bedienungsanleitung'!$DF39="W","Sehr geehrte Frau","Sehr geehrte(r) Frau/Herr"))&amp; " " &amp; 'Schüler+Bedienungsanleitung'!B39 &amp; " " &amp; 'Schüler+Bedienungsanleitung'!$C$13 &amp; "" &amp; 'Schüler+Bedienungsanleitung'!D39 &amp; " " &amp; 'Schüler+Bedienungsanleitung'!$D$13</f>
        <v>Sehr geehrte(r) Frau/Herr 24 , nachfolgend erhalten Sie Ihren persönlichen Schülercode: . Bitte teilen Sie diesen Code mit niemandem, da er den Zugriff auf Ihre Noten ermöglicht.
Um Ihre Noten einzusehen, besuchen Sie bitte https://bsknoll.github.io/Noten/ .</v>
      </c>
      <c r="B26" s="161">
        <f>'Schüler+Bedienungsanleitung'!B39</f>
        <v>24</v>
      </c>
      <c r="C26" s="162">
        <f>'Schüler+Bedienungsanleitung'!C39</f>
        <v>24</v>
      </c>
      <c r="D26" s="167"/>
      <c r="E26" s="52">
        <f>IF(Endnoten!D27&gt;0.1,Endnoten!F27, )</f>
        <v>0</v>
      </c>
      <c r="F26" s="51"/>
      <c r="G26" s="52">
        <f>IF(Endnoten!H27&gt;0.1,Endnoten!J27, )</f>
        <v>0</v>
      </c>
      <c r="H26" s="51"/>
      <c r="I26" s="52">
        <f>IF(Endnoten!L27&gt;0.1,Endnoten!N27, )</f>
        <v>0</v>
      </c>
      <c r="J26" s="51"/>
      <c r="K26" s="52">
        <f>IF(Endnoten!P27&gt;0.1,Endnoten!R27, )</f>
        <v>0</v>
      </c>
      <c r="L26" s="7"/>
      <c r="M26" s="52">
        <f>IF(Endnoten!T27&gt;0.1,Endnoten!V27, )</f>
        <v>0</v>
      </c>
      <c r="N26" s="65" t="str">
        <f>IF(Endnoten!W27=0,Endnoten!Y27,Endnoten!Z27)</f>
        <v>ND</v>
      </c>
      <c r="O26" s="123">
        <f t="shared" si="0"/>
        <v>24</v>
      </c>
      <c r="P26" s="166">
        <f t="shared" si="2"/>
        <v>1</v>
      </c>
      <c r="Q26" s="3"/>
      <c r="R26" s="3"/>
      <c r="S26" s="3"/>
      <c r="T26" s="3"/>
      <c r="U26" s="3"/>
      <c r="V26" s="3"/>
      <c r="W26" s="3"/>
      <c r="X26" s="3"/>
      <c r="Y26" s="6"/>
      <c r="Z26" s="2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93"/>
      <c r="AT26" s="136">
        <f t="shared" si="1"/>
        <v>1</v>
      </c>
      <c r="AU26" s="23" t="str">
        <f>IF(ISNUMBER(Endnoten!AC27),ROUND(Endnoten!AC27,2),"Nur MA")</f>
        <v>Nur MA</v>
      </c>
      <c r="AW26" s="54"/>
    </row>
    <row r="27" spans="1:49" ht="18.75" x14ac:dyDescent="0.3">
      <c r="A27" t="str">
        <f>IF('Schüler+Bedienungsanleitung'!$DF40="M","Sehr geehrter Herr",IF('Schüler+Bedienungsanleitung'!$DF40="W","Sehr geehrte Frau","Sehr geehrte(r) Frau/Herr"))&amp; " " &amp; 'Schüler+Bedienungsanleitung'!B40 &amp; " " &amp; 'Schüler+Bedienungsanleitung'!$C$13 &amp; "" &amp; 'Schüler+Bedienungsanleitung'!D40 &amp; " " &amp; 'Schüler+Bedienungsanleitung'!$D$13</f>
        <v>Sehr geehrte(r) Frau/Herr 25 , nachfolgend erhalten Sie Ihren persönlichen Schülercode: . Bitte teilen Sie diesen Code mit niemandem, da er den Zugriff auf Ihre Noten ermöglicht.
Um Ihre Noten einzusehen, besuchen Sie bitte https://bsknoll.github.io/Noten/ .</v>
      </c>
      <c r="B27" s="161">
        <f>'Schüler+Bedienungsanleitung'!B40</f>
        <v>25</v>
      </c>
      <c r="C27" s="162">
        <f>'Schüler+Bedienungsanleitung'!C40</f>
        <v>25</v>
      </c>
      <c r="D27" s="167"/>
      <c r="E27" s="52">
        <f>IF(Endnoten!D28&gt;0.1,Endnoten!F28, )</f>
        <v>0</v>
      </c>
      <c r="F27" s="51"/>
      <c r="G27" s="52">
        <f>IF(Endnoten!H28&gt;0.1,Endnoten!J28, )</f>
        <v>0</v>
      </c>
      <c r="H27" s="51"/>
      <c r="I27" s="52">
        <f>IF(Endnoten!L28&gt;0.1,Endnoten!N28, )</f>
        <v>0</v>
      </c>
      <c r="J27" s="51"/>
      <c r="K27" s="52">
        <f>IF(Endnoten!P28&gt;0.1,Endnoten!R28, )</f>
        <v>0</v>
      </c>
      <c r="L27" s="7"/>
      <c r="M27" s="52">
        <f>IF(Endnoten!T28&gt;0.1,Endnoten!V28, )</f>
        <v>0</v>
      </c>
      <c r="N27" s="65" t="str">
        <f>IF(Endnoten!W28=0,Endnoten!Y28,Endnoten!Z28)</f>
        <v>ND</v>
      </c>
      <c r="O27" s="123">
        <f t="shared" si="0"/>
        <v>25</v>
      </c>
      <c r="P27" s="166">
        <f t="shared" si="2"/>
        <v>1</v>
      </c>
      <c r="Q27" s="3"/>
      <c r="R27" s="3"/>
      <c r="S27" s="3"/>
      <c r="T27" s="3"/>
      <c r="U27" s="3"/>
      <c r="V27" s="3"/>
      <c r="W27" s="3"/>
      <c r="X27" s="3"/>
      <c r="Y27" s="6"/>
      <c r="Z27" s="2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93"/>
      <c r="AT27" s="136">
        <f t="shared" si="1"/>
        <v>1</v>
      </c>
      <c r="AU27" s="23" t="str">
        <f>IF(ISNUMBER(Endnoten!AC28),ROUND(Endnoten!AC28,2),"Nur MA")</f>
        <v>Nur MA</v>
      </c>
      <c r="AW27" s="54"/>
    </row>
    <row r="28" spans="1:49" ht="18.75" x14ac:dyDescent="0.3">
      <c r="A28" t="str">
        <f>IF('Schüler+Bedienungsanleitung'!$DF41="M","Sehr geehrter Herr",IF('Schüler+Bedienungsanleitung'!$DF41="W","Sehr geehrte Frau","Sehr geehrte(r) Frau/Herr"))&amp; " " &amp; 'Schüler+Bedienungsanleitung'!B41 &amp; " " &amp; 'Schüler+Bedienungsanleitung'!$C$13 &amp; "" &amp; 'Schüler+Bedienungsanleitung'!D41 &amp; " " &amp; 'Schüler+Bedienungsanleitung'!$D$13</f>
        <v>Sehr geehrte(r) Frau/Herr 26 , nachfolgend erhalten Sie Ihren persönlichen Schülercode: . Bitte teilen Sie diesen Code mit niemandem, da er den Zugriff auf Ihre Noten ermöglicht.
Um Ihre Noten einzusehen, besuchen Sie bitte https://bsknoll.github.io/Noten/ .</v>
      </c>
      <c r="B28" s="161">
        <f>'Schüler+Bedienungsanleitung'!B41</f>
        <v>26</v>
      </c>
      <c r="C28" s="162">
        <f>'Schüler+Bedienungsanleitung'!C41</f>
        <v>26</v>
      </c>
      <c r="D28" s="167"/>
      <c r="E28" s="52">
        <f>IF(Endnoten!D29&gt;0.1,Endnoten!F29, )</f>
        <v>0</v>
      </c>
      <c r="F28" s="51"/>
      <c r="G28" s="52">
        <f>IF(Endnoten!H29&gt;0.1,Endnoten!J29, )</f>
        <v>0</v>
      </c>
      <c r="H28" s="51"/>
      <c r="I28" s="52">
        <f>IF(Endnoten!L29&gt;0.1,Endnoten!N29, )</f>
        <v>0</v>
      </c>
      <c r="J28" s="51"/>
      <c r="K28" s="52">
        <f>IF(Endnoten!P29&gt;0.1,Endnoten!R29, )</f>
        <v>0</v>
      </c>
      <c r="L28" s="7"/>
      <c r="M28" s="52">
        <f>IF(Endnoten!T29&gt;0.1,Endnoten!V29, )</f>
        <v>0</v>
      </c>
      <c r="N28" s="65" t="str">
        <f>IF(Endnoten!W29=0,Endnoten!Y29,Endnoten!Z29)</f>
        <v>ND</v>
      </c>
      <c r="O28" s="123">
        <f t="shared" si="0"/>
        <v>26</v>
      </c>
      <c r="P28" s="166">
        <f t="shared" si="2"/>
        <v>1</v>
      </c>
      <c r="Q28" s="3"/>
      <c r="R28" s="3"/>
      <c r="S28" s="3"/>
      <c r="T28" s="3"/>
      <c r="U28" s="3"/>
      <c r="V28" s="3"/>
      <c r="W28" s="3"/>
      <c r="X28" s="3"/>
      <c r="Y28" s="6"/>
      <c r="Z28" s="2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93"/>
      <c r="AT28" s="136">
        <f t="shared" si="1"/>
        <v>1</v>
      </c>
      <c r="AU28" s="23" t="str">
        <f>IF(ISNUMBER(Endnoten!AC29),ROUND(Endnoten!AC29,2),"Nur MA")</f>
        <v>Nur MA</v>
      </c>
      <c r="AW28" s="54"/>
    </row>
    <row r="29" spans="1:49" ht="18.75" x14ac:dyDescent="0.3">
      <c r="A29" t="str">
        <f>IF('Schüler+Bedienungsanleitung'!$DF42="M","Sehr geehrter Herr",IF('Schüler+Bedienungsanleitung'!$DF42="W","Sehr geehrte Frau","Sehr geehrte(r) Frau/Herr"))&amp; " " &amp; 'Schüler+Bedienungsanleitung'!B42 &amp; " " &amp; 'Schüler+Bedienungsanleitung'!$C$13 &amp; "" &amp; 'Schüler+Bedienungsanleitung'!D42 &amp; " " &amp; 'Schüler+Bedienungsanleitung'!$D$13</f>
        <v>Sehr geehrte(r) Frau/Herr 27 , nachfolgend erhalten Sie Ihren persönlichen Schülercode: . Bitte teilen Sie diesen Code mit niemandem, da er den Zugriff auf Ihre Noten ermöglicht.
Um Ihre Noten einzusehen, besuchen Sie bitte https://bsknoll.github.io/Noten/ .</v>
      </c>
      <c r="B29" s="161">
        <f>'Schüler+Bedienungsanleitung'!B42</f>
        <v>27</v>
      </c>
      <c r="C29" s="162">
        <f>'Schüler+Bedienungsanleitung'!C42</f>
        <v>27</v>
      </c>
      <c r="D29" s="167"/>
      <c r="E29" s="52">
        <f>IF(Endnoten!D30&gt;0.1,Endnoten!F30, )</f>
        <v>0</v>
      </c>
      <c r="F29" s="51"/>
      <c r="G29" s="52">
        <f>IF(Endnoten!H30&gt;0.1,Endnoten!J30, )</f>
        <v>0</v>
      </c>
      <c r="H29" s="51"/>
      <c r="I29" s="52">
        <f>IF(Endnoten!L30&gt;0.1,Endnoten!N30, )</f>
        <v>0</v>
      </c>
      <c r="J29" s="51"/>
      <c r="K29" s="52">
        <f>IF(Endnoten!P30&gt;0.1,Endnoten!R30, )</f>
        <v>0</v>
      </c>
      <c r="L29" s="7"/>
      <c r="M29" s="52">
        <f>IF(Endnoten!T30&gt;0.1,Endnoten!V30, )</f>
        <v>0</v>
      </c>
      <c r="N29" s="65" t="str">
        <f>IF(Endnoten!W30=0,Endnoten!Y30,Endnoten!Z30)</f>
        <v>ND</v>
      </c>
      <c r="O29" s="123">
        <f t="shared" si="0"/>
        <v>27</v>
      </c>
      <c r="P29" s="166">
        <f t="shared" si="2"/>
        <v>1</v>
      </c>
      <c r="Q29" s="3"/>
      <c r="R29" s="3"/>
      <c r="S29" s="3"/>
      <c r="T29" s="3"/>
      <c r="U29" s="3"/>
      <c r="V29" s="3"/>
      <c r="W29" s="3"/>
      <c r="X29" s="3"/>
      <c r="Y29" s="6"/>
      <c r="Z29" s="2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93"/>
      <c r="AT29" s="136">
        <f t="shared" si="1"/>
        <v>1</v>
      </c>
      <c r="AU29" s="23" t="str">
        <f>IF(ISNUMBER(Endnoten!AC30),ROUND(Endnoten!AC30,2),"Nur MA")</f>
        <v>Nur MA</v>
      </c>
      <c r="AW29" s="54"/>
    </row>
    <row r="30" spans="1:49" ht="18.75" x14ac:dyDescent="0.3">
      <c r="A30" t="str">
        <f>IF('Schüler+Bedienungsanleitung'!$DF43="M","Sehr geehrter Herr",IF('Schüler+Bedienungsanleitung'!$DF43="W","Sehr geehrte Frau","Sehr geehrte(r) Frau/Herr"))&amp; " " &amp; 'Schüler+Bedienungsanleitung'!B43 &amp; " " &amp; 'Schüler+Bedienungsanleitung'!$C$13 &amp; "" &amp; 'Schüler+Bedienungsanleitung'!D43 &amp; " " &amp; 'Schüler+Bedienungsanleitung'!$D$13</f>
        <v>Sehr geehrte(r) Frau/Herr 28 , nachfolgend erhalten Sie Ihren persönlichen Schülercode: . Bitte teilen Sie diesen Code mit niemandem, da er den Zugriff auf Ihre Noten ermöglicht.
Um Ihre Noten einzusehen, besuchen Sie bitte https://bsknoll.github.io/Noten/ .</v>
      </c>
      <c r="B30" s="161">
        <f>'Schüler+Bedienungsanleitung'!B43</f>
        <v>28</v>
      </c>
      <c r="C30" s="162">
        <f>'Schüler+Bedienungsanleitung'!C43</f>
        <v>28</v>
      </c>
      <c r="D30" s="167"/>
      <c r="E30" s="52">
        <f>IF(Endnoten!D31&gt;0.1,Endnoten!F31, )</f>
        <v>0</v>
      </c>
      <c r="F30" s="51"/>
      <c r="G30" s="52">
        <f>IF(Endnoten!H31&gt;0.1,Endnoten!J31, )</f>
        <v>0</v>
      </c>
      <c r="H30" s="51"/>
      <c r="I30" s="52">
        <f>IF(Endnoten!L31&gt;0.1,Endnoten!N31, )</f>
        <v>0</v>
      </c>
      <c r="J30" s="51"/>
      <c r="K30" s="52">
        <f>IF(Endnoten!P31&gt;0.1,Endnoten!R31, )</f>
        <v>0</v>
      </c>
      <c r="L30" s="7"/>
      <c r="M30" s="52">
        <f>IF(Endnoten!T31&gt;0.1,Endnoten!V31, )</f>
        <v>0</v>
      </c>
      <c r="N30" s="65" t="str">
        <f>IF(Endnoten!W31=0,Endnoten!Y31,Endnoten!Z31)</f>
        <v>ND</v>
      </c>
      <c r="O30" s="123">
        <f t="shared" si="0"/>
        <v>28</v>
      </c>
      <c r="P30" s="166">
        <f t="shared" si="2"/>
        <v>1</v>
      </c>
      <c r="Q30" s="3"/>
      <c r="R30" s="3"/>
      <c r="S30" s="3"/>
      <c r="T30" s="3"/>
      <c r="U30" s="3"/>
      <c r="V30" s="3"/>
      <c r="W30" s="3"/>
      <c r="X30" s="3"/>
      <c r="Y30" s="6"/>
      <c r="Z30" s="2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93"/>
      <c r="AT30" s="136">
        <f t="shared" si="1"/>
        <v>1</v>
      </c>
      <c r="AU30" s="23" t="str">
        <f>IF(ISNUMBER(Endnoten!AC31),ROUND(Endnoten!AC31,2),"Nur MA")</f>
        <v>Nur MA</v>
      </c>
      <c r="AW30" s="54"/>
    </row>
    <row r="31" spans="1:49" ht="18.75" x14ac:dyDescent="0.3">
      <c r="A31" t="str">
        <f>IF('Schüler+Bedienungsanleitung'!$DF44="M","Sehr geehrter Herr",IF('Schüler+Bedienungsanleitung'!$DF44="W","Sehr geehrte Frau","Sehr geehrte(r) Frau/Herr"))&amp; " " &amp; 'Schüler+Bedienungsanleitung'!B44 &amp; " " &amp; 'Schüler+Bedienungsanleitung'!$C$13 &amp; "" &amp; 'Schüler+Bedienungsanleitung'!D44 &amp; " " &amp; 'Schüler+Bedienungsanleitung'!$D$13</f>
        <v>Sehr geehrte(r) Frau/Herr 29 , nachfolgend erhalten Sie Ihren persönlichen Schülercode: . Bitte teilen Sie diesen Code mit niemandem, da er den Zugriff auf Ihre Noten ermöglicht.
Um Ihre Noten einzusehen, besuchen Sie bitte https://bsknoll.github.io/Noten/ .</v>
      </c>
      <c r="B31" s="161">
        <f>'Schüler+Bedienungsanleitung'!B44</f>
        <v>29</v>
      </c>
      <c r="C31" s="162">
        <f>'Schüler+Bedienungsanleitung'!C44</f>
        <v>29</v>
      </c>
      <c r="D31" s="167"/>
      <c r="E31" s="52">
        <f>IF(Endnoten!D32&gt;0.1,Endnoten!F32, )</f>
        <v>0</v>
      </c>
      <c r="F31" s="51"/>
      <c r="G31" s="52">
        <f>IF(Endnoten!H32&gt;0.1,Endnoten!J32, )</f>
        <v>0</v>
      </c>
      <c r="H31" s="51"/>
      <c r="I31" s="52">
        <f>IF(Endnoten!L32&gt;0.1,Endnoten!N32, )</f>
        <v>0</v>
      </c>
      <c r="J31" s="51"/>
      <c r="K31" s="52">
        <f>IF(Endnoten!P32&gt;0.1,Endnoten!R32, )</f>
        <v>0</v>
      </c>
      <c r="L31" s="7"/>
      <c r="M31" s="52">
        <f>IF(Endnoten!T32&gt;0.1,Endnoten!V32, )</f>
        <v>0</v>
      </c>
      <c r="N31" s="65" t="str">
        <f>IF(Endnoten!W32=0,Endnoten!Y32,Endnoten!Z32)</f>
        <v>ND</v>
      </c>
      <c r="O31" s="123">
        <f t="shared" si="0"/>
        <v>29</v>
      </c>
      <c r="P31" s="166">
        <f t="shared" si="2"/>
        <v>1</v>
      </c>
      <c r="Q31" s="3"/>
      <c r="R31" s="3"/>
      <c r="S31" s="3"/>
      <c r="T31" s="3"/>
      <c r="U31" s="3"/>
      <c r="V31" s="3"/>
      <c r="W31" s="3"/>
      <c r="X31" s="3"/>
      <c r="Y31" s="6"/>
      <c r="Z31" s="2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93"/>
      <c r="AT31" s="136">
        <f t="shared" si="1"/>
        <v>1</v>
      </c>
      <c r="AU31" s="23" t="str">
        <f>IF(ISNUMBER(Endnoten!AC32),ROUND(Endnoten!AC32,2),"Nur MA")</f>
        <v>Nur MA</v>
      </c>
      <c r="AW31" s="54"/>
    </row>
    <row r="32" spans="1:49" ht="19.5" thickBot="1" x14ac:dyDescent="0.35">
      <c r="A32" t="str">
        <f>IF('Schüler+Bedienungsanleitung'!$DF45="M","Sehr geehrter Herr",IF('Schüler+Bedienungsanleitung'!$DF45="W","Sehr geehrte Frau","Sehr geehrte(r) Frau/Herr"))&amp; " " &amp; 'Schüler+Bedienungsanleitung'!B45 &amp; " " &amp; 'Schüler+Bedienungsanleitung'!$C$13 &amp; "" &amp; 'Schüler+Bedienungsanleitung'!D45 &amp; " " &amp; 'Schüler+Bedienungsanleitung'!$D$13</f>
        <v>Sehr geehrte(r) Frau/Herr 30 , nachfolgend erhalten Sie Ihren persönlichen Schülercode: . Bitte teilen Sie diesen Code mit niemandem, da er den Zugriff auf Ihre Noten ermöglicht.
Um Ihre Noten einzusehen, besuchen Sie bitte https://bsknoll.github.io/Noten/ .</v>
      </c>
      <c r="B32" s="163">
        <f>'Schüler+Bedienungsanleitung'!B45</f>
        <v>30</v>
      </c>
      <c r="C32" s="164">
        <f>'Schüler+Bedienungsanleitung'!C45</f>
        <v>30</v>
      </c>
      <c r="D32" s="167"/>
      <c r="E32" s="52">
        <f>IF(Endnoten!D33&gt;0.1,Endnoten!F33, )</f>
        <v>0</v>
      </c>
      <c r="F32" s="51"/>
      <c r="G32" s="52">
        <f>IF(Endnoten!H33&gt;0.1,Endnoten!J33, )</f>
        <v>0</v>
      </c>
      <c r="H32" s="51"/>
      <c r="I32" s="52">
        <f>IF(Endnoten!L33&gt;0.1,Endnoten!N33, )</f>
        <v>0</v>
      </c>
      <c r="J32" s="51"/>
      <c r="K32" s="52">
        <f>IF(Endnoten!P33&gt;0.1,Endnoten!R33, )</f>
        <v>0</v>
      </c>
      <c r="L32" s="7"/>
      <c r="M32" s="52">
        <f>IF(Endnoten!T33&gt;0.1,Endnoten!V33, )</f>
        <v>0</v>
      </c>
      <c r="N32" s="65" t="str">
        <f>IF(Endnoten!W33=0,Endnoten!Y33,Endnoten!Z33)</f>
        <v>ND</v>
      </c>
      <c r="O32" s="123">
        <f t="shared" si="0"/>
        <v>30</v>
      </c>
      <c r="P32" s="166">
        <f t="shared" si="2"/>
        <v>1</v>
      </c>
      <c r="Q32" s="95"/>
      <c r="R32" s="95"/>
      <c r="S32" s="95"/>
      <c r="T32" s="95"/>
      <c r="U32" s="95"/>
      <c r="V32" s="95"/>
      <c r="W32" s="95"/>
      <c r="X32" s="95"/>
      <c r="Y32" s="96"/>
      <c r="Z32" s="94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127"/>
      <c r="AT32" s="136">
        <f t="shared" si="1"/>
        <v>1</v>
      </c>
      <c r="AU32" s="23" t="str">
        <f>IF(ISNUMBER(Endnoten!AC33),ROUND(Endnoten!AC33,2),"Nur MA")</f>
        <v>Nur MA</v>
      </c>
      <c r="AW32" s="54"/>
    </row>
    <row r="33" spans="2:46" x14ac:dyDescent="0.25">
      <c r="B33" s="41"/>
      <c r="C33" s="41"/>
      <c r="AT33">
        <f>AVERAGEIF(AT3:AT32,"&gt;0")</f>
        <v>1</v>
      </c>
    </row>
    <row r="34" spans="2:46" x14ac:dyDescent="0.25">
      <c r="B34" s="41"/>
      <c r="C34" s="41"/>
    </row>
    <row r="35" spans="2:46" x14ac:dyDescent="0.25">
      <c r="B35" s="41"/>
      <c r="C35" s="41"/>
    </row>
    <row r="36" spans="2:46" x14ac:dyDescent="0.25">
      <c r="B36" s="41"/>
      <c r="C36" s="41"/>
    </row>
    <row r="37" spans="2:46" x14ac:dyDescent="0.25">
      <c r="B37" s="41"/>
      <c r="C37" s="41"/>
    </row>
    <row r="38" spans="2:46" x14ac:dyDescent="0.25">
      <c r="B38" s="41"/>
      <c r="C38" s="41"/>
    </row>
    <row r="39" spans="2:46" x14ac:dyDescent="0.25">
      <c r="B39" s="41"/>
      <c r="C39" s="41"/>
    </row>
    <row r="40" spans="2:46" x14ac:dyDescent="0.25">
      <c r="B40" s="41"/>
      <c r="C40" s="41"/>
    </row>
    <row r="41" spans="2:46" x14ac:dyDescent="0.25">
      <c r="B41" s="41"/>
      <c r="C41" s="41"/>
    </row>
    <row r="42" spans="2:46" x14ac:dyDescent="0.25">
      <c r="B42" s="41"/>
      <c r="C42" s="41"/>
    </row>
  </sheetData>
  <mergeCells count="4">
    <mergeCell ref="AD1:AS1"/>
    <mergeCell ref="O1:O2"/>
    <mergeCell ref="N1:N2"/>
    <mergeCell ref="B2:C2"/>
  </mergeCells>
  <phoneticPr fontId="23" type="noConversion"/>
  <conditionalFormatting sqref="E3:E32 G3:G32 I3:I32 K3:K32">
    <cfRule type="colorScale" priority="10">
      <colorScale>
        <cfvo type="num" val="1"/>
        <cfvo type="num" val="3"/>
        <cfvo type="num" val="4"/>
        <color rgb="FF63BE7B"/>
        <color rgb="FFFFEB84"/>
        <color rgb="FFF8696B"/>
      </colorScale>
    </cfRule>
  </conditionalFormatting>
  <conditionalFormatting sqref="M3:M32">
    <cfRule type="colorScale" priority="3">
      <colorScale>
        <cfvo type="num" val="1"/>
        <cfvo type="num" val="3"/>
        <cfvo type="num" val="4"/>
        <color rgb="FF63BE7B"/>
        <color rgb="FFFFEB84"/>
        <color rgb="FFF8696B"/>
      </colorScale>
    </cfRule>
  </conditionalFormatting>
  <conditionalFormatting sqref="N3:N32 Q3:AS32">
    <cfRule type="colorScale" priority="5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O3:P32">
    <cfRule type="colorScale" priority="11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T3:AT32">
    <cfRule type="colorScale" priority="8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AU3:AU32">
    <cfRule type="colorScale" priority="9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FA02-3D6F-405F-85B6-D60B198D18EB}">
  <dimension ref="A1:AV67"/>
  <sheetViews>
    <sheetView workbookViewId="0">
      <selection activeCell="M26" sqref="M26"/>
    </sheetView>
  </sheetViews>
  <sheetFormatPr baseColWidth="10" defaultColWidth="11.42578125" defaultRowHeight="15" x14ac:dyDescent="0.25"/>
  <cols>
    <col min="3" max="3" width="7.42578125" customWidth="1"/>
    <col min="4" max="4" width="6.85546875" bestFit="1" customWidth="1"/>
    <col min="5" max="5" width="7.140625" customWidth="1"/>
    <col min="6" max="6" width="5.5703125" customWidth="1"/>
    <col min="7" max="7" width="5.140625" customWidth="1"/>
    <col min="8" max="8" width="6.42578125" bestFit="1" customWidth="1"/>
    <col min="9" max="9" width="6.42578125" customWidth="1"/>
    <col min="10" max="10" width="5.140625" customWidth="1"/>
    <col min="11" max="11" width="6.42578125" customWidth="1"/>
    <col min="12" max="12" width="6.42578125" bestFit="1" customWidth="1"/>
    <col min="13" max="15" width="6.42578125" customWidth="1"/>
    <col min="16" max="16" width="6.42578125" bestFit="1" customWidth="1"/>
    <col min="17" max="20" width="6.42578125" customWidth="1"/>
    <col min="21" max="21" width="5.140625" bestFit="1" customWidth="1"/>
    <col min="22" max="22" width="5.5703125" customWidth="1"/>
    <col min="23" max="24" width="10.7109375" customWidth="1"/>
    <col min="25" max="25" width="8.42578125" bestFit="1" customWidth="1"/>
    <col min="26" max="26" width="10.28515625" customWidth="1"/>
    <col min="27" max="27" width="8.42578125" hidden="1" customWidth="1"/>
    <col min="28" max="28" width="11.42578125" style="50"/>
    <col min="29" max="29" width="16.140625" customWidth="1"/>
    <col min="32" max="32" width="5.5703125" customWidth="1"/>
  </cols>
  <sheetData>
    <row r="1" spans="1:48" ht="15" customHeight="1" thickBot="1" x14ac:dyDescent="0.3">
      <c r="C1" s="178" t="str">
        <f>Notenliste!D2</f>
        <v xml:space="preserve">1. Test </v>
      </c>
      <c r="D1" s="179"/>
      <c r="E1" s="179"/>
      <c r="F1" s="180"/>
      <c r="G1" s="178" t="str">
        <f>Notenliste!F2</f>
        <v>2. Test</v>
      </c>
      <c r="H1" s="179"/>
      <c r="I1" s="179"/>
      <c r="J1" s="180"/>
      <c r="K1" s="178" t="str">
        <f>Notenliste!H2</f>
        <v>3. Test</v>
      </c>
      <c r="L1" s="179"/>
      <c r="M1" s="179"/>
      <c r="N1" s="180"/>
      <c r="O1" s="178" t="str">
        <f>Notenliste!J2</f>
        <v>4. Test</v>
      </c>
      <c r="P1" s="179"/>
      <c r="Q1" s="179"/>
      <c r="R1" s="180"/>
      <c r="S1" s="178" t="str">
        <f>Notenliste!L2</f>
        <v>WH</v>
      </c>
      <c r="T1" s="179"/>
      <c r="U1" s="179"/>
      <c r="V1" s="180"/>
      <c r="W1" s="176" t="s">
        <v>50</v>
      </c>
      <c r="X1" s="177" t="s">
        <v>51</v>
      </c>
      <c r="Y1" s="177" t="s">
        <v>52</v>
      </c>
      <c r="Z1" s="177" t="s">
        <v>53</v>
      </c>
      <c r="AB1" s="48"/>
      <c r="AU1" s="11">
        <f>Notenliste!D1+Notenliste!F1+Notenliste!H1</f>
        <v>10</v>
      </c>
      <c r="AV1">
        <f>Notenliste!D1+Notenliste!F1+Notenliste!H1+Notenliste!L1</f>
        <v>10</v>
      </c>
    </row>
    <row r="2" spans="1:48" ht="15.75" customHeight="1" x14ac:dyDescent="0.25">
      <c r="B2" s="26" t="s">
        <v>54</v>
      </c>
      <c r="C2" s="43">
        <f>Notenliste!D1</f>
        <v>10</v>
      </c>
      <c r="D2" s="12"/>
      <c r="E2" s="186" t="s">
        <v>55</v>
      </c>
      <c r="F2" s="174" t="s">
        <v>56</v>
      </c>
      <c r="G2" s="43">
        <f>Notenliste!F1</f>
        <v>0</v>
      </c>
      <c r="H2" s="12"/>
      <c r="I2" s="186" t="s">
        <v>55</v>
      </c>
      <c r="J2" s="174" t="s">
        <v>56</v>
      </c>
      <c r="K2" s="43">
        <f>Notenliste!H1</f>
        <v>0</v>
      </c>
      <c r="L2" s="12"/>
      <c r="M2" s="186" t="s">
        <v>55</v>
      </c>
      <c r="N2" s="174" t="s">
        <v>56</v>
      </c>
      <c r="O2" s="43">
        <f>Notenliste!J1</f>
        <v>0</v>
      </c>
      <c r="P2" s="12"/>
      <c r="Q2" s="186" t="s">
        <v>55</v>
      </c>
      <c r="R2" s="174" t="s">
        <v>56</v>
      </c>
      <c r="S2" s="43">
        <f>Notenliste!L1</f>
        <v>0</v>
      </c>
      <c r="T2" s="12"/>
      <c r="U2" s="186" t="s">
        <v>55</v>
      </c>
      <c r="V2" s="174" t="s">
        <v>56</v>
      </c>
      <c r="W2" s="176"/>
      <c r="X2" s="177"/>
      <c r="Y2" s="177"/>
      <c r="Z2" s="177"/>
      <c r="AA2" s="185" t="s">
        <v>57</v>
      </c>
      <c r="AB2" s="185"/>
      <c r="AC2" s="176" t="s">
        <v>58</v>
      </c>
      <c r="AD2" s="176" t="s">
        <v>59</v>
      </c>
      <c r="AP2" t="s">
        <v>60</v>
      </c>
      <c r="AU2" s="182" t="s">
        <v>61</v>
      </c>
      <c r="AV2" s="181" t="s">
        <v>62</v>
      </c>
    </row>
    <row r="3" spans="1:48" x14ac:dyDescent="0.25">
      <c r="A3" s="183" t="s">
        <v>63</v>
      </c>
      <c r="B3" s="184"/>
      <c r="C3" s="27" t="s">
        <v>7</v>
      </c>
      <c r="D3" s="40" t="s">
        <v>64</v>
      </c>
      <c r="E3" s="187"/>
      <c r="F3" s="175"/>
      <c r="G3" s="27" t="s">
        <v>65</v>
      </c>
      <c r="H3" s="40" t="s">
        <v>64</v>
      </c>
      <c r="I3" s="187"/>
      <c r="J3" s="175"/>
      <c r="K3" s="27" t="str">
        <f>G3</f>
        <v>Pnkt</v>
      </c>
      <c r="L3" s="40" t="s">
        <v>64</v>
      </c>
      <c r="M3" s="187"/>
      <c r="N3" s="175"/>
      <c r="O3" s="27" t="str">
        <f>K3</f>
        <v>Pnkt</v>
      </c>
      <c r="P3" s="40" t="s">
        <v>64</v>
      </c>
      <c r="Q3" s="187"/>
      <c r="R3" s="175"/>
      <c r="S3" s="27" t="str">
        <f>K3</f>
        <v>Pnkt</v>
      </c>
      <c r="T3" s="40" t="s">
        <v>64</v>
      </c>
      <c r="U3" s="187"/>
      <c r="V3" s="175"/>
      <c r="W3" t="s">
        <v>66</v>
      </c>
      <c r="X3" s="177"/>
      <c r="Y3" s="177"/>
      <c r="Z3" s="177"/>
      <c r="AA3" s="13" t="s">
        <v>67</v>
      </c>
      <c r="AB3" s="49" t="s">
        <v>31</v>
      </c>
      <c r="AC3" s="176"/>
      <c r="AD3" s="176"/>
      <c r="AF3" s="12" t="s">
        <v>68</v>
      </c>
      <c r="AG3" s="12"/>
      <c r="AH3" s="12" t="s">
        <v>68</v>
      </c>
      <c r="AI3" s="12"/>
      <c r="AM3">
        <v>100</v>
      </c>
      <c r="AP3">
        <v>2</v>
      </c>
      <c r="AQ3">
        <v>3</v>
      </c>
      <c r="AR3">
        <v>4</v>
      </c>
      <c r="AS3">
        <v>5</v>
      </c>
      <c r="AU3" s="176"/>
      <c r="AV3" s="177"/>
    </row>
    <row r="4" spans="1:48" ht="18.75" x14ac:dyDescent="0.3">
      <c r="A4" s="28">
        <f>'Schüler+Bedienungsanleitung'!B16</f>
        <v>1</v>
      </c>
      <c r="B4" s="30">
        <f>'Schüler+Bedienungsanleitung'!C16</f>
        <v>1</v>
      </c>
      <c r="C4" s="28">
        <f>Notenliste!D3</f>
        <v>8</v>
      </c>
      <c r="D4" s="29">
        <f>IF(Notenliste!D3&gt;=0.1,Notenliste!D3/Notenliste!D$1,)</f>
        <v>0.8</v>
      </c>
      <c r="E4" s="30">
        <f>IF(Endnoten!D4&gt;=(Endnoten!$AG$5/100),1,IF(Endnoten!D4&gt;=(Endnoten!$AG$6/100),2,IF(Endnoten!D4&gt;=(Endnoten!$AG$7/100),3,IF(Endnoten!D4&gt;=(Endnoten!$AG$8/100),4,5))))</f>
        <v>2</v>
      </c>
      <c r="F4" s="31">
        <f>IF(((Notenliste!D3)/Notenliste!$D$1)&gt;=((Endnoten!$AI$5+1)/100),1,IF(((Notenliste!D3)/Notenliste!$D$1)&gt;=(Endnoten!$AI$5/100),1.1,IF(((Notenliste!D3)/Notenliste!$D$1)&gt;=(Endnoten!$AI$6/100),1.2,IF(((Notenliste!D3)/Notenliste!$D$1)&gt;=(Endnoten!$AI$7/100),1.3,IF(((Notenliste!D3)/Notenliste!$D$1)&gt;=((Endnoten!$AI$8)/100),1.4,IF(((Notenliste!D3)/Notenliste!$D$1)&gt;=((Endnoten!$AI$9)/100),1.44,IF(((Notenliste!D3)/Notenliste!$D$1)&gt;=((Endnoten!$AI$10)/100),1.6,IF(((Notenliste!D3)/Notenliste!$D$1)&gt;=((Endnoten!$AI$11)/100),1.7,IF(((Notenliste!D3)/Notenliste!$D$1)&gt;=((Endnoten!$AI$12)/100),1.8,IF(((Notenliste!D3)/Notenliste!$D$1)&gt;=((Endnoten!$AI$13)/100),1.9,IF(((Notenliste!D3)/Notenliste!$D$1)&gt;=((Endnoten!$AI$14)/100),2,IF(((Notenliste!D3)/Notenliste!$D$1)&gt;=((Endnoten!$AI$15)/100),2.1,IF(((Notenliste!D3)/Notenliste!$D$1)&gt;=((Endnoten!$AI$16)/100),2.2,IF(((Notenliste!D3)/Notenliste!$D$1)&gt;=((Endnoten!$AI$17)/100),2.3,IF(((Notenliste!D3)/Notenliste!$D$1)&gt;=((Endnoten!$AI$18)/100),2.4,IF(((Notenliste!D3)/Notenliste!$D$1)&gt;=((Endnoten!$AI$19)/100),2.5,IF(((Notenliste!D3)/Notenliste!$D$1)&gt;=((Endnoten!$AI$20)/100),2.6,IF(((Notenliste!D3)/Notenliste!$D$1)&gt;=((Endnoten!$AI$21)/100),2.7,IF(((Notenliste!D3)/Notenliste!$D$1)&gt;=((Endnoten!$AI$22)/100),2.8,IF(((Notenliste!D3)/Notenliste!$D$1)&gt;=((Endnoten!$AI$23)/100),2.9,IF(((Notenliste!D3)/Notenliste!$D$1)&gt;=((Endnoten!$AI$24)/100),3,IF(((Notenliste!D3)/Notenliste!$D$1)&gt;=((Endnoten!$AI$25)/100),3.1,IF(((Notenliste!D3)/Notenliste!$D$1)&gt;=((Endnoten!$AI$26)/100),3.2,IF(((Notenliste!D3)/Notenliste!$D$1)&gt;=((Endnoten!$AI$27)/100),3.3,IF(((Notenliste!D3)/Notenliste!$D$1)&gt;=((Endnoten!$AI$28)/100),3.4,IF(((Notenliste!D3)/Notenliste!$D$1)&gt;=((Endnoten!$AI$29)/100),3.5,IF(((Notenliste!D3)/Notenliste!$D$1)&gt;=((Endnoten!$AI$30)/100),3.6,IF(((Notenliste!D3)/Notenliste!$D$1)&gt;=((Endnoten!$AI$31)/100),3.7,IF(((Notenliste!D3)/Notenliste!$D$1)&gt;=((Endnoten!$AI$32)/100),3.8,IF(((Notenliste!D3)/Notenliste!$D$1)&gt;=((Endnoten!$AI$33)/100),3.9,IF(((Notenliste!D3)/Notenliste!$D$1)&gt;=((Endnoten!$AI$34)/100),4,IF(((Notenliste!D3)/Notenliste!$D$1)&gt;=((Endnoten!$AI$35)/100),4.1,IF(((Notenliste!D3)/Notenliste!$D$1)&gt;=((Endnoten!$AI$36)/100),4.2,IF(((Notenliste!D3)/Notenliste!$D$1)&gt;=((Endnoten!$AI$37)/100),4.3,IF(((Notenliste!D3)/Notenliste!$D$1)&gt;=((Endnoten!$AI$38)/100),4.4,IF(((Notenliste!D3)/Notenliste!$D$1)&gt;=((Endnoten!$AI$39)/100),4.5,IF(((Notenliste!D3)/Notenliste!$D$1)&gt;=((Endnoten!$AI$40)/100),4.6,IF(((Notenliste!D3)/Notenliste!$D$1)&gt;=((Endnoten!$AI$41)/100),4.7,IF(((Notenliste!D3)/Notenliste!$D$1)&gt;=((Endnoten!$AI$42)/100),4.8,IF(((Notenliste!D3)/Notenliste!$D$1)&gt;=((Endnoten!$AI$43)/100),4.9,5))))))))))))))))))))))))))))))))))))))))</f>
        <v>2.4</v>
      </c>
      <c r="G4" s="28">
        <f>Notenliste!F3</f>
        <v>0</v>
      </c>
      <c r="H4" s="29">
        <f>IF(Notenliste!F3&gt;=0.1,Notenliste!F3/Notenliste!F$1,)</f>
        <v>0</v>
      </c>
      <c r="I4" s="30">
        <f>IF(Endnoten!H4&gt;=(Endnoten!$AG$5/100),1,IF(Endnoten!H4&gt;=(Endnoten!$AG$6/100),2,IF(Endnoten!H4&gt;=(Endnoten!$AG$7/100),3,IF(Endnoten!H4&gt;=(Endnoten!$AG$8/100),4,5))))</f>
        <v>5</v>
      </c>
      <c r="J4" s="31" t="e">
        <f>IF(((Notenliste!F3)/Notenliste!$F$1)&gt;=((Endnoten!$AI$5+1)/100),1,IF(((Notenliste!F3)/Notenliste!$F$1)&gt;=(Endnoten!$AI$5/100),1.1,IF(((Notenliste!F3)/Notenliste!$F$1)&gt;=(Endnoten!$AI$6/100),1.2,IF(((Notenliste!F3)/Notenliste!$F$1)&gt;=(Endnoten!$AI$7/100),1.3,IF(((Notenliste!F3)/Notenliste!$F$1)&gt;=((Endnoten!$AI$8)/100),1.4,IF(((Notenliste!F3)/Notenliste!$F$1)&gt;=((Endnoten!$AI$9)/100),1.44,IF(((Notenliste!F3)/Notenliste!$F$1)&gt;=((Endnoten!$AI$10)/100),1.6,IF(((Notenliste!F3)/Notenliste!$F$1)&gt;=((Endnoten!$AI$11)/100),1.7,IF(((Notenliste!F3)/Notenliste!$F$1)&gt;=((Endnoten!$AI$12)/100),1.8,IF(((Notenliste!F3)/Notenliste!$F$1)&gt;=((Endnoten!$AI$13)/100),1.9,IF(((Notenliste!F3)/Notenliste!$F$1)&gt;=((Endnoten!$AI$14)/100),2,IF(((Notenliste!F3)/Notenliste!$F$1)&gt;=((Endnoten!$AI$15)/100),2.1,IF(((Notenliste!F3)/Notenliste!$F$1)&gt;=((Endnoten!$AI$16)/100),2.2,IF(((Notenliste!F3)/Notenliste!$F$1)&gt;=((Endnoten!$AI$17)/100),2.3,IF(((Notenliste!F3)/Notenliste!$F$1)&gt;=((Endnoten!$AI$18)/100),2.4,IF(((Notenliste!F3)/Notenliste!$F$1)&gt;=((Endnoten!$AI$19)/100),2.5,IF(((Notenliste!F3)/Notenliste!$F$1)&gt;=((Endnoten!$AI$20)/100),2.6,IF(((Notenliste!F3)/Notenliste!$F$1)&gt;=((Endnoten!$AI$21)/100),2.7,IF(((Notenliste!F3)/Notenliste!$F$1)&gt;=((Endnoten!$AI$22)/100),2.8,IF(((Notenliste!F3)/Notenliste!$F$1)&gt;=((Endnoten!$AI$23)/100),2.9,IF(((Notenliste!F3)/Notenliste!$F$1)&gt;=((Endnoten!$AI$24)/100),3,IF(((Notenliste!F3)/Notenliste!$F$1)&gt;=((Endnoten!$AI$25)/100),3.1,IF(((Notenliste!F3)/Notenliste!$F$1)&gt;=((Endnoten!$AI$26)/100),3.2,IF(((Notenliste!F3)/Notenliste!$F$1)&gt;=((Endnoten!$AI$27)/100),3.3,IF(((Notenliste!F3)/Notenliste!$F$1)&gt;=((Endnoten!$AI$28)/100),3.4,IF(((Notenliste!F3)/Notenliste!$F$1)&gt;=((Endnoten!$AI$29)/100),3.5,IF(((Notenliste!F3)/Notenliste!$F$1)&gt;=((Endnoten!$AI$30)/100),3.6,IF(((Notenliste!F3)/Notenliste!$F$1)&gt;=((Endnoten!$AI$31)/100),3.7,IF(((Notenliste!F3)/Notenliste!$F$1)&gt;=((Endnoten!$AI$32)/100),3.8,IF(((Notenliste!F3)/Notenliste!$F$1)&gt;=((Endnoten!$AI$33)/100),3.9,IF(((Notenliste!F3)/Notenliste!$F$1)&gt;=((Endnoten!$AI$34)/100),4,IF(((Notenliste!F3)/Notenliste!$F$1)&gt;=((Endnoten!$AI$35)/100),4.1,IF(((Notenliste!F3)/Notenliste!$F$1)&gt;=((Endnoten!$AI$36)/100),4.2,IF(((Notenliste!F3)/Notenliste!$F$1)&gt;=((Endnoten!$AI$37)/100),4.3,IF(((Notenliste!F3)/Notenliste!$F$1)&gt;=((Endnoten!$AI$38)/100),4.4,IF(((Notenliste!F3)/Notenliste!$F$1)&gt;=((Endnoten!$AI$39)/100),4.5,IF(((Notenliste!F3)/Notenliste!$F$1)&gt;=((Endnoten!$AI$40)/100),4.6,IF(((Notenliste!F3)/Notenliste!$F$1)&gt;=((Endnoten!$AI$41)/100),4.7,IF(((Notenliste!F3)/Notenliste!$F$1)&gt;=((Endnoten!$AI$42)/100),4.8,IF(((Notenliste!F3)/Notenliste!$F$1)&gt;=((Endnoten!$AI$43)/100),4.9,5))))))))))))))))))))))))))))))))))))))))</f>
        <v>#DIV/0!</v>
      </c>
      <c r="K4" s="28">
        <f>Notenliste!H3</f>
        <v>0</v>
      </c>
      <c r="L4" s="29">
        <f>IF(Notenliste!H3&gt;=0.1,Notenliste!H3/Notenliste!H$1,)</f>
        <v>0</v>
      </c>
      <c r="M4" s="30">
        <f>IF(Endnoten!L4&gt;=(Endnoten!$AG$5/100),1,IF(Endnoten!L4&gt;=(Endnoten!$AG$6/100),2,IF(Endnoten!L4&gt;=(Endnoten!$AG$7/100),3,IF(Endnoten!L4&gt;=(Endnoten!$AG$8/100),4,5))))</f>
        <v>5</v>
      </c>
      <c r="N4" s="31" t="e">
        <f>IF(((Notenliste!H3)/Notenliste!$H$1)&gt;=((Endnoten!$AI$5+1)/100),1,IF(((Notenliste!H3)/Notenliste!$H$1)&gt;=(Endnoten!$AI$5/100),1.1,IF(((Notenliste!H3)/Notenliste!$H$1)&gt;=(Endnoten!$AI$6/100),1.2,IF(((Notenliste!H3)/Notenliste!$H$1)&gt;=(Endnoten!$AI$7/100),1.3,IF(((Notenliste!H3)/Notenliste!$H$1)&gt;=((Endnoten!$AI$8)/100),1.4,IF(((Notenliste!H3)/Notenliste!$H$1)&gt;=((Endnoten!$AI$9)/100),1.44,IF(((Notenliste!H3)/Notenliste!$H$1)&gt;=((Endnoten!$AI$10)/100),1.6,IF(((Notenliste!H3)/Notenliste!$H$1)&gt;=((Endnoten!$AI$11)/100),1.7,IF(((Notenliste!H3)/Notenliste!$H$1)&gt;=((Endnoten!$AI$12)/100),1.8,IF(((Notenliste!H3)/Notenliste!$H$1)&gt;=((Endnoten!$AI$13)/100),1.9,IF(((Notenliste!H3)/Notenliste!$H$1)&gt;=((Endnoten!$AI$14)/100),2,IF(((Notenliste!H3)/Notenliste!$H$1)&gt;=((Endnoten!$AI$15)/100),2.1,IF(((Notenliste!H3)/Notenliste!$H$1)&gt;=((Endnoten!$AI$16)/100),2.2,IF(((Notenliste!H3)/Notenliste!$H$1)&gt;=((Endnoten!$AI$17)/100),2.3,IF(((Notenliste!H3)/Notenliste!$H$1)&gt;=((Endnoten!$AI$18)/100),2.4,IF(((Notenliste!H3)/Notenliste!$H$1)&gt;=((Endnoten!$AI$19)/100),2.5,IF(((Notenliste!H3)/Notenliste!$H$1)&gt;=((Endnoten!$AI$20)/100),2.6,IF(((Notenliste!H3)/Notenliste!$H$1)&gt;=((Endnoten!$AI$21)/100),2.7,IF(((Notenliste!H3)/Notenliste!$H$1)&gt;=((Endnoten!$AI$22)/100),2.8,IF(((Notenliste!H3)/Notenliste!$H$1)&gt;=((Endnoten!$AI$23)/100),2.9,IF(((Notenliste!H3)/Notenliste!$H$1)&gt;=((Endnoten!$AI$24)/100),3,IF(((Notenliste!H3)/Notenliste!$H$1)&gt;=((Endnoten!$AI$25)/100),3.1,IF(((Notenliste!H3)/Notenliste!$H$1)&gt;=((Endnoten!$AI$26)/100),3.2,IF(((Notenliste!H3)/Notenliste!$H$1)&gt;=((Endnoten!$AI$27)/100),3.3,IF(((Notenliste!H3)/Notenliste!$H$1)&gt;=((Endnoten!$AI$28)/100),3.4,IF(((Notenliste!H3)/Notenliste!$H$1)&gt;=((Endnoten!$AI$29)/100),3.5,IF(((Notenliste!H3)/Notenliste!$H$1)&gt;=((Endnoten!$AI$30)/100),3.6,IF(((Notenliste!H3)/Notenliste!$H$1)&gt;=((Endnoten!$AI$31)/100),3.7,IF(((Notenliste!H3)/Notenliste!$H$1)&gt;=((Endnoten!$AI$32)/100),3.8,IF(((Notenliste!H3)/Notenliste!$H$1)&gt;=((Endnoten!$AI$33)/100),3.9,IF(((Notenliste!H3)/Notenliste!$H$1)&gt;=((Endnoten!$AI$34)/100),4,IF(((Notenliste!H3)/Notenliste!$H$1)&gt;=((Endnoten!$AI$35)/100),4.1,IF(((Notenliste!H3)/Notenliste!$H$1)&gt;=((Endnoten!$AI$36)/100),4.2,IF(((Notenliste!H3)/Notenliste!$H$1)&gt;=((Endnoten!$AI$37)/100),4.3,IF(((Notenliste!H3)/Notenliste!$H$1)&gt;=((Endnoten!$AI$38)/100),4.4,IF(((Notenliste!H3)/Notenliste!$H$1)&gt;=((Endnoten!$AI$39)/100),4.5,IF(((Notenliste!H3)/Notenliste!$H$1)&gt;=((Endnoten!$AI$40)/100),4.6,IF(((Notenliste!H3)/Notenliste!$H$1)&gt;=((Endnoten!$AI$41)/100),4.7,IF(((Notenliste!H3)/Notenliste!$H$1)&gt;=((Endnoten!$AI$42)/100),4.8,IF(((Notenliste!H3)/Notenliste!$H$1)&gt;=((Endnoten!$AI$43)/100),4.9,5))))))))))))))))))))))))))))))))))))))))</f>
        <v>#DIV/0!</v>
      </c>
      <c r="O4" s="28">
        <f>Notenliste!J3</f>
        <v>0</v>
      </c>
      <c r="P4" s="29">
        <f>IF(Notenliste!J3&gt;=0.1,Notenliste!J3/Notenliste!J$1,)</f>
        <v>0</v>
      </c>
      <c r="Q4" s="30">
        <f>IF(Endnoten!P4&gt;=(Endnoten!$AG$5/100),1,IF(Endnoten!P4&gt;=(Endnoten!$AG$6/100),2,IF(Endnoten!P4&gt;=(Endnoten!$AG$7/100),3,IF(Endnoten!P4&gt;=(Endnoten!$AG$8/100),4,5))))</f>
        <v>5</v>
      </c>
      <c r="R4" s="31" t="e">
        <f>IF(((Notenliste!J3)/Notenliste!$J$1)&gt;=((Endnoten!$AI$5+1)/100),1,IF(((Notenliste!J3)/Notenliste!$J$1)&gt;=(Endnoten!$AI$5/100),1.1,IF(((Notenliste!J3)/Notenliste!$J$1)&gt;=(Endnoten!$AI$6/100),1.2,IF(((Notenliste!J3)/Notenliste!$J$1)&gt;=(Endnoten!$AI$7/100),1.3,IF(((Notenliste!J3)/Notenliste!$J$1)&gt;=((Endnoten!$AI$8)/100),1.4,IF(((Notenliste!J3)/Notenliste!$J$1)&gt;=((Endnoten!$AI$9)/100),1.44,IF(((Notenliste!J3)/Notenliste!$J$1)&gt;=((Endnoten!$AI$10)/100),1.6,IF(((Notenliste!J3)/Notenliste!$J$1)&gt;=((Endnoten!$AI$11)/100),1.7,IF(((Notenliste!J3)/Notenliste!$J$1)&gt;=((Endnoten!$AI$12)/100),1.8,IF(((Notenliste!J3)/Notenliste!$J$1)&gt;=((Endnoten!$AI$13)/100),1.9,IF(((Notenliste!J3)/Notenliste!$J$1)&gt;=((Endnoten!$AI$14)/100),2,IF(((Notenliste!J3)/Notenliste!$J$1)&gt;=((Endnoten!$AI$15)/100),2.1,IF(((Notenliste!J3)/Notenliste!$J$1)&gt;=((Endnoten!$AI$16)/100),2.2,IF(((Notenliste!J3)/Notenliste!$J$1)&gt;=((Endnoten!$AI$17)/100),2.3,IF(((Notenliste!J3)/Notenliste!$J$1)&gt;=((Endnoten!$AI$18)/100),2.4,IF(((Notenliste!J3)/Notenliste!$J$1)&gt;=((Endnoten!$AI$19)/100),2.5,IF(((Notenliste!J3)/Notenliste!$J$1)&gt;=((Endnoten!$AI$20)/100),2.6,IF(((Notenliste!J3)/Notenliste!$J$1)&gt;=((Endnoten!$AI$21)/100),2.7,IF(((Notenliste!J3)/Notenliste!$J$1)&gt;=((Endnoten!$AI$22)/100),2.8,IF(((Notenliste!J3)/Notenliste!$J$1)&gt;=((Endnoten!$AI$23)/100),2.9,IF(((Notenliste!J3)/Notenliste!$J$1)&gt;=((Endnoten!$AI$24)/100),3,IF(((Notenliste!J3)/Notenliste!$J$1)&gt;=((Endnoten!$AI$25)/100),3.1,IF(((Notenliste!J3)/Notenliste!$J$1)&gt;=((Endnoten!$AI$26)/100),3.2,IF(((Notenliste!J3)/Notenliste!$J$1)&gt;=((Endnoten!$AI$27)/100),3.3,IF(((Notenliste!J3)/Notenliste!$J$1)&gt;=((Endnoten!$AI$28)/100),3.4,IF(((Notenliste!J3)/Notenliste!$J$1)&gt;=((Endnoten!$AI$29)/100),3.5,IF(((Notenliste!J3)/Notenliste!$J$1)&gt;=((Endnoten!$AI$30)/100),3.6,IF(((Notenliste!J3)/Notenliste!$J$1)&gt;=((Endnoten!$AI$31)/100),3.7,IF(((Notenliste!J3)/Notenliste!$J$1)&gt;=((Endnoten!$AI$32)/100),3.8,IF(((Notenliste!J3)/Notenliste!$J$1)&gt;=((Endnoten!$AI$33)/100),3.9,IF(((Notenliste!J3)/Notenliste!$J$1)&gt;=((Endnoten!$AI$34)/100),4,IF(((Notenliste!J3)/Notenliste!$J$1)&gt;=((Endnoten!$AI$35)/100),4.1,IF(((Notenliste!J3)/Notenliste!$J$1)&gt;=((Endnoten!$AI$36)/100),4.2,IF(((Notenliste!J3)/Notenliste!$J$1)&gt;=((Endnoten!$AI$37)/100),4.3,IF(((Notenliste!J3)/Notenliste!$J$1)&gt;=((Endnoten!$AI$38)/100),4.4,IF(((Notenliste!J3)/Notenliste!$J$1)&gt;=((Endnoten!$AI$39)/100),4.5,IF(((Notenliste!J3)/Notenliste!$J$1)&gt;=((Endnoten!$AI$40)/100),4.6,IF(((Notenliste!J3)/Notenliste!$J$1)&gt;=((Endnoten!$AI$41)/100),4.7,IF(((Notenliste!J3)/Notenliste!$J$1)&gt;=((Endnoten!$AI$42)/100),4.8,IF(((Notenliste!J3)/Notenliste!$J$1)&gt;=((Endnoten!$AI$43)/100),4.9,5))))))))))))))))))))))))))))))))))))))))</f>
        <v>#DIV/0!</v>
      </c>
      <c r="S4" s="28">
        <f>Notenliste!L3</f>
        <v>0</v>
      </c>
      <c r="T4" s="29">
        <f>IF(Notenliste!L3&gt;=0.1,Notenliste!L3/Notenliste!L$1,)</f>
        <v>0</v>
      </c>
      <c r="U4" s="30">
        <f>IF(Endnoten!T4&gt;=(Endnoten!$AG$5/100),1,IF(Endnoten!T4&gt;=(Endnoten!$AG$6/100),2,IF(Endnoten!T4&gt;=(Endnoten!$AG$7/100),3,IF(Endnoten!T4&gt;=(Endnoten!$AG$8/100),4,5))))</f>
        <v>5</v>
      </c>
      <c r="V4" s="31" t="e">
        <f>IF(((Notenliste!L3)/Notenliste!$L$1)&gt;=((Endnoten!$AI$5+1)/100),1,IF(((Notenliste!L3)/Notenliste!$L$1)&gt;=(Endnoten!$AI$5/100),1.1,IF(((Notenliste!L3)/Notenliste!$L$1)&gt;=(Endnoten!$AI$6/100),1.2,IF(((Notenliste!L3)/Notenliste!$L$1)&gt;=(Endnoten!$AI$7/100),1.3,IF(((Notenliste!L3)/Notenliste!$L$1)&gt;=((Endnoten!$AI$8)/100),1.4,IF(((Notenliste!L3)/Notenliste!$L$1)&gt;=((Endnoten!$AI$9)/100),1.5,IF(((Notenliste!L3)/Notenliste!$L$1)&gt;=((Endnoten!$AI$10)/100),1.6,IF(((Notenliste!L3)/Notenliste!$L$1)&gt;=((Endnoten!$AI$11)/100),1.7,IF(((Notenliste!L3)/Notenliste!$L$1)&gt;=((Endnoten!$AI$12)/100),1.8,IF(((Notenliste!L3)/Notenliste!$L$1)&gt;=((Endnoten!$AI$13)/100),1.9,IF(((Notenliste!L3)/Notenliste!$L$1)&gt;=((Endnoten!$AI$14)/100),2,IF(((Notenliste!L3)/Notenliste!$L$1)&gt;=((Endnoten!$AI$15)/100),2.1,IF(((Notenliste!L3)/Notenliste!$L$1)&gt;=((Endnoten!$AI$16)/100),2.2,IF(((Notenliste!L3)/Notenliste!$L$1)&gt;=((Endnoten!$AI$17)/100),2.3,IF(((Notenliste!L3)/Notenliste!$L$1)&gt;=((Endnoten!$AI$18)/100),2.4,IF(((Notenliste!L3)/Notenliste!$L$1)&gt;=((Endnoten!$AI$19)/100),2.5,IF(((Notenliste!L3)/Notenliste!$L$1)&gt;=((Endnoten!$AI$20)/100),2.6,IF(((Notenliste!L3)/Notenliste!$L$1)&gt;=((Endnoten!$AI$21)/100),2.7,IF(((Notenliste!L3)/Notenliste!$L$1)&gt;=((Endnoten!$AI$22)/100),2.8,IF(((Notenliste!L3)/Notenliste!$L$1)&gt;=((Endnoten!$AI$23)/100),2.9,IF(((Notenliste!L3)/Notenliste!$L$1)&gt;=((Endnoten!$AI$24)/100),3,IF(((Notenliste!L3)/Notenliste!$L$1)&gt;=((Endnoten!$AI$25)/100),3.1,IF(((Notenliste!L3)/Notenliste!$L$1)&gt;=((Endnoten!$AI$26)/100),3.2,IF(((Notenliste!L3)/Notenliste!$L$1)&gt;=((Endnoten!$AI$27)/100),3.3,IF(((Notenliste!L3)/Notenliste!$L$1)&gt;=((Endnoten!$AI$28)/100),3.4,IF(((Notenliste!L3)/Notenliste!$L$1)&gt;=((Endnoten!$AI$29)/100),3.5,IF(((Notenliste!L3)/Notenliste!$L$1)&gt;=((Endnoten!$AI$30)/100),3.6,IF(((Notenliste!L3)/Notenliste!$L$1)&gt;=((Endnoten!$AI$31)/100),3.7,IF(((Notenliste!L3)/Notenliste!$L$1)&gt;=((Endnoten!$AI$32)/100),3.8,IF(((Notenliste!L3)/Notenliste!$L$1)&gt;=((Endnoten!$AI$33)/100),3.9,IF(((Notenliste!L3)/Notenliste!$L$1)&gt;=((Endnoten!$AI$34)/100),4,IF(((Notenliste!L3)/Notenliste!$L$1)&gt;=((Endnoten!$AI$35)/100),4.1,IF(((Notenliste!L3)/Notenliste!$L$1)&gt;=((Endnoten!$AI$36)/100),4.2,IF(((Notenliste!L3)/Notenliste!$L$1)&gt;=((Endnoten!$AI$37)/100),4.3,IF(((Notenliste!L3)/Notenliste!$L$1)&gt;=((Endnoten!$AI$38)/100),4.4,IF(((Notenliste!L3)/Notenliste!$L$1)&gt;=((Endnoten!$AI$39)/100),4.5,IF(((Notenliste!L3)/Notenliste!$L$1)&gt;=((Endnoten!$AI$40)/100),4.6,IF(((Notenliste!L3)/Notenliste!$L$1)&gt;=((Endnoten!$AI$41)/100),4.7,IF(((Notenliste!L3)/Notenliste!$L$1)&gt;=((Endnoten!$AI$42)/100),4.8,IF(((Notenliste!L3)/Notenliste!$L$1)&gt;=((Endnoten!$AI$43)/100),4.9,5))))))))))))))))))))))))))))))))))))))))</f>
        <v>#DIV/0!</v>
      </c>
      <c r="W4" s="28">
        <v>0</v>
      </c>
      <c r="X4" s="29" cm="1">
        <f t="array" ref="X4">ROUND(_xlfn.IFS((T4&gt;0.1),(AVERAGE(F4,J4,N4,R4,U4)),(P4&gt;=0.1),(AVERAGE(F4,J4,N4,R4)),(L4&gt;=0.1),(AVERAGE(F4,J4,N4)),(H4&gt;0.1),(AVERAGE(F4,J4)),(D4&gt;0.1),F4,(D4&lt;0.1),10.12345), 2)</f>
        <v>2.4</v>
      </c>
      <c r="Y4" s="29">
        <f>IF((X4&lt;6),X4,"ND")</f>
        <v>2.4</v>
      </c>
      <c r="Z4" s="29" t="e">
        <f>ROUND(AVERAGE(IF(F4&gt;=0.1,F4,),IF(J4&gt;=0.1,J4,),IF(N4&gt;=0.1,N4,),IF(R4&gt;=0.1,R4,)), 2)</f>
        <v>#DIV/0!</v>
      </c>
      <c r="AA4" s="29">
        <f>SUM(Notenliste!O3:AR3)</f>
        <v>2</v>
      </c>
      <c r="AB4" s="29">
        <f>Notenliste!AT3</f>
        <v>1</v>
      </c>
      <c r="AC4" s="29">
        <f>IF((D4&lt;0.1),"Nur MA",((AB4*Notenliste!$AT$1)+(IF(W4=0,Y4,Z4)*(1-Notenliste!$AT$1))))</f>
        <v>1.8399999999999999</v>
      </c>
      <c r="AD4" s="29" t="e">
        <f>AVERAGE(F4,J4,N4,V4)</f>
        <v>#DIV/0!</v>
      </c>
      <c r="AE4" s="10" t="e">
        <f>AVERAGE(IF(F4&gt;=0.1,F4,),IF(J4&gt;=0.1,J4,),IF(N4&gt;=0.1,N4,),IF(R4&gt;=0.1,R4,))</f>
        <v>#DIV/0!</v>
      </c>
      <c r="AF4" s="12">
        <v>1</v>
      </c>
      <c r="AG4" s="22">
        <v>100</v>
      </c>
      <c r="AH4" s="15">
        <v>1</v>
      </c>
      <c r="AI4" s="15">
        <v>100</v>
      </c>
      <c r="AJ4">
        <f>IF(((AM4+AK4+AL4)/$AM$3)&gt;=((Endnoten!$AI$5+1)/100),1,IF(((AM4+AK4+AL4)/$AM$3)&gt;=(Endnoten!$AI$5/100),1.1,IF(((AM4+AK4+AL4)/$AM$3)&gt;=(Endnoten!$AI$6/100),1.2,IF(((AM4+AK4+AL4)/$AM$3)&gt;=(Endnoten!$AI$7/100),1.3,IF(((AM4+AK4+AL4)/$AM$3)&gt;=((Endnoten!$AI$8)/100),1.4,IF(((AM4+AK4+AL4)/$AM$3)&gt;=((Endnoten!$AI$9)/100),1.5,IF(((AM4+AK4+AL4)/$AM$3)&gt;=((Endnoten!$AI$10)/100),1.6,IF(((AM4+AK4+AL4)/$AM$3)&gt;=((Endnoten!$AI$11)/100),1.7,IF(((AM4+AK4+AL4)/$AM$3)&gt;=((Endnoten!$AI$12)/100),1.8,IF(((AM4+AK4+AL4)/$AM$3)&gt;=((Endnoten!$AI$13)/100),1.9,IF(((AM4+AK4+AL4)/$AM$3)&gt;=((Endnoten!$AI$14)/100),2,IF(((AM4+AK4+AL4)/$AM$3)&gt;=((Endnoten!$AI$15)/100),2.1,IF(((AM4+AK4+AL4)/$AM$3)&gt;=((Endnoten!$AI$16)/100),2.2,IF(((AM4+AK4+AL4)/$AM$3)&gt;=((Endnoten!$AI$17)/100),2.3,IF(((AM4+AK4+AL4)/$AM$3)&gt;=((Endnoten!$AI$18)/100),2.4,IF(((AM4+AK4+AL4)/$AM$3)&gt;=((Endnoten!$AI$19)/100),2.5,IF(((AM4+AK4+AL4)/$AM$3)&gt;=((Endnoten!$AI$20)/100),2.6,IF(((AM4+AK4+AL4)/$AM$3)&gt;=((Endnoten!$AI$21)/100),2.7,IF(((AM4+AK4+AL4)/$AM$3)&gt;=((Endnoten!$AI$22)/100),2.8,IF(((AM4+AK4+AL4)/$AM$3)&gt;=((Endnoten!$AI$23)/100),2.9,IF(((AM4+AK4+AL4)/$AM$3)&gt;=((Endnoten!$AI$24)/100),3,IF(((AM4+AK4+AL4)/$AM$3)&gt;=((Endnoten!$AI$25)/100),3.1,IF(((AM4+AK4+AL4)/$AM$3)&gt;=((Endnoten!$AI$26)/100),3.2,IF(((AM4+AK4+AL4)/$AM$3)&gt;=((Endnoten!$AI$27)/100),3.3,IF(((AM4+AK4+AL4)/$AM$3)&gt;=((Endnoten!$AI$28)/100),3.4,IF(((AM4+AK4+AL4)/$AM$3)&gt;=((Endnoten!$AI$29)/100),3.5,IF(((AM4+AK4+AL4)/$AM$3)&gt;=((Endnoten!$AI$30)/100),3.6,IF(((AM4+AK4+AL4)/$AM$3)&gt;=((Endnoten!$AI$31)/100),3.7,IF(((AM4+AK4+AL4)/$AM$3)&gt;=((Endnoten!$AI$32)/100),3.8,IF(((AM4+AK4+AL4)/$AM$3)&gt;=((Endnoten!$AI$33)/100),3.9,IF(((AM4+AK4+AL4)/$AM$3)&gt;=((Endnoten!$AI$34)/100),4,IF(((AM4+AK4+AL4)/$AM$3)&gt;=((Endnoten!$AI$35)/100),4.1,IF(((AM4+AK4+AL4)/$AM$3)&gt;=((Endnoten!$AI$36)/100),4.2,IF(((AM4+AK4+AL4)/$AM$3)&gt;=((Endnoten!$AI$37)/100),4.3,IF(((AM4+AK4+AL4)/$AM$3)&gt;=((Endnoten!$AI$38)/100),4.4,IF(((AM4+AK4+AL4)/$AM$3)&gt;=((Endnoten!$AI$39)/100),4.5,IF(((AM4+AK4+AL4)/$AM$3)&gt;=((Endnoten!$AI$40)/100),4.6,IF(((AM4+AK4+AL4)/$AM$3)&gt;=((Endnoten!$AI$41)/100),4.7,IF(((AM4+AK4+AL4)/$AM$3)&gt;=((Endnoten!$AI$42)/100),4.8,IF(((AM4+AK4+AL4)/$AM$3)&gt;=((Endnoten!$AI$43)/100),4.9,5))))))))))))))))))))))))))))))))))))))))</f>
        <v>1</v>
      </c>
      <c r="AM4">
        <v>99</v>
      </c>
      <c r="AO4" s="53"/>
      <c r="AP4" s="53" t="e">
        <f>AVERAGE(F4,J4)</f>
        <v>#DIV/0!</v>
      </c>
      <c r="AQ4" s="53" t="e">
        <f>AVERAGE(F4,J4,N4)</f>
        <v>#DIV/0!</v>
      </c>
      <c r="AR4" s="53" t="e">
        <f>AVERAGE(F4,J4,N4,R4)</f>
        <v>#DIV/0!</v>
      </c>
      <c r="AS4" s="53" t="e">
        <f>AVERAGE(F4,J4,N4,R4,U4)</f>
        <v>#DIV/0!</v>
      </c>
      <c r="AU4" s="1">
        <f>IF(((Notenliste!D3+Notenliste!F3+Notenliste!H3)/$AU$1)&gt;=((Endnoten!$AI$5+1)/100),1,IF(((Notenliste!D3+Notenliste!F3+Notenliste!H3)/$AU$1)&gt;=(Endnoten!$AI$5/100),1.1,IF(((Notenliste!D3+Notenliste!F3+Notenliste!H3)/$AU$1)&gt;=(Endnoten!$AI$6/100),1.2,IF(((Notenliste!D3+Notenliste!F3+Notenliste!H3)/$AU$1)&gt;=(Endnoten!$AI$7/100),1.3,IF(((Notenliste!D3+Notenliste!F3+Notenliste!H3)/$AU$1)&gt;=((Endnoten!$AI$8)/100),1.4,IF(((Notenliste!D3+Notenliste!F3+Notenliste!H3)/$AU$1)&gt;=((Endnoten!$AI$9)/100),1.5,IF(((Notenliste!D3+Notenliste!F3+Notenliste!H3)/$AU$1)&gt;=((Endnoten!$AI$10)/100),1.6,IF(((Notenliste!D3+Notenliste!F3+Notenliste!H3)/$AU$1)&gt;=((Endnoten!$AI$11)/100),1.7,IF(((Notenliste!D3+Notenliste!F3+Notenliste!H3)/$AU$1)&gt;=((Endnoten!$AI$12)/100),1.8,IF(((Notenliste!D3+Notenliste!F3+Notenliste!H3)/$AU$1)&gt;=((Endnoten!$AI$13)/100),1.9,IF(((Notenliste!D3+Notenliste!F3+Notenliste!H3)/$AU$1)&gt;=((Endnoten!$AI$14)/100),2,IF(((Notenliste!D3+Notenliste!F3+Notenliste!H3)/$AU$1)&gt;=((Endnoten!$AI$15)/100),2.1,IF(((Notenliste!D3+Notenliste!F3+Notenliste!H3)/$AU$1)&gt;=((Endnoten!$AI$16)/100),2.2,IF(((Notenliste!D3+Notenliste!F3+Notenliste!H3)/$AU$1)&gt;=((Endnoten!$AI$17)/100),2.3,IF(((Notenliste!D3+Notenliste!F3+Notenliste!H3)/$AU$1)&gt;=((Endnoten!$AI$18)/100),2.4,IF(((Notenliste!D3+Notenliste!F3+Notenliste!H3)/$AU$1)&gt;=((Endnoten!$AI$19)/100),2.5,IF(((Notenliste!D3+Notenliste!F3+Notenliste!H3)/$AU$1)&gt;=((Endnoten!$AI$20)/100),2.6,IF(((Notenliste!D3+Notenliste!F3+Notenliste!H3)/$AU$1)&gt;=((Endnoten!$AI$21)/100),2.7,IF(((Notenliste!D3+Notenliste!F3+Notenliste!H3)/$AU$1)&gt;=((Endnoten!$AI$22)/100),2.8,IF(((Notenliste!D3+Notenliste!F3+Notenliste!H3)/$AU$1)&gt;=((Endnoten!$AI$23)/100),2.9,IF(((Notenliste!D3+Notenliste!F3+Notenliste!H3)/$AU$1)&gt;=((Endnoten!$AI$24)/100),3,IF(((Notenliste!D3+Notenliste!F3+Notenliste!H3)/$AU$1)&gt;=((Endnoten!$AI$25)/100),3.1,IF(((Notenliste!D3+Notenliste!F3+Notenliste!H3)/$AU$1)&gt;=((Endnoten!$AI$26)/100),3.2,IF(((Notenliste!D3+Notenliste!F3+Notenliste!H3)/$AU$1)&gt;=((Endnoten!$AI$27)/100),3.3,IF(((Notenliste!D3+Notenliste!F3+Notenliste!H3)/$AU$1)&gt;=((Endnoten!$AI$28)/100),3.4,IF(((Notenliste!D3+Notenliste!F3+Notenliste!H3)/$AU$1)&gt;=((Endnoten!$AI$29)/100),3.5,IF(((Notenliste!D3+Notenliste!F3+Notenliste!H3)/$AU$1)&gt;=((Endnoten!$AI$30)/100),3.6,IF(((Notenliste!D3+Notenliste!F3+Notenliste!H3)/$AU$1)&gt;=((Endnoten!$AI$31)/100),3.7,IF(((Notenliste!D3+Notenliste!F3+Notenliste!H3)/$AU$1)&gt;=((Endnoten!$AI$32)/100),3.8,IF(((Notenliste!D3+Notenliste!F3+Notenliste!H3)/$AU$1)&gt;=((Endnoten!$AI$33)/100),3.9,IF(((Notenliste!D3+Notenliste!F3+Notenliste!H3)/$AU$1)&gt;=((Endnoten!$AI$34)/100),4,IF(((Notenliste!D3+Notenliste!F3+Notenliste!H3)/$AU$1)&gt;=((Endnoten!$AI$35)/100),4.1,IF(((Notenliste!D3+Notenliste!F3+Notenliste!H3)/$AU$1)&gt;=((Endnoten!$AI$36)/100),4.2,IF(((Notenliste!D3+Notenliste!F3+Notenliste!H3)/$AU$1)&gt;=((Endnoten!$AI$37)/100),4.3,IF(((Notenliste!D3+Notenliste!F3+Notenliste!H3)/$AU$1)&gt;=((Endnoten!$AI$38)/100),4.4,IF(((Notenliste!D3+Notenliste!F3+Notenliste!H3)/$AU$1)&gt;=((Endnoten!$AI$39)/100),4.5,IF(((Notenliste!D3+Notenliste!F3+Notenliste!H3)/$AU$1)&gt;=((Endnoten!$AI$40)/100),4.6,IF(((Notenliste!D3+Notenliste!F3+Notenliste!H3)/$AU$1)&gt;=((Endnoten!$AI$41)/100),4.7,IF(((Notenliste!D3+Notenliste!F3+Notenliste!H3)/$AU$1)&gt;=((Endnoten!$AI$42)/100),4.8,IF(((Notenliste!D3+Notenliste!F3+Notenliste!H3)/$AU$1)&gt;=((Endnoten!$AI$43)/100),4.9,5))))))))))))))))))))))))))))))))))))))))</f>
        <v>2.4</v>
      </c>
      <c r="AV4" s="1">
        <f>IF(((Notenliste!D3+Notenliste!F3+Notenliste!H3+Notenliste!L3)/$AV$1)&gt;=((Endnoten!$AI$5+1)/100),1,IF(((Notenliste!D3+Notenliste!F3+Notenliste!H3+Notenliste!L3)/$AV$1)&gt;=(Endnoten!$AI$5/100),1.1,IF(((Notenliste!D3+Notenliste!F3+Notenliste!H3+Notenliste!L3)/$AV$1)&gt;=(Endnoten!$AI$6/100),1.2,IF(((Notenliste!D3+Notenliste!F3+Notenliste!H3+Notenliste!L3)/$AV$1)&gt;=(Endnoten!$AI$7/100),1.3,IF(((Notenliste!D3+Notenliste!F3+Notenliste!H3+Notenliste!L3)/$AV$1)&gt;=((Endnoten!$AI$8)/100),1.4,IF(((Notenliste!D3+Notenliste!F3+Notenliste!H3+Notenliste!L3)/$AV$1)&gt;=((Endnoten!$AI$9)/100),1.5,IF(((Notenliste!D3+Notenliste!F3+Notenliste!H3+Notenliste!L3)/$AV$1)&gt;=((Endnoten!$AI$10)/100),1.6,IF(((Notenliste!D3+Notenliste!F3+Notenliste!H3+Notenliste!L3)/$AV$1)&gt;=((Endnoten!$AI$11)/100),1.7,IF(((Notenliste!D3+Notenliste!F3+Notenliste!H3+Notenliste!L3)/$AV$1)&gt;=((Endnoten!$AI$12)/100),1.8,IF(((Notenliste!D3+Notenliste!F3+Notenliste!H3+Notenliste!L3)/$AV$1)&gt;=((Endnoten!$AI$13)/100),1.9,IF(((Notenliste!D3+Notenliste!F3+Notenliste!H3+Notenliste!L3)/$AV$1)&gt;=((Endnoten!$AI$14)/100),2,IF(((Notenliste!D3+Notenliste!F3+Notenliste!H3+Notenliste!L3)/$AV$1)&gt;=((Endnoten!$AI$15)/100),2.1,IF(((Notenliste!D3+Notenliste!F3+Notenliste!H3+Notenliste!L3)/$AV$1)&gt;=((Endnoten!$AI$16)/100),2.2,IF(((Notenliste!D3+Notenliste!F3+Notenliste!H3+Notenliste!L3)/$AV$1)&gt;=((Endnoten!$AI$17)/100),2.3,IF(((Notenliste!D3+Notenliste!F3+Notenliste!H3+Notenliste!L3)/$AV$1)&gt;=((Endnoten!$AI$18)/100),2.4,IF(((Notenliste!D3+Notenliste!F3+Notenliste!H3+Notenliste!L3)/$AV$1)&gt;=((Endnoten!$AI$19)/100),2.5,IF(((Notenliste!D3+Notenliste!F3+Notenliste!H3+Notenliste!L3)/$AV$1)&gt;=((Endnoten!$AI$20)/100),2.6,IF(((Notenliste!D3+Notenliste!F3+Notenliste!H3+Notenliste!L3)/$AV$1)&gt;=((Endnoten!$AI$21)/100),2.7,IF(((Notenliste!D3+Notenliste!F3+Notenliste!H3+Notenliste!L3)/$AV$1)&gt;=((Endnoten!$AI$22)/100),2.8,IF(((Notenliste!D3+Notenliste!F3+Notenliste!H3+Notenliste!L3)/$AV$1)&gt;=((Endnoten!$AI$23)/100),2.9,IF(((Notenliste!D3+Notenliste!F3+Notenliste!H3+Notenliste!L3)/$AV$1)&gt;=((Endnoten!$AI$24)/100),3,IF(((Notenliste!D3+Notenliste!F3+Notenliste!H3+Notenliste!L3)/$AV$1)&gt;=((Endnoten!$AI$25)/100),3.1,IF(((Notenliste!D3+Notenliste!F3+Notenliste!H3+Notenliste!L3)/$AV$1)&gt;=((Endnoten!$AI$26)/100),3.2,IF(((Notenliste!D3+Notenliste!F3+Notenliste!H3+Notenliste!L3)/$AV$1)&gt;=((Endnoten!$AI$27)/100),3.3,IF(((Notenliste!D3+Notenliste!F3+Notenliste!H3+Notenliste!L3)/$AV$1)&gt;=((Endnoten!$AI$28)/100),3.4,IF(((Notenliste!D3+Notenliste!F3+Notenliste!H3+Notenliste!L3)/$AV$1)&gt;=((Endnoten!$AI$29)/100),3.5,IF(((Notenliste!D3+Notenliste!F3+Notenliste!H3+Notenliste!L3)/$AV$1)&gt;=((Endnoten!$AI$30)/100),3.6,IF(((Notenliste!D3+Notenliste!F3+Notenliste!H3+Notenliste!L3)/$AV$1)&gt;=((Endnoten!$AI$31)/100),3.7,IF(((Notenliste!D3+Notenliste!F3+Notenliste!H3+Notenliste!L3)/$AV$1)&gt;=((Endnoten!$AI$32)/100),3.8,IF(((Notenliste!D3+Notenliste!F3+Notenliste!H3+Notenliste!L3)/$AV$1)&gt;=((Endnoten!$AI$33)/100),3.9,IF(((Notenliste!D3+Notenliste!F3+Notenliste!H3+Notenliste!L3)/$AV$1)&gt;=((Endnoten!$AI$34)/100),4,IF(((Notenliste!D3+Notenliste!F3+Notenliste!H3+Notenliste!L3)/$AV$1)&gt;=((Endnoten!$AI$35)/100),4.1,IF(((Notenliste!D3+Notenliste!F3+Notenliste!H3+Notenliste!L3)/$AV$1)&gt;=((Endnoten!$AI$36)/100),4.2,IF(((Notenliste!D3+Notenliste!F3+Notenliste!H3+Notenliste!L3)/$AV$1)&gt;=((Endnoten!$AI$37)/100),4.3,IF(((Notenliste!D3+Notenliste!F3+Notenliste!H3+Notenliste!L3)/$AV$1)&gt;=((Endnoten!$AI$38)/100),4.4,IF(((Notenliste!D3+Notenliste!F3+Notenliste!H3+Notenliste!L3)/$AV$1)&gt;=((Endnoten!$AI$39)/100),4.5,IF(((Notenliste!D3+Notenliste!F3+Notenliste!H3+Notenliste!L3)/$AV$1)&gt;=((Endnoten!$AI$40)/100),4.6,IF(((Notenliste!D3+Notenliste!F3+Notenliste!H3+Notenliste!L3)/$AV$1)&gt;=((Endnoten!$AI$41)/100),4.7,IF(((Notenliste!D3+Notenliste!F3+Notenliste!H3+Notenliste!L3)/$AV$1)&gt;=((Endnoten!$AI$42)/100),4.8,IF(((Notenliste!D3+Notenliste!F3+Notenliste!H3+Notenliste!L3)/$AV$1)&gt;=((Endnoten!$AI$43)/100),4.9,5))))))))))))))))))))))))))))))))))))))))</f>
        <v>2.4</v>
      </c>
    </row>
    <row r="5" spans="1:48" ht="18.75" x14ac:dyDescent="0.3">
      <c r="A5" s="32">
        <f>'Schüler+Bedienungsanleitung'!B17</f>
        <v>2</v>
      </c>
      <c r="B5" s="34">
        <f>'Schüler+Bedienungsanleitung'!C17</f>
        <v>2</v>
      </c>
      <c r="C5" s="32">
        <f>Notenliste!D4</f>
        <v>5</v>
      </c>
      <c r="D5" s="33">
        <f>IF(Notenliste!D4&gt;=0.1,Notenliste!D4/Notenliste!D$1,)</f>
        <v>0.5</v>
      </c>
      <c r="E5" s="34">
        <f>IF(Endnoten!D5&gt;=(Endnoten!$AG$5/100),1,IF(Endnoten!D5&gt;=(Endnoten!$AG$6/100),2,IF(Endnoten!D5&gt;=(Endnoten!$AG$7/100),3,IF(Endnoten!D5&gt;=(Endnoten!$AG$8/100),4,5))))</f>
        <v>4</v>
      </c>
      <c r="F5" s="38">
        <f>IF(((Notenliste!D4)/Notenliste!$D$1)&gt;=((Endnoten!$AI$5+1)/100),1,IF(((Notenliste!D4)/Notenliste!$D$1)&gt;=(Endnoten!$AI$5/100),1.1,IF(((Notenliste!D4)/Notenliste!$D$1)&gt;=(Endnoten!$AI$6/100),1.2,IF(((Notenliste!D4)/Notenliste!$D$1)&gt;=(Endnoten!$AI$7/100),1.3,IF(((Notenliste!D4)/Notenliste!$D$1)&gt;=((Endnoten!$AI$8)/100),1.4,IF(((Notenliste!D4)/Notenliste!$D$1)&gt;=((Endnoten!$AI$9)/100),1.44,IF(((Notenliste!D4)/Notenliste!$D$1)&gt;=((Endnoten!$AI$10)/100),1.6,IF(((Notenliste!D4)/Notenliste!$D$1)&gt;=((Endnoten!$AI$11)/100),1.7,IF(((Notenliste!D4)/Notenliste!$D$1)&gt;=((Endnoten!$AI$12)/100),1.8,IF(((Notenliste!D4)/Notenliste!$D$1)&gt;=((Endnoten!$AI$13)/100),1.9,IF(((Notenliste!D4)/Notenliste!$D$1)&gt;=((Endnoten!$AI$14)/100),2,IF(((Notenliste!D4)/Notenliste!$D$1)&gt;=((Endnoten!$AI$15)/100),2.1,IF(((Notenliste!D4)/Notenliste!$D$1)&gt;=((Endnoten!$AI$16)/100),2.2,IF(((Notenliste!D4)/Notenliste!$D$1)&gt;=((Endnoten!$AI$17)/100),2.3,IF(((Notenliste!D4)/Notenliste!$D$1)&gt;=((Endnoten!$AI$18)/100),2.4,IF(((Notenliste!D4)/Notenliste!$D$1)&gt;=((Endnoten!$AI$19)/100),2.5,IF(((Notenliste!D4)/Notenliste!$D$1)&gt;=((Endnoten!$AI$20)/100),2.6,IF(((Notenliste!D4)/Notenliste!$D$1)&gt;=((Endnoten!$AI$21)/100),2.7,IF(((Notenliste!D4)/Notenliste!$D$1)&gt;=((Endnoten!$AI$22)/100),2.8,IF(((Notenliste!D4)/Notenliste!$D$1)&gt;=((Endnoten!$AI$23)/100),2.9,IF(((Notenliste!D4)/Notenliste!$D$1)&gt;=((Endnoten!$AI$24)/100),3,IF(((Notenliste!D4)/Notenliste!$D$1)&gt;=((Endnoten!$AI$25)/100),3.1,IF(((Notenliste!D4)/Notenliste!$D$1)&gt;=((Endnoten!$AI$26)/100),3.2,IF(((Notenliste!D4)/Notenliste!$D$1)&gt;=((Endnoten!$AI$27)/100),3.3,IF(((Notenliste!D4)/Notenliste!$D$1)&gt;=((Endnoten!$AI$28)/100),3.4,IF(((Notenliste!D4)/Notenliste!$D$1)&gt;=((Endnoten!$AI$29)/100),3.5,IF(((Notenliste!D4)/Notenliste!$D$1)&gt;=((Endnoten!$AI$30)/100),3.6,IF(((Notenliste!D4)/Notenliste!$D$1)&gt;=((Endnoten!$AI$31)/100),3.7,IF(((Notenliste!D4)/Notenliste!$D$1)&gt;=((Endnoten!$AI$32)/100),3.8,IF(((Notenliste!D4)/Notenliste!$D$1)&gt;=((Endnoten!$AI$33)/100),3.9,IF(((Notenliste!D4)/Notenliste!$D$1)&gt;=((Endnoten!$AI$34)/100),4,IF(((Notenliste!D4)/Notenliste!$D$1)&gt;=((Endnoten!$AI$35)/100),4.1,IF(((Notenliste!D4)/Notenliste!$D$1)&gt;=((Endnoten!$AI$36)/100),4.2,IF(((Notenliste!D4)/Notenliste!$D$1)&gt;=((Endnoten!$AI$37)/100),4.3,IF(((Notenliste!D4)/Notenliste!$D$1)&gt;=((Endnoten!$AI$38)/100),4.4,IF(((Notenliste!D4)/Notenliste!$D$1)&gt;=((Endnoten!$AI$39)/100),4.5,IF(((Notenliste!D4)/Notenliste!$D$1)&gt;=((Endnoten!$AI$40)/100),4.6,IF(((Notenliste!D4)/Notenliste!$D$1)&gt;=((Endnoten!$AI$41)/100),4.7,IF(((Notenliste!D4)/Notenliste!$D$1)&gt;=((Endnoten!$AI$42)/100),4.8,IF(((Notenliste!D4)/Notenliste!$D$1)&gt;=((Endnoten!$AI$43)/100),4.9,5))))))))))))))))))))))))))))))))))))))))</f>
        <v>4.5</v>
      </c>
      <c r="G5" s="32">
        <f>Notenliste!F4</f>
        <v>0</v>
      </c>
      <c r="H5" s="33">
        <f>IF(Notenliste!F4&gt;=0.1,Notenliste!F4/Notenliste!F$1,)</f>
        <v>0</v>
      </c>
      <c r="I5" s="34">
        <f>IF(Endnoten!H5&gt;=(Endnoten!$AG$5/100),1,IF(Endnoten!H5&gt;=(Endnoten!$AG$6/100),2,IF(Endnoten!H5&gt;=(Endnoten!$AG$7/100),3,IF(Endnoten!H5&gt;=(Endnoten!$AG$8/100),4,5))))</f>
        <v>5</v>
      </c>
      <c r="J5" s="38" t="e">
        <f>IF(((Notenliste!F4)/Notenliste!$F$1)&gt;=((Endnoten!$AI$5+1)/100),1,IF(((Notenliste!F4)/Notenliste!$F$1)&gt;=(Endnoten!$AI$5/100),1.1,IF(((Notenliste!F4)/Notenliste!$F$1)&gt;=(Endnoten!$AI$6/100),1.2,IF(((Notenliste!F4)/Notenliste!$F$1)&gt;=(Endnoten!$AI$7/100),1.3,IF(((Notenliste!F4)/Notenliste!$F$1)&gt;=((Endnoten!$AI$8)/100),1.4,IF(((Notenliste!F4)/Notenliste!$F$1)&gt;=((Endnoten!$AI$9)/100),1.44,IF(((Notenliste!F4)/Notenliste!$F$1)&gt;=((Endnoten!$AI$10)/100),1.6,IF(((Notenliste!F4)/Notenliste!$F$1)&gt;=((Endnoten!$AI$11)/100),1.7,IF(((Notenliste!F4)/Notenliste!$F$1)&gt;=((Endnoten!$AI$12)/100),1.8,IF(((Notenliste!F4)/Notenliste!$F$1)&gt;=((Endnoten!$AI$13)/100),1.9,IF(((Notenliste!F4)/Notenliste!$F$1)&gt;=((Endnoten!$AI$14)/100),2,IF(((Notenliste!F4)/Notenliste!$F$1)&gt;=((Endnoten!$AI$15)/100),2.1,IF(((Notenliste!F4)/Notenliste!$F$1)&gt;=((Endnoten!$AI$16)/100),2.2,IF(((Notenliste!F4)/Notenliste!$F$1)&gt;=((Endnoten!$AI$17)/100),2.3,IF(((Notenliste!F4)/Notenliste!$F$1)&gt;=((Endnoten!$AI$18)/100),2.4,IF(((Notenliste!F4)/Notenliste!$F$1)&gt;=((Endnoten!$AI$19)/100),2.5,IF(((Notenliste!F4)/Notenliste!$F$1)&gt;=((Endnoten!$AI$20)/100),2.6,IF(((Notenliste!F4)/Notenliste!$F$1)&gt;=((Endnoten!$AI$21)/100),2.7,IF(((Notenliste!F4)/Notenliste!$F$1)&gt;=((Endnoten!$AI$22)/100),2.8,IF(((Notenliste!F4)/Notenliste!$F$1)&gt;=((Endnoten!$AI$23)/100),2.9,IF(((Notenliste!F4)/Notenliste!$F$1)&gt;=((Endnoten!$AI$24)/100),3,IF(((Notenliste!F4)/Notenliste!$F$1)&gt;=((Endnoten!$AI$25)/100),3.1,IF(((Notenliste!F4)/Notenliste!$F$1)&gt;=((Endnoten!$AI$26)/100),3.2,IF(((Notenliste!F4)/Notenliste!$F$1)&gt;=((Endnoten!$AI$27)/100),3.3,IF(((Notenliste!F4)/Notenliste!$F$1)&gt;=((Endnoten!$AI$28)/100),3.4,IF(((Notenliste!F4)/Notenliste!$F$1)&gt;=((Endnoten!$AI$29)/100),3.5,IF(((Notenliste!F4)/Notenliste!$F$1)&gt;=((Endnoten!$AI$30)/100),3.6,IF(((Notenliste!F4)/Notenliste!$F$1)&gt;=((Endnoten!$AI$31)/100),3.7,IF(((Notenliste!F4)/Notenliste!$F$1)&gt;=((Endnoten!$AI$32)/100),3.8,IF(((Notenliste!F4)/Notenliste!$F$1)&gt;=((Endnoten!$AI$33)/100),3.9,IF(((Notenliste!F4)/Notenliste!$F$1)&gt;=((Endnoten!$AI$34)/100),4,IF(((Notenliste!F4)/Notenliste!$F$1)&gt;=((Endnoten!$AI$35)/100),4.1,IF(((Notenliste!F4)/Notenliste!$F$1)&gt;=((Endnoten!$AI$36)/100),4.2,IF(((Notenliste!F4)/Notenliste!$F$1)&gt;=((Endnoten!$AI$37)/100),4.3,IF(((Notenliste!F4)/Notenliste!$F$1)&gt;=((Endnoten!$AI$38)/100),4.4,IF(((Notenliste!F4)/Notenliste!$F$1)&gt;=((Endnoten!$AI$39)/100),4.5,IF(((Notenliste!F4)/Notenliste!$F$1)&gt;=((Endnoten!$AI$40)/100),4.6,IF(((Notenliste!F4)/Notenliste!$F$1)&gt;=((Endnoten!$AI$41)/100),4.7,IF(((Notenliste!F4)/Notenliste!$F$1)&gt;=((Endnoten!$AI$42)/100),4.8,IF(((Notenliste!F4)/Notenliste!$F$1)&gt;=((Endnoten!$AI$43)/100),4.9,5))))))))))))))))))))))))))))))))))))))))</f>
        <v>#DIV/0!</v>
      </c>
      <c r="K5" s="32">
        <f>Notenliste!H4</f>
        <v>0</v>
      </c>
      <c r="L5" s="33">
        <f>IF(Notenliste!H4&gt;=0.1,Notenliste!H4/Notenliste!H$1,)</f>
        <v>0</v>
      </c>
      <c r="M5" s="34">
        <f>IF(Endnoten!L5&gt;=(Endnoten!$AG$5/100),1,IF(Endnoten!L5&gt;=(Endnoten!$AG$6/100),2,IF(Endnoten!L5&gt;=(Endnoten!$AG$7/100),3,IF(Endnoten!L5&gt;=(Endnoten!$AG$8/100),4,5))))</f>
        <v>5</v>
      </c>
      <c r="N5" s="38" t="e">
        <f>IF(((Notenliste!H4)/Notenliste!$H$1)&gt;=((Endnoten!$AI$5+1)/100),1,IF(((Notenliste!H4)/Notenliste!$H$1)&gt;=(Endnoten!$AI$5/100),1.1,IF(((Notenliste!H4)/Notenliste!$H$1)&gt;=(Endnoten!$AI$6/100),1.2,IF(((Notenliste!H4)/Notenliste!$H$1)&gt;=(Endnoten!$AI$7/100),1.3,IF(((Notenliste!H4)/Notenliste!$H$1)&gt;=((Endnoten!$AI$8)/100),1.4,IF(((Notenliste!H4)/Notenliste!$H$1)&gt;=((Endnoten!$AI$9)/100),1.44,IF(((Notenliste!H4)/Notenliste!$H$1)&gt;=((Endnoten!$AI$10)/100),1.6,IF(((Notenliste!H4)/Notenliste!$H$1)&gt;=((Endnoten!$AI$11)/100),1.7,IF(((Notenliste!H4)/Notenliste!$H$1)&gt;=((Endnoten!$AI$12)/100),1.8,IF(((Notenliste!H4)/Notenliste!$H$1)&gt;=((Endnoten!$AI$13)/100),1.9,IF(((Notenliste!H4)/Notenliste!$H$1)&gt;=((Endnoten!$AI$14)/100),2,IF(((Notenliste!H4)/Notenliste!$H$1)&gt;=((Endnoten!$AI$15)/100),2.1,IF(((Notenliste!H4)/Notenliste!$H$1)&gt;=((Endnoten!$AI$16)/100),2.2,IF(((Notenliste!H4)/Notenliste!$H$1)&gt;=((Endnoten!$AI$17)/100),2.3,IF(((Notenliste!H4)/Notenliste!$H$1)&gt;=((Endnoten!$AI$18)/100),2.4,IF(((Notenliste!H4)/Notenliste!$H$1)&gt;=((Endnoten!$AI$19)/100),2.5,IF(((Notenliste!H4)/Notenliste!$H$1)&gt;=((Endnoten!$AI$20)/100),2.6,IF(((Notenliste!H4)/Notenliste!$H$1)&gt;=((Endnoten!$AI$21)/100),2.7,IF(((Notenliste!H4)/Notenliste!$H$1)&gt;=((Endnoten!$AI$22)/100),2.8,IF(((Notenliste!H4)/Notenliste!$H$1)&gt;=((Endnoten!$AI$23)/100),2.9,IF(((Notenliste!H4)/Notenliste!$H$1)&gt;=((Endnoten!$AI$24)/100),3,IF(((Notenliste!H4)/Notenliste!$H$1)&gt;=((Endnoten!$AI$25)/100),3.1,IF(((Notenliste!H4)/Notenliste!$H$1)&gt;=((Endnoten!$AI$26)/100),3.2,IF(((Notenliste!H4)/Notenliste!$H$1)&gt;=((Endnoten!$AI$27)/100),3.3,IF(((Notenliste!H4)/Notenliste!$H$1)&gt;=((Endnoten!$AI$28)/100),3.4,IF(((Notenliste!H4)/Notenliste!$H$1)&gt;=((Endnoten!$AI$29)/100),3.5,IF(((Notenliste!H4)/Notenliste!$H$1)&gt;=((Endnoten!$AI$30)/100),3.6,IF(((Notenliste!H4)/Notenliste!$H$1)&gt;=((Endnoten!$AI$31)/100),3.7,IF(((Notenliste!H4)/Notenliste!$H$1)&gt;=((Endnoten!$AI$32)/100),3.8,IF(((Notenliste!H4)/Notenliste!$H$1)&gt;=((Endnoten!$AI$33)/100),3.9,IF(((Notenliste!H4)/Notenliste!$H$1)&gt;=((Endnoten!$AI$34)/100),4,IF(((Notenliste!H4)/Notenliste!$H$1)&gt;=((Endnoten!$AI$35)/100),4.1,IF(((Notenliste!H4)/Notenliste!$H$1)&gt;=((Endnoten!$AI$36)/100),4.2,IF(((Notenliste!H4)/Notenliste!$H$1)&gt;=((Endnoten!$AI$37)/100),4.3,IF(((Notenliste!H4)/Notenliste!$H$1)&gt;=((Endnoten!$AI$38)/100),4.4,IF(((Notenliste!H4)/Notenliste!$H$1)&gt;=((Endnoten!$AI$39)/100),4.5,IF(((Notenliste!H4)/Notenliste!$H$1)&gt;=((Endnoten!$AI$40)/100),4.6,IF(((Notenliste!H4)/Notenliste!$H$1)&gt;=((Endnoten!$AI$41)/100),4.7,IF(((Notenliste!H4)/Notenliste!$H$1)&gt;=((Endnoten!$AI$42)/100),4.8,IF(((Notenliste!H4)/Notenliste!$H$1)&gt;=((Endnoten!$AI$43)/100),4.9,5))))))))))))))))))))))))))))))))))))))))</f>
        <v>#DIV/0!</v>
      </c>
      <c r="O5" s="32">
        <f>Notenliste!L4</f>
        <v>0</v>
      </c>
      <c r="P5" s="33">
        <f>IF(Notenliste!J4&gt;=0.1,Notenliste!J4/Notenliste!J$1,)</f>
        <v>0</v>
      </c>
      <c r="Q5" s="34">
        <f>IF(Endnoten!P5&gt;=(Endnoten!$AG$5/100),1,IF(Endnoten!P5&gt;=(Endnoten!$AG$6/100),2,IF(Endnoten!P5&gt;=(Endnoten!$AG$7/100),3,IF(Endnoten!P5&gt;=(Endnoten!$AG$8/100),4,5))))</f>
        <v>5</v>
      </c>
      <c r="R5" s="38" t="e">
        <f>IF(((Notenliste!J4)/Notenliste!$J$1)&gt;=((Endnoten!$AI$5+1)/100),1,IF(((Notenliste!J4)/Notenliste!$J$1)&gt;=(Endnoten!$AI$5/100),1.1,IF(((Notenliste!J4)/Notenliste!$J$1)&gt;=(Endnoten!$AI$6/100),1.2,IF(((Notenliste!J4)/Notenliste!$J$1)&gt;=(Endnoten!$AI$7/100),1.3,IF(((Notenliste!J4)/Notenliste!$J$1)&gt;=((Endnoten!$AI$8)/100),1.4,IF(((Notenliste!J4)/Notenliste!$J$1)&gt;=((Endnoten!$AI$9)/100),1.44,IF(((Notenliste!J4)/Notenliste!$J$1)&gt;=((Endnoten!$AI$10)/100),1.6,IF(((Notenliste!J4)/Notenliste!$J$1)&gt;=((Endnoten!$AI$11)/100),1.7,IF(((Notenliste!J4)/Notenliste!$J$1)&gt;=((Endnoten!$AI$12)/100),1.8,IF(((Notenliste!J4)/Notenliste!$J$1)&gt;=((Endnoten!$AI$13)/100),1.9,IF(((Notenliste!J4)/Notenliste!$J$1)&gt;=((Endnoten!$AI$14)/100),2,IF(((Notenliste!J4)/Notenliste!$J$1)&gt;=((Endnoten!$AI$15)/100),2.1,IF(((Notenliste!J4)/Notenliste!$J$1)&gt;=((Endnoten!$AI$16)/100),2.2,IF(((Notenliste!J4)/Notenliste!$J$1)&gt;=((Endnoten!$AI$17)/100),2.3,IF(((Notenliste!J4)/Notenliste!$J$1)&gt;=((Endnoten!$AI$18)/100),2.4,IF(((Notenliste!J4)/Notenliste!$J$1)&gt;=((Endnoten!$AI$19)/100),2.5,IF(((Notenliste!J4)/Notenliste!$J$1)&gt;=((Endnoten!$AI$20)/100),2.6,IF(((Notenliste!J4)/Notenliste!$J$1)&gt;=((Endnoten!$AI$21)/100),2.7,IF(((Notenliste!J4)/Notenliste!$J$1)&gt;=((Endnoten!$AI$22)/100),2.8,IF(((Notenliste!J4)/Notenliste!$J$1)&gt;=((Endnoten!$AI$23)/100),2.9,IF(((Notenliste!J4)/Notenliste!$J$1)&gt;=((Endnoten!$AI$24)/100),3,IF(((Notenliste!J4)/Notenliste!$J$1)&gt;=((Endnoten!$AI$25)/100),3.1,IF(((Notenliste!J4)/Notenliste!$J$1)&gt;=((Endnoten!$AI$26)/100),3.2,IF(((Notenliste!J4)/Notenliste!$J$1)&gt;=((Endnoten!$AI$27)/100),3.3,IF(((Notenliste!J4)/Notenliste!$J$1)&gt;=((Endnoten!$AI$28)/100),3.4,IF(((Notenliste!J4)/Notenliste!$J$1)&gt;=((Endnoten!$AI$29)/100),3.5,IF(((Notenliste!J4)/Notenliste!$J$1)&gt;=((Endnoten!$AI$30)/100),3.6,IF(((Notenliste!J4)/Notenliste!$J$1)&gt;=((Endnoten!$AI$31)/100),3.7,IF(((Notenliste!J4)/Notenliste!$J$1)&gt;=((Endnoten!$AI$32)/100),3.8,IF(((Notenliste!J4)/Notenliste!$J$1)&gt;=((Endnoten!$AI$33)/100),3.9,IF(((Notenliste!J4)/Notenliste!$J$1)&gt;=((Endnoten!$AI$34)/100),4,IF(((Notenliste!J4)/Notenliste!$J$1)&gt;=((Endnoten!$AI$35)/100),4.1,IF(((Notenliste!J4)/Notenliste!$J$1)&gt;=((Endnoten!$AI$36)/100),4.2,IF(((Notenliste!J4)/Notenliste!$J$1)&gt;=((Endnoten!$AI$37)/100),4.3,IF(((Notenliste!J4)/Notenliste!$J$1)&gt;=((Endnoten!$AI$38)/100),4.4,IF(((Notenliste!J4)/Notenliste!$J$1)&gt;=((Endnoten!$AI$39)/100),4.5,IF(((Notenliste!J4)/Notenliste!$J$1)&gt;=((Endnoten!$AI$40)/100),4.6,IF(((Notenliste!J4)/Notenliste!$J$1)&gt;=((Endnoten!$AI$41)/100),4.7,IF(((Notenliste!J4)/Notenliste!$J$1)&gt;=((Endnoten!$AI$42)/100),4.8,IF(((Notenliste!J4)/Notenliste!$J$1)&gt;=((Endnoten!$AI$43)/100),4.9,5))))))))))))))))))))))))))))))))))))))))</f>
        <v>#DIV/0!</v>
      </c>
      <c r="S5" s="32">
        <f>Notenliste!L4</f>
        <v>0</v>
      </c>
      <c r="T5" s="33">
        <f>IF(Notenliste!L4&gt;=0.1,Notenliste!L4/Notenliste!L$1,)</f>
        <v>0</v>
      </c>
      <c r="U5" s="34">
        <f>IF(Endnoten!T5&gt;=(Endnoten!$AG$5/100),1,IF(Endnoten!T5&gt;=(Endnoten!$AG$6/100),2,IF(Endnoten!T5&gt;=(Endnoten!$AG$7/100),3,IF(Endnoten!T5&gt;=(Endnoten!$AG$8/100),4,5))))</f>
        <v>5</v>
      </c>
      <c r="V5" s="38" t="e">
        <f>IF(((Notenliste!L4)/Notenliste!$L$1)&gt;=((Endnoten!$AI$5+1)/100),1,IF(((Notenliste!L4)/Notenliste!$L$1)&gt;=(Endnoten!$AI$5/100),1.1,IF(((Notenliste!L4)/Notenliste!$L$1)&gt;=(Endnoten!$AI$6/100),1.2,IF(((Notenliste!L4)/Notenliste!$L$1)&gt;=(Endnoten!$AI$7/100),1.3,IF(((Notenliste!L4)/Notenliste!$L$1)&gt;=((Endnoten!$AI$8)/100),1.4,IF(((Notenliste!L4)/Notenliste!$L$1)&gt;=((Endnoten!$AI$9)/100),1.5,IF(((Notenliste!L4)/Notenliste!$L$1)&gt;=((Endnoten!$AI$10)/100),1.6,IF(((Notenliste!L4)/Notenliste!$L$1)&gt;=((Endnoten!$AI$11)/100),1.7,IF(((Notenliste!L4)/Notenliste!$L$1)&gt;=((Endnoten!$AI$12)/100),1.8,IF(((Notenliste!L4)/Notenliste!$L$1)&gt;=((Endnoten!$AI$13)/100),1.9,IF(((Notenliste!L4)/Notenliste!$L$1)&gt;=((Endnoten!$AI$14)/100),2,IF(((Notenliste!L4)/Notenliste!$L$1)&gt;=((Endnoten!$AI$15)/100),2.1,IF(((Notenliste!L4)/Notenliste!$L$1)&gt;=((Endnoten!$AI$16)/100),2.2,IF(((Notenliste!L4)/Notenliste!$L$1)&gt;=((Endnoten!$AI$17)/100),2.3,IF(((Notenliste!L4)/Notenliste!$L$1)&gt;=((Endnoten!$AI$18)/100),2.4,IF(((Notenliste!L4)/Notenliste!$L$1)&gt;=((Endnoten!$AI$19)/100),2.5,IF(((Notenliste!L4)/Notenliste!$L$1)&gt;=((Endnoten!$AI$20)/100),2.6,IF(((Notenliste!L4)/Notenliste!$L$1)&gt;=((Endnoten!$AI$21)/100),2.7,IF(((Notenliste!L4)/Notenliste!$L$1)&gt;=((Endnoten!$AI$22)/100),2.8,IF(((Notenliste!L4)/Notenliste!$L$1)&gt;=((Endnoten!$AI$23)/100),2.9,IF(((Notenliste!L4)/Notenliste!$L$1)&gt;=((Endnoten!$AI$24)/100),3,IF(((Notenliste!L4)/Notenliste!$L$1)&gt;=((Endnoten!$AI$25)/100),3.1,IF(((Notenliste!L4)/Notenliste!$L$1)&gt;=((Endnoten!$AI$26)/100),3.2,IF(((Notenliste!L4)/Notenliste!$L$1)&gt;=((Endnoten!$AI$27)/100),3.3,IF(((Notenliste!L4)/Notenliste!$L$1)&gt;=((Endnoten!$AI$28)/100),3.4,IF(((Notenliste!L4)/Notenliste!$L$1)&gt;=((Endnoten!$AI$29)/100),3.5,IF(((Notenliste!L4)/Notenliste!$L$1)&gt;=((Endnoten!$AI$30)/100),3.6,IF(((Notenliste!L4)/Notenliste!$L$1)&gt;=((Endnoten!$AI$31)/100),3.7,IF(((Notenliste!L4)/Notenliste!$L$1)&gt;=((Endnoten!$AI$32)/100),3.8,IF(((Notenliste!L4)/Notenliste!$L$1)&gt;=((Endnoten!$AI$33)/100),3.9,IF(((Notenliste!L4)/Notenliste!$L$1)&gt;=((Endnoten!$AI$34)/100),4,IF(((Notenliste!L4)/Notenliste!$L$1)&gt;=((Endnoten!$AI$35)/100),4.1,IF(((Notenliste!L4)/Notenliste!$L$1)&gt;=((Endnoten!$AI$36)/100),4.2,IF(((Notenliste!L4)/Notenliste!$L$1)&gt;=((Endnoten!$AI$37)/100),4.3,IF(((Notenliste!L4)/Notenliste!$L$1)&gt;=((Endnoten!$AI$38)/100),4.4,IF(((Notenliste!L4)/Notenliste!$L$1)&gt;=((Endnoten!$AI$39)/100),4.5,IF(((Notenliste!L4)/Notenliste!$L$1)&gt;=((Endnoten!$AI$40)/100),4.6,IF(((Notenliste!L4)/Notenliste!$L$1)&gt;=((Endnoten!$AI$41)/100),4.7,IF(((Notenliste!L4)/Notenliste!$L$1)&gt;=((Endnoten!$AI$42)/100),4.8,IF(((Notenliste!L4)/Notenliste!$L$1)&gt;=((Endnoten!$AI$43)/100),4.9,5))))))))))))))))))))))))))))))))))))))))</f>
        <v>#DIV/0!</v>
      </c>
      <c r="W5" s="32">
        <v>0</v>
      </c>
      <c r="X5" s="33" cm="1">
        <f t="array" ref="X5">ROUND(_xlfn.IFS((T5&gt;0.1),(AVERAGE(F5,J5,N5,R5,U5)),(P5&gt;=0.1),(AVERAGE(F5,J5,N5,R5)),(L5&gt;=0.1),(AVERAGE(F5,J5,N5)),(H5&gt;0.1),(AVERAGE(F5,J5)),(D5&gt;0.1),F5,(D5&lt;0.1),10.12345), 2)</f>
        <v>4.5</v>
      </c>
      <c r="Y5" s="33">
        <f t="shared" ref="Y5:Y33" si="0">IF((X5&lt;6),X5,"ND")</f>
        <v>4.5</v>
      </c>
      <c r="Z5" s="33" t="e">
        <f t="shared" ref="Z5:Z33" si="1">ROUND(AVERAGE(IF(F5&gt;=0.1,F5,),IF(J5&gt;=0.1,J5,),IF(N5&gt;=0.1,N5,),IF(R5&gt;=0.1,R5,)), 2)</f>
        <v>#DIV/0!</v>
      </c>
      <c r="AA5" s="33">
        <f>SUM(Notenliste!O4:AR4)</f>
        <v>3</v>
      </c>
      <c r="AB5" s="33">
        <f>Notenliste!AT4</f>
        <v>1</v>
      </c>
      <c r="AC5" s="33">
        <f>IF((D5&lt;0.1),"Nur MA",((AB5*Notenliste!$AT$1)+(IF(W5=0,Y5,Z5)*(1-Notenliste!$AT$1))))</f>
        <v>3.0999999999999996</v>
      </c>
      <c r="AD5" s="33" t="e">
        <f t="shared" ref="AD5:AD33" si="2">AVERAGE(F5,J5,N5,V5)</f>
        <v>#DIV/0!</v>
      </c>
      <c r="AE5" s="10" t="e">
        <f t="shared" ref="AE5:AE33" si="3">AVERAGE(IF(F5&gt;=0.1,F5,),IF(J5&gt;=0.1,J5,),IF(N5&gt;=0.1,N5,),IF(R5&gt;=0.1,R5,))</f>
        <v>#DIV/0!</v>
      </c>
      <c r="AF5" s="12">
        <v>2</v>
      </c>
      <c r="AG5" s="22">
        <v>90</v>
      </c>
      <c r="AH5" s="15">
        <v>1.1000000000000001</v>
      </c>
      <c r="AI5" s="15">
        <f>(AG4-AG5)/5*4+AG5</f>
        <v>98</v>
      </c>
      <c r="AJ5">
        <f>IF(((AM5+AK5+AL5)/$AM$3)&gt;=((Endnoten!$AI$5+1)/100),1,IF(((AM5+AK5+AL5)/$AM$3)&gt;=(Endnoten!$AI$5/100),1.1,IF(((AM5+AK5+AL5)/$AM$3)&gt;=(Endnoten!$AI$6/100),1.2,IF(((AM5+AK5+AL5)/$AM$3)&gt;=(Endnoten!$AI$7/100),1.3,IF(((AM5+AK5+AL5)/$AM$3)&gt;=((Endnoten!$AI$8)/100),1.4,IF(((AM5+AK5+AL5)/$AM$3)&gt;=((Endnoten!$AI$9)/100),1.5,IF(((AM5+AK5+AL5)/$AM$3)&gt;=((Endnoten!$AI$10)/100),1.6,IF(((AM5+AK5+AL5)/$AM$3)&gt;=((Endnoten!$AI$11)/100),1.7,IF(((AM5+AK5+AL5)/$AM$3)&gt;=((Endnoten!$AI$12)/100),1.8,IF(((AM5+AK5+AL5)/$AM$3)&gt;=((Endnoten!$AI$13)/100),1.9,IF(((AM5+AK5+AL5)/$AM$3)&gt;=((Endnoten!$AI$14)/100),2,IF(((AM5+AK5+AL5)/$AM$3)&gt;=((Endnoten!$AI$15)/100),2.1,IF(((AM5+AK5+AL5)/$AM$3)&gt;=((Endnoten!$AI$16)/100),2.2,IF(((AM5+AK5+AL5)/$AM$3)&gt;=((Endnoten!$AI$17)/100),2.3,IF(((AM5+AK5+AL5)/$AM$3)&gt;=((Endnoten!$AI$18)/100),2.4,IF(((AM5+AK5+AL5)/$AM$3)&gt;=((Endnoten!$AI$19)/100),2.5,IF(((AM5+AK5+AL5)/$AM$3)&gt;=((Endnoten!$AI$20)/100),2.6,IF(((AM5+AK5+AL5)/$AM$3)&gt;=((Endnoten!$AI$21)/100),2.7,IF(((AM5+AK5+AL5)/$AM$3)&gt;=((Endnoten!$AI$22)/100),2.8,IF(((AM5+AK5+AL5)/$AM$3)&gt;=((Endnoten!$AI$23)/100),2.9,IF(((AM5+AK5+AL5)/$AM$3)&gt;=((Endnoten!$AI$24)/100),3,IF(((AM5+AK5+AL5)/$AM$3)&gt;=((Endnoten!$AI$25)/100),3.1,IF(((AM5+AK5+AL5)/$AM$3)&gt;=((Endnoten!$AI$26)/100),3.2,IF(((AM5+AK5+AL5)/$AM$3)&gt;=((Endnoten!$AI$27)/100),3.3,IF(((AM5+AK5+AL5)/$AM$3)&gt;=((Endnoten!$AI$28)/100),3.4,IF(((AM5+AK5+AL5)/$AM$3)&gt;=((Endnoten!$AI$29)/100),3.5,IF(((AM5+AK5+AL5)/$AM$3)&gt;=((Endnoten!$AI$30)/100),3.6,IF(((AM5+AK5+AL5)/$AM$3)&gt;=((Endnoten!$AI$31)/100),3.7,IF(((AM5+AK5+AL5)/$AM$3)&gt;=((Endnoten!$AI$32)/100),3.8,IF(((AM5+AK5+AL5)/$AM$3)&gt;=((Endnoten!$AI$33)/100),3.9,IF(((AM5+AK5+AL5)/$AM$3)&gt;=((Endnoten!$AI$34)/100),4,IF(((AM5+AK5+AL5)/$AM$3)&gt;=((Endnoten!$AI$35)/100),4.1,IF(((AM5+AK5+AL5)/$AM$3)&gt;=((Endnoten!$AI$36)/100),4.2,IF(((AM5+AK5+AL5)/$AM$3)&gt;=((Endnoten!$AI$37)/100),4.3,IF(((AM5+AK5+AL5)/$AM$3)&gt;=((Endnoten!$AI$38)/100),4.4,IF(((AM5+AK5+AL5)/$AM$3)&gt;=((Endnoten!$AI$39)/100),4.5,IF(((AM5+AK5+AL5)/$AM$3)&gt;=((Endnoten!$AI$40)/100),4.6,IF(((AM5+AK5+AL5)/$AM$3)&gt;=((Endnoten!$AI$41)/100),4.7,IF(((AM5+AK5+AL5)/$AM$3)&gt;=((Endnoten!$AI$42)/100),4.8,IF(((AM5+AK5+AL5)/$AM$3)&gt;=((Endnoten!$AI$43)/100),4.9,5))))))))))))))))))))))))))))))))))))))))</f>
        <v>1.1000000000000001</v>
      </c>
      <c r="AM5">
        <f>AM4-1</f>
        <v>98</v>
      </c>
      <c r="AO5" s="53"/>
      <c r="AP5" s="53" t="e">
        <f t="shared" ref="AP5:AP33" si="4">AVERAGE(F5,J5)</f>
        <v>#DIV/0!</v>
      </c>
      <c r="AQ5" s="53" t="e">
        <f t="shared" ref="AQ5:AQ33" si="5">AVERAGE(F5,J5,N5)</f>
        <v>#DIV/0!</v>
      </c>
      <c r="AR5" s="53" t="e">
        <f t="shared" ref="AR5:AR33" si="6">AVERAGE(F5,J5,N5,R5)</f>
        <v>#DIV/0!</v>
      </c>
      <c r="AS5" s="53" t="e">
        <f t="shared" ref="AS5:AS33" si="7">AVERAGE(F5,J5,N5,R5,U5)</f>
        <v>#DIV/0!</v>
      </c>
      <c r="AU5" s="1">
        <f>IF(((Notenliste!D4+Notenliste!F4+Notenliste!H4)/$AU$1)&gt;=((Endnoten!$AI$5+1)/100),1,IF(((Notenliste!D4+Notenliste!F4+Notenliste!H4)/$AU$1)&gt;=(Endnoten!$AI$5/100),1.1,IF(((Notenliste!D4+Notenliste!F4+Notenliste!H4)/$AU$1)&gt;=(Endnoten!$AI$6/100),1.2,IF(((Notenliste!D4+Notenliste!F4+Notenliste!H4)/$AU$1)&gt;=(Endnoten!$AI$7/100),1.3,IF(((Notenliste!D4+Notenliste!F4+Notenliste!H4)/$AU$1)&gt;=((Endnoten!$AI$8)/100),1.4,IF(((Notenliste!D4+Notenliste!F4+Notenliste!H4)/$AU$1)&gt;=((Endnoten!$AI$9)/100),1.5,IF(((Notenliste!D4+Notenliste!F4+Notenliste!H4)/$AU$1)&gt;=((Endnoten!$AI$10)/100),1.6,IF(((Notenliste!D4+Notenliste!F4+Notenliste!H4)/$AU$1)&gt;=((Endnoten!$AI$11)/100),1.7,IF(((Notenliste!D4+Notenliste!F4+Notenliste!H4)/$AU$1)&gt;=((Endnoten!$AI$12)/100),1.8,IF(((Notenliste!D4+Notenliste!F4+Notenliste!H4)/$AU$1)&gt;=((Endnoten!$AI$13)/100),1.9,IF(((Notenliste!D4+Notenliste!F4+Notenliste!H4)/$AU$1)&gt;=((Endnoten!$AI$14)/100),2,IF(((Notenliste!D4+Notenliste!F4+Notenliste!H4)/$AU$1)&gt;=((Endnoten!$AI$15)/100),2.1,IF(((Notenliste!D4+Notenliste!F4+Notenliste!H4)/$AU$1)&gt;=((Endnoten!$AI$16)/100),2.2,IF(((Notenliste!D4+Notenliste!F4+Notenliste!H4)/$AU$1)&gt;=((Endnoten!$AI$17)/100),2.3,IF(((Notenliste!D4+Notenliste!F4+Notenliste!H4)/$AU$1)&gt;=((Endnoten!$AI$18)/100),2.4,IF(((Notenliste!D4+Notenliste!F4+Notenliste!H4)/$AU$1)&gt;=((Endnoten!$AI$19)/100),2.5,IF(((Notenliste!D4+Notenliste!F4+Notenliste!H4)/$AU$1)&gt;=((Endnoten!$AI$20)/100),2.6,IF(((Notenliste!D4+Notenliste!F4+Notenliste!H4)/$AU$1)&gt;=((Endnoten!$AI$21)/100),2.7,IF(((Notenliste!D4+Notenliste!F4+Notenliste!H4)/$AU$1)&gt;=((Endnoten!$AI$22)/100),2.8,IF(((Notenliste!D4+Notenliste!F4+Notenliste!H4)/$AU$1)&gt;=((Endnoten!$AI$23)/100),2.9,IF(((Notenliste!D4+Notenliste!F4+Notenliste!H4)/$AU$1)&gt;=((Endnoten!$AI$24)/100),3,IF(((Notenliste!D4+Notenliste!F4+Notenliste!H4)/$AU$1)&gt;=((Endnoten!$AI$25)/100),3.1,IF(((Notenliste!D4+Notenliste!F4+Notenliste!H4)/$AU$1)&gt;=((Endnoten!$AI$26)/100),3.2,IF(((Notenliste!D4+Notenliste!F4+Notenliste!H4)/$AU$1)&gt;=((Endnoten!$AI$27)/100),3.3,IF(((Notenliste!D4+Notenliste!F4+Notenliste!H4)/$AU$1)&gt;=((Endnoten!$AI$28)/100),3.4,IF(((Notenliste!D4+Notenliste!F4+Notenliste!H4)/$AU$1)&gt;=((Endnoten!$AI$29)/100),3.5,IF(((Notenliste!D4+Notenliste!F4+Notenliste!H4)/$AU$1)&gt;=((Endnoten!$AI$30)/100),3.6,IF(((Notenliste!D4+Notenliste!F4+Notenliste!H4)/$AU$1)&gt;=((Endnoten!$AI$31)/100),3.7,IF(((Notenliste!D4+Notenliste!F4+Notenliste!H4)/$AU$1)&gt;=((Endnoten!$AI$32)/100),3.8,IF(((Notenliste!D4+Notenliste!F4+Notenliste!H4)/$AU$1)&gt;=((Endnoten!$AI$33)/100),3.9,IF(((Notenliste!D4+Notenliste!F4+Notenliste!H4)/$AU$1)&gt;=((Endnoten!$AI$34)/100),4,IF(((Notenliste!D4+Notenliste!F4+Notenliste!H4)/$AU$1)&gt;=((Endnoten!$AI$35)/100),4.1,IF(((Notenliste!D4+Notenliste!F4+Notenliste!H4)/$AU$1)&gt;=((Endnoten!$AI$36)/100),4.2,IF(((Notenliste!D4+Notenliste!F4+Notenliste!H4)/$AU$1)&gt;=((Endnoten!$AI$37)/100),4.3,IF(((Notenliste!D4+Notenliste!F4+Notenliste!H4)/$AU$1)&gt;=((Endnoten!$AI$38)/100),4.4,IF(((Notenliste!D4+Notenliste!F4+Notenliste!H4)/$AU$1)&gt;=((Endnoten!$AI$39)/100),4.5,IF(((Notenliste!D4+Notenliste!F4+Notenliste!H4)/$AU$1)&gt;=((Endnoten!$AI$40)/100),4.6,IF(((Notenliste!D4+Notenliste!F4+Notenliste!H4)/$AU$1)&gt;=((Endnoten!$AI$41)/100),4.7,IF(((Notenliste!D4+Notenliste!F4+Notenliste!H4)/$AU$1)&gt;=((Endnoten!$AI$42)/100),4.8,IF(((Notenliste!D4+Notenliste!F4+Notenliste!H4)/$AU$1)&gt;=((Endnoten!$AI$43)/100),4.9,5))))))))))))))))))))))))))))))))))))))))</f>
        <v>4.5</v>
      </c>
      <c r="AV5" s="1">
        <f>IF(((Notenliste!D4+Notenliste!F4+Notenliste!H4+Notenliste!L4)/$AV$1)&gt;=((Endnoten!$AI$5+1)/100),1,IF(((Notenliste!D4+Notenliste!F4+Notenliste!H4+Notenliste!L4)/$AV$1)&gt;=(Endnoten!$AI$5/100),1.1,IF(((Notenliste!D4+Notenliste!F4+Notenliste!H4+Notenliste!L4)/$AV$1)&gt;=(Endnoten!$AI$6/100),1.2,IF(((Notenliste!D4+Notenliste!F4+Notenliste!H4+Notenliste!L4)/$AV$1)&gt;=(Endnoten!$AI$7/100),1.3,IF(((Notenliste!D4+Notenliste!F4+Notenliste!H4+Notenliste!L4)/$AV$1)&gt;=((Endnoten!$AI$8)/100),1.4,IF(((Notenliste!D4+Notenliste!F4+Notenliste!H4+Notenliste!L4)/$AV$1)&gt;=((Endnoten!$AI$9)/100),1.5,IF(((Notenliste!D4+Notenliste!F4+Notenliste!H4+Notenliste!L4)/$AV$1)&gt;=((Endnoten!$AI$10)/100),1.6,IF(((Notenliste!D4+Notenliste!F4+Notenliste!H4+Notenliste!L4)/$AV$1)&gt;=((Endnoten!$AI$11)/100),1.7,IF(((Notenliste!D4+Notenliste!F4+Notenliste!H4+Notenliste!L4)/$AV$1)&gt;=((Endnoten!$AI$12)/100),1.8,IF(((Notenliste!D4+Notenliste!F4+Notenliste!H4+Notenliste!L4)/$AV$1)&gt;=((Endnoten!$AI$13)/100),1.9,IF(((Notenliste!D4+Notenliste!F4+Notenliste!H4+Notenliste!L4)/$AV$1)&gt;=((Endnoten!$AI$14)/100),2,IF(((Notenliste!D4+Notenliste!F4+Notenliste!H4+Notenliste!L4)/$AV$1)&gt;=((Endnoten!$AI$15)/100),2.1,IF(((Notenliste!D4+Notenliste!F4+Notenliste!H4+Notenliste!L4)/$AV$1)&gt;=((Endnoten!$AI$16)/100),2.2,IF(((Notenliste!D4+Notenliste!F4+Notenliste!H4+Notenliste!L4)/$AV$1)&gt;=((Endnoten!$AI$17)/100),2.3,IF(((Notenliste!D4+Notenliste!F4+Notenliste!H4+Notenliste!L4)/$AV$1)&gt;=((Endnoten!$AI$18)/100),2.4,IF(((Notenliste!D4+Notenliste!F4+Notenliste!H4+Notenliste!L4)/$AV$1)&gt;=((Endnoten!$AI$19)/100),2.5,IF(((Notenliste!D4+Notenliste!F4+Notenliste!H4+Notenliste!L4)/$AV$1)&gt;=((Endnoten!$AI$20)/100),2.6,IF(((Notenliste!D4+Notenliste!F4+Notenliste!H4+Notenliste!L4)/$AV$1)&gt;=((Endnoten!$AI$21)/100),2.7,IF(((Notenliste!D4+Notenliste!F4+Notenliste!H4+Notenliste!L4)/$AV$1)&gt;=((Endnoten!$AI$22)/100),2.8,IF(((Notenliste!D4+Notenliste!F4+Notenliste!H4+Notenliste!L4)/$AV$1)&gt;=((Endnoten!$AI$23)/100),2.9,IF(((Notenliste!D4+Notenliste!F4+Notenliste!H4+Notenliste!L4)/$AV$1)&gt;=((Endnoten!$AI$24)/100),3,IF(((Notenliste!D4+Notenliste!F4+Notenliste!H4+Notenliste!L4)/$AV$1)&gt;=((Endnoten!$AI$25)/100),3.1,IF(((Notenliste!D4+Notenliste!F4+Notenliste!H4+Notenliste!L4)/$AV$1)&gt;=((Endnoten!$AI$26)/100),3.2,IF(((Notenliste!D4+Notenliste!F4+Notenliste!H4+Notenliste!L4)/$AV$1)&gt;=((Endnoten!$AI$27)/100),3.3,IF(((Notenliste!D4+Notenliste!F4+Notenliste!H4+Notenliste!L4)/$AV$1)&gt;=((Endnoten!$AI$28)/100),3.4,IF(((Notenliste!D4+Notenliste!F4+Notenliste!H4+Notenliste!L4)/$AV$1)&gt;=((Endnoten!$AI$29)/100),3.5,IF(((Notenliste!D4+Notenliste!F4+Notenliste!H4+Notenliste!L4)/$AV$1)&gt;=((Endnoten!$AI$30)/100),3.6,IF(((Notenliste!D4+Notenliste!F4+Notenliste!H4+Notenliste!L4)/$AV$1)&gt;=((Endnoten!$AI$31)/100),3.7,IF(((Notenliste!D4+Notenliste!F4+Notenliste!H4+Notenliste!L4)/$AV$1)&gt;=((Endnoten!$AI$32)/100),3.8,IF(((Notenliste!D4+Notenliste!F4+Notenliste!H4+Notenliste!L4)/$AV$1)&gt;=((Endnoten!$AI$33)/100),3.9,IF(((Notenliste!D4+Notenliste!F4+Notenliste!H4+Notenliste!L4)/$AV$1)&gt;=((Endnoten!$AI$34)/100),4,IF(((Notenliste!D4+Notenliste!F4+Notenliste!H4+Notenliste!L4)/$AV$1)&gt;=((Endnoten!$AI$35)/100),4.1,IF(((Notenliste!D4+Notenliste!F4+Notenliste!H4+Notenliste!L4)/$AV$1)&gt;=((Endnoten!$AI$36)/100),4.2,IF(((Notenliste!D4+Notenliste!F4+Notenliste!H4+Notenliste!L4)/$AV$1)&gt;=((Endnoten!$AI$37)/100),4.3,IF(((Notenliste!D4+Notenliste!F4+Notenliste!H4+Notenliste!L4)/$AV$1)&gt;=((Endnoten!$AI$38)/100),4.4,IF(((Notenliste!D4+Notenliste!F4+Notenliste!H4+Notenliste!L4)/$AV$1)&gt;=((Endnoten!$AI$39)/100),4.5,IF(((Notenliste!D4+Notenliste!F4+Notenliste!H4+Notenliste!L4)/$AV$1)&gt;=((Endnoten!$AI$40)/100),4.6,IF(((Notenliste!D4+Notenliste!F4+Notenliste!H4+Notenliste!L4)/$AV$1)&gt;=((Endnoten!$AI$41)/100),4.7,IF(((Notenliste!D4+Notenliste!F4+Notenliste!H4+Notenliste!L4)/$AV$1)&gt;=((Endnoten!$AI$42)/100),4.8,IF(((Notenliste!D4+Notenliste!F4+Notenliste!H4+Notenliste!L4)/$AV$1)&gt;=((Endnoten!$AI$43)/100),4.9,5))))))))))))))))))))))))))))))))))))))))</f>
        <v>4.5</v>
      </c>
    </row>
    <row r="6" spans="1:48" ht="18.75" x14ac:dyDescent="0.3">
      <c r="A6" s="35">
        <f>'Schüler+Bedienungsanleitung'!B18</f>
        <v>3</v>
      </c>
      <c r="B6" s="37">
        <f>'Schüler+Bedienungsanleitung'!C18</f>
        <v>3</v>
      </c>
      <c r="C6" s="35">
        <f>Notenliste!D5</f>
        <v>0</v>
      </c>
      <c r="D6" s="36">
        <f>IF(Notenliste!D5&gt;=0.1,Notenliste!D5/Notenliste!D$1,)</f>
        <v>0</v>
      </c>
      <c r="E6" s="37">
        <f>IF(Endnoten!D6&gt;=(Endnoten!$AG$5/100),1,IF(Endnoten!D6&gt;=(Endnoten!$AG$6/100),2,IF(Endnoten!D6&gt;=(Endnoten!$AG$7/100),3,IF(Endnoten!D6&gt;=(Endnoten!$AG$8/100),4,5))))</f>
        <v>5</v>
      </c>
      <c r="F6" s="39">
        <f>IF(((Notenliste!D5)/Notenliste!$D$1)&gt;=((Endnoten!$AI$5+1)/100),1,IF(((Notenliste!D5)/Notenliste!$D$1)&gt;=(Endnoten!$AI$5/100),1.1,IF(((Notenliste!D5)/Notenliste!$D$1)&gt;=(Endnoten!$AI$6/100),1.2,IF(((Notenliste!D5)/Notenliste!$D$1)&gt;=(Endnoten!$AI$7/100),1.3,IF(((Notenliste!D5)/Notenliste!$D$1)&gt;=((Endnoten!$AI$8)/100),1.4,IF(((Notenliste!D5)/Notenliste!$D$1)&gt;=((Endnoten!$AI$9)/100),1.44,IF(((Notenliste!D5)/Notenliste!$D$1)&gt;=((Endnoten!$AI$10)/100),1.6,IF(((Notenliste!D5)/Notenliste!$D$1)&gt;=((Endnoten!$AI$11)/100),1.7,IF(((Notenliste!D5)/Notenliste!$D$1)&gt;=((Endnoten!$AI$12)/100),1.8,IF(((Notenliste!D5)/Notenliste!$D$1)&gt;=((Endnoten!$AI$13)/100),1.9,IF(((Notenliste!D5)/Notenliste!$D$1)&gt;=((Endnoten!$AI$14)/100),2,IF(((Notenliste!D5)/Notenliste!$D$1)&gt;=((Endnoten!$AI$15)/100),2.1,IF(((Notenliste!D5)/Notenliste!$D$1)&gt;=((Endnoten!$AI$16)/100),2.2,IF(((Notenliste!D5)/Notenliste!$D$1)&gt;=((Endnoten!$AI$17)/100),2.3,IF(((Notenliste!D5)/Notenliste!$D$1)&gt;=((Endnoten!$AI$18)/100),2.4,IF(((Notenliste!D5)/Notenliste!$D$1)&gt;=((Endnoten!$AI$19)/100),2.5,IF(((Notenliste!D5)/Notenliste!$D$1)&gt;=((Endnoten!$AI$20)/100),2.6,IF(((Notenliste!D5)/Notenliste!$D$1)&gt;=((Endnoten!$AI$21)/100),2.7,IF(((Notenliste!D5)/Notenliste!$D$1)&gt;=((Endnoten!$AI$22)/100),2.8,IF(((Notenliste!D5)/Notenliste!$D$1)&gt;=((Endnoten!$AI$23)/100),2.9,IF(((Notenliste!D5)/Notenliste!$D$1)&gt;=((Endnoten!$AI$24)/100),3,IF(((Notenliste!D5)/Notenliste!$D$1)&gt;=((Endnoten!$AI$25)/100),3.1,IF(((Notenliste!D5)/Notenliste!$D$1)&gt;=((Endnoten!$AI$26)/100),3.2,IF(((Notenliste!D5)/Notenliste!$D$1)&gt;=((Endnoten!$AI$27)/100),3.3,IF(((Notenliste!D5)/Notenliste!$D$1)&gt;=((Endnoten!$AI$28)/100),3.4,IF(((Notenliste!D5)/Notenliste!$D$1)&gt;=((Endnoten!$AI$29)/100),3.5,IF(((Notenliste!D5)/Notenliste!$D$1)&gt;=((Endnoten!$AI$30)/100),3.6,IF(((Notenliste!D5)/Notenliste!$D$1)&gt;=((Endnoten!$AI$31)/100),3.7,IF(((Notenliste!D5)/Notenliste!$D$1)&gt;=((Endnoten!$AI$32)/100),3.8,IF(((Notenliste!D5)/Notenliste!$D$1)&gt;=((Endnoten!$AI$33)/100),3.9,IF(((Notenliste!D5)/Notenliste!$D$1)&gt;=((Endnoten!$AI$34)/100),4,IF(((Notenliste!D5)/Notenliste!$D$1)&gt;=((Endnoten!$AI$35)/100),4.1,IF(((Notenliste!D5)/Notenliste!$D$1)&gt;=((Endnoten!$AI$36)/100),4.2,IF(((Notenliste!D5)/Notenliste!$D$1)&gt;=((Endnoten!$AI$37)/100),4.3,IF(((Notenliste!D5)/Notenliste!$D$1)&gt;=((Endnoten!$AI$38)/100),4.4,IF(((Notenliste!D5)/Notenliste!$D$1)&gt;=((Endnoten!$AI$39)/100),4.5,IF(((Notenliste!D5)/Notenliste!$D$1)&gt;=((Endnoten!$AI$40)/100),4.6,IF(((Notenliste!D5)/Notenliste!$D$1)&gt;=((Endnoten!$AI$41)/100),4.7,IF(((Notenliste!D5)/Notenliste!$D$1)&gt;=((Endnoten!$AI$42)/100),4.8,IF(((Notenliste!D5)/Notenliste!$D$1)&gt;=((Endnoten!$AI$43)/100),4.9,5))))))))))))))))))))))))))))))))))))))))</f>
        <v>5</v>
      </c>
      <c r="G6" s="35">
        <f>Notenliste!F5</f>
        <v>0</v>
      </c>
      <c r="H6" s="36">
        <f>IF(Notenliste!F5&gt;=0.1,Notenliste!F5/Notenliste!F$1,)</f>
        <v>0</v>
      </c>
      <c r="I6" s="37">
        <f>IF(Endnoten!H6&gt;=(Endnoten!$AG$5/100),1,IF(Endnoten!H6&gt;=(Endnoten!$AG$6/100),2,IF(Endnoten!H6&gt;=(Endnoten!$AG$7/100),3,IF(Endnoten!H6&gt;=(Endnoten!$AG$8/100),4,5))))</f>
        <v>5</v>
      </c>
      <c r="J6" s="39" t="e">
        <f>IF(((Notenliste!F5)/Notenliste!$F$1)&gt;=((Endnoten!$AI$5+1)/100),1,IF(((Notenliste!F5)/Notenliste!$F$1)&gt;=(Endnoten!$AI$5/100),1.1,IF(((Notenliste!F5)/Notenliste!$F$1)&gt;=(Endnoten!$AI$6/100),1.2,IF(((Notenliste!F5)/Notenliste!$F$1)&gt;=(Endnoten!$AI$7/100),1.3,IF(((Notenliste!F5)/Notenliste!$F$1)&gt;=((Endnoten!$AI$8)/100),1.4,IF(((Notenliste!F5)/Notenliste!$F$1)&gt;=((Endnoten!$AI$9)/100),1.44,IF(((Notenliste!F5)/Notenliste!$F$1)&gt;=((Endnoten!$AI$10)/100),1.6,IF(((Notenliste!F5)/Notenliste!$F$1)&gt;=((Endnoten!$AI$11)/100),1.7,IF(((Notenliste!F5)/Notenliste!$F$1)&gt;=((Endnoten!$AI$12)/100),1.8,IF(((Notenliste!F5)/Notenliste!$F$1)&gt;=((Endnoten!$AI$13)/100),1.9,IF(((Notenliste!F5)/Notenliste!$F$1)&gt;=((Endnoten!$AI$14)/100),2,IF(((Notenliste!F5)/Notenliste!$F$1)&gt;=((Endnoten!$AI$15)/100),2.1,IF(((Notenliste!F5)/Notenliste!$F$1)&gt;=((Endnoten!$AI$16)/100),2.2,IF(((Notenliste!F5)/Notenliste!$F$1)&gt;=((Endnoten!$AI$17)/100),2.3,IF(((Notenliste!F5)/Notenliste!$F$1)&gt;=((Endnoten!$AI$18)/100),2.4,IF(((Notenliste!F5)/Notenliste!$F$1)&gt;=((Endnoten!$AI$19)/100),2.5,IF(((Notenliste!F5)/Notenliste!$F$1)&gt;=((Endnoten!$AI$20)/100),2.6,IF(((Notenliste!F5)/Notenliste!$F$1)&gt;=((Endnoten!$AI$21)/100),2.7,IF(((Notenliste!F5)/Notenliste!$F$1)&gt;=((Endnoten!$AI$22)/100),2.8,IF(((Notenliste!F5)/Notenliste!$F$1)&gt;=((Endnoten!$AI$23)/100),2.9,IF(((Notenliste!F5)/Notenliste!$F$1)&gt;=((Endnoten!$AI$24)/100),3,IF(((Notenliste!F5)/Notenliste!$F$1)&gt;=((Endnoten!$AI$25)/100),3.1,IF(((Notenliste!F5)/Notenliste!$F$1)&gt;=((Endnoten!$AI$26)/100),3.2,IF(((Notenliste!F5)/Notenliste!$F$1)&gt;=((Endnoten!$AI$27)/100),3.3,IF(((Notenliste!F5)/Notenliste!$F$1)&gt;=((Endnoten!$AI$28)/100),3.4,IF(((Notenliste!F5)/Notenliste!$F$1)&gt;=((Endnoten!$AI$29)/100),3.5,IF(((Notenliste!F5)/Notenliste!$F$1)&gt;=((Endnoten!$AI$30)/100),3.6,IF(((Notenliste!F5)/Notenliste!$F$1)&gt;=((Endnoten!$AI$31)/100),3.7,IF(((Notenliste!F5)/Notenliste!$F$1)&gt;=((Endnoten!$AI$32)/100),3.8,IF(((Notenliste!F5)/Notenliste!$F$1)&gt;=((Endnoten!$AI$33)/100),3.9,IF(((Notenliste!F5)/Notenliste!$F$1)&gt;=((Endnoten!$AI$34)/100),4,IF(((Notenliste!F5)/Notenliste!$F$1)&gt;=((Endnoten!$AI$35)/100),4.1,IF(((Notenliste!F5)/Notenliste!$F$1)&gt;=((Endnoten!$AI$36)/100),4.2,IF(((Notenliste!F5)/Notenliste!$F$1)&gt;=((Endnoten!$AI$37)/100),4.3,IF(((Notenliste!F5)/Notenliste!$F$1)&gt;=((Endnoten!$AI$38)/100),4.4,IF(((Notenliste!F5)/Notenliste!$F$1)&gt;=((Endnoten!$AI$39)/100),4.5,IF(((Notenliste!F5)/Notenliste!$F$1)&gt;=((Endnoten!$AI$40)/100),4.6,IF(((Notenliste!F5)/Notenliste!$F$1)&gt;=((Endnoten!$AI$41)/100),4.7,IF(((Notenliste!F5)/Notenliste!$F$1)&gt;=((Endnoten!$AI$42)/100),4.8,IF(((Notenliste!F5)/Notenliste!$F$1)&gt;=((Endnoten!$AI$43)/100),4.9,5))))))))))))))))))))))))))))))))))))))))</f>
        <v>#DIV/0!</v>
      </c>
      <c r="K6" s="35">
        <f>Notenliste!H5</f>
        <v>0</v>
      </c>
      <c r="L6" s="36">
        <f>IF(Notenliste!H5&gt;=0.1,Notenliste!H5/Notenliste!H$1,)</f>
        <v>0</v>
      </c>
      <c r="M6" s="37">
        <f>IF(Endnoten!L6&gt;=(Endnoten!$AG$5/100),1,IF(Endnoten!L6&gt;=(Endnoten!$AG$6/100),2,IF(Endnoten!L6&gt;=(Endnoten!$AG$7/100),3,IF(Endnoten!L6&gt;=(Endnoten!$AG$8/100),4,5))))</f>
        <v>5</v>
      </c>
      <c r="N6" s="39" t="e">
        <f>IF(((Notenliste!H5)/Notenliste!$H$1)&gt;=((Endnoten!$AI$5+1)/100),1,IF(((Notenliste!H5)/Notenliste!$H$1)&gt;=(Endnoten!$AI$5/100),1.1,IF(((Notenliste!H5)/Notenliste!$H$1)&gt;=(Endnoten!$AI$6/100),1.2,IF(((Notenliste!H5)/Notenliste!$H$1)&gt;=(Endnoten!$AI$7/100),1.3,IF(((Notenliste!H5)/Notenliste!$H$1)&gt;=((Endnoten!$AI$8)/100),1.4,IF(((Notenliste!H5)/Notenliste!$H$1)&gt;=((Endnoten!$AI$9)/100),1.44,IF(((Notenliste!H5)/Notenliste!$H$1)&gt;=((Endnoten!$AI$10)/100),1.6,IF(((Notenliste!H5)/Notenliste!$H$1)&gt;=((Endnoten!$AI$11)/100),1.7,IF(((Notenliste!H5)/Notenliste!$H$1)&gt;=((Endnoten!$AI$12)/100),1.8,IF(((Notenliste!H5)/Notenliste!$H$1)&gt;=((Endnoten!$AI$13)/100),1.9,IF(((Notenliste!H5)/Notenliste!$H$1)&gt;=((Endnoten!$AI$14)/100),2,IF(((Notenliste!H5)/Notenliste!$H$1)&gt;=((Endnoten!$AI$15)/100),2.1,IF(((Notenliste!H5)/Notenliste!$H$1)&gt;=((Endnoten!$AI$16)/100),2.2,IF(((Notenliste!H5)/Notenliste!$H$1)&gt;=((Endnoten!$AI$17)/100),2.3,IF(((Notenliste!H5)/Notenliste!$H$1)&gt;=((Endnoten!$AI$18)/100),2.4,IF(((Notenliste!H5)/Notenliste!$H$1)&gt;=((Endnoten!$AI$19)/100),2.5,IF(((Notenliste!H5)/Notenliste!$H$1)&gt;=((Endnoten!$AI$20)/100),2.6,IF(((Notenliste!H5)/Notenliste!$H$1)&gt;=((Endnoten!$AI$21)/100),2.7,IF(((Notenliste!H5)/Notenliste!$H$1)&gt;=((Endnoten!$AI$22)/100),2.8,IF(((Notenliste!H5)/Notenliste!$H$1)&gt;=((Endnoten!$AI$23)/100),2.9,IF(((Notenliste!H5)/Notenliste!$H$1)&gt;=((Endnoten!$AI$24)/100),3,IF(((Notenliste!H5)/Notenliste!$H$1)&gt;=((Endnoten!$AI$25)/100),3.1,IF(((Notenliste!H5)/Notenliste!$H$1)&gt;=((Endnoten!$AI$26)/100),3.2,IF(((Notenliste!H5)/Notenliste!$H$1)&gt;=((Endnoten!$AI$27)/100),3.3,IF(((Notenliste!H5)/Notenliste!$H$1)&gt;=((Endnoten!$AI$28)/100),3.4,IF(((Notenliste!H5)/Notenliste!$H$1)&gt;=((Endnoten!$AI$29)/100),3.5,IF(((Notenliste!H5)/Notenliste!$H$1)&gt;=((Endnoten!$AI$30)/100),3.6,IF(((Notenliste!H5)/Notenliste!$H$1)&gt;=((Endnoten!$AI$31)/100),3.7,IF(((Notenliste!H5)/Notenliste!$H$1)&gt;=((Endnoten!$AI$32)/100),3.8,IF(((Notenliste!H5)/Notenliste!$H$1)&gt;=((Endnoten!$AI$33)/100),3.9,IF(((Notenliste!H5)/Notenliste!$H$1)&gt;=((Endnoten!$AI$34)/100),4,IF(((Notenliste!H5)/Notenliste!$H$1)&gt;=((Endnoten!$AI$35)/100),4.1,IF(((Notenliste!H5)/Notenliste!$H$1)&gt;=((Endnoten!$AI$36)/100),4.2,IF(((Notenliste!H5)/Notenliste!$H$1)&gt;=((Endnoten!$AI$37)/100),4.3,IF(((Notenliste!H5)/Notenliste!$H$1)&gt;=((Endnoten!$AI$38)/100),4.4,IF(((Notenliste!H5)/Notenliste!$H$1)&gt;=((Endnoten!$AI$39)/100),4.5,IF(((Notenliste!H5)/Notenliste!$H$1)&gt;=((Endnoten!$AI$40)/100),4.6,IF(((Notenliste!H5)/Notenliste!$H$1)&gt;=((Endnoten!$AI$41)/100),4.7,IF(((Notenliste!H5)/Notenliste!$H$1)&gt;=((Endnoten!$AI$42)/100),4.8,IF(((Notenliste!H5)/Notenliste!$H$1)&gt;=((Endnoten!$AI$43)/100),4.9,5))))))))))))))))))))))))))))))))))))))))</f>
        <v>#DIV/0!</v>
      </c>
      <c r="O6" s="35">
        <f>Notenliste!L5</f>
        <v>0</v>
      </c>
      <c r="P6" s="36">
        <f>IF(Notenliste!J5&gt;=0.1,Notenliste!J5/Notenliste!J$1,)</f>
        <v>0</v>
      </c>
      <c r="Q6" s="37">
        <f>IF(Endnoten!P6&gt;=(Endnoten!$AG$5/100),1,IF(Endnoten!P6&gt;=(Endnoten!$AG$6/100),2,IF(Endnoten!P6&gt;=(Endnoten!$AG$7/100),3,IF(Endnoten!P6&gt;=(Endnoten!$AG$8/100),4,5))))</f>
        <v>5</v>
      </c>
      <c r="R6" s="39" t="e">
        <f>IF(((Notenliste!J5)/Notenliste!$J$1)&gt;=((Endnoten!$AI$5+1)/100),1,IF(((Notenliste!J5)/Notenliste!$J$1)&gt;=(Endnoten!$AI$5/100),1.1,IF(((Notenliste!J5)/Notenliste!$J$1)&gt;=(Endnoten!$AI$6/100),1.2,IF(((Notenliste!J5)/Notenliste!$J$1)&gt;=(Endnoten!$AI$7/100),1.3,IF(((Notenliste!J5)/Notenliste!$J$1)&gt;=((Endnoten!$AI$8)/100),1.4,IF(((Notenliste!J5)/Notenliste!$J$1)&gt;=((Endnoten!$AI$9)/100),1.44,IF(((Notenliste!J5)/Notenliste!$J$1)&gt;=((Endnoten!$AI$10)/100),1.6,IF(((Notenliste!J5)/Notenliste!$J$1)&gt;=((Endnoten!$AI$11)/100),1.7,IF(((Notenliste!J5)/Notenliste!$J$1)&gt;=((Endnoten!$AI$12)/100),1.8,IF(((Notenliste!J5)/Notenliste!$J$1)&gt;=((Endnoten!$AI$13)/100),1.9,IF(((Notenliste!J5)/Notenliste!$J$1)&gt;=((Endnoten!$AI$14)/100),2,IF(((Notenliste!J5)/Notenliste!$J$1)&gt;=((Endnoten!$AI$15)/100),2.1,IF(((Notenliste!J5)/Notenliste!$J$1)&gt;=((Endnoten!$AI$16)/100),2.2,IF(((Notenliste!J5)/Notenliste!$J$1)&gt;=((Endnoten!$AI$17)/100),2.3,IF(((Notenliste!J5)/Notenliste!$J$1)&gt;=((Endnoten!$AI$18)/100),2.4,IF(((Notenliste!J5)/Notenliste!$J$1)&gt;=((Endnoten!$AI$19)/100),2.5,IF(((Notenliste!J5)/Notenliste!$J$1)&gt;=((Endnoten!$AI$20)/100),2.6,IF(((Notenliste!J5)/Notenliste!$J$1)&gt;=((Endnoten!$AI$21)/100),2.7,IF(((Notenliste!J5)/Notenliste!$J$1)&gt;=((Endnoten!$AI$22)/100),2.8,IF(((Notenliste!J5)/Notenliste!$J$1)&gt;=((Endnoten!$AI$23)/100),2.9,IF(((Notenliste!J5)/Notenliste!$J$1)&gt;=((Endnoten!$AI$24)/100),3,IF(((Notenliste!J5)/Notenliste!$J$1)&gt;=((Endnoten!$AI$25)/100),3.1,IF(((Notenliste!J5)/Notenliste!$J$1)&gt;=((Endnoten!$AI$26)/100),3.2,IF(((Notenliste!J5)/Notenliste!$J$1)&gt;=((Endnoten!$AI$27)/100),3.3,IF(((Notenliste!J5)/Notenliste!$J$1)&gt;=((Endnoten!$AI$28)/100),3.4,IF(((Notenliste!J5)/Notenliste!$J$1)&gt;=((Endnoten!$AI$29)/100),3.5,IF(((Notenliste!J5)/Notenliste!$J$1)&gt;=((Endnoten!$AI$30)/100),3.6,IF(((Notenliste!J5)/Notenliste!$J$1)&gt;=((Endnoten!$AI$31)/100),3.7,IF(((Notenliste!J5)/Notenliste!$J$1)&gt;=((Endnoten!$AI$32)/100),3.8,IF(((Notenliste!J5)/Notenliste!$J$1)&gt;=((Endnoten!$AI$33)/100),3.9,IF(((Notenliste!J5)/Notenliste!$J$1)&gt;=((Endnoten!$AI$34)/100),4,IF(((Notenliste!J5)/Notenliste!$J$1)&gt;=((Endnoten!$AI$35)/100),4.1,IF(((Notenliste!J5)/Notenliste!$J$1)&gt;=((Endnoten!$AI$36)/100),4.2,IF(((Notenliste!J5)/Notenliste!$J$1)&gt;=((Endnoten!$AI$37)/100),4.3,IF(((Notenliste!J5)/Notenliste!$J$1)&gt;=((Endnoten!$AI$38)/100),4.4,IF(((Notenliste!J5)/Notenliste!$J$1)&gt;=((Endnoten!$AI$39)/100),4.5,IF(((Notenliste!J5)/Notenliste!$J$1)&gt;=((Endnoten!$AI$40)/100),4.6,IF(((Notenliste!J5)/Notenliste!$J$1)&gt;=((Endnoten!$AI$41)/100),4.7,IF(((Notenliste!J5)/Notenliste!$J$1)&gt;=((Endnoten!$AI$42)/100),4.8,IF(((Notenliste!J5)/Notenliste!$J$1)&gt;=((Endnoten!$AI$43)/100),4.9,5))))))))))))))))))))))))))))))))))))))))</f>
        <v>#DIV/0!</v>
      </c>
      <c r="S6" s="35">
        <f>Notenliste!L5</f>
        <v>0</v>
      </c>
      <c r="T6" s="36">
        <f>IF(Notenliste!L5&gt;=0.1,Notenliste!L5/Notenliste!L$1,)</f>
        <v>0</v>
      </c>
      <c r="U6" s="37">
        <f>IF(Endnoten!T6&gt;=(Endnoten!$AG$5/100),1,IF(Endnoten!T6&gt;=(Endnoten!$AG$6/100),2,IF(Endnoten!T6&gt;=(Endnoten!$AG$7/100),3,IF(Endnoten!T6&gt;=(Endnoten!$AG$8/100),4,5))))</f>
        <v>5</v>
      </c>
      <c r="V6" s="39" t="e">
        <f>IF(((Notenliste!L5)/Notenliste!$L$1)&gt;=((Endnoten!$AI$5+1)/100),1,IF(((Notenliste!L5)/Notenliste!$L$1)&gt;=(Endnoten!$AI$5/100),1.1,IF(((Notenliste!L5)/Notenliste!$L$1)&gt;=(Endnoten!$AI$6/100),1.2,IF(((Notenliste!L5)/Notenliste!$L$1)&gt;=(Endnoten!$AI$7/100),1.3,IF(((Notenliste!L5)/Notenliste!$L$1)&gt;=((Endnoten!$AI$8)/100),1.4,IF(((Notenliste!L5)/Notenliste!$L$1)&gt;=((Endnoten!$AI$9)/100),1.5,IF(((Notenliste!L5)/Notenliste!$L$1)&gt;=((Endnoten!$AI$10)/100),1.6,IF(((Notenliste!L5)/Notenliste!$L$1)&gt;=((Endnoten!$AI$11)/100),1.7,IF(((Notenliste!L5)/Notenliste!$L$1)&gt;=((Endnoten!$AI$12)/100),1.8,IF(((Notenliste!L5)/Notenliste!$L$1)&gt;=((Endnoten!$AI$13)/100),1.9,IF(((Notenliste!L5)/Notenliste!$L$1)&gt;=((Endnoten!$AI$14)/100),2,IF(((Notenliste!L5)/Notenliste!$L$1)&gt;=((Endnoten!$AI$15)/100),2.1,IF(((Notenliste!L5)/Notenliste!$L$1)&gt;=((Endnoten!$AI$16)/100),2.2,IF(((Notenliste!L5)/Notenliste!$L$1)&gt;=((Endnoten!$AI$17)/100),2.3,IF(((Notenliste!L5)/Notenliste!$L$1)&gt;=((Endnoten!$AI$18)/100),2.4,IF(((Notenliste!L5)/Notenliste!$L$1)&gt;=((Endnoten!$AI$19)/100),2.5,IF(((Notenliste!L5)/Notenliste!$L$1)&gt;=((Endnoten!$AI$20)/100),2.6,IF(((Notenliste!L5)/Notenliste!$L$1)&gt;=((Endnoten!$AI$21)/100),2.7,IF(((Notenliste!L5)/Notenliste!$L$1)&gt;=((Endnoten!$AI$22)/100),2.8,IF(((Notenliste!L5)/Notenliste!$L$1)&gt;=((Endnoten!$AI$23)/100),2.9,IF(((Notenliste!L5)/Notenliste!$L$1)&gt;=((Endnoten!$AI$24)/100),3,IF(((Notenliste!L5)/Notenliste!$L$1)&gt;=((Endnoten!$AI$25)/100),3.1,IF(((Notenliste!L5)/Notenliste!$L$1)&gt;=((Endnoten!$AI$26)/100),3.2,IF(((Notenliste!L5)/Notenliste!$L$1)&gt;=((Endnoten!$AI$27)/100),3.3,IF(((Notenliste!L5)/Notenliste!$L$1)&gt;=((Endnoten!$AI$28)/100),3.4,IF(((Notenliste!L5)/Notenliste!$L$1)&gt;=((Endnoten!$AI$29)/100),3.5,IF(((Notenliste!L5)/Notenliste!$L$1)&gt;=((Endnoten!$AI$30)/100),3.6,IF(((Notenliste!L5)/Notenliste!$L$1)&gt;=((Endnoten!$AI$31)/100),3.7,IF(((Notenliste!L5)/Notenliste!$L$1)&gt;=((Endnoten!$AI$32)/100),3.8,IF(((Notenliste!L5)/Notenliste!$L$1)&gt;=((Endnoten!$AI$33)/100),3.9,IF(((Notenliste!L5)/Notenliste!$L$1)&gt;=((Endnoten!$AI$34)/100),4,IF(((Notenliste!L5)/Notenliste!$L$1)&gt;=((Endnoten!$AI$35)/100),4.1,IF(((Notenliste!L5)/Notenliste!$L$1)&gt;=((Endnoten!$AI$36)/100),4.2,IF(((Notenliste!L5)/Notenliste!$L$1)&gt;=((Endnoten!$AI$37)/100),4.3,IF(((Notenliste!L5)/Notenliste!$L$1)&gt;=((Endnoten!$AI$38)/100),4.4,IF(((Notenliste!L5)/Notenliste!$L$1)&gt;=((Endnoten!$AI$39)/100),4.5,IF(((Notenliste!L5)/Notenliste!$L$1)&gt;=((Endnoten!$AI$40)/100),4.6,IF(((Notenliste!L5)/Notenliste!$L$1)&gt;=((Endnoten!$AI$41)/100),4.7,IF(((Notenliste!L5)/Notenliste!$L$1)&gt;=((Endnoten!$AI$42)/100),4.8,IF(((Notenliste!L5)/Notenliste!$L$1)&gt;=((Endnoten!$AI$43)/100),4.9,5))))))))))))))))))))))))))))))))))))))))</f>
        <v>#DIV/0!</v>
      </c>
      <c r="W6" s="35">
        <v>0</v>
      </c>
      <c r="X6" s="36" cm="1">
        <f t="array" ref="X6">ROUND(_xlfn.IFS((T6&gt;0.1),(AVERAGE(F6,J6,N6,R6,U6)),(P6&gt;=0.1),(AVERAGE(F6,J6,N6,R6)),(L6&gt;=0.1),(AVERAGE(F6,J6,N6)),(H6&gt;0.1),(AVERAGE(F6,J6)),(D6&gt;0.1),F6,(D6&lt;0.1),10.12345), 2)</f>
        <v>10.119999999999999</v>
      </c>
      <c r="Y6" s="36" t="str">
        <f t="shared" si="0"/>
        <v>ND</v>
      </c>
      <c r="Z6" s="36" t="e">
        <f t="shared" si="1"/>
        <v>#DIV/0!</v>
      </c>
      <c r="AA6" s="36">
        <f>SUM(Notenliste!O5:AR5)</f>
        <v>4</v>
      </c>
      <c r="AB6" s="36">
        <f>Notenliste!AT5</f>
        <v>1</v>
      </c>
      <c r="AC6" s="36" t="str">
        <f>IF((D6&lt;0.1),"Nur MA",((AB6*Notenliste!$AT$1)+(IF(W6=0,Y6,Z6)*(1-Notenliste!$AT$1))))</f>
        <v>Nur MA</v>
      </c>
      <c r="AD6" s="36" t="e">
        <f t="shared" si="2"/>
        <v>#DIV/0!</v>
      </c>
      <c r="AE6" s="10" t="e">
        <f t="shared" si="3"/>
        <v>#DIV/0!</v>
      </c>
      <c r="AF6" s="12">
        <v>3</v>
      </c>
      <c r="AG6" s="22">
        <v>80</v>
      </c>
      <c r="AH6" s="15">
        <v>1.2</v>
      </c>
      <c r="AI6" s="15">
        <f>(AG4-AG5)/5*3+AG5</f>
        <v>96</v>
      </c>
      <c r="AJ6">
        <f>IF(((AM6+AK6+AL6)/$AM$3)&gt;=((Endnoten!$AI$5+1)/100),1,IF(((AM6+AK6+AL6)/$AM$3)&gt;=(Endnoten!$AI$5/100),1.1,IF(((AM6+AK6+AL6)/$AM$3)&gt;=(Endnoten!$AI$6/100),1.2,IF(((AM6+AK6+AL6)/$AM$3)&gt;=(Endnoten!$AI$7/100),1.3,IF(((AM6+AK6+AL6)/$AM$3)&gt;=((Endnoten!$AI$8)/100),1.4,IF(((AM6+AK6+AL6)/$AM$3)&gt;=((Endnoten!$AI$9)/100),1.5,IF(((AM6+AK6+AL6)/$AM$3)&gt;=((Endnoten!$AI$10)/100),1.6,IF(((AM6+AK6+AL6)/$AM$3)&gt;=((Endnoten!$AI$11)/100),1.7,IF(((AM6+AK6+AL6)/$AM$3)&gt;=((Endnoten!$AI$12)/100),1.8,IF(((AM6+AK6+AL6)/$AM$3)&gt;=((Endnoten!$AI$13)/100),1.9,IF(((AM6+AK6+AL6)/$AM$3)&gt;=((Endnoten!$AI$14)/100),2,IF(((AM6+AK6+AL6)/$AM$3)&gt;=((Endnoten!$AI$15)/100),2.1,IF(((AM6+AK6+AL6)/$AM$3)&gt;=((Endnoten!$AI$16)/100),2.2,IF(((AM6+AK6+AL6)/$AM$3)&gt;=((Endnoten!$AI$17)/100),2.3,IF(((AM6+AK6+AL6)/$AM$3)&gt;=((Endnoten!$AI$18)/100),2.4,IF(((AM6+AK6+AL6)/$AM$3)&gt;=((Endnoten!$AI$19)/100),2.5,IF(((AM6+AK6+AL6)/$AM$3)&gt;=((Endnoten!$AI$20)/100),2.6,IF(((AM6+AK6+AL6)/$AM$3)&gt;=((Endnoten!$AI$21)/100),2.7,IF(((AM6+AK6+AL6)/$AM$3)&gt;=((Endnoten!$AI$22)/100),2.8,IF(((AM6+AK6+AL6)/$AM$3)&gt;=((Endnoten!$AI$23)/100),2.9,IF(((AM6+AK6+AL6)/$AM$3)&gt;=((Endnoten!$AI$24)/100),3,IF(((AM6+AK6+AL6)/$AM$3)&gt;=((Endnoten!$AI$25)/100),3.1,IF(((AM6+AK6+AL6)/$AM$3)&gt;=((Endnoten!$AI$26)/100),3.2,IF(((AM6+AK6+AL6)/$AM$3)&gt;=((Endnoten!$AI$27)/100),3.3,IF(((AM6+AK6+AL6)/$AM$3)&gt;=((Endnoten!$AI$28)/100),3.4,IF(((AM6+AK6+AL6)/$AM$3)&gt;=((Endnoten!$AI$29)/100),3.5,IF(((AM6+AK6+AL6)/$AM$3)&gt;=((Endnoten!$AI$30)/100),3.6,IF(((AM6+AK6+AL6)/$AM$3)&gt;=((Endnoten!$AI$31)/100),3.7,IF(((AM6+AK6+AL6)/$AM$3)&gt;=((Endnoten!$AI$32)/100),3.8,IF(((AM6+AK6+AL6)/$AM$3)&gt;=((Endnoten!$AI$33)/100),3.9,IF(((AM6+AK6+AL6)/$AM$3)&gt;=((Endnoten!$AI$34)/100),4,IF(((AM6+AK6+AL6)/$AM$3)&gt;=((Endnoten!$AI$35)/100),4.1,IF(((AM6+AK6+AL6)/$AM$3)&gt;=((Endnoten!$AI$36)/100),4.2,IF(((AM6+AK6+AL6)/$AM$3)&gt;=((Endnoten!$AI$37)/100),4.3,IF(((AM6+AK6+AL6)/$AM$3)&gt;=((Endnoten!$AI$38)/100),4.4,IF(((AM6+AK6+AL6)/$AM$3)&gt;=((Endnoten!$AI$39)/100),4.5,IF(((AM6+AK6+AL6)/$AM$3)&gt;=((Endnoten!$AI$40)/100),4.6,IF(((AM6+AK6+AL6)/$AM$3)&gt;=((Endnoten!$AI$41)/100),4.7,IF(((AM6+AK6+AL6)/$AM$3)&gt;=((Endnoten!$AI$42)/100),4.8,IF(((AM6+AK6+AL6)/$AM$3)&gt;=((Endnoten!$AI$43)/100),4.9,5))))))))))))))))))))))))))))))))))))))))</f>
        <v>1.2</v>
      </c>
      <c r="AM6">
        <f t="shared" ref="AM6:AM37" si="8">AI6</f>
        <v>96</v>
      </c>
      <c r="AO6" s="53"/>
      <c r="AP6" s="53" t="e">
        <f t="shared" si="4"/>
        <v>#DIV/0!</v>
      </c>
      <c r="AQ6" s="53" t="e">
        <f t="shared" si="5"/>
        <v>#DIV/0!</v>
      </c>
      <c r="AR6" s="53" t="e">
        <f t="shared" si="6"/>
        <v>#DIV/0!</v>
      </c>
      <c r="AS6" s="53" t="e">
        <f t="shared" si="7"/>
        <v>#DIV/0!</v>
      </c>
      <c r="AU6" s="1">
        <f>IF(((Notenliste!D5+Notenliste!F5+Notenliste!H5)/$AU$1)&gt;=((Endnoten!$AI$5+1)/100),1,IF(((Notenliste!D5+Notenliste!F5+Notenliste!H5)/$AU$1)&gt;=(Endnoten!$AI$5/100),1.1,IF(((Notenliste!D5+Notenliste!F5+Notenliste!H5)/$AU$1)&gt;=(Endnoten!$AI$6/100),1.2,IF(((Notenliste!D5+Notenliste!F5+Notenliste!H5)/$AU$1)&gt;=(Endnoten!$AI$7/100),1.3,IF(((Notenliste!D5+Notenliste!F5+Notenliste!H5)/$AU$1)&gt;=((Endnoten!$AI$8)/100),1.4,IF(((Notenliste!D5+Notenliste!F5+Notenliste!H5)/$AU$1)&gt;=((Endnoten!$AI$9)/100),1.5,IF(((Notenliste!D5+Notenliste!F5+Notenliste!H5)/$AU$1)&gt;=((Endnoten!$AI$10)/100),1.6,IF(((Notenliste!D5+Notenliste!F5+Notenliste!H5)/$AU$1)&gt;=((Endnoten!$AI$11)/100),1.7,IF(((Notenliste!D5+Notenliste!F5+Notenliste!H5)/$AU$1)&gt;=((Endnoten!$AI$12)/100),1.8,IF(((Notenliste!D5+Notenliste!F5+Notenliste!H5)/$AU$1)&gt;=((Endnoten!$AI$13)/100),1.9,IF(((Notenliste!D5+Notenliste!F5+Notenliste!H5)/$AU$1)&gt;=((Endnoten!$AI$14)/100),2,IF(((Notenliste!D5+Notenliste!F5+Notenliste!H5)/$AU$1)&gt;=((Endnoten!$AI$15)/100),2.1,IF(((Notenliste!D5+Notenliste!F5+Notenliste!H5)/$AU$1)&gt;=((Endnoten!$AI$16)/100),2.2,IF(((Notenliste!D5+Notenliste!F5+Notenliste!H5)/$AU$1)&gt;=((Endnoten!$AI$17)/100),2.3,IF(((Notenliste!D5+Notenliste!F5+Notenliste!H5)/$AU$1)&gt;=((Endnoten!$AI$18)/100),2.4,IF(((Notenliste!D5+Notenliste!F5+Notenliste!H5)/$AU$1)&gt;=((Endnoten!$AI$19)/100),2.5,IF(((Notenliste!D5+Notenliste!F5+Notenliste!H5)/$AU$1)&gt;=((Endnoten!$AI$20)/100),2.6,IF(((Notenliste!D5+Notenliste!F5+Notenliste!H5)/$AU$1)&gt;=((Endnoten!$AI$21)/100),2.7,IF(((Notenliste!D5+Notenliste!F5+Notenliste!H5)/$AU$1)&gt;=((Endnoten!$AI$22)/100),2.8,IF(((Notenliste!D5+Notenliste!F5+Notenliste!H5)/$AU$1)&gt;=((Endnoten!$AI$23)/100),2.9,IF(((Notenliste!D5+Notenliste!F5+Notenliste!H5)/$AU$1)&gt;=((Endnoten!$AI$24)/100),3,IF(((Notenliste!D5+Notenliste!F5+Notenliste!H5)/$AU$1)&gt;=((Endnoten!$AI$25)/100),3.1,IF(((Notenliste!D5+Notenliste!F5+Notenliste!H5)/$AU$1)&gt;=((Endnoten!$AI$26)/100),3.2,IF(((Notenliste!D5+Notenliste!F5+Notenliste!H5)/$AU$1)&gt;=((Endnoten!$AI$27)/100),3.3,IF(((Notenliste!D5+Notenliste!F5+Notenliste!H5)/$AU$1)&gt;=((Endnoten!$AI$28)/100),3.4,IF(((Notenliste!D5+Notenliste!F5+Notenliste!H5)/$AU$1)&gt;=((Endnoten!$AI$29)/100),3.5,IF(((Notenliste!D5+Notenliste!F5+Notenliste!H5)/$AU$1)&gt;=((Endnoten!$AI$30)/100),3.6,IF(((Notenliste!D5+Notenliste!F5+Notenliste!H5)/$AU$1)&gt;=((Endnoten!$AI$31)/100),3.7,IF(((Notenliste!D5+Notenliste!F5+Notenliste!H5)/$AU$1)&gt;=((Endnoten!$AI$32)/100),3.8,IF(((Notenliste!D5+Notenliste!F5+Notenliste!H5)/$AU$1)&gt;=((Endnoten!$AI$33)/100),3.9,IF(((Notenliste!D5+Notenliste!F5+Notenliste!H5)/$AU$1)&gt;=((Endnoten!$AI$34)/100),4,IF(((Notenliste!D5+Notenliste!F5+Notenliste!H5)/$AU$1)&gt;=((Endnoten!$AI$35)/100),4.1,IF(((Notenliste!D5+Notenliste!F5+Notenliste!H5)/$AU$1)&gt;=((Endnoten!$AI$36)/100),4.2,IF(((Notenliste!D5+Notenliste!F5+Notenliste!H5)/$AU$1)&gt;=((Endnoten!$AI$37)/100),4.3,IF(((Notenliste!D5+Notenliste!F5+Notenliste!H5)/$AU$1)&gt;=((Endnoten!$AI$38)/100),4.4,IF(((Notenliste!D5+Notenliste!F5+Notenliste!H5)/$AU$1)&gt;=((Endnoten!$AI$39)/100),4.5,IF(((Notenliste!D5+Notenliste!F5+Notenliste!H5)/$AU$1)&gt;=((Endnoten!$AI$40)/100),4.6,IF(((Notenliste!D5+Notenliste!F5+Notenliste!H5)/$AU$1)&gt;=((Endnoten!$AI$41)/100),4.7,IF(((Notenliste!D5+Notenliste!F5+Notenliste!H5)/$AU$1)&gt;=((Endnoten!$AI$42)/100),4.8,IF(((Notenliste!D5+Notenliste!F5+Notenliste!H5)/$AU$1)&gt;=((Endnoten!$AI$43)/100),4.9,5))))))))))))))))))))))))))))))))))))))))</f>
        <v>5</v>
      </c>
      <c r="AV6" s="1">
        <f>IF(((Notenliste!D5+Notenliste!F5+Notenliste!H5+Notenliste!L5)/$AV$1)&gt;=((Endnoten!$AI$5+1)/100),1,IF(((Notenliste!D5+Notenliste!F5+Notenliste!H5+Notenliste!L5)/$AV$1)&gt;=(Endnoten!$AI$5/100),1.1,IF(((Notenliste!D5+Notenliste!F5+Notenliste!H5+Notenliste!L5)/$AV$1)&gt;=(Endnoten!$AI$6/100),1.2,IF(((Notenliste!D5+Notenliste!F5+Notenliste!H5+Notenliste!L5)/$AV$1)&gt;=(Endnoten!$AI$7/100),1.3,IF(((Notenliste!D5+Notenliste!F5+Notenliste!H5+Notenliste!L5)/$AV$1)&gt;=((Endnoten!$AI$8)/100),1.4,IF(((Notenliste!D5+Notenliste!F5+Notenliste!H5+Notenliste!L5)/$AV$1)&gt;=((Endnoten!$AI$9)/100),1.5,IF(((Notenliste!D5+Notenliste!F5+Notenliste!H5+Notenliste!L5)/$AV$1)&gt;=((Endnoten!$AI$10)/100),1.6,IF(((Notenliste!D5+Notenliste!F5+Notenliste!H5+Notenliste!L5)/$AV$1)&gt;=((Endnoten!$AI$11)/100),1.7,IF(((Notenliste!D5+Notenliste!F5+Notenliste!H5+Notenliste!L5)/$AV$1)&gt;=((Endnoten!$AI$12)/100),1.8,IF(((Notenliste!D5+Notenliste!F5+Notenliste!H5+Notenliste!L5)/$AV$1)&gt;=((Endnoten!$AI$13)/100),1.9,IF(((Notenliste!D5+Notenliste!F5+Notenliste!H5+Notenliste!L5)/$AV$1)&gt;=((Endnoten!$AI$14)/100),2,IF(((Notenliste!D5+Notenliste!F5+Notenliste!H5+Notenliste!L5)/$AV$1)&gt;=((Endnoten!$AI$15)/100),2.1,IF(((Notenliste!D5+Notenliste!F5+Notenliste!H5+Notenliste!L5)/$AV$1)&gt;=((Endnoten!$AI$16)/100),2.2,IF(((Notenliste!D5+Notenliste!F5+Notenliste!H5+Notenliste!L5)/$AV$1)&gt;=((Endnoten!$AI$17)/100),2.3,IF(((Notenliste!D5+Notenliste!F5+Notenliste!H5+Notenliste!L5)/$AV$1)&gt;=((Endnoten!$AI$18)/100),2.4,IF(((Notenliste!D5+Notenliste!F5+Notenliste!H5+Notenliste!L5)/$AV$1)&gt;=((Endnoten!$AI$19)/100),2.5,IF(((Notenliste!D5+Notenliste!F5+Notenliste!H5+Notenliste!L5)/$AV$1)&gt;=((Endnoten!$AI$20)/100),2.6,IF(((Notenliste!D5+Notenliste!F5+Notenliste!H5+Notenliste!L5)/$AV$1)&gt;=((Endnoten!$AI$21)/100),2.7,IF(((Notenliste!D5+Notenliste!F5+Notenliste!H5+Notenliste!L5)/$AV$1)&gt;=((Endnoten!$AI$22)/100),2.8,IF(((Notenliste!D5+Notenliste!F5+Notenliste!H5+Notenliste!L5)/$AV$1)&gt;=((Endnoten!$AI$23)/100),2.9,IF(((Notenliste!D5+Notenliste!F5+Notenliste!H5+Notenliste!L5)/$AV$1)&gt;=((Endnoten!$AI$24)/100),3,IF(((Notenliste!D5+Notenliste!F5+Notenliste!H5+Notenliste!L5)/$AV$1)&gt;=((Endnoten!$AI$25)/100),3.1,IF(((Notenliste!D5+Notenliste!F5+Notenliste!H5+Notenliste!L5)/$AV$1)&gt;=((Endnoten!$AI$26)/100),3.2,IF(((Notenliste!D5+Notenliste!F5+Notenliste!H5+Notenliste!L5)/$AV$1)&gt;=((Endnoten!$AI$27)/100),3.3,IF(((Notenliste!D5+Notenliste!F5+Notenliste!H5+Notenliste!L5)/$AV$1)&gt;=((Endnoten!$AI$28)/100),3.4,IF(((Notenliste!D5+Notenliste!F5+Notenliste!H5+Notenliste!L5)/$AV$1)&gt;=((Endnoten!$AI$29)/100),3.5,IF(((Notenliste!D5+Notenliste!F5+Notenliste!H5+Notenliste!L5)/$AV$1)&gt;=((Endnoten!$AI$30)/100),3.6,IF(((Notenliste!D5+Notenliste!F5+Notenliste!H5+Notenliste!L5)/$AV$1)&gt;=((Endnoten!$AI$31)/100),3.7,IF(((Notenliste!D5+Notenliste!F5+Notenliste!H5+Notenliste!L5)/$AV$1)&gt;=((Endnoten!$AI$32)/100),3.8,IF(((Notenliste!D5+Notenliste!F5+Notenliste!H5+Notenliste!L5)/$AV$1)&gt;=((Endnoten!$AI$33)/100),3.9,IF(((Notenliste!D5+Notenliste!F5+Notenliste!H5+Notenliste!L5)/$AV$1)&gt;=((Endnoten!$AI$34)/100),4,IF(((Notenliste!D5+Notenliste!F5+Notenliste!H5+Notenliste!L5)/$AV$1)&gt;=((Endnoten!$AI$35)/100),4.1,IF(((Notenliste!D5+Notenliste!F5+Notenliste!H5+Notenliste!L5)/$AV$1)&gt;=((Endnoten!$AI$36)/100),4.2,IF(((Notenliste!D5+Notenliste!F5+Notenliste!H5+Notenliste!L5)/$AV$1)&gt;=((Endnoten!$AI$37)/100),4.3,IF(((Notenliste!D5+Notenliste!F5+Notenliste!H5+Notenliste!L5)/$AV$1)&gt;=((Endnoten!$AI$38)/100),4.4,IF(((Notenliste!D5+Notenliste!F5+Notenliste!H5+Notenliste!L5)/$AV$1)&gt;=((Endnoten!$AI$39)/100),4.5,IF(((Notenliste!D5+Notenliste!F5+Notenliste!H5+Notenliste!L5)/$AV$1)&gt;=((Endnoten!$AI$40)/100),4.6,IF(((Notenliste!D5+Notenliste!F5+Notenliste!H5+Notenliste!L5)/$AV$1)&gt;=((Endnoten!$AI$41)/100),4.7,IF(((Notenliste!D5+Notenliste!F5+Notenliste!H5+Notenliste!L5)/$AV$1)&gt;=((Endnoten!$AI$42)/100),4.8,IF(((Notenliste!D5+Notenliste!F5+Notenliste!H5+Notenliste!L5)/$AV$1)&gt;=((Endnoten!$AI$43)/100),4.9,5))))))))))))))))))))))))))))))))))))))))</f>
        <v>5</v>
      </c>
    </row>
    <row r="7" spans="1:48" ht="18.75" x14ac:dyDescent="0.3">
      <c r="A7" s="28">
        <f>'Schüler+Bedienungsanleitung'!B19</f>
        <v>4</v>
      </c>
      <c r="B7" s="30">
        <f>'Schüler+Bedienungsanleitung'!C19</f>
        <v>4</v>
      </c>
      <c r="C7" s="28">
        <f>Notenliste!D6</f>
        <v>0</v>
      </c>
      <c r="D7" s="29">
        <f>IF(Notenliste!D6&gt;=0.1,Notenliste!D6/Notenliste!D$1,)</f>
        <v>0</v>
      </c>
      <c r="E7" s="30">
        <f>IF(Endnoten!D7&gt;=(Endnoten!$AG$5/100),1,IF(Endnoten!D7&gt;=(Endnoten!$AG$6/100),2,IF(Endnoten!D7&gt;=(Endnoten!$AG$7/100),3,IF(Endnoten!D7&gt;=(Endnoten!$AG$8/100),4,5))))</f>
        <v>5</v>
      </c>
      <c r="F7" s="31">
        <f>IF(((Notenliste!D6)/Notenliste!$D$1)&gt;=((Endnoten!$AI$5+1)/100),1,IF(((Notenliste!D6)/Notenliste!$D$1)&gt;=(Endnoten!$AI$5/100),1.1,IF(((Notenliste!D6)/Notenliste!$D$1)&gt;=(Endnoten!$AI$6/100),1.2,IF(((Notenliste!D6)/Notenliste!$D$1)&gt;=(Endnoten!$AI$7/100),1.3,IF(((Notenliste!D6)/Notenliste!$D$1)&gt;=((Endnoten!$AI$8)/100),1.4,IF(((Notenliste!D6)/Notenliste!$D$1)&gt;=((Endnoten!$AI$9)/100),1.44,IF(((Notenliste!D6)/Notenliste!$D$1)&gt;=((Endnoten!$AI$10)/100),1.6,IF(((Notenliste!D6)/Notenliste!$D$1)&gt;=((Endnoten!$AI$11)/100),1.7,IF(((Notenliste!D6)/Notenliste!$D$1)&gt;=((Endnoten!$AI$12)/100),1.8,IF(((Notenliste!D6)/Notenliste!$D$1)&gt;=((Endnoten!$AI$13)/100),1.9,IF(((Notenliste!D6)/Notenliste!$D$1)&gt;=((Endnoten!$AI$14)/100),2,IF(((Notenliste!D6)/Notenliste!$D$1)&gt;=((Endnoten!$AI$15)/100),2.1,IF(((Notenliste!D6)/Notenliste!$D$1)&gt;=((Endnoten!$AI$16)/100),2.2,IF(((Notenliste!D6)/Notenliste!$D$1)&gt;=((Endnoten!$AI$17)/100),2.3,IF(((Notenliste!D6)/Notenliste!$D$1)&gt;=((Endnoten!$AI$18)/100),2.4,IF(((Notenliste!D6)/Notenliste!$D$1)&gt;=((Endnoten!$AI$19)/100),2.5,IF(((Notenliste!D6)/Notenliste!$D$1)&gt;=((Endnoten!$AI$20)/100),2.6,IF(((Notenliste!D6)/Notenliste!$D$1)&gt;=((Endnoten!$AI$21)/100),2.7,IF(((Notenliste!D6)/Notenliste!$D$1)&gt;=((Endnoten!$AI$22)/100),2.8,IF(((Notenliste!D6)/Notenliste!$D$1)&gt;=((Endnoten!$AI$23)/100),2.9,IF(((Notenliste!D6)/Notenliste!$D$1)&gt;=((Endnoten!$AI$24)/100),3,IF(((Notenliste!D6)/Notenliste!$D$1)&gt;=((Endnoten!$AI$25)/100),3.1,IF(((Notenliste!D6)/Notenliste!$D$1)&gt;=((Endnoten!$AI$26)/100),3.2,IF(((Notenliste!D6)/Notenliste!$D$1)&gt;=((Endnoten!$AI$27)/100),3.3,IF(((Notenliste!D6)/Notenliste!$D$1)&gt;=((Endnoten!$AI$28)/100),3.4,IF(((Notenliste!D6)/Notenliste!$D$1)&gt;=((Endnoten!$AI$29)/100),3.5,IF(((Notenliste!D6)/Notenliste!$D$1)&gt;=((Endnoten!$AI$30)/100),3.6,IF(((Notenliste!D6)/Notenliste!$D$1)&gt;=((Endnoten!$AI$31)/100),3.7,IF(((Notenliste!D6)/Notenliste!$D$1)&gt;=((Endnoten!$AI$32)/100),3.8,IF(((Notenliste!D6)/Notenliste!$D$1)&gt;=((Endnoten!$AI$33)/100),3.9,IF(((Notenliste!D6)/Notenliste!$D$1)&gt;=((Endnoten!$AI$34)/100),4,IF(((Notenliste!D6)/Notenliste!$D$1)&gt;=((Endnoten!$AI$35)/100),4.1,IF(((Notenliste!D6)/Notenliste!$D$1)&gt;=((Endnoten!$AI$36)/100),4.2,IF(((Notenliste!D6)/Notenliste!$D$1)&gt;=((Endnoten!$AI$37)/100),4.3,IF(((Notenliste!D6)/Notenliste!$D$1)&gt;=((Endnoten!$AI$38)/100),4.4,IF(((Notenliste!D6)/Notenliste!$D$1)&gt;=((Endnoten!$AI$39)/100),4.5,IF(((Notenliste!D6)/Notenliste!$D$1)&gt;=((Endnoten!$AI$40)/100),4.6,IF(((Notenliste!D6)/Notenliste!$D$1)&gt;=((Endnoten!$AI$41)/100),4.7,IF(((Notenliste!D6)/Notenliste!$D$1)&gt;=((Endnoten!$AI$42)/100),4.8,IF(((Notenliste!D6)/Notenliste!$D$1)&gt;=((Endnoten!$AI$43)/100),4.9,5))))))))))))))))))))))))))))))))))))))))</f>
        <v>5</v>
      </c>
      <c r="G7" s="28">
        <f>Notenliste!F6</f>
        <v>0</v>
      </c>
      <c r="H7" s="29">
        <f>IF(Notenliste!F6&gt;=0.1,Notenliste!F6/Notenliste!F$1,)</f>
        <v>0</v>
      </c>
      <c r="I7" s="30">
        <f>IF(Endnoten!H7&gt;=(Endnoten!$AG$5/100),1,IF(Endnoten!H7&gt;=(Endnoten!$AG$6/100),2,IF(Endnoten!H7&gt;=(Endnoten!$AG$7/100),3,IF(Endnoten!H7&gt;=(Endnoten!$AG$8/100),4,5))))</f>
        <v>5</v>
      </c>
      <c r="J7" s="31" t="e">
        <f>IF(((Notenliste!F6)/Notenliste!$F$1)&gt;=((Endnoten!$AI$5+1)/100),1,IF(((Notenliste!F6)/Notenliste!$F$1)&gt;=(Endnoten!$AI$5/100),1.1,IF(((Notenliste!F6)/Notenliste!$F$1)&gt;=(Endnoten!$AI$6/100),1.2,IF(((Notenliste!F6)/Notenliste!$F$1)&gt;=(Endnoten!$AI$7/100),1.3,IF(((Notenliste!F6)/Notenliste!$F$1)&gt;=((Endnoten!$AI$8)/100),1.4,IF(((Notenliste!F6)/Notenliste!$F$1)&gt;=((Endnoten!$AI$9)/100),1.44,IF(((Notenliste!F6)/Notenliste!$F$1)&gt;=((Endnoten!$AI$10)/100),1.6,IF(((Notenliste!F6)/Notenliste!$F$1)&gt;=((Endnoten!$AI$11)/100),1.7,IF(((Notenliste!F6)/Notenliste!$F$1)&gt;=((Endnoten!$AI$12)/100),1.8,IF(((Notenliste!F6)/Notenliste!$F$1)&gt;=((Endnoten!$AI$13)/100),1.9,IF(((Notenliste!F6)/Notenliste!$F$1)&gt;=((Endnoten!$AI$14)/100),2,IF(((Notenliste!F6)/Notenliste!$F$1)&gt;=((Endnoten!$AI$15)/100),2.1,IF(((Notenliste!F6)/Notenliste!$F$1)&gt;=((Endnoten!$AI$16)/100),2.2,IF(((Notenliste!F6)/Notenliste!$F$1)&gt;=((Endnoten!$AI$17)/100),2.3,IF(((Notenliste!F6)/Notenliste!$F$1)&gt;=((Endnoten!$AI$18)/100),2.4,IF(((Notenliste!F6)/Notenliste!$F$1)&gt;=((Endnoten!$AI$19)/100),2.5,IF(((Notenliste!F6)/Notenliste!$F$1)&gt;=((Endnoten!$AI$20)/100),2.6,IF(((Notenliste!F6)/Notenliste!$F$1)&gt;=((Endnoten!$AI$21)/100),2.7,IF(((Notenliste!F6)/Notenliste!$F$1)&gt;=((Endnoten!$AI$22)/100),2.8,IF(((Notenliste!F6)/Notenliste!$F$1)&gt;=((Endnoten!$AI$23)/100),2.9,IF(((Notenliste!F6)/Notenliste!$F$1)&gt;=((Endnoten!$AI$24)/100),3,IF(((Notenliste!F6)/Notenliste!$F$1)&gt;=((Endnoten!$AI$25)/100),3.1,IF(((Notenliste!F6)/Notenliste!$F$1)&gt;=((Endnoten!$AI$26)/100),3.2,IF(((Notenliste!F6)/Notenliste!$F$1)&gt;=((Endnoten!$AI$27)/100),3.3,IF(((Notenliste!F6)/Notenliste!$F$1)&gt;=((Endnoten!$AI$28)/100),3.4,IF(((Notenliste!F6)/Notenliste!$F$1)&gt;=((Endnoten!$AI$29)/100),3.5,IF(((Notenliste!F6)/Notenliste!$F$1)&gt;=((Endnoten!$AI$30)/100),3.6,IF(((Notenliste!F6)/Notenliste!$F$1)&gt;=((Endnoten!$AI$31)/100),3.7,IF(((Notenliste!F6)/Notenliste!$F$1)&gt;=((Endnoten!$AI$32)/100),3.8,IF(((Notenliste!F6)/Notenliste!$F$1)&gt;=((Endnoten!$AI$33)/100),3.9,IF(((Notenliste!F6)/Notenliste!$F$1)&gt;=((Endnoten!$AI$34)/100),4,IF(((Notenliste!F6)/Notenliste!$F$1)&gt;=((Endnoten!$AI$35)/100),4.1,IF(((Notenliste!F6)/Notenliste!$F$1)&gt;=((Endnoten!$AI$36)/100),4.2,IF(((Notenliste!F6)/Notenliste!$F$1)&gt;=((Endnoten!$AI$37)/100),4.3,IF(((Notenliste!F6)/Notenliste!$F$1)&gt;=((Endnoten!$AI$38)/100),4.4,IF(((Notenliste!F6)/Notenliste!$F$1)&gt;=((Endnoten!$AI$39)/100),4.5,IF(((Notenliste!F6)/Notenliste!$F$1)&gt;=((Endnoten!$AI$40)/100),4.6,IF(((Notenliste!F6)/Notenliste!$F$1)&gt;=((Endnoten!$AI$41)/100),4.7,IF(((Notenliste!F6)/Notenliste!$F$1)&gt;=((Endnoten!$AI$42)/100),4.8,IF(((Notenliste!F6)/Notenliste!$F$1)&gt;=((Endnoten!$AI$43)/100),4.9,5))))))))))))))))))))))))))))))))))))))))</f>
        <v>#DIV/0!</v>
      </c>
      <c r="K7" s="28">
        <f>Notenliste!H6</f>
        <v>0</v>
      </c>
      <c r="L7" s="29">
        <f>IF(Notenliste!H6&gt;=0.1,Notenliste!H6/Notenliste!H$1,)</f>
        <v>0</v>
      </c>
      <c r="M7" s="30">
        <f>IF(Endnoten!L7&gt;=(Endnoten!$AG$5/100),1,IF(Endnoten!L7&gt;=(Endnoten!$AG$6/100),2,IF(Endnoten!L7&gt;=(Endnoten!$AG$7/100),3,IF(Endnoten!L7&gt;=(Endnoten!$AG$8/100),4,5))))</f>
        <v>5</v>
      </c>
      <c r="N7" s="31" t="e">
        <f>IF(((Notenliste!H6)/Notenliste!$H$1)&gt;=((Endnoten!$AI$5+1)/100),1,IF(((Notenliste!H6)/Notenliste!$H$1)&gt;=(Endnoten!$AI$5/100),1.1,IF(((Notenliste!H6)/Notenliste!$H$1)&gt;=(Endnoten!$AI$6/100),1.2,IF(((Notenliste!H6)/Notenliste!$H$1)&gt;=(Endnoten!$AI$7/100),1.3,IF(((Notenliste!H6)/Notenliste!$H$1)&gt;=((Endnoten!$AI$8)/100),1.4,IF(((Notenliste!H6)/Notenliste!$H$1)&gt;=((Endnoten!$AI$9)/100),1.44,IF(((Notenliste!H6)/Notenliste!$H$1)&gt;=((Endnoten!$AI$10)/100),1.6,IF(((Notenliste!H6)/Notenliste!$H$1)&gt;=((Endnoten!$AI$11)/100),1.7,IF(((Notenliste!H6)/Notenliste!$H$1)&gt;=((Endnoten!$AI$12)/100),1.8,IF(((Notenliste!H6)/Notenliste!$H$1)&gt;=((Endnoten!$AI$13)/100),1.9,IF(((Notenliste!H6)/Notenliste!$H$1)&gt;=((Endnoten!$AI$14)/100),2,IF(((Notenliste!H6)/Notenliste!$H$1)&gt;=((Endnoten!$AI$15)/100),2.1,IF(((Notenliste!H6)/Notenliste!$H$1)&gt;=((Endnoten!$AI$16)/100),2.2,IF(((Notenliste!H6)/Notenliste!$H$1)&gt;=((Endnoten!$AI$17)/100),2.3,IF(((Notenliste!H6)/Notenliste!$H$1)&gt;=((Endnoten!$AI$18)/100),2.4,IF(((Notenliste!H6)/Notenliste!$H$1)&gt;=((Endnoten!$AI$19)/100),2.5,IF(((Notenliste!H6)/Notenliste!$H$1)&gt;=((Endnoten!$AI$20)/100),2.6,IF(((Notenliste!H6)/Notenliste!$H$1)&gt;=((Endnoten!$AI$21)/100),2.7,IF(((Notenliste!H6)/Notenliste!$H$1)&gt;=((Endnoten!$AI$22)/100),2.8,IF(((Notenliste!H6)/Notenliste!$H$1)&gt;=((Endnoten!$AI$23)/100),2.9,IF(((Notenliste!H6)/Notenliste!$H$1)&gt;=((Endnoten!$AI$24)/100),3,IF(((Notenliste!H6)/Notenliste!$H$1)&gt;=((Endnoten!$AI$25)/100),3.1,IF(((Notenliste!H6)/Notenliste!$H$1)&gt;=((Endnoten!$AI$26)/100),3.2,IF(((Notenliste!H6)/Notenliste!$H$1)&gt;=((Endnoten!$AI$27)/100),3.3,IF(((Notenliste!H6)/Notenliste!$H$1)&gt;=((Endnoten!$AI$28)/100),3.4,IF(((Notenliste!H6)/Notenliste!$H$1)&gt;=((Endnoten!$AI$29)/100),3.5,IF(((Notenliste!H6)/Notenliste!$H$1)&gt;=((Endnoten!$AI$30)/100),3.6,IF(((Notenliste!H6)/Notenliste!$H$1)&gt;=((Endnoten!$AI$31)/100),3.7,IF(((Notenliste!H6)/Notenliste!$H$1)&gt;=((Endnoten!$AI$32)/100),3.8,IF(((Notenliste!H6)/Notenliste!$H$1)&gt;=((Endnoten!$AI$33)/100),3.9,IF(((Notenliste!H6)/Notenliste!$H$1)&gt;=((Endnoten!$AI$34)/100),4,IF(((Notenliste!H6)/Notenliste!$H$1)&gt;=((Endnoten!$AI$35)/100),4.1,IF(((Notenliste!H6)/Notenliste!$H$1)&gt;=((Endnoten!$AI$36)/100),4.2,IF(((Notenliste!H6)/Notenliste!$H$1)&gt;=((Endnoten!$AI$37)/100),4.3,IF(((Notenliste!H6)/Notenliste!$H$1)&gt;=((Endnoten!$AI$38)/100),4.4,IF(((Notenliste!H6)/Notenliste!$H$1)&gt;=((Endnoten!$AI$39)/100),4.5,IF(((Notenliste!H6)/Notenliste!$H$1)&gt;=((Endnoten!$AI$40)/100),4.6,IF(((Notenliste!H6)/Notenliste!$H$1)&gt;=((Endnoten!$AI$41)/100),4.7,IF(((Notenliste!H6)/Notenliste!$H$1)&gt;=((Endnoten!$AI$42)/100),4.8,IF(((Notenliste!H6)/Notenliste!$H$1)&gt;=((Endnoten!$AI$43)/100),4.9,5))))))))))))))))))))))))))))))))))))))))</f>
        <v>#DIV/0!</v>
      </c>
      <c r="O7" s="28">
        <f>Notenliste!L6</f>
        <v>0</v>
      </c>
      <c r="P7" s="29">
        <f>IF(Notenliste!J6&gt;=0.1,Notenliste!J6/Notenliste!J$1,)</f>
        <v>0</v>
      </c>
      <c r="Q7" s="30">
        <f>IF(Endnoten!P7&gt;=(Endnoten!$AG$5/100),1,IF(Endnoten!P7&gt;=(Endnoten!$AG$6/100),2,IF(Endnoten!P7&gt;=(Endnoten!$AG$7/100),3,IF(Endnoten!P7&gt;=(Endnoten!$AG$8/100),4,5))))</f>
        <v>5</v>
      </c>
      <c r="R7" s="31" t="e">
        <f>IF(((Notenliste!J6)/Notenliste!$J$1)&gt;=((Endnoten!$AI$5+1)/100),1,IF(((Notenliste!J6)/Notenliste!$J$1)&gt;=(Endnoten!$AI$5/100),1.1,IF(((Notenliste!J6)/Notenliste!$J$1)&gt;=(Endnoten!$AI$6/100),1.2,IF(((Notenliste!J6)/Notenliste!$J$1)&gt;=(Endnoten!$AI$7/100),1.3,IF(((Notenliste!J6)/Notenliste!$J$1)&gt;=((Endnoten!$AI$8)/100),1.4,IF(((Notenliste!J6)/Notenliste!$J$1)&gt;=((Endnoten!$AI$9)/100),1.44,IF(((Notenliste!J6)/Notenliste!$J$1)&gt;=((Endnoten!$AI$10)/100),1.6,IF(((Notenliste!J6)/Notenliste!$J$1)&gt;=((Endnoten!$AI$11)/100),1.7,IF(((Notenliste!J6)/Notenliste!$J$1)&gt;=((Endnoten!$AI$12)/100),1.8,IF(((Notenliste!J6)/Notenliste!$J$1)&gt;=((Endnoten!$AI$13)/100),1.9,IF(((Notenliste!J6)/Notenliste!$J$1)&gt;=((Endnoten!$AI$14)/100),2,IF(((Notenliste!J6)/Notenliste!$J$1)&gt;=((Endnoten!$AI$15)/100),2.1,IF(((Notenliste!J6)/Notenliste!$J$1)&gt;=((Endnoten!$AI$16)/100),2.2,IF(((Notenliste!J6)/Notenliste!$J$1)&gt;=((Endnoten!$AI$17)/100),2.3,IF(((Notenliste!J6)/Notenliste!$J$1)&gt;=((Endnoten!$AI$18)/100),2.4,IF(((Notenliste!J6)/Notenliste!$J$1)&gt;=((Endnoten!$AI$19)/100),2.5,IF(((Notenliste!J6)/Notenliste!$J$1)&gt;=((Endnoten!$AI$20)/100),2.6,IF(((Notenliste!J6)/Notenliste!$J$1)&gt;=((Endnoten!$AI$21)/100),2.7,IF(((Notenliste!J6)/Notenliste!$J$1)&gt;=((Endnoten!$AI$22)/100),2.8,IF(((Notenliste!J6)/Notenliste!$J$1)&gt;=((Endnoten!$AI$23)/100),2.9,IF(((Notenliste!J6)/Notenliste!$J$1)&gt;=((Endnoten!$AI$24)/100),3,IF(((Notenliste!J6)/Notenliste!$J$1)&gt;=((Endnoten!$AI$25)/100),3.1,IF(((Notenliste!J6)/Notenliste!$J$1)&gt;=((Endnoten!$AI$26)/100),3.2,IF(((Notenliste!J6)/Notenliste!$J$1)&gt;=((Endnoten!$AI$27)/100),3.3,IF(((Notenliste!J6)/Notenliste!$J$1)&gt;=((Endnoten!$AI$28)/100),3.4,IF(((Notenliste!J6)/Notenliste!$J$1)&gt;=((Endnoten!$AI$29)/100),3.5,IF(((Notenliste!J6)/Notenliste!$J$1)&gt;=((Endnoten!$AI$30)/100),3.6,IF(((Notenliste!J6)/Notenliste!$J$1)&gt;=((Endnoten!$AI$31)/100),3.7,IF(((Notenliste!J6)/Notenliste!$J$1)&gt;=((Endnoten!$AI$32)/100),3.8,IF(((Notenliste!J6)/Notenliste!$J$1)&gt;=((Endnoten!$AI$33)/100),3.9,IF(((Notenliste!J6)/Notenliste!$J$1)&gt;=((Endnoten!$AI$34)/100),4,IF(((Notenliste!J6)/Notenliste!$J$1)&gt;=((Endnoten!$AI$35)/100),4.1,IF(((Notenliste!J6)/Notenliste!$J$1)&gt;=((Endnoten!$AI$36)/100),4.2,IF(((Notenliste!J6)/Notenliste!$J$1)&gt;=((Endnoten!$AI$37)/100),4.3,IF(((Notenliste!J6)/Notenliste!$J$1)&gt;=((Endnoten!$AI$38)/100),4.4,IF(((Notenliste!J6)/Notenliste!$J$1)&gt;=((Endnoten!$AI$39)/100),4.5,IF(((Notenliste!J6)/Notenliste!$J$1)&gt;=((Endnoten!$AI$40)/100),4.6,IF(((Notenliste!J6)/Notenliste!$J$1)&gt;=((Endnoten!$AI$41)/100),4.7,IF(((Notenliste!J6)/Notenliste!$J$1)&gt;=((Endnoten!$AI$42)/100),4.8,IF(((Notenliste!J6)/Notenliste!$J$1)&gt;=((Endnoten!$AI$43)/100),4.9,5))))))))))))))))))))))))))))))))))))))))</f>
        <v>#DIV/0!</v>
      </c>
      <c r="S7" s="28">
        <f>Notenliste!L6</f>
        <v>0</v>
      </c>
      <c r="T7" s="29">
        <f>IF(Notenliste!L6&gt;=0.1,Notenliste!L6/Notenliste!L$1,)</f>
        <v>0</v>
      </c>
      <c r="U7" s="30">
        <f>IF(Endnoten!T7&gt;=(Endnoten!$AG$5/100),1,IF(Endnoten!T7&gt;=(Endnoten!$AG$6/100),2,IF(Endnoten!T7&gt;=(Endnoten!$AG$7/100),3,IF(Endnoten!T7&gt;=(Endnoten!$AG$8/100),4,5))))</f>
        <v>5</v>
      </c>
      <c r="V7" s="31" t="e">
        <f>IF(((Notenliste!L6)/Notenliste!$L$1)&gt;=((Endnoten!$AI$5+1)/100),1,IF(((Notenliste!L6)/Notenliste!$L$1)&gt;=(Endnoten!$AI$5/100),1.1,IF(((Notenliste!L6)/Notenliste!$L$1)&gt;=(Endnoten!$AI$6/100),1.2,IF(((Notenliste!L6)/Notenliste!$L$1)&gt;=(Endnoten!$AI$7/100),1.3,IF(((Notenliste!L6)/Notenliste!$L$1)&gt;=((Endnoten!$AI$8)/100),1.4,IF(((Notenliste!L6)/Notenliste!$L$1)&gt;=((Endnoten!$AI$9)/100),1.5,IF(((Notenliste!L6)/Notenliste!$L$1)&gt;=((Endnoten!$AI$10)/100),1.6,IF(((Notenliste!L6)/Notenliste!$L$1)&gt;=((Endnoten!$AI$11)/100),1.7,IF(((Notenliste!L6)/Notenliste!$L$1)&gt;=((Endnoten!$AI$12)/100),1.8,IF(((Notenliste!L6)/Notenliste!$L$1)&gt;=((Endnoten!$AI$13)/100),1.9,IF(((Notenliste!L6)/Notenliste!$L$1)&gt;=((Endnoten!$AI$14)/100),2,IF(((Notenliste!L6)/Notenliste!$L$1)&gt;=((Endnoten!$AI$15)/100),2.1,IF(((Notenliste!L6)/Notenliste!$L$1)&gt;=((Endnoten!$AI$16)/100),2.2,IF(((Notenliste!L6)/Notenliste!$L$1)&gt;=((Endnoten!$AI$17)/100),2.3,IF(((Notenliste!L6)/Notenliste!$L$1)&gt;=((Endnoten!$AI$18)/100),2.4,IF(((Notenliste!L6)/Notenliste!$L$1)&gt;=((Endnoten!$AI$19)/100),2.5,IF(((Notenliste!L6)/Notenliste!$L$1)&gt;=((Endnoten!$AI$20)/100),2.6,IF(((Notenliste!L6)/Notenliste!$L$1)&gt;=((Endnoten!$AI$21)/100),2.7,IF(((Notenliste!L6)/Notenliste!$L$1)&gt;=((Endnoten!$AI$22)/100),2.8,IF(((Notenliste!L6)/Notenliste!$L$1)&gt;=((Endnoten!$AI$23)/100),2.9,IF(((Notenliste!L6)/Notenliste!$L$1)&gt;=((Endnoten!$AI$24)/100),3,IF(((Notenliste!L6)/Notenliste!$L$1)&gt;=((Endnoten!$AI$25)/100),3.1,IF(((Notenliste!L6)/Notenliste!$L$1)&gt;=((Endnoten!$AI$26)/100),3.2,IF(((Notenliste!L6)/Notenliste!$L$1)&gt;=((Endnoten!$AI$27)/100),3.3,IF(((Notenliste!L6)/Notenliste!$L$1)&gt;=((Endnoten!$AI$28)/100),3.4,IF(((Notenliste!L6)/Notenliste!$L$1)&gt;=((Endnoten!$AI$29)/100),3.5,IF(((Notenliste!L6)/Notenliste!$L$1)&gt;=((Endnoten!$AI$30)/100),3.6,IF(((Notenliste!L6)/Notenliste!$L$1)&gt;=((Endnoten!$AI$31)/100),3.7,IF(((Notenliste!L6)/Notenliste!$L$1)&gt;=((Endnoten!$AI$32)/100),3.8,IF(((Notenliste!L6)/Notenliste!$L$1)&gt;=((Endnoten!$AI$33)/100),3.9,IF(((Notenliste!L6)/Notenliste!$L$1)&gt;=((Endnoten!$AI$34)/100),4,IF(((Notenliste!L6)/Notenliste!$L$1)&gt;=((Endnoten!$AI$35)/100),4.1,IF(((Notenliste!L6)/Notenliste!$L$1)&gt;=((Endnoten!$AI$36)/100),4.2,IF(((Notenliste!L6)/Notenliste!$L$1)&gt;=((Endnoten!$AI$37)/100),4.3,IF(((Notenliste!L6)/Notenliste!$L$1)&gt;=((Endnoten!$AI$38)/100),4.4,IF(((Notenliste!L6)/Notenliste!$L$1)&gt;=((Endnoten!$AI$39)/100),4.5,IF(((Notenliste!L6)/Notenliste!$L$1)&gt;=((Endnoten!$AI$40)/100),4.6,IF(((Notenliste!L6)/Notenliste!$L$1)&gt;=((Endnoten!$AI$41)/100),4.7,IF(((Notenliste!L6)/Notenliste!$L$1)&gt;=((Endnoten!$AI$42)/100),4.8,IF(((Notenliste!L6)/Notenliste!$L$1)&gt;=((Endnoten!$AI$43)/100),4.9,5))))))))))))))))))))))))))))))))))))))))</f>
        <v>#DIV/0!</v>
      </c>
      <c r="W7" s="28">
        <v>0</v>
      </c>
      <c r="X7" s="29" cm="1">
        <f t="array" ref="X7">ROUND(_xlfn.IFS((T7&gt;0.1),(AVERAGE(F7,J7,N7,R7,U7)),(P7&gt;=0.1),(AVERAGE(F7,J7,N7,R7)),(L7&gt;=0.1),(AVERAGE(F7,J7,N7)),(H7&gt;0.1),(AVERAGE(F7,J7)),(D7&gt;0.1),F7,(D7&lt;0.1),10.12345), 2)</f>
        <v>10.119999999999999</v>
      </c>
      <c r="Y7" s="29" t="str">
        <f t="shared" si="0"/>
        <v>ND</v>
      </c>
      <c r="Z7" s="29" t="e">
        <f t="shared" si="1"/>
        <v>#DIV/0!</v>
      </c>
      <c r="AA7" s="29">
        <f>SUM(Notenliste!O6:AR6)</f>
        <v>5</v>
      </c>
      <c r="AB7" s="29">
        <f>Notenliste!AT6</f>
        <v>1</v>
      </c>
      <c r="AC7" s="29" t="str">
        <f>IF((D7&lt;0.1),"Nur MA",((AB7*Notenliste!$AT$1)+(IF(W7=0,Y7,Z7)*(1-Notenliste!$AT$1))))</f>
        <v>Nur MA</v>
      </c>
      <c r="AD7" s="29" t="e">
        <f t="shared" si="2"/>
        <v>#DIV/0!</v>
      </c>
      <c r="AE7" s="10" t="e">
        <f t="shared" si="3"/>
        <v>#DIV/0!</v>
      </c>
      <c r="AF7" s="12">
        <v>4</v>
      </c>
      <c r="AG7" s="22">
        <v>65</v>
      </c>
      <c r="AH7" s="15">
        <v>1.3</v>
      </c>
      <c r="AI7" s="15">
        <f>(AG4-AG5)/5*2+AG5</f>
        <v>94</v>
      </c>
      <c r="AJ7">
        <f>IF(((AM7+AK7+AL7)/$AM$3)&gt;=((Endnoten!$AI$5+1)/100),1,IF(((AM7+AK7+AL7)/$AM$3)&gt;=(Endnoten!$AI$5/100),1.1,IF(((AM7+AK7+AL7)/$AM$3)&gt;=(Endnoten!$AI$6/100),1.2,IF(((AM7+AK7+AL7)/$AM$3)&gt;=(Endnoten!$AI$7/100),1.3,IF(((AM7+AK7+AL7)/$AM$3)&gt;=((Endnoten!$AI$8)/100),1.4,IF(((AM7+AK7+AL7)/$AM$3)&gt;=((Endnoten!$AI$9)/100),1.5,IF(((AM7+AK7+AL7)/$AM$3)&gt;=((Endnoten!$AI$10)/100),1.6,IF(((AM7+AK7+AL7)/$AM$3)&gt;=((Endnoten!$AI$11)/100),1.7,IF(((AM7+AK7+AL7)/$AM$3)&gt;=((Endnoten!$AI$12)/100),1.8,IF(((AM7+AK7+AL7)/$AM$3)&gt;=((Endnoten!$AI$13)/100),1.9,IF(((AM7+AK7+AL7)/$AM$3)&gt;=((Endnoten!$AI$14)/100),2,IF(((AM7+AK7+AL7)/$AM$3)&gt;=((Endnoten!$AI$15)/100),2.1,IF(((AM7+AK7+AL7)/$AM$3)&gt;=((Endnoten!$AI$16)/100),2.2,IF(((AM7+AK7+AL7)/$AM$3)&gt;=((Endnoten!$AI$17)/100),2.3,IF(((AM7+AK7+AL7)/$AM$3)&gt;=((Endnoten!$AI$18)/100),2.4,IF(((AM7+AK7+AL7)/$AM$3)&gt;=((Endnoten!$AI$19)/100),2.5,IF(((AM7+AK7+AL7)/$AM$3)&gt;=((Endnoten!$AI$20)/100),2.6,IF(((AM7+AK7+AL7)/$AM$3)&gt;=((Endnoten!$AI$21)/100),2.7,IF(((AM7+AK7+AL7)/$AM$3)&gt;=((Endnoten!$AI$22)/100),2.8,IF(((AM7+AK7+AL7)/$AM$3)&gt;=((Endnoten!$AI$23)/100),2.9,IF(((AM7+AK7+AL7)/$AM$3)&gt;=((Endnoten!$AI$24)/100),3,IF(((AM7+AK7+AL7)/$AM$3)&gt;=((Endnoten!$AI$25)/100),3.1,IF(((AM7+AK7+AL7)/$AM$3)&gt;=((Endnoten!$AI$26)/100),3.2,IF(((AM7+AK7+AL7)/$AM$3)&gt;=((Endnoten!$AI$27)/100),3.3,IF(((AM7+AK7+AL7)/$AM$3)&gt;=((Endnoten!$AI$28)/100),3.4,IF(((AM7+AK7+AL7)/$AM$3)&gt;=((Endnoten!$AI$29)/100),3.5,IF(((AM7+AK7+AL7)/$AM$3)&gt;=((Endnoten!$AI$30)/100),3.6,IF(((AM7+AK7+AL7)/$AM$3)&gt;=((Endnoten!$AI$31)/100),3.7,IF(((AM7+AK7+AL7)/$AM$3)&gt;=((Endnoten!$AI$32)/100),3.8,IF(((AM7+AK7+AL7)/$AM$3)&gt;=((Endnoten!$AI$33)/100),3.9,IF(((AM7+AK7+AL7)/$AM$3)&gt;=((Endnoten!$AI$34)/100),4,IF(((AM7+AK7+AL7)/$AM$3)&gt;=((Endnoten!$AI$35)/100),4.1,IF(((AM7+AK7+AL7)/$AM$3)&gt;=((Endnoten!$AI$36)/100),4.2,IF(((AM7+AK7+AL7)/$AM$3)&gt;=((Endnoten!$AI$37)/100),4.3,IF(((AM7+AK7+AL7)/$AM$3)&gt;=((Endnoten!$AI$38)/100),4.4,IF(((AM7+AK7+AL7)/$AM$3)&gt;=((Endnoten!$AI$39)/100),4.5,IF(((AM7+AK7+AL7)/$AM$3)&gt;=((Endnoten!$AI$40)/100),4.6,IF(((AM7+AK7+AL7)/$AM$3)&gt;=((Endnoten!$AI$41)/100),4.7,IF(((AM7+AK7+AL7)/$AM$3)&gt;=((Endnoten!$AI$42)/100),4.8,IF(((AM7+AK7+AL7)/$AM$3)&gt;=((Endnoten!$AI$43)/100),4.9,5))))))))))))))))))))))))))))))))))))))))</f>
        <v>1.3</v>
      </c>
      <c r="AM7">
        <f t="shared" si="8"/>
        <v>94</v>
      </c>
      <c r="AO7" s="53"/>
      <c r="AP7" s="53" t="e">
        <f t="shared" si="4"/>
        <v>#DIV/0!</v>
      </c>
      <c r="AQ7" s="53" t="e">
        <f t="shared" si="5"/>
        <v>#DIV/0!</v>
      </c>
      <c r="AR7" s="53" t="e">
        <f t="shared" si="6"/>
        <v>#DIV/0!</v>
      </c>
      <c r="AS7" s="53" t="e">
        <f t="shared" si="7"/>
        <v>#DIV/0!</v>
      </c>
      <c r="AU7" s="1">
        <f>IF(((Notenliste!D6+Notenliste!F6+Notenliste!H6)/$AU$1)&gt;=((Endnoten!$AI$5+1)/100),1,IF(((Notenliste!D6+Notenliste!F6+Notenliste!H6)/$AU$1)&gt;=(Endnoten!$AI$5/100),1.1,IF(((Notenliste!D6+Notenliste!F6+Notenliste!H6)/$AU$1)&gt;=(Endnoten!$AI$6/100),1.2,IF(((Notenliste!D6+Notenliste!F6+Notenliste!H6)/$AU$1)&gt;=(Endnoten!$AI$7/100),1.3,IF(((Notenliste!D6+Notenliste!F6+Notenliste!H6)/$AU$1)&gt;=((Endnoten!$AI$8)/100),1.4,IF(((Notenliste!D6+Notenliste!F6+Notenliste!H6)/$AU$1)&gt;=((Endnoten!$AI$9)/100),1.5,IF(((Notenliste!D6+Notenliste!F6+Notenliste!H6)/$AU$1)&gt;=((Endnoten!$AI$10)/100),1.6,IF(((Notenliste!D6+Notenliste!F6+Notenliste!H6)/$AU$1)&gt;=((Endnoten!$AI$11)/100),1.7,IF(((Notenliste!D6+Notenliste!F6+Notenliste!H6)/$AU$1)&gt;=((Endnoten!$AI$12)/100),1.8,IF(((Notenliste!D6+Notenliste!F6+Notenliste!H6)/$AU$1)&gt;=((Endnoten!$AI$13)/100),1.9,IF(((Notenliste!D6+Notenliste!F6+Notenliste!H6)/$AU$1)&gt;=((Endnoten!$AI$14)/100),2,IF(((Notenliste!D6+Notenliste!F6+Notenliste!H6)/$AU$1)&gt;=((Endnoten!$AI$15)/100),2.1,IF(((Notenliste!D6+Notenliste!F6+Notenliste!H6)/$AU$1)&gt;=((Endnoten!$AI$16)/100),2.2,IF(((Notenliste!D6+Notenliste!F6+Notenliste!H6)/$AU$1)&gt;=((Endnoten!$AI$17)/100),2.3,IF(((Notenliste!D6+Notenliste!F6+Notenliste!H6)/$AU$1)&gt;=((Endnoten!$AI$18)/100),2.4,IF(((Notenliste!D6+Notenliste!F6+Notenliste!H6)/$AU$1)&gt;=((Endnoten!$AI$19)/100),2.5,IF(((Notenliste!D6+Notenliste!F6+Notenliste!H6)/$AU$1)&gt;=((Endnoten!$AI$20)/100),2.6,IF(((Notenliste!D6+Notenliste!F6+Notenliste!H6)/$AU$1)&gt;=((Endnoten!$AI$21)/100),2.7,IF(((Notenliste!D6+Notenliste!F6+Notenliste!H6)/$AU$1)&gt;=((Endnoten!$AI$22)/100),2.8,IF(((Notenliste!D6+Notenliste!F6+Notenliste!H6)/$AU$1)&gt;=((Endnoten!$AI$23)/100),2.9,IF(((Notenliste!D6+Notenliste!F6+Notenliste!H6)/$AU$1)&gt;=((Endnoten!$AI$24)/100),3,IF(((Notenliste!D6+Notenliste!F6+Notenliste!H6)/$AU$1)&gt;=((Endnoten!$AI$25)/100),3.1,IF(((Notenliste!D6+Notenliste!F6+Notenliste!H6)/$AU$1)&gt;=((Endnoten!$AI$26)/100),3.2,IF(((Notenliste!D6+Notenliste!F6+Notenliste!H6)/$AU$1)&gt;=((Endnoten!$AI$27)/100),3.3,IF(((Notenliste!D6+Notenliste!F6+Notenliste!H6)/$AU$1)&gt;=((Endnoten!$AI$28)/100),3.4,IF(((Notenliste!D6+Notenliste!F6+Notenliste!H6)/$AU$1)&gt;=((Endnoten!$AI$29)/100),3.5,IF(((Notenliste!D6+Notenliste!F6+Notenliste!H6)/$AU$1)&gt;=((Endnoten!$AI$30)/100),3.6,IF(((Notenliste!D6+Notenliste!F6+Notenliste!H6)/$AU$1)&gt;=((Endnoten!$AI$31)/100),3.7,IF(((Notenliste!D6+Notenliste!F6+Notenliste!H6)/$AU$1)&gt;=((Endnoten!$AI$32)/100),3.8,IF(((Notenliste!D6+Notenliste!F6+Notenliste!H6)/$AU$1)&gt;=((Endnoten!$AI$33)/100),3.9,IF(((Notenliste!D6+Notenliste!F6+Notenliste!H6)/$AU$1)&gt;=((Endnoten!$AI$34)/100),4,IF(((Notenliste!D6+Notenliste!F6+Notenliste!H6)/$AU$1)&gt;=((Endnoten!$AI$35)/100),4.1,IF(((Notenliste!D6+Notenliste!F6+Notenliste!H6)/$AU$1)&gt;=((Endnoten!$AI$36)/100),4.2,IF(((Notenliste!D6+Notenliste!F6+Notenliste!H6)/$AU$1)&gt;=((Endnoten!$AI$37)/100),4.3,IF(((Notenliste!D6+Notenliste!F6+Notenliste!H6)/$AU$1)&gt;=((Endnoten!$AI$38)/100),4.4,IF(((Notenliste!D6+Notenliste!F6+Notenliste!H6)/$AU$1)&gt;=((Endnoten!$AI$39)/100),4.5,IF(((Notenliste!D6+Notenliste!F6+Notenliste!H6)/$AU$1)&gt;=((Endnoten!$AI$40)/100),4.6,IF(((Notenliste!D6+Notenliste!F6+Notenliste!H6)/$AU$1)&gt;=((Endnoten!$AI$41)/100),4.7,IF(((Notenliste!D6+Notenliste!F6+Notenliste!H6)/$AU$1)&gt;=((Endnoten!$AI$42)/100),4.8,IF(((Notenliste!D6+Notenliste!F6+Notenliste!H6)/$AU$1)&gt;=((Endnoten!$AI$43)/100),4.9,5))))))))))))))))))))))))))))))))))))))))</f>
        <v>5</v>
      </c>
      <c r="AV7" s="1">
        <f>IF(((Notenliste!D6+Notenliste!F6+Notenliste!H6+Notenliste!L6)/$AV$1)&gt;=((Endnoten!$AI$5+1)/100),1,IF(((Notenliste!D6+Notenliste!F6+Notenliste!H6+Notenliste!L6)/$AV$1)&gt;=(Endnoten!$AI$5/100),1.1,IF(((Notenliste!D6+Notenliste!F6+Notenliste!H6+Notenliste!L6)/$AV$1)&gt;=(Endnoten!$AI$6/100),1.2,IF(((Notenliste!D6+Notenliste!F6+Notenliste!H6+Notenliste!L6)/$AV$1)&gt;=(Endnoten!$AI$7/100),1.3,IF(((Notenliste!D6+Notenliste!F6+Notenliste!H6+Notenliste!L6)/$AV$1)&gt;=((Endnoten!$AI$8)/100),1.4,IF(((Notenliste!D6+Notenliste!F6+Notenliste!H6+Notenliste!L6)/$AV$1)&gt;=((Endnoten!$AI$9)/100),1.5,IF(((Notenliste!D6+Notenliste!F6+Notenliste!H6+Notenliste!L6)/$AV$1)&gt;=((Endnoten!$AI$10)/100),1.6,IF(((Notenliste!D6+Notenliste!F6+Notenliste!H6+Notenliste!L6)/$AV$1)&gt;=((Endnoten!$AI$11)/100),1.7,IF(((Notenliste!D6+Notenliste!F6+Notenliste!H6+Notenliste!L6)/$AV$1)&gt;=((Endnoten!$AI$12)/100),1.8,IF(((Notenliste!D6+Notenliste!F6+Notenliste!H6+Notenliste!L6)/$AV$1)&gt;=((Endnoten!$AI$13)/100),1.9,IF(((Notenliste!D6+Notenliste!F6+Notenliste!H6+Notenliste!L6)/$AV$1)&gt;=((Endnoten!$AI$14)/100),2,IF(((Notenliste!D6+Notenliste!F6+Notenliste!H6+Notenliste!L6)/$AV$1)&gt;=((Endnoten!$AI$15)/100),2.1,IF(((Notenliste!D6+Notenliste!F6+Notenliste!H6+Notenliste!L6)/$AV$1)&gt;=((Endnoten!$AI$16)/100),2.2,IF(((Notenliste!D6+Notenliste!F6+Notenliste!H6+Notenliste!L6)/$AV$1)&gt;=((Endnoten!$AI$17)/100),2.3,IF(((Notenliste!D6+Notenliste!F6+Notenliste!H6+Notenliste!L6)/$AV$1)&gt;=((Endnoten!$AI$18)/100),2.4,IF(((Notenliste!D6+Notenliste!F6+Notenliste!H6+Notenliste!L6)/$AV$1)&gt;=((Endnoten!$AI$19)/100),2.5,IF(((Notenliste!D6+Notenliste!F6+Notenliste!H6+Notenliste!L6)/$AV$1)&gt;=((Endnoten!$AI$20)/100),2.6,IF(((Notenliste!D6+Notenliste!F6+Notenliste!H6+Notenliste!L6)/$AV$1)&gt;=((Endnoten!$AI$21)/100),2.7,IF(((Notenliste!D6+Notenliste!F6+Notenliste!H6+Notenliste!L6)/$AV$1)&gt;=((Endnoten!$AI$22)/100),2.8,IF(((Notenliste!D6+Notenliste!F6+Notenliste!H6+Notenliste!L6)/$AV$1)&gt;=((Endnoten!$AI$23)/100),2.9,IF(((Notenliste!D6+Notenliste!F6+Notenliste!H6+Notenliste!L6)/$AV$1)&gt;=((Endnoten!$AI$24)/100),3,IF(((Notenliste!D6+Notenliste!F6+Notenliste!H6+Notenliste!L6)/$AV$1)&gt;=((Endnoten!$AI$25)/100),3.1,IF(((Notenliste!D6+Notenliste!F6+Notenliste!H6+Notenliste!L6)/$AV$1)&gt;=((Endnoten!$AI$26)/100),3.2,IF(((Notenliste!D6+Notenliste!F6+Notenliste!H6+Notenliste!L6)/$AV$1)&gt;=((Endnoten!$AI$27)/100),3.3,IF(((Notenliste!D6+Notenliste!F6+Notenliste!H6+Notenliste!L6)/$AV$1)&gt;=((Endnoten!$AI$28)/100),3.4,IF(((Notenliste!D6+Notenliste!F6+Notenliste!H6+Notenliste!L6)/$AV$1)&gt;=((Endnoten!$AI$29)/100),3.5,IF(((Notenliste!D6+Notenliste!F6+Notenliste!H6+Notenliste!L6)/$AV$1)&gt;=((Endnoten!$AI$30)/100),3.6,IF(((Notenliste!D6+Notenliste!F6+Notenliste!H6+Notenliste!L6)/$AV$1)&gt;=((Endnoten!$AI$31)/100),3.7,IF(((Notenliste!D6+Notenliste!F6+Notenliste!H6+Notenliste!L6)/$AV$1)&gt;=((Endnoten!$AI$32)/100),3.8,IF(((Notenliste!D6+Notenliste!F6+Notenliste!H6+Notenliste!L6)/$AV$1)&gt;=((Endnoten!$AI$33)/100),3.9,IF(((Notenliste!D6+Notenliste!F6+Notenliste!H6+Notenliste!L6)/$AV$1)&gt;=((Endnoten!$AI$34)/100),4,IF(((Notenliste!D6+Notenliste!F6+Notenliste!H6+Notenliste!L6)/$AV$1)&gt;=((Endnoten!$AI$35)/100),4.1,IF(((Notenliste!D6+Notenliste!F6+Notenliste!H6+Notenliste!L6)/$AV$1)&gt;=((Endnoten!$AI$36)/100),4.2,IF(((Notenliste!D6+Notenliste!F6+Notenliste!H6+Notenliste!L6)/$AV$1)&gt;=((Endnoten!$AI$37)/100),4.3,IF(((Notenliste!D6+Notenliste!F6+Notenliste!H6+Notenliste!L6)/$AV$1)&gt;=((Endnoten!$AI$38)/100),4.4,IF(((Notenliste!D6+Notenliste!F6+Notenliste!H6+Notenliste!L6)/$AV$1)&gt;=((Endnoten!$AI$39)/100),4.5,IF(((Notenliste!D6+Notenliste!F6+Notenliste!H6+Notenliste!L6)/$AV$1)&gt;=((Endnoten!$AI$40)/100),4.6,IF(((Notenliste!D6+Notenliste!F6+Notenliste!H6+Notenliste!L6)/$AV$1)&gt;=((Endnoten!$AI$41)/100),4.7,IF(((Notenliste!D6+Notenliste!F6+Notenliste!H6+Notenliste!L6)/$AV$1)&gt;=((Endnoten!$AI$42)/100),4.8,IF(((Notenliste!D6+Notenliste!F6+Notenliste!H6+Notenliste!L6)/$AV$1)&gt;=((Endnoten!$AI$43)/100),4.9,5))))))))))))))))))))))))))))))))))))))))</f>
        <v>5</v>
      </c>
    </row>
    <row r="8" spans="1:48" ht="18.75" x14ac:dyDescent="0.3">
      <c r="A8" s="32">
        <f>'Schüler+Bedienungsanleitung'!B20</f>
        <v>5</v>
      </c>
      <c r="B8" s="34">
        <f>'Schüler+Bedienungsanleitung'!C20</f>
        <v>5</v>
      </c>
      <c r="C8" s="32">
        <f>Notenliste!D7</f>
        <v>0</v>
      </c>
      <c r="D8" s="33">
        <f>IF(Notenliste!D7&gt;=0.1,Notenliste!D7/Notenliste!D$1,)</f>
        <v>0</v>
      </c>
      <c r="E8" s="34">
        <f>IF(Endnoten!D8&gt;=(Endnoten!$AG$5/100),1,IF(Endnoten!D8&gt;=(Endnoten!$AG$6/100),2,IF(Endnoten!D8&gt;=(Endnoten!$AG$7/100),3,IF(Endnoten!D8&gt;=(Endnoten!$AG$8/100),4,5))))</f>
        <v>5</v>
      </c>
      <c r="F8" s="38">
        <f>IF(((Notenliste!D7)/Notenliste!$D$1)&gt;=((Endnoten!$AI$5+1)/100),1,IF(((Notenliste!D7)/Notenliste!$D$1)&gt;=(Endnoten!$AI$5/100),1.1,IF(((Notenliste!D7)/Notenliste!$D$1)&gt;=(Endnoten!$AI$6/100),1.2,IF(((Notenliste!D7)/Notenliste!$D$1)&gt;=(Endnoten!$AI$7/100),1.3,IF(((Notenliste!D7)/Notenliste!$D$1)&gt;=((Endnoten!$AI$8)/100),1.4,IF(((Notenliste!D7)/Notenliste!$D$1)&gt;=((Endnoten!$AI$9)/100),1.44,IF(((Notenliste!D7)/Notenliste!$D$1)&gt;=((Endnoten!$AI$10)/100),1.6,IF(((Notenliste!D7)/Notenliste!$D$1)&gt;=((Endnoten!$AI$11)/100),1.7,IF(((Notenliste!D7)/Notenliste!$D$1)&gt;=((Endnoten!$AI$12)/100),1.8,IF(((Notenliste!D7)/Notenliste!$D$1)&gt;=((Endnoten!$AI$13)/100),1.9,IF(((Notenliste!D7)/Notenliste!$D$1)&gt;=((Endnoten!$AI$14)/100),2,IF(((Notenliste!D7)/Notenliste!$D$1)&gt;=((Endnoten!$AI$15)/100),2.1,IF(((Notenliste!D7)/Notenliste!$D$1)&gt;=((Endnoten!$AI$16)/100),2.2,IF(((Notenliste!D7)/Notenliste!$D$1)&gt;=((Endnoten!$AI$17)/100),2.3,IF(((Notenliste!D7)/Notenliste!$D$1)&gt;=((Endnoten!$AI$18)/100),2.4,IF(((Notenliste!D7)/Notenliste!$D$1)&gt;=((Endnoten!$AI$19)/100),2.5,IF(((Notenliste!D7)/Notenliste!$D$1)&gt;=((Endnoten!$AI$20)/100),2.6,IF(((Notenliste!D7)/Notenliste!$D$1)&gt;=((Endnoten!$AI$21)/100),2.7,IF(((Notenliste!D7)/Notenliste!$D$1)&gt;=((Endnoten!$AI$22)/100),2.8,IF(((Notenliste!D7)/Notenliste!$D$1)&gt;=((Endnoten!$AI$23)/100),2.9,IF(((Notenliste!D7)/Notenliste!$D$1)&gt;=((Endnoten!$AI$24)/100),3,IF(((Notenliste!D7)/Notenliste!$D$1)&gt;=((Endnoten!$AI$25)/100),3.1,IF(((Notenliste!D7)/Notenliste!$D$1)&gt;=((Endnoten!$AI$26)/100),3.2,IF(((Notenliste!D7)/Notenliste!$D$1)&gt;=((Endnoten!$AI$27)/100),3.3,IF(((Notenliste!D7)/Notenliste!$D$1)&gt;=((Endnoten!$AI$28)/100),3.4,IF(((Notenliste!D7)/Notenliste!$D$1)&gt;=((Endnoten!$AI$29)/100),3.5,IF(((Notenliste!D7)/Notenliste!$D$1)&gt;=((Endnoten!$AI$30)/100),3.6,IF(((Notenliste!D7)/Notenliste!$D$1)&gt;=((Endnoten!$AI$31)/100),3.7,IF(((Notenliste!D7)/Notenliste!$D$1)&gt;=((Endnoten!$AI$32)/100),3.8,IF(((Notenliste!D7)/Notenliste!$D$1)&gt;=((Endnoten!$AI$33)/100),3.9,IF(((Notenliste!D7)/Notenliste!$D$1)&gt;=((Endnoten!$AI$34)/100),4,IF(((Notenliste!D7)/Notenliste!$D$1)&gt;=((Endnoten!$AI$35)/100),4.1,IF(((Notenliste!D7)/Notenliste!$D$1)&gt;=((Endnoten!$AI$36)/100),4.2,IF(((Notenliste!D7)/Notenliste!$D$1)&gt;=((Endnoten!$AI$37)/100),4.3,IF(((Notenliste!D7)/Notenliste!$D$1)&gt;=((Endnoten!$AI$38)/100),4.4,IF(((Notenliste!D7)/Notenliste!$D$1)&gt;=((Endnoten!$AI$39)/100),4.5,IF(((Notenliste!D7)/Notenliste!$D$1)&gt;=((Endnoten!$AI$40)/100),4.6,IF(((Notenliste!D7)/Notenliste!$D$1)&gt;=((Endnoten!$AI$41)/100),4.7,IF(((Notenliste!D7)/Notenliste!$D$1)&gt;=((Endnoten!$AI$42)/100),4.8,IF(((Notenliste!D7)/Notenliste!$D$1)&gt;=((Endnoten!$AI$43)/100),4.9,5))))))))))))))))))))))))))))))))))))))))</f>
        <v>5</v>
      </c>
      <c r="G8" s="32">
        <f>Notenliste!F7</f>
        <v>0</v>
      </c>
      <c r="H8" s="33">
        <f>IF(Notenliste!F7&gt;=0.1,Notenliste!F7/Notenliste!F$1,)</f>
        <v>0</v>
      </c>
      <c r="I8" s="34">
        <f>IF(Endnoten!H8&gt;=(Endnoten!$AG$5/100),1,IF(Endnoten!H8&gt;=(Endnoten!$AG$6/100),2,IF(Endnoten!H8&gt;=(Endnoten!$AG$7/100),3,IF(Endnoten!H8&gt;=(Endnoten!$AG$8/100),4,5))))</f>
        <v>5</v>
      </c>
      <c r="J8" s="38" t="e">
        <f>IF(((Notenliste!F7)/Notenliste!$F$1)&gt;=((Endnoten!$AI$5+1)/100),1,IF(((Notenliste!F7)/Notenliste!$F$1)&gt;=(Endnoten!$AI$5/100),1.1,IF(((Notenliste!F7)/Notenliste!$F$1)&gt;=(Endnoten!$AI$6/100),1.2,IF(((Notenliste!F7)/Notenliste!$F$1)&gt;=(Endnoten!$AI$7/100),1.3,IF(((Notenliste!F7)/Notenliste!$F$1)&gt;=((Endnoten!$AI$8)/100),1.4,IF(((Notenliste!F7)/Notenliste!$F$1)&gt;=((Endnoten!$AI$9)/100),1.44,IF(((Notenliste!F7)/Notenliste!$F$1)&gt;=((Endnoten!$AI$10)/100),1.6,IF(((Notenliste!F7)/Notenliste!$F$1)&gt;=((Endnoten!$AI$11)/100),1.7,IF(((Notenliste!F7)/Notenliste!$F$1)&gt;=((Endnoten!$AI$12)/100),1.8,IF(((Notenliste!F7)/Notenliste!$F$1)&gt;=((Endnoten!$AI$13)/100),1.9,IF(((Notenliste!F7)/Notenliste!$F$1)&gt;=((Endnoten!$AI$14)/100),2,IF(((Notenliste!F7)/Notenliste!$F$1)&gt;=((Endnoten!$AI$15)/100),2.1,IF(((Notenliste!F7)/Notenliste!$F$1)&gt;=((Endnoten!$AI$16)/100),2.2,IF(((Notenliste!F7)/Notenliste!$F$1)&gt;=((Endnoten!$AI$17)/100),2.3,IF(((Notenliste!F7)/Notenliste!$F$1)&gt;=((Endnoten!$AI$18)/100),2.4,IF(((Notenliste!F7)/Notenliste!$F$1)&gt;=((Endnoten!$AI$19)/100),2.5,IF(((Notenliste!F7)/Notenliste!$F$1)&gt;=((Endnoten!$AI$20)/100),2.6,IF(((Notenliste!F7)/Notenliste!$F$1)&gt;=((Endnoten!$AI$21)/100),2.7,IF(((Notenliste!F7)/Notenliste!$F$1)&gt;=((Endnoten!$AI$22)/100),2.8,IF(((Notenliste!F7)/Notenliste!$F$1)&gt;=((Endnoten!$AI$23)/100),2.9,IF(((Notenliste!F7)/Notenliste!$F$1)&gt;=((Endnoten!$AI$24)/100),3,IF(((Notenliste!F7)/Notenliste!$F$1)&gt;=((Endnoten!$AI$25)/100),3.1,IF(((Notenliste!F7)/Notenliste!$F$1)&gt;=((Endnoten!$AI$26)/100),3.2,IF(((Notenliste!F7)/Notenliste!$F$1)&gt;=((Endnoten!$AI$27)/100),3.3,IF(((Notenliste!F7)/Notenliste!$F$1)&gt;=((Endnoten!$AI$28)/100),3.4,IF(((Notenliste!F7)/Notenliste!$F$1)&gt;=((Endnoten!$AI$29)/100),3.5,IF(((Notenliste!F7)/Notenliste!$F$1)&gt;=((Endnoten!$AI$30)/100),3.6,IF(((Notenliste!F7)/Notenliste!$F$1)&gt;=((Endnoten!$AI$31)/100),3.7,IF(((Notenliste!F7)/Notenliste!$F$1)&gt;=((Endnoten!$AI$32)/100),3.8,IF(((Notenliste!F7)/Notenliste!$F$1)&gt;=((Endnoten!$AI$33)/100),3.9,IF(((Notenliste!F7)/Notenliste!$F$1)&gt;=((Endnoten!$AI$34)/100),4,IF(((Notenliste!F7)/Notenliste!$F$1)&gt;=((Endnoten!$AI$35)/100),4.1,IF(((Notenliste!F7)/Notenliste!$F$1)&gt;=((Endnoten!$AI$36)/100),4.2,IF(((Notenliste!F7)/Notenliste!$F$1)&gt;=((Endnoten!$AI$37)/100),4.3,IF(((Notenliste!F7)/Notenliste!$F$1)&gt;=((Endnoten!$AI$38)/100),4.4,IF(((Notenliste!F7)/Notenliste!$F$1)&gt;=((Endnoten!$AI$39)/100),4.5,IF(((Notenliste!F7)/Notenliste!$F$1)&gt;=((Endnoten!$AI$40)/100),4.6,IF(((Notenliste!F7)/Notenliste!$F$1)&gt;=((Endnoten!$AI$41)/100),4.7,IF(((Notenliste!F7)/Notenliste!$F$1)&gt;=((Endnoten!$AI$42)/100),4.8,IF(((Notenliste!F7)/Notenliste!$F$1)&gt;=((Endnoten!$AI$43)/100),4.9,5))))))))))))))))))))))))))))))))))))))))</f>
        <v>#DIV/0!</v>
      </c>
      <c r="K8" s="32">
        <f>Notenliste!H7</f>
        <v>0</v>
      </c>
      <c r="L8" s="33">
        <f>IF(Notenliste!H7&gt;=0.1,Notenliste!H7/Notenliste!H$1,)</f>
        <v>0</v>
      </c>
      <c r="M8" s="34">
        <f>IF(Endnoten!L8&gt;=(Endnoten!$AG$5/100),1,IF(Endnoten!L8&gt;=(Endnoten!$AG$6/100),2,IF(Endnoten!L8&gt;=(Endnoten!$AG$7/100),3,IF(Endnoten!L8&gt;=(Endnoten!$AG$8/100),4,5))))</f>
        <v>5</v>
      </c>
      <c r="N8" s="38" t="e">
        <f>IF(((Notenliste!H7)/Notenliste!$H$1)&gt;=((Endnoten!$AI$5+1)/100),1,IF(((Notenliste!H7)/Notenliste!$H$1)&gt;=(Endnoten!$AI$5/100),1.1,IF(((Notenliste!H7)/Notenliste!$H$1)&gt;=(Endnoten!$AI$6/100),1.2,IF(((Notenliste!H7)/Notenliste!$H$1)&gt;=(Endnoten!$AI$7/100),1.3,IF(((Notenliste!H7)/Notenliste!$H$1)&gt;=((Endnoten!$AI$8)/100),1.4,IF(((Notenliste!H7)/Notenliste!$H$1)&gt;=((Endnoten!$AI$9)/100),1.44,IF(((Notenliste!H7)/Notenliste!$H$1)&gt;=((Endnoten!$AI$10)/100),1.6,IF(((Notenliste!H7)/Notenliste!$H$1)&gt;=((Endnoten!$AI$11)/100),1.7,IF(((Notenliste!H7)/Notenliste!$H$1)&gt;=((Endnoten!$AI$12)/100),1.8,IF(((Notenliste!H7)/Notenliste!$H$1)&gt;=((Endnoten!$AI$13)/100),1.9,IF(((Notenliste!H7)/Notenliste!$H$1)&gt;=((Endnoten!$AI$14)/100),2,IF(((Notenliste!H7)/Notenliste!$H$1)&gt;=((Endnoten!$AI$15)/100),2.1,IF(((Notenliste!H7)/Notenliste!$H$1)&gt;=((Endnoten!$AI$16)/100),2.2,IF(((Notenliste!H7)/Notenliste!$H$1)&gt;=((Endnoten!$AI$17)/100),2.3,IF(((Notenliste!H7)/Notenliste!$H$1)&gt;=((Endnoten!$AI$18)/100),2.4,IF(((Notenliste!H7)/Notenliste!$H$1)&gt;=((Endnoten!$AI$19)/100),2.5,IF(((Notenliste!H7)/Notenliste!$H$1)&gt;=((Endnoten!$AI$20)/100),2.6,IF(((Notenliste!H7)/Notenliste!$H$1)&gt;=((Endnoten!$AI$21)/100),2.7,IF(((Notenliste!H7)/Notenliste!$H$1)&gt;=((Endnoten!$AI$22)/100),2.8,IF(((Notenliste!H7)/Notenliste!$H$1)&gt;=((Endnoten!$AI$23)/100),2.9,IF(((Notenliste!H7)/Notenliste!$H$1)&gt;=((Endnoten!$AI$24)/100),3,IF(((Notenliste!H7)/Notenliste!$H$1)&gt;=((Endnoten!$AI$25)/100),3.1,IF(((Notenliste!H7)/Notenliste!$H$1)&gt;=((Endnoten!$AI$26)/100),3.2,IF(((Notenliste!H7)/Notenliste!$H$1)&gt;=((Endnoten!$AI$27)/100),3.3,IF(((Notenliste!H7)/Notenliste!$H$1)&gt;=((Endnoten!$AI$28)/100),3.4,IF(((Notenliste!H7)/Notenliste!$H$1)&gt;=((Endnoten!$AI$29)/100),3.5,IF(((Notenliste!H7)/Notenliste!$H$1)&gt;=((Endnoten!$AI$30)/100),3.6,IF(((Notenliste!H7)/Notenliste!$H$1)&gt;=((Endnoten!$AI$31)/100),3.7,IF(((Notenliste!H7)/Notenliste!$H$1)&gt;=((Endnoten!$AI$32)/100),3.8,IF(((Notenliste!H7)/Notenliste!$H$1)&gt;=((Endnoten!$AI$33)/100),3.9,IF(((Notenliste!H7)/Notenliste!$H$1)&gt;=((Endnoten!$AI$34)/100),4,IF(((Notenliste!H7)/Notenliste!$H$1)&gt;=((Endnoten!$AI$35)/100),4.1,IF(((Notenliste!H7)/Notenliste!$H$1)&gt;=((Endnoten!$AI$36)/100),4.2,IF(((Notenliste!H7)/Notenliste!$H$1)&gt;=((Endnoten!$AI$37)/100),4.3,IF(((Notenliste!H7)/Notenliste!$H$1)&gt;=((Endnoten!$AI$38)/100),4.4,IF(((Notenliste!H7)/Notenliste!$H$1)&gt;=((Endnoten!$AI$39)/100),4.5,IF(((Notenliste!H7)/Notenliste!$H$1)&gt;=((Endnoten!$AI$40)/100),4.6,IF(((Notenliste!H7)/Notenliste!$H$1)&gt;=((Endnoten!$AI$41)/100),4.7,IF(((Notenliste!H7)/Notenliste!$H$1)&gt;=((Endnoten!$AI$42)/100),4.8,IF(((Notenliste!H7)/Notenliste!$H$1)&gt;=((Endnoten!$AI$43)/100),4.9,5))))))))))))))))))))))))))))))))))))))))</f>
        <v>#DIV/0!</v>
      </c>
      <c r="O8" s="32">
        <f>Notenliste!L7</f>
        <v>0</v>
      </c>
      <c r="P8" s="33">
        <f>IF(Notenliste!J7&gt;=0.1,Notenliste!J7/Notenliste!J$1,)</f>
        <v>0</v>
      </c>
      <c r="Q8" s="34">
        <f>IF(Endnoten!P8&gt;=(Endnoten!$AG$5/100),1,IF(Endnoten!P8&gt;=(Endnoten!$AG$6/100),2,IF(Endnoten!P8&gt;=(Endnoten!$AG$7/100),3,IF(Endnoten!P8&gt;=(Endnoten!$AG$8/100),4,5))))</f>
        <v>5</v>
      </c>
      <c r="R8" s="38" t="e">
        <f>IF(((Notenliste!J7)/Notenliste!$J$1)&gt;=((Endnoten!$AI$5+1)/100),1,IF(((Notenliste!J7)/Notenliste!$J$1)&gt;=(Endnoten!$AI$5/100),1.1,IF(((Notenliste!J7)/Notenliste!$J$1)&gt;=(Endnoten!$AI$6/100),1.2,IF(((Notenliste!J7)/Notenliste!$J$1)&gt;=(Endnoten!$AI$7/100),1.3,IF(((Notenliste!J7)/Notenliste!$J$1)&gt;=((Endnoten!$AI$8)/100),1.4,IF(((Notenliste!J7)/Notenliste!$J$1)&gt;=((Endnoten!$AI$9)/100),1.44,IF(((Notenliste!J7)/Notenliste!$J$1)&gt;=((Endnoten!$AI$10)/100),1.6,IF(((Notenliste!J7)/Notenliste!$J$1)&gt;=((Endnoten!$AI$11)/100),1.7,IF(((Notenliste!J7)/Notenliste!$J$1)&gt;=((Endnoten!$AI$12)/100),1.8,IF(((Notenliste!J7)/Notenliste!$J$1)&gt;=((Endnoten!$AI$13)/100),1.9,IF(((Notenliste!J7)/Notenliste!$J$1)&gt;=((Endnoten!$AI$14)/100),2,IF(((Notenliste!J7)/Notenliste!$J$1)&gt;=((Endnoten!$AI$15)/100),2.1,IF(((Notenliste!J7)/Notenliste!$J$1)&gt;=((Endnoten!$AI$16)/100),2.2,IF(((Notenliste!J7)/Notenliste!$J$1)&gt;=((Endnoten!$AI$17)/100),2.3,IF(((Notenliste!J7)/Notenliste!$J$1)&gt;=((Endnoten!$AI$18)/100),2.4,IF(((Notenliste!J7)/Notenliste!$J$1)&gt;=((Endnoten!$AI$19)/100),2.5,IF(((Notenliste!J7)/Notenliste!$J$1)&gt;=((Endnoten!$AI$20)/100),2.6,IF(((Notenliste!J7)/Notenliste!$J$1)&gt;=((Endnoten!$AI$21)/100),2.7,IF(((Notenliste!J7)/Notenliste!$J$1)&gt;=((Endnoten!$AI$22)/100),2.8,IF(((Notenliste!J7)/Notenliste!$J$1)&gt;=((Endnoten!$AI$23)/100),2.9,IF(((Notenliste!J7)/Notenliste!$J$1)&gt;=((Endnoten!$AI$24)/100),3,IF(((Notenliste!J7)/Notenliste!$J$1)&gt;=((Endnoten!$AI$25)/100),3.1,IF(((Notenliste!J7)/Notenliste!$J$1)&gt;=((Endnoten!$AI$26)/100),3.2,IF(((Notenliste!J7)/Notenliste!$J$1)&gt;=((Endnoten!$AI$27)/100),3.3,IF(((Notenliste!J7)/Notenliste!$J$1)&gt;=((Endnoten!$AI$28)/100),3.4,IF(((Notenliste!J7)/Notenliste!$J$1)&gt;=((Endnoten!$AI$29)/100),3.5,IF(((Notenliste!J7)/Notenliste!$J$1)&gt;=((Endnoten!$AI$30)/100),3.6,IF(((Notenliste!J7)/Notenliste!$J$1)&gt;=((Endnoten!$AI$31)/100),3.7,IF(((Notenliste!J7)/Notenliste!$J$1)&gt;=((Endnoten!$AI$32)/100),3.8,IF(((Notenliste!J7)/Notenliste!$J$1)&gt;=((Endnoten!$AI$33)/100),3.9,IF(((Notenliste!J7)/Notenliste!$J$1)&gt;=((Endnoten!$AI$34)/100),4,IF(((Notenliste!J7)/Notenliste!$J$1)&gt;=((Endnoten!$AI$35)/100),4.1,IF(((Notenliste!J7)/Notenliste!$J$1)&gt;=((Endnoten!$AI$36)/100),4.2,IF(((Notenliste!J7)/Notenliste!$J$1)&gt;=((Endnoten!$AI$37)/100),4.3,IF(((Notenliste!J7)/Notenliste!$J$1)&gt;=((Endnoten!$AI$38)/100),4.4,IF(((Notenliste!J7)/Notenliste!$J$1)&gt;=((Endnoten!$AI$39)/100),4.5,IF(((Notenliste!J7)/Notenliste!$J$1)&gt;=((Endnoten!$AI$40)/100),4.6,IF(((Notenliste!J7)/Notenliste!$J$1)&gt;=((Endnoten!$AI$41)/100),4.7,IF(((Notenliste!J7)/Notenliste!$J$1)&gt;=((Endnoten!$AI$42)/100),4.8,IF(((Notenliste!J7)/Notenliste!$J$1)&gt;=((Endnoten!$AI$43)/100),4.9,5))))))))))))))))))))))))))))))))))))))))</f>
        <v>#DIV/0!</v>
      </c>
      <c r="S8" s="32">
        <f>Notenliste!L7</f>
        <v>0</v>
      </c>
      <c r="T8" s="33">
        <f>IF(Notenliste!L7&gt;=0.1,Notenliste!L7/Notenliste!L$1,)</f>
        <v>0</v>
      </c>
      <c r="U8" s="34">
        <f>IF(Endnoten!T8&gt;=(Endnoten!$AG$5/100),1,IF(Endnoten!T8&gt;=(Endnoten!$AG$6/100),2,IF(Endnoten!T8&gt;=(Endnoten!$AG$7/100),3,IF(Endnoten!T8&gt;=(Endnoten!$AG$8/100),4,5))))</f>
        <v>5</v>
      </c>
      <c r="V8" s="38" t="e">
        <f>IF(((Notenliste!L7)/Notenliste!$L$1)&gt;=((Endnoten!$AI$5+1)/100),1,IF(((Notenliste!L7)/Notenliste!$L$1)&gt;=(Endnoten!$AI$5/100),1.1,IF(((Notenliste!L7)/Notenliste!$L$1)&gt;=(Endnoten!$AI$6/100),1.2,IF(((Notenliste!L7)/Notenliste!$L$1)&gt;=(Endnoten!$AI$7/100),1.3,IF(((Notenliste!L7)/Notenliste!$L$1)&gt;=((Endnoten!$AI$8)/100),1.4,IF(((Notenliste!L7)/Notenliste!$L$1)&gt;=((Endnoten!$AI$9)/100),1.5,IF(((Notenliste!L7)/Notenliste!$L$1)&gt;=((Endnoten!$AI$10)/100),1.6,IF(((Notenliste!L7)/Notenliste!$L$1)&gt;=((Endnoten!$AI$11)/100),1.7,IF(((Notenliste!L7)/Notenliste!$L$1)&gt;=((Endnoten!$AI$12)/100),1.8,IF(((Notenliste!L7)/Notenliste!$L$1)&gt;=((Endnoten!$AI$13)/100),1.9,IF(((Notenliste!L7)/Notenliste!$L$1)&gt;=((Endnoten!$AI$14)/100),2,IF(((Notenliste!L7)/Notenliste!$L$1)&gt;=((Endnoten!$AI$15)/100),2.1,IF(((Notenliste!L7)/Notenliste!$L$1)&gt;=((Endnoten!$AI$16)/100),2.2,IF(((Notenliste!L7)/Notenliste!$L$1)&gt;=((Endnoten!$AI$17)/100),2.3,IF(((Notenliste!L7)/Notenliste!$L$1)&gt;=((Endnoten!$AI$18)/100),2.4,IF(((Notenliste!L7)/Notenliste!$L$1)&gt;=((Endnoten!$AI$19)/100),2.5,IF(((Notenliste!L7)/Notenliste!$L$1)&gt;=((Endnoten!$AI$20)/100),2.6,IF(((Notenliste!L7)/Notenliste!$L$1)&gt;=((Endnoten!$AI$21)/100),2.7,IF(((Notenliste!L7)/Notenliste!$L$1)&gt;=((Endnoten!$AI$22)/100),2.8,IF(((Notenliste!L7)/Notenliste!$L$1)&gt;=((Endnoten!$AI$23)/100),2.9,IF(((Notenliste!L7)/Notenliste!$L$1)&gt;=((Endnoten!$AI$24)/100),3,IF(((Notenliste!L7)/Notenliste!$L$1)&gt;=((Endnoten!$AI$25)/100),3.1,IF(((Notenliste!L7)/Notenliste!$L$1)&gt;=((Endnoten!$AI$26)/100),3.2,IF(((Notenliste!L7)/Notenliste!$L$1)&gt;=((Endnoten!$AI$27)/100),3.3,IF(((Notenliste!L7)/Notenliste!$L$1)&gt;=((Endnoten!$AI$28)/100),3.4,IF(((Notenliste!L7)/Notenliste!$L$1)&gt;=((Endnoten!$AI$29)/100),3.5,IF(((Notenliste!L7)/Notenliste!$L$1)&gt;=((Endnoten!$AI$30)/100),3.6,IF(((Notenliste!L7)/Notenliste!$L$1)&gt;=((Endnoten!$AI$31)/100),3.7,IF(((Notenliste!L7)/Notenliste!$L$1)&gt;=((Endnoten!$AI$32)/100),3.8,IF(((Notenliste!L7)/Notenliste!$L$1)&gt;=((Endnoten!$AI$33)/100),3.9,IF(((Notenliste!L7)/Notenliste!$L$1)&gt;=((Endnoten!$AI$34)/100),4,IF(((Notenliste!L7)/Notenliste!$L$1)&gt;=((Endnoten!$AI$35)/100),4.1,IF(((Notenliste!L7)/Notenliste!$L$1)&gt;=((Endnoten!$AI$36)/100),4.2,IF(((Notenliste!L7)/Notenliste!$L$1)&gt;=((Endnoten!$AI$37)/100),4.3,IF(((Notenliste!L7)/Notenliste!$L$1)&gt;=((Endnoten!$AI$38)/100),4.4,IF(((Notenliste!L7)/Notenliste!$L$1)&gt;=((Endnoten!$AI$39)/100),4.5,IF(((Notenliste!L7)/Notenliste!$L$1)&gt;=((Endnoten!$AI$40)/100),4.6,IF(((Notenliste!L7)/Notenliste!$L$1)&gt;=((Endnoten!$AI$41)/100),4.7,IF(((Notenliste!L7)/Notenliste!$L$1)&gt;=((Endnoten!$AI$42)/100),4.8,IF(((Notenliste!L7)/Notenliste!$L$1)&gt;=((Endnoten!$AI$43)/100),4.9,5))))))))))))))))))))))))))))))))))))))))</f>
        <v>#DIV/0!</v>
      </c>
      <c r="W8" s="32">
        <v>0</v>
      </c>
      <c r="X8" s="33" cm="1">
        <f t="array" ref="X8">ROUND(_xlfn.IFS((T8&gt;0.1),(AVERAGE(F8,J8,N8,R8,U8)),(P8&gt;=0.1),(AVERAGE(F8,J8,N8,R8)),(L8&gt;=0.1),(AVERAGE(F8,J8,N8)),(H8&gt;0.1),(AVERAGE(F8,J8)),(D8&gt;0.1),F8,(D8&lt;0.1),10.12345), 2)</f>
        <v>10.119999999999999</v>
      </c>
      <c r="Y8" s="33" t="str">
        <f t="shared" si="0"/>
        <v>ND</v>
      </c>
      <c r="Z8" s="33" t="e">
        <f t="shared" si="1"/>
        <v>#DIV/0!</v>
      </c>
      <c r="AA8" s="33">
        <f>SUM(Notenliste!O7:AR7)</f>
        <v>6</v>
      </c>
      <c r="AB8" s="33">
        <f>Notenliste!AT7</f>
        <v>1</v>
      </c>
      <c r="AC8" s="33" t="str">
        <f>IF((D8&lt;0.1),"Nur MA",((AB8*Notenliste!$AT$1)+(IF(W8=0,Y8,Z8)*(1-Notenliste!$AT$1))))</f>
        <v>Nur MA</v>
      </c>
      <c r="AD8" s="33" t="e">
        <f t="shared" si="2"/>
        <v>#DIV/0!</v>
      </c>
      <c r="AE8" s="10" t="e">
        <f t="shared" si="3"/>
        <v>#DIV/0!</v>
      </c>
      <c r="AF8" s="12">
        <v>5</v>
      </c>
      <c r="AG8" s="22">
        <v>50</v>
      </c>
      <c r="AH8" s="15">
        <v>1.4</v>
      </c>
      <c r="AI8" s="15">
        <f>(AG4-AG5)/5+AG5</f>
        <v>92</v>
      </c>
      <c r="AJ8">
        <f>IF(((AM8+AK8+AL8)/$AM$3)&gt;=((Endnoten!$AI$5+1)/100),1,IF(((AM8+AK8+AL8)/$AM$3)&gt;=(Endnoten!$AI$5/100),1.1,IF(((AM8+AK8+AL8)/$AM$3)&gt;=(Endnoten!$AI$6/100),1.2,IF(((AM8+AK8+AL8)/$AM$3)&gt;=(Endnoten!$AI$7/100),1.3,IF(((AM8+AK8+AL8)/$AM$3)&gt;=((Endnoten!$AI$8)/100),1.4,IF(((AM8+AK8+AL8)/$AM$3)&gt;=((Endnoten!$AI$9)/100),1.5,IF(((AM8+AK8+AL8)/$AM$3)&gt;=((Endnoten!$AI$10)/100),1.6,IF(((AM8+AK8+AL8)/$AM$3)&gt;=((Endnoten!$AI$11)/100),1.7,IF(((AM8+AK8+AL8)/$AM$3)&gt;=((Endnoten!$AI$12)/100),1.8,IF(((AM8+AK8+AL8)/$AM$3)&gt;=((Endnoten!$AI$13)/100),1.9,IF(((AM8+AK8+AL8)/$AM$3)&gt;=((Endnoten!$AI$14)/100),2,IF(((AM8+AK8+AL8)/$AM$3)&gt;=((Endnoten!$AI$15)/100),2.1,IF(((AM8+AK8+AL8)/$AM$3)&gt;=((Endnoten!$AI$16)/100),2.2,IF(((AM8+AK8+AL8)/$AM$3)&gt;=((Endnoten!$AI$17)/100),2.3,IF(((AM8+AK8+AL8)/$AM$3)&gt;=((Endnoten!$AI$18)/100),2.4,IF(((AM8+AK8+AL8)/$AM$3)&gt;=((Endnoten!$AI$19)/100),2.5,IF(((AM8+AK8+AL8)/$AM$3)&gt;=((Endnoten!$AI$20)/100),2.6,IF(((AM8+AK8+AL8)/$AM$3)&gt;=((Endnoten!$AI$21)/100),2.7,IF(((AM8+AK8+AL8)/$AM$3)&gt;=((Endnoten!$AI$22)/100),2.8,IF(((AM8+AK8+AL8)/$AM$3)&gt;=((Endnoten!$AI$23)/100),2.9,IF(((AM8+AK8+AL8)/$AM$3)&gt;=((Endnoten!$AI$24)/100),3,IF(((AM8+AK8+AL8)/$AM$3)&gt;=((Endnoten!$AI$25)/100),3.1,IF(((AM8+AK8+AL8)/$AM$3)&gt;=((Endnoten!$AI$26)/100),3.2,IF(((AM8+AK8+AL8)/$AM$3)&gt;=((Endnoten!$AI$27)/100),3.3,IF(((AM8+AK8+AL8)/$AM$3)&gt;=((Endnoten!$AI$28)/100),3.4,IF(((AM8+AK8+AL8)/$AM$3)&gt;=((Endnoten!$AI$29)/100),3.5,IF(((AM8+AK8+AL8)/$AM$3)&gt;=((Endnoten!$AI$30)/100),3.6,IF(((AM8+AK8+AL8)/$AM$3)&gt;=((Endnoten!$AI$31)/100),3.7,IF(((AM8+AK8+AL8)/$AM$3)&gt;=((Endnoten!$AI$32)/100),3.8,IF(((AM8+AK8+AL8)/$AM$3)&gt;=((Endnoten!$AI$33)/100),3.9,IF(((AM8+AK8+AL8)/$AM$3)&gt;=((Endnoten!$AI$34)/100),4,IF(((AM8+AK8+AL8)/$AM$3)&gt;=((Endnoten!$AI$35)/100),4.1,IF(((AM8+AK8+AL8)/$AM$3)&gt;=((Endnoten!$AI$36)/100),4.2,IF(((AM8+AK8+AL8)/$AM$3)&gt;=((Endnoten!$AI$37)/100),4.3,IF(((AM8+AK8+AL8)/$AM$3)&gt;=((Endnoten!$AI$38)/100),4.4,IF(((AM8+AK8+AL8)/$AM$3)&gt;=((Endnoten!$AI$39)/100),4.5,IF(((AM8+AK8+AL8)/$AM$3)&gt;=((Endnoten!$AI$40)/100),4.6,IF(((AM8+AK8+AL8)/$AM$3)&gt;=((Endnoten!$AI$41)/100),4.7,IF(((AM8+AK8+AL8)/$AM$3)&gt;=((Endnoten!$AI$42)/100),4.8,IF(((AM8+AK8+AL8)/$AM$3)&gt;=((Endnoten!$AI$43)/100),4.9,5))))))))))))))))))))))))))))))))))))))))</f>
        <v>1.4</v>
      </c>
      <c r="AM8">
        <f t="shared" si="8"/>
        <v>92</v>
      </c>
      <c r="AO8" s="53"/>
      <c r="AP8" s="53" t="e">
        <f t="shared" si="4"/>
        <v>#DIV/0!</v>
      </c>
      <c r="AQ8" s="53" t="e">
        <f t="shared" si="5"/>
        <v>#DIV/0!</v>
      </c>
      <c r="AR8" s="53" t="e">
        <f t="shared" si="6"/>
        <v>#DIV/0!</v>
      </c>
      <c r="AS8" s="53" t="e">
        <f t="shared" si="7"/>
        <v>#DIV/0!</v>
      </c>
      <c r="AU8" s="1">
        <f>IF(((Notenliste!D7+Notenliste!F7+Notenliste!H7)/$AU$1)&gt;=((Endnoten!$AI$5+1)/100),1,IF(((Notenliste!D7+Notenliste!F7+Notenliste!H7)/$AU$1)&gt;=(Endnoten!$AI$5/100),1.1,IF(((Notenliste!D7+Notenliste!F7+Notenliste!H7)/$AU$1)&gt;=(Endnoten!$AI$6/100),1.2,IF(((Notenliste!D7+Notenliste!F7+Notenliste!H7)/$AU$1)&gt;=(Endnoten!$AI$7/100),1.3,IF(((Notenliste!D7+Notenliste!F7+Notenliste!H7)/$AU$1)&gt;=((Endnoten!$AI$8)/100),1.4,IF(((Notenliste!D7+Notenliste!F7+Notenliste!H7)/$AU$1)&gt;=((Endnoten!$AI$9)/100),1.5,IF(((Notenliste!D7+Notenliste!F7+Notenliste!H7)/$AU$1)&gt;=((Endnoten!$AI$10)/100),1.6,IF(((Notenliste!D7+Notenliste!F7+Notenliste!H7)/$AU$1)&gt;=((Endnoten!$AI$11)/100),1.7,IF(((Notenliste!D7+Notenliste!F7+Notenliste!H7)/$AU$1)&gt;=((Endnoten!$AI$12)/100),1.8,IF(((Notenliste!D7+Notenliste!F7+Notenliste!H7)/$AU$1)&gt;=((Endnoten!$AI$13)/100),1.9,IF(((Notenliste!D7+Notenliste!F7+Notenliste!H7)/$AU$1)&gt;=((Endnoten!$AI$14)/100),2,IF(((Notenliste!D7+Notenliste!F7+Notenliste!H7)/$AU$1)&gt;=((Endnoten!$AI$15)/100),2.1,IF(((Notenliste!D7+Notenliste!F7+Notenliste!H7)/$AU$1)&gt;=((Endnoten!$AI$16)/100),2.2,IF(((Notenliste!D7+Notenliste!F7+Notenliste!H7)/$AU$1)&gt;=((Endnoten!$AI$17)/100),2.3,IF(((Notenliste!D7+Notenliste!F7+Notenliste!H7)/$AU$1)&gt;=((Endnoten!$AI$18)/100),2.4,IF(((Notenliste!D7+Notenliste!F7+Notenliste!H7)/$AU$1)&gt;=((Endnoten!$AI$19)/100),2.5,IF(((Notenliste!D7+Notenliste!F7+Notenliste!H7)/$AU$1)&gt;=((Endnoten!$AI$20)/100),2.6,IF(((Notenliste!D7+Notenliste!F7+Notenliste!H7)/$AU$1)&gt;=((Endnoten!$AI$21)/100),2.7,IF(((Notenliste!D7+Notenliste!F7+Notenliste!H7)/$AU$1)&gt;=((Endnoten!$AI$22)/100),2.8,IF(((Notenliste!D7+Notenliste!F7+Notenliste!H7)/$AU$1)&gt;=((Endnoten!$AI$23)/100),2.9,IF(((Notenliste!D7+Notenliste!F7+Notenliste!H7)/$AU$1)&gt;=((Endnoten!$AI$24)/100),3,IF(((Notenliste!D7+Notenliste!F7+Notenliste!H7)/$AU$1)&gt;=((Endnoten!$AI$25)/100),3.1,IF(((Notenliste!D7+Notenliste!F7+Notenliste!H7)/$AU$1)&gt;=((Endnoten!$AI$26)/100),3.2,IF(((Notenliste!D7+Notenliste!F7+Notenliste!H7)/$AU$1)&gt;=((Endnoten!$AI$27)/100),3.3,IF(((Notenliste!D7+Notenliste!F7+Notenliste!H7)/$AU$1)&gt;=((Endnoten!$AI$28)/100),3.4,IF(((Notenliste!D7+Notenliste!F7+Notenliste!H7)/$AU$1)&gt;=((Endnoten!$AI$29)/100),3.5,IF(((Notenliste!D7+Notenliste!F7+Notenliste!H7)/$AU$1)&gt;=((Endnoten!$AI$30)/100),3.6,IF(((Notenliste!D7+Notenliste!F7+Notenliste!H7)/$AU$1)&gt;=((Endnoten!$AI$31)/100),3.7,IF(((Notenliste!D7+Notenliste!F7+Notenliste!H7)/$AU$1)&gt;=((Endnoten!$AI$32)/100),3.8,IF(((Notenliste!D7+Notenliste!F7+Notenliste!H7)/$AU$1)&gt;=((Endnoten!$AI$33)/100),3.9,IF(((Notenliste!D7+Notenliste!F7+Notenliste!H7)/$AU$1)&gt;=((Endnoten!$AI$34)/100),4,IF(((Notenliste!D7+Notenliste!F7+Notenliste!H7)/$AU$1)&gt;=((Endnoten!$AI$35)/100),4.1,IF(((Notenliste!D7+Notenliste!F7+Notenliste!H7)/$AU$1)&gt;=((Endnoten!$AI$36)/100),4.2,IF(((Notenliste!D7+Notenliste!F7+Notenliste!H7)/$AU$1)&gt;=((Endnoten!$AI$37)/100),4.3,IF(((Notenliste!D7+Notenliste!F7+Notenliste!H7)/$AU$1)&gt;=((Endnoten!$AI$38)/100),4.4,IF(((Notenliste!D7+Notenliste!F7+Notenliste!H7)/$AU$1)&gt;=((Endnoten!$AI$39)/100),4.5,IF(((Notenliste!D7+Notenliste!F7+Notenliste!H7)/$AU$1)&gt;=((Endnoten!$AI$40)/100),4.6,IF(((Notenliste!D7+Notenliste!F7+Notenliste!H7)/$AU$1)&gt;=((Endnoten!$AI$41)/100),4.7,IF(((Notenliste!D7+Notenliste!F7+Notenliste!H7)/$AU$1)&gt;=((Endnoten!$AI$42)/100),4.8,IF(((Notenliste!D7+Notenliste!F7+Notenliste!H7)/$AU$1)&gt;=((Endnoten!$AI$43)/100),4.9,5))))))))))))))))))))))))))))))))))))))))</f>
        <v>5</v>
      </c>
      <c r="AV8" s="1">
        <f>IF(((Notenliste!D7+Notenliste!F7+Notenliste!H7+Notenliste!L7)/$AV$1)&gt;=((Endnoten!$AI$5+1)/100),1,IF(((Notenliste!D7+Notenliste!F7+Notenliste!H7+Notenliste!L7)/$AV$1)&gt;=(Endnoten!$AI$5/100),1.1,IF(((Notenliste!D7+Notenliste!F7+Notenliste!H7+Notenliste!L7)/$AV$1)&gt;=(Endnoten!$AI$6/100),1.2,IF(((Notenliste!D7+Notenliste!F7+Notenliste!H7+Notenliste!L7)/$AV$1)&gt;=(Endnoten!$AI$7/100),1.3,IF(((Notenliste!D7+Notenliste!F7+Notenliste!H7+Notenliste!L7)/$AV$1)&gt;=((Endnoten!$AI$8)/100),1.4,IF(((Notenliste!D7+Notenliste!F7+Notenliste!H7+Notenliste!L7)/$AV$1)&gt;=((Endnoten!$AI$9)/100),1.5,IF(((Notenliste!D7+Notenliste!F7+Notenliste!H7+Notenliste!L7)/$AV$1)&gt;=((Endnoten!$AI$10)/100),1.6,IF(((Notenliste!D7+Notenliste!F7+Notenliste!H7+Notenliste!L7)/$AV$1)&gt;=((Endnoten!$AI$11)/100),1.7,IF(((Notenliste!D7+Notenliste!F7+Notenliste!H7+Notenliste!L7)/$AV$1)&gt;=((Endnoten!$AI$12)/100),1.8,IF(((Notenliste!D7+Notenliste!F7+Notenliste!H7+Notenliste!L7)/$AV$1)&gt;=((Endnoten!$AI$13)/100),1.9,IF(((Notenliste!D7+Notenliste!F7+Notenliste!H7+Notenliste!L7)/$AV$1)&gt;=((Endnoten!$AI$14)/100),2,IF(((Notenliste!D7+Notenliste!F7+Notenliste!H7+Notenliste!L7)/$AV$1)&gt;=((Endnoten!$AI$15)/100),2.1,IF(((Notenliste!D7+Notenliste!F7+Notenliste!H7+Notenliste!L7)/$AV$1)&gt;=((Endnoten!$AI$16)/100),2.2,IF(((Notenliste!D7+Notenliste!F7+Notenliste!H7+Notenliste!L7)/$AV$1)&gt;=((Endnoten!$AI$17)/100),2.3,IF(((Notenliste!D7+Notenliste!F7+Notenliste!H7+Notenliste!L7)/$AV$1)&gt;=((Endnoten!$AI$18)/100),2.4,IF(((Notenliste!D7+Notenliste!F7+Notenliste!H7+Notenliste!L7)/$AV$1)&gt;=((Endnoten!$AI$19)/100),2.5,IF(((Notenliste!D7+Notenliste!F7+Notenliste!H7+Notenliste!L7)/$AV$1)&gt;=((Endnoten!$AI$20)/100),2.6,IF(((Notenliste!D7+Notenliste!F7+Notenliste!H7+Notenliste!L7)/$AV$1)&gt;=((Endnoten!$AI$21)/100),2.7,IF(((Notenliste!D7+Notenliste!F7+Notenliste!H7+Notenliste!L7)/$AV$1)&gt;=((Endnoten!$AI$22)/100),2.8,IF(((Notenliste!D7+Notenliste!F7+Notenliste!H7+Notenliste!L7)/$AV$1)&gt;=((Endnoten!$AI$23)/100),2.9,IF(((Notenliste!D7+Notenliste!F7+Notenliste!H7+Notenliste!L7)/$AV$1)&gt;=((Endnoten!$AI$24)/100),3,IF(((Notenliste!D7+Notenliste!F7+Notenliste!H7+Notenliste!L7)/$AV$1)&gt;=((Endnoten!$AI$25)/100),3.1,IF(((Notenliste!D7+Notenliste!F7+Notenliste!H7+Notenliste!L7)/$AV$1)&gt;=((Endnoten!$AI$26)/100),3.2,IF(((Notenliste!D7+Notenliste!F7+Notenliste!H7+Notenliste!L7)/$AV$1)&gt;=((Endnoten!$AI$27)/100),3.3,IF(((Notenliste!D7+Notenliste!F7+Notenliste!H7+Notenliste!L7)/$AV$1)&gt;=((Endnoten!$AI$28)/100),3.4,IF(((Notenliste!D7+Notenliste!F7+Notenliste!H7+Notenliste!L7)/$AV$1)&gt;=((Endnoten!$AI$29)/100),3.5,IF(((Notenliste!D7+Notenliste!F7+Notenliste!H7+Notenliste!L7)/$AV$1)&gt;=((Endnoten!$AI$30)/100),3.6,IF(((Notenliste!D7+Notenliste!F7+Notenliste!H7+Notenliste!L7)/$AV$1)&gt;=((Endnoten!$AI$31)/100),3.7,IF(((Notenliste!D7+Notenliste!F7+Notenliste!H7+Notenliste!L7)/$AV$1)&gt;=((Endnoten!$AI$32)/100),3.8,IF(((Notenliste!D7+Notenliste!F7+Notenliste!H7+Notenliste!L7)/$AV$1)&gt;=((Endnoten!$AI$33)/100),3.9,IF(((Notenliste!D7+Notenliste!F7+Notenliste!H7+Notenliste!L7)/$AV$1)&gt;=((Endnoten!$AI$34)/100),4,IF(((Notenliste!D7+Notenliste!F7+Notenliste!H7+Notenliste!L7)/$AV$1)&gt;=((Endnoten!$AI$35)/100),4.1,IF(((Notenliste!D7+Notenliste!F7+Notenliste!H7+Notenliste!L7)/$AV$1)&gt;=((Endnoten!$AI$36)/100),4.2,IF(((Notenliste!D7+Notenliste!F7+Notenliste!H7+Notenliste!L7)/$AV$1)&gt;=((Endnoten!$AI$37)/100),4.3,IF(((Notenliste!D7+Notenliste!F7+Notenliste!H7+Notenliste!L7)/$AV$1)&gt;=((Endnoten!$AI$38)/100),4.4,IF(((Notenliste!D7+Notenliste!F7+Notenliste!H7+Notenliste!L7)/$AV$1)&gt;=((Endnoten!$AI$39)/100),4.5,IF(((Notenliste!D7+Notenliste!F7+Notenliste!H7+Notenliste!L7)/$AV$1)&gt;=((Endnoten!$AI$40)/100),4.6,IF(((Notenliste!D7+Notenliste!F7+Notenliste!H7+Notenliste!L7)/$AV$1)&gt;=((Endnoten!$AI$41)/100),4.7,IF(((Notenliste!D7+Notenliste!F7+Notenliste!H7+Notenliste!L7)/$AV$1)&gt;=((Endnoten!$AI$42)/100),4.8,IF(((Notenliste!D7+Notenliste!F7+Notenliste!H7+Notenliste!L7)/$AV$1)&gt;=((Endnoten!$AI$43)/100),4.9,5))))))))))))))))))))))))))))))))))))))))</f>
        <v>5</v>
      </c>
    </row>
    <row r="9" spans="1:48" ht="18.75" x14ac:dyDescent="0.3">
      <c r="A9" s="35">
        <f>'Schüler+Bedienungsanleitung'!B21</f>
        <v>6</v>
      </c>
      <c r="B9" s="37">
        <f>'Schüler+Bedienungsanleitung'!C21</f>
        <v>6</v>
      </c>
      <c r="C9" s="35">
        <f>Notenliste!D8</f>
        <v>0</v>
      </c>
      <c r="D9" s="36">
        <f>IF(Notenliste!D8&gt;=0.1,Notenliste!D8/Notenliste!D$1,)</f>
        <v>0</v>
      </c>
      <c r="E9" s="37">
        <f>IF(Endnoten!D9&gt;=(Endnoten!$AG$5/100),1,IF(Endnoten!D9&gt;=(Endnoten!$AG$6/100),2,IF(Endnoten!D9&gt;=(Endnoten!$AG$7/100),3,IF(Endnoten!D9&gt;=(Endnoten!$AG$8/100),4,5))))</f>
        <v>5</v>
      </c>
      <c r="F9" s="39">
        <f>IF(((Notenliste!D8)/Notenliste!$D$1)&gt;=((Endnoten!$AI$5+1)/100),1,IF(((Notenliste!D8)/Notenliste!$D$1)&gt;=(Endnoten!$AI$5/100),1.1,IF(((Notenliste!D8)/Notenliste!$D$1)&gt;=(Endnoten!$AI$6/100),1.2,IF(((Notenliste!D8)/Notenliste!$D$1)&gt;=(Endnoten!$AI$7/100),1.3,IF(((Notenliste!D8)/Notenliste!$D$1)&gt;=((Endnoten!$AI$8)/100),1.4,IF(((Notenliste!D8)/Notenliste!$D$1)&gt;=((Endnoten!$AI$9)/100),1.44,IF(((Notenliste!D8)/Notenliste!$D$1)&gt;=((Endnoten!$AI$10)/100),1.6,IF(((Notenliste!D8)/Notenliste!$D$1)&gt;=((Endnoten!$AI$11)/100),1.7,IF(((Notenliste!D8)/Notenliste!$D$1)&gt;=((Endnoten!$AI$12)/100),1.8,IF(((Notenliste!D8)/Notenliste!$D$1)&gt;=((Endnoten!$AI$13)/100),1.9,IF(((Notenliste!D8)/Notenliste!$D$1)&gt;=((Endnoten!$AI$14)/100),2,IF(((Notenliste!D8)/Notenliste!$D$1)&gt;=((Endnoten!$AI$15)/100),2.1,IF(((Notenliste!D8)/Notenliste!$D$1)&gt;=((Endnoten!$AI$16)/100),2.2,IF(((Notenliste!D8)/Notenliste!$D$1)&gt;=((Endnoten!$AI$17)/100),2.3,IF(((Notenliste!D8)/Notenliste!$D$1)&gt;=((Endnoten!$AI$18)/100),2.4,IF(((Notenliste!D8)/Notenliste!$D$1)&gt;=((Endnoten!$AI$19)/100),2.5,IF(((Notenliste!D8)/Notenliste!$D$1)&gt;=((Endnoten!$AI$20)/100),2.6,IF(((Notenliste!D8)/Notenliste!$D$1)&gt;=((Endnoten!$AI$21)/100),2.7,IF(((Notenliste!D8)/Notenliste!$D$1)&gt;=((Endnoten!$AI$22)/100),2.8,IF(((Notenliste!D8)/Notenliste!$D$1)&gt;=((Endnoten!$AI$23)/100),2.9,IF(((Notenliste!D8)/Notenliste!$D$1)&gt;=((Endnoten!$AI$24)/100),3,IF(((Notenliste!D8)/Notenliste!$D$1)&gt;=((Endnoten!$AI$25)/100),3.1,IF(((Notenliste!D8)/Notenliste!$D$1)&gt;=((Endnoten!$AI$26)/100),3.2,IF(((Notenliste!D8)/Notenliste!$D$1)&gt;=((Endnoten!$AI$27)/100),3.3,IF(((Notenliste!D8)/Notenliste!$D$1)&gt;=((Endnoten!$AI$28)/100),3.4,IF(((Notenliste!D8)/Notenliste!$D$1)&gt;=((Endnoten!$AI$29)/100),3.5,IF(((Notenliste!D8)/Notenliste!$D$1)&gt;=((Endnoten!$AI$30)/100),3.6,IF(((Notenliste!D8)/Notenliste!$D$1)&gt;=((Endnoten!$AI$31)/100),3.7,IF(((Notenliste!D8)/Notenliste!$D$1)&gt;=((Endnoten!$AI$32)/100),3.8,IF(((Notenliste!D8)/Notenliste!$D$1)&gt;=((Endnoten!$AI$33)/100),3.9,IF(((Notenliste!D8)/Notenliste!$D$1)&gt;=((Endnoten!$AI$34)/100),4,IF(((Notenliste!D8)/Notenliste!$D$1)&gt;=((Endnoten!$AI$35)/100),4.1,IF(((Notenliste!D8)/Notenliste!$D$1)&gt;=((Endnoten!$AI$36)/100),4.2,IF(((Notenliste!D8)/Notenliste!$D$1)&gt;=((Endnoten!$AI$37)/100),4.3,IF(((Notenliste!D8)/Notenliste!$D$1)&gt;=((Endnoten!$AI$38)/100),4.4,IF(((Notenliste!D8)/Notenliste!$D$1)&gt;=((Endnoten!$AI$39)/100),4.5,IF(((Notenliste!D8)/Notenliste!$D$1)&gt;=((Endnoten!$AI$40)/100),4.6,IF(((Notenliste!D8)/Notenliste!$D$1)&gt;=((Endnoten!$AI$41)/100),4.7,IF(((Notenliste!D8)/Notenliste!$D$1)&gt;=((Endnoten!$AI$42)/100),4.8,IF(((Notenliste!D8)/Notenliste!$D$1)&gt;=((Endnoten!$AI$43)/100),4.9,5))))))))))))))))))))))))))))))))))))))))</f>
        <v>5</v>
      </c>
      <c r="G9" s="35">
        <f>Notenliste!F8</f>
        <v>0</v>
      </c>
      <c r="H9" s="36">
        <f>IF(Notenliste!F8&gt;=0.1,Notenliste!F8/Notenliste!F$1,)</f>
        <v>0</v>
      </c>
      <c r="I9" s="37">
        <f>IF(Endnoten!H9&gt;=(Endnoten!$AG$5/100),1,IF(Endnoten!H9&gt;=(Endnoten!$AG$6/100),2,IF(Endnoten!H9&gt;=(Endnoten!$AG$7/100),3,IF(Endnoten!H9&gt;=(Endnoten!$AG$8/100),4,5))))</f>
        <v>5</v>
      </c>
      <c r="J9" s="39" t="e">
        <f>IF(((Notenliste!F8)/Notenliste!$F$1)&gt;=((Endnoten!$AI$5+1)/100),1,IF(((Notenliste!F8)/Notenliste!$F$1)&gt;=(Endnoten!$AI$5/100),1.1,IF(((Notenliste!F8)/Notenliste!$F$1)&gt;=(Endnoten!$AI$6/100),1.2,IF(((Notenliste!F8)/Notenliste!$F$1)&gt;=(Endnoten!$AI$7/100),1.3,IF(((Notenliste!F8)/Notenliste!$F$1)&gt;=((Endnoten!$AI$8)/100),1.4,IF(((Notenliste!F8)/Notenliste!$F$1)&gt;=((Endnoten!$AI$9)/100),1.44,IF(((Notenliste!F8)/Notenliste!$F$1)&gt;=((Endnoten!$AI$10)/100),1.6,IF(((Notenliste!F8)/Notenliste!$F$1)&gt;=((Endnoten!$AI$11)/100),1.7,IF(((Notenliste!F8)/Notenliste!$F$1)&gt;=((Endnoten!$AI$12)/100),1.8,IF(((Notenliste!F8)/Notenliste!$F$1)&gt;=((Endnoten!$AI$13)/100),1.9,IF(((Notenliste!F8)/Notenliste!$F$1)&gt;=((Endnoten!$AI$14)/100),2,IF(((Notenliste!F8)/Notenliste!$F$1)&gt;=((Endnoten!$AI$15)/100),2.1,IF(((Notenliste!F8)/Notenliste!$F$1)&gt;=((Endnoten!$AI$16)/100),2.2,IF(((Notenliste!F8)/Notenliste!$F$1)&gt;=((Endnoten!$AI$17)/100),2.3,IF(((Notenliste!F8)/Notenliste!$F$1)&gt;=((Endnoten!$AI$18)/100),2.4,IF(((Notenliste!F8)/Notenliste!$F$1)&gt;=((Endnoten!$AI$19)/100),2.5,IF(((Notenliste!F8)/Notenliste!$F$1)&gt;=((Endnoten!$AI$20)/100),2.6,IF(((Notenliste!F8)/Notenliste!$F$1)&gt;=((Endnoten!$AI$21)/100),2.7,IF(((Notenliste!F8)/Notenliste!$F$1)&gt;=((Endnoten!$AI$22)/100),2.8,IF(((Notenliste!F8)/Notenliste!$F$1)&gt;=((Endnoten!$AI$23)/100),2.9,IF(((Notenliste!F8)/Notenliste!$F$1)&gt;=((Endnoten!$AI$24)/100),3,IF(((Notenliste!F8)/Notenliste!$F$1)&gt;=((Endnoten!$AI$25)/100),3.1,IF(((Notenliste!F8)/Notenliste!$F$1)&gt;=((Endnoten!$AI$26)/100),3.2,IF(((Notenliste!F8)/Notenliste!$F$1)&gt;=((Endnoten!$AI$27)/100),3.3,IF(((Notenliste!F8)/Notenliste!$F$1)&gt;=((Endnoten!$AI$28)/100),3.4,IF(((Notenliste!F8)/Notenliste!$F$1)&gt;=((Endnoten!$AI$29)/100),3.5,IF(((Notenliste!F8)/Notenliste!$F$1)&gt;=((Endnoten!$AI$30)/100),3.6,IF(((Notenliste!F8)/Notenliste!$F$1)&gt;=((Endnoten!$AI$31)/100),3.7,IF(((Notenliste!F8)/Notenliste!$F$1)&gt;=((Endnoten!$AI$32)/100),3.8,IF(((Notenliste!F8)/Notenliste!$F$1)&gt;=((Endnoten!$AI$33)/100),3.9,IF(((Notenliste!F8)/Notenliste!$F$1)&gt;=((Endnoten!$AI$34)/100),4,IF(((Notenliste!F8)/Notenliste!$F$1)&gt;=((Endnoten!$AI$35)/100),4.1,IF(((Notenliste!F8)/Notenliste!$F$1)&gt;=((Endnoten!$AI$36)/100),4.2,IF(((Notenliste!F8)/Notenliste!$F$1)&gt;=((Endnoten!$AI$37)/100),4.3,IF(((Notenliste!F8)/Notenliste!$F$1)&gt;=((Endnoten!$AI$38)/100),4.4,IF(((Notenliste!F8)/Notenliste!$F$1)&gt;=((Endnoten!$AI$39)/100),4.5,IF(((Notenliste!F8)/Notenliste!$F$1)&gt;=((Endnoten!$AI$40)/100),4.6,IF(((Notenliste!F8)/Notenliste!$F$1)&gt;=((Endnoten!$AI$41)/100),4.7,IF(((Notenliste!F8)/Notenliste!$F$1)&gt;=((Endnoten!$AI$42)/100),4.8,IF(((Notenliste!F8)/Notenliste!$F$1)&gt;=((Endnoten!$AI$43)/100),4.9,5))))))))))))))))))))))))))))))))))))))))</f>
        <v>#DIV/0!</v>
      </c>
      <c r="K9" s="35">
        <f>Notenliste!H8</f>
        <v>0</v>
      </c>
      <c r="L9" s="36">
        <f>IF(Notenliste!H8&gt;=0.1,Notenliste!H8/Notenliste!H$1,)</f>
        <v>0</v>
      </c>
      <c r="M9" s="37">
        <f>IF(Endnoten!L9&gt;=(Endnoten!$AG$5/100),1,IF(Endnoten!L9&gt;=(Endnoten!$AG$6/100),2,IF(Endnoten!L9&gt;=(Endnoten!$AG$7/100),3,IF(Endnoten!L9&gt;=(Endnoten!$AG$8/100),4,5))))</f>
        <v>5</v>
      </c>
      <c r="N9" s="39" t="e">
        <f>IF(((Notenliste!H8)/Notenliste!$H$1)&gt;=((Endnoten!$AI$5+1)/100),1,IF(((Notenliste!H8)/Notenliste!$H$1)&gt;=(Endnoten!$AI$5/100),1.1,IF(((Notenliste!H8)/Notenliste!$H$1)&gt;=(Endnoten!$AI$6/100),1.2,IF(((Notenliste!H8)/Notenliste!$H$1)&gt;=(Endnoten!$AI$7/100),1.3,IF(((Notenliste!H8)/Notenliste!$H$1)&gt;=((Endnoten!$AI$8)/100),1.4,IF(((Notenliste!H8)/Notenliste!$H$1)&gt;=((Endnoten!$AI$9)/100),1.44,IF(((Notenliste!H8)/Notenliste!$H$1)&gt;=((Endnoten!$AI$10)/100),1.6,IF(((Notenliste!H8)/Notenliste!$H$1)&gt;=((Endnoten!$AI$11)/100),1.7,IF(((Notenliste!H8)/Notenliste!$H$1)&gt;=((Endnoten!$AI$12)/100),1.8,IF(((Notenliste!H8)/Notenliste!$H$1)&gt;=((Endnoten!$AI$13)/100),1.9,IF(((Notenliste!H8)/Notenliste!$H$1)&gt;=((Endnoten!$AI$14)/100),2,IF(((Notenliste!H8)/Notenliste!$H$1)&gt;=((Endnoten!$AI$15)/100),2.1,IF(((Notenliste!H8)/Notenliste!$H$1)&gt;=((Endnoten!$AI$16)/100),2.2,IF(((Notenliste!H8)/Notenliste!$H$1)&gt;=((Endnoten!$AI$17)/100),2.3,IF(((Notenliste!H8)/Notenliste!$H$1)&gt;=((Endnoten!$AI$18)/100),2.4,IF(((Notenliste!H8)/Notenliste!$H$1)&gt;=((Endnoten!$AI$19)/100),2.5,IF(((Notenliste!H8)/Notenliste!$H$1)&gt;=((Endnoten!$AI$20)/100),2.6,IF(((Notenliste!H8)/Notenliste!$H$1)&gt;=((Endnoten!$AI$21)/100),2.7,IF(((Notenliste!H8)/Notenliste!$H$1)&gt;=((Endnoten!$AI$22)/100),2.8,IF(((Notenliste!H8)/Notenliste!$H$1)&gt;=((Endnoten!$AI$23)/100),2.9,IF(((Notenliste!H8)/Notenliste!$H$1)&gt;=((Endnoten!$AI$24)/100),3,IF(((Notenliste!H8)/Notenliste!$H$1)&gt;=((Endnoten!$AI$25)/100),3.1,IF(((Notenliste!H8)/Notenliste!$H$1)&gt;=((Endnoten!$AI$26)/100),3.2,IF(((Notenliste!H8)/Notenliste!$H$1)&gt;=((Endnoten!$AI$27)/100),3.3,IF(((Notenliste!H8)/Notenliste!$H$1)&gt;=((Endnoten!$AI$28)/100),3.4,IF(((Notenliste!H8)/Notenliste!$H$1)&gt;=((Endnoten!$AI$29)/100),3.5,IF(((Notenliste!H8)/Notenliste!$H$1)&gt;=((Endnoten!$AI$30)/100),3.6,IF(((Notenliste!H8)/Notenliste!$H$1)&gt;=((Endnoten!$AI$31)/100),3.7,IF(((Notenliste!H8)/Notenliste!$H$1)&gt;=((Endnoten!$AI$32)/100),3.8,IF(((Notenliste!H8)/Notenliste!$H$1)&gt;=((Endnoten!$AI$33)/100),3.9,IF(((Notenliste!H8)/Notenliste!$H$1)&gt;=((Endnoten!$AI$34)/100),4,IF(((Notenliste!H8)/Notenliste!$H$1)&gt;=((Endnoten!$AI$35)/100),4.1,IF(((Notenliste!H8)/Notenliste!$H$1)&gt;=((Endnoten!$AI$36)/100),4.2,IF(((Notenliste!H8)/Notenliste!$H$1)&gt;=((Endnoten!$AI$37)/100),4.3,IF(((Notenliste!H8)/Notenliste!$H$1)&gt;=((Endnoten!$AI$38)/100),4.4,IF(((Notenliste!H8)/Notenliste!$H$1)&gt;=((Endnoten!$AI$39)/100),4.5,IF(((Notenliste!H8)/Notenliste!$H$1)&gt;=((Endnoten!$AI$40)/100),4.6,IF(((Notenliste!H8)/Notenliste!$H$1)&gt;=((Endnoten!$AI$41)/100),4.7,IF(((Notenliste!H8)/Notenliste!$H$1)&gt;=((Endnoten!$AI$42)/100),4.8,IF(((Notenliste!H8)/Notenliste!$H$1)&gt;=((Endnoten!$AI$43)/100),4.9,5))))))))))))))))))))))))))))))))))))))))</f>
        <v>#DIV/0!</v>
      </c>
      <c r="O9" s="35">
        <f>Notenliste!L8</f>
        <v>0</v>
      </c>
      <c r="P9" s="36">
        <f>IF(Notenliste!J8&gt;=0.1,Notenliste!J8/Notenliste!J$1,)</f>
        <v>0</v>
      </c>
      <c r="Q9" s="37">
        <f>IF(Endnoten!P9&gt;=(Endnoten!$AG$5/100),1,IF(Endnoten!P9&gt;=(Endnoten!$AG$6/100),2,IF(Endnoten!P9&gt;=(Endnoten!$AG$7/100),3,IF(Endnoten!P9&gt;=(Endnoten!$AG$8/100),4,5))))</f>
        <v>5</v>
      </c>
      <c r="R9" s="39" t="e">
        <f>IF(((Notenliste!J8)/Notenliste!$J$1)&gt;=((Endnoten!$AI$5+1)/100),1,IF(((Notenliste!J8)/Notenliste!$J$1)&gt;=(Endnoten!$AI$5/100),1.1,IF(((Notenliste!J8)/Notenliste!$J$1)&gt;=(Endnoten!$AI$6/100),1.2,IF(((Notenliste!J8)/Notenliste!$J$1)&gt;=(Endnoten!$AI$7/100),1.3,IF(((Notenliste!J8)/Notenliste!$J$1)&gt;=((Endnoten!$AI$8)/100),1.4,IF(((Notenliste!J8)/Notenliste!$J$1)&gt;=((Endnoten!$AI$9)/100),1.44,IF(((Notenliste!J8)/Notenliste!$J$1)&gt;=((Endnoten!$AI$10)/100),1.6,IF(((Notenliste!J8)/Notenliste!$J$1)&gt;=((Endnoten!$AI$11)/100),1.7,IF(((Notenliste!J8)/Notenliste!$J$1)&gt;=((Endnoten!$AI$12)/100),1.8,IF(((Notenliste!J8)/Notenliste!$J$1)&gt;=((Endnoten!$AI$13)/100),1.9,IF(((Notenliste!J8)/Notenliste!$J$1)&gt;=((Endnoten!$AI$14)/100),2,IF(((Notenliste!J8)/Notenliste!$J$1)&gt;=((Endnoten!$AI$15)/100),2.1,IF(((Notenliste!J8)/Notenliste!$J$1)&gt;=((Endnoten!$AI$16)/100),2.2,IF(((Notenliste!J8)/Notenliste!$J$1)&gt;=((Endnoten!$AI$17)/100),2.3,IF(((Notenliste!J8)/Notenliste!$J$1)&gt;=((Endnoten!$AI$18)/100),2.4,IF(((Notenliste!J8)/Notenliste!$J$1)&gt;=((Endnoten!$AI$19)/100),2.5,IF(((Notenliste!J8)/Notenliste!$J$1)&gt;=((Endnoten!$AI$20)/100),2.6,IF(((Notenliste!J8)/Notenliste!$J$1)&gt;=((Endnoten!$AI$21)/100),2.7,IF(((Notenliste!J8)/Notenliste!$J$1)&gt;=((Endnoten!$AI$22)/100),2.8,IF(((Notenliste!J8)/Notenliste!$J$1)&gt;=((Endnoten!$AI$23)/100),2.9,IF(((Notenliste!J8)/Notenliste!$J$1)&gt;=((Endnoten!$AI$24)/100),3,IF(((Notenliste!J8)/Notenliste!$J$1)&gt;=((Endnoten!$AI$25)/100),3.1,IF(((Notenliste!J8)/Notenliste!$J$1)&gt;=((Endnoten!$AI$26)/100),3.2,IF(((Notenliste!J8)/Notenliste!$J$1)&gt;=((Endnoten!$AI$27)/100),3.3,IF(((Notenliste!J8)/Notenliste!$J$1)&gt;=((Endnoten!$AI$28)/100),3.4,IF(((Notenliste!J8)/Notenliste!$J$1)&gt;=((Endnoten!$AI$29)/100),3.5,IF(((Notenliste!J8)/Notenliste!$J$1)&gt;=((Endnoten!$AI$30)/100),3.6,IF(((Notenliste!J8)/Notenliste!$J$1)&gt;=((Endnoten!$AI$31)/100),3.7,IF(((Notenliste!J8)/Notenliste!$J$1)&gt;=((Endnoten!$AI$32)/100),3.8,IF(((Notenliste!J8)/Notenliste!$J$1)&gt;=((Endnoten!$AI$33)/100),3.9,IF(((Notenliste!J8)/Notenliste!$J$1)&gt;=((Endnoten!$AI$34)/100),4,IF(((Notenliste!J8)/Notenliste!$J$1)&gt;=((Endnoten!$AI$35)/100),4.1,IF(((Notenliste!J8)/Notenliste!$J$1)&gt;=((Endnoten!$AI$36)/100),4.2,IF(((Notenliste!J8)/Notenliste!$J$1)&gt;=((Endnoten!$AI$37)/100),4.3,IF(((Notenliste!J8)/Notenliste!$J$1)&gt;=((Endnoten!$AI$38)/100),4.4,IF(((Notenliste!J8)/Notenliste!$J$1)&gt;=((Endnoten!$AI$39)/100),4.5,IF(((Notenliste!J8)/Notenliste!$J$1)&gt;=((Endnoten!$AI$40)/100),4.6,IF(((Notenliste!J8)/Notenliste!$J$1)&gt;=((Endnoten!$AI$41)/100),4.7,IF(((Notenliste!J8)/Notenliste!$J$1)&gt;=((Endnoten!$AI$42)/100),4.8,IF(((Notenliste!J8)/Notenliste!$J$1)&gt;=((Endnoten!$AI$43)/100),4.9,5))))))))))))))))))))))))))))))))))))))))</f>
        <v>#DIV/0!</v>
      </c>
      <c r="S9" s="35">
        <f>Notenliste!L8</f>
        <v>0</v>
      </c>
      <c r="T9" s="36">
        <f>IF(Notenliste!L8&gt;=0.1,Notenliste!L8/Notenliste!L$1,)</f>
        <v>0</v>
      </c>
      <c r="U9" s="37">
        <f>IF(Endnoten!T9&gt;=(Endnoten!$AG$5/100),1,IF(Endnoten!T9&gt;=(Endnoten!$AG$6/100),2,IF(Endnoten!T9&gt;=(Endnoten!$AG$7/100),3,IF(Endnoten!T9&gt;=(Endnoten!$AG$8/100),4,5))))</f>
        <v>5</v>
      </c>
      <c r="V9" s="39" t="e">
        <f>IF(((Notenliste!L8)/Notenliste!$L$1)&gt;=((Endnoten!$AI$5+1)/100),1,IF(((Notenliste!L8)/Notenliste!$L$1)&gt;=(Endnoten!$AI$5/100),1.1,IF(((Notenliste!L8)/Notenliste!$L$1)&gt;=(Endnoten!$AI$6/100),1.2,IF(((Notenliste!L8)/Notenliste!$L$1)&gt;=(Endnoten!$AI$7/100),1.3,IF(((Notenliste!L8)/Notenliste!$L$1)&gt;=((Endnoten!$AI$8)/100),1.4,IF(((Notenliste!L8)/Notenliste!$L$1)&gt;=((Endnoten!$AI$9)/100),1.5,IF(((Notenliste!L8)/Notenliste!$L$1)&gt;=((Endnoten!$AI$10)/100),1.6,IF(((Notenliste!L8)/Notenliste!$L$1)&gt;=((Endnoten!$AI$11)/100),1.7,IF(((Notenliste!L8)/Notenliste!$L$1)&gt;=((Endnoten!$AI$12)/100),1.8,IF(((Notenliste!L8)/Notenliste!$L$1)&gt;=((Endnoten!$AI$13)/100),1.9,IF(((Notenliste!L8)/Notenliste!$L$1)&gt;=((Endnoten!$AI$14)/100),2,IF(((Notenliste!L8)/Notenliste!$L$1)&gt;=((Endnoten!$AI$15)/100),2.1,IF(((Notenliste!L8)/Notenliste!$L$1)&gt;=((Endnoten!$AI$16)/100),2.2,IF(((Notenliste!L8)/Notenliste!$L$1)&gt;=((Endnoten!$AI$17)/100),2.3,IF(((Notenliste!L8)/Notenliste!$L$1)&gt;=((Endnoten!$AI$18)/100),2.4,IF(((Notenliste!L8)/Notenliste!$L$1)&gt;=((Endnoten!$AI$19)/100),2.5,IF(((Notenliste!L8)/Notenliste!$L$1)&gt;=((Endnoten!$AI$20)/100),2.6,IF(((Notenliste!L8)/Notenliste!$L$1)&gt;=((Endnoten!$AI$21)/100),2.7,IF(((Notenliste!L8)/Notenliste!$L$1)&gt;=((Endnoten!$AI$22)/100),2.8,IF(((Notenliste!L8)/Notenliste!$L$1)&gt;=((Endnoten!$AI$23)/100),2.9,IF(((Notenliste!L8)/Notenliste!$L$1)&gt;=((Endnoten!$AI$24)/100),3,IF(((Notenliste!L8)/Notenliste!$L$1)&gt;=((Endnoten!$AI$25)/100),3.1,IF(((Notenliste!L8)/Notenliste!$L$1)&gt;=((Endnoten!$AI$26)/100),3.2,IF(((Notenliste!L8)/Notenliste!$L$1)&gt;=((Endnoten!$AI$27)/100),3.3,IF(((Notenliste!L8)/Notenliste!$L$1)&gt;=((Endnoten!$AI$28)/100),3.4,IF(((Notenliste!L8)/Notenliste!$L$1)&gt;=((Endnoten!$AI$29)/100),3.5,IF(((Notenliste!L8)/Notenliste!$L$1)&gt;=((Endnoten!$AI$30)/100),3.6,IF(((Notenliste!L8)/Notenliste!$L$1)&gt;=((Endnoten!$AI$31)/100),3.7,IF(((Notenliste!L8)/Notenliste!$L$1)&gt;=((Endnoten!$AI$32)/100),3.8,IF(((Notenliste!L8)/Notenliste!$L$1)&gt;=((Endnoten!$AI$33)/100),3.9,IF(((Notenliste!L8)/Notenliste!$L$1)&gt;=((Endnoten!$AI$34)/100),4,IF(((Notenliste!L8)/Notenliste!$L$1)&gt;=((Endnoten!$AI$35)/100),4.1,IF(((Notenliste!L8)/Notenliste!$L$1)&gt;=((Endnoten!$AI$36)/100),4.2,IF(((Notenliste!L8)/Notenliste!$L$1)&gt;=((Endnoten!$AI$37)/100),4.3,IF(((Notenliste!L8)/Notenliste!$L$1)&gt;=((Endnoten!$AI$38)/100),4.4,IF(((Notenliste!L8)/Notenliste!$L$1)&gt;=((Endnoten!$AI$39)/100),4.5,IF(((Notenliste!L8)/Notenliste!$L$1)&gt;=((Endnoten!$AI$40)/100),4.6,IF(((Notenliste!L8)/Notenliste!$L$1)&gt;=((Endnoten!$AI$41)/100),4.7,IF(((Notenliste!L8)/Notenliste!$L$1)&gt;=((Endnoten!$AI$42)/100),4.8,IF(((Notenliste!L8)/Notenliste!$L$1)&gt;=((Endnoten!$AI$43)/100),4.9,5))))))))))))))))))))))))))))))))))))))))</f>
        <v>#DIV/0!</v>
      </c>
      <c r="W9" s="35">
        <v>0</v>
      </c>
      <c r="X9" s="36" cm="1">
        <f t="array" ref="X9">ROUND(_xlfn.IFS((T9&gt;0.1),(AVERAGE(F9,J9,N9,R9,U9)),(P9&gt;=0.1),(AVERAGE(F9,J9,N9,R9)),(L9&gt;=0.1),(AVERAGE(F9,J9,N9)),(H9&gt;0.1),(AVERAGE(F9,J9)),(D9&gt;0.1),F9,(D9&lt;0.1),10.12345), 2)</f>
        <v>10.119999999999999</v>
      </c>
      <c r="Y9" s="36" t="str">
        <f t="shared" si="0"/>
        <v>ND</v>
      </c>
      <c r="Z9" s="36" t="e">
        <f t="shared" si="1"/>
        <v>#DIV/0!</v>
      </c>
      <c r="AA9" s="36">
        <f>SUM(Notenliste!O8:AR8)</f>
        <v>7</v>
      </c>
      <c r="AB9" s="36">
        <f>Notenliste!AT8</f>
        <v>1</v>
      </c>
      <c r="AC9" s="36" t="str">
        <f>IF((D9&lt;0.1),"Nur MA",((AB9*Notenliste!$AT$1)+(IF(W9=0,Y9,Z9)*(1-Notenliste!$AT$1))))</f>
        <v>Nur MA</v>
      </c>
      <c r="AD9" s="36" t="e">
        <f t="shared" si="2"/>
        <v>#DIV/0!</v>
      </c>
      <c r="AE9" s="10" t="e">
        <f t="shared" si="3"/>
        <v>#DIV/0!</v>
      </c>
      <c r="AH9" s="16">
        <v>1.5</v>
      </c>
      <c r="AI9" s="16">
        <v>90</v>
      </c>
      <c r="AJ9">
        <f>IF(((AM9+AK9+AL9)/$AM$3)&gt;=((Endnoten!$AI$5+1)/100),1,IF(((AM9+AK9+AL9)/$AM$3)&gt;=(Endnoten!$AI$5/100),1.1,IF(((AM9+AK9+AL9)/$AM$3)&gt;=(Endnoten!$AI$6/100),1.2,IF(((AM9+AK9+AL9)/$AM$3)&gt;=(Endnoten!$AI$7/100),1.3,IF(((AM9+AK9+AL9)/$AM$3)&gt;=((Endnoten!$AI$8)/100),1.4,IF(((AM9+AK9+AL9)/$AM$3)&gt;=((Endnoten!$AI$9)/100),1.5,IF(((AM9+AK9+AL9)/$AM$3)&gt;=((Endnoten!$AI$10)/100),1.6,IF(((AM9+AK9+AL9)/$AM$3)&gt;=((Endnoten!$AI$11)/100),1.7,IF(((AM9+AK9+AL9)/$AM$3)&gt;=((Endnoten!$AI$12)/100),1.8,IF(((AM9+AK9+AL9)/$AM$3)&gt;=((Endnoten!$AI$13)/100),1.9,IF(((AM9+AK9+AL9)/$AM$3)&gt;=((Endnoten!$AI$14)/100),2,IF(((AM9+AK9+AL9)/$AM$3)&gt;=((Endnoten!$AI$15)/100),2.1,IF(((AM9+AK9+AL9)/$AM$3)&gt;=((Endnoten!$AI$16)/100),2.2,IF(((AM9+AK9+AL9)/$AM$3)&gt;=((Endnoten!$AI$17)/100),2.3,IF(((AM9+AK9+AL9)/$AM$3)&gt;=((Endnoten!$AI$18)/100),2.4,IF(((AM9+AK9+AL9)/$AM$3)&gt;=((Endnoten!$AI$19)/100),2.5,IF(((AM9+AK9+AL9)/$AM$3)&gt;=((Endnoten!$AI$20)/100),2.6,IF(((AM9+AK9+AL9)/$AM$3)&gt;=((Endnoten!$AI$21)/100),2.7,IF(((AM9+AK9+AL9)/$AM$3)&gt;=((Endnoten!$AI$22)/100),2.8,IF(((AM9+AK9+AL9)/$AM$3)&gt;=((Endnoten!$AI$23)/100),2.9,IF(((AM9+AK9+AL9)/$AM$3)&gt;=((Endnoten!$AI$24)/100),3,IF(((AM9+AK9+AL9)/$AM$3)&gt;=((Endnoten!$AI$25)/100),3.1,IF(((AM9+AK9+AL9)/$AM$3)&gt;=((Endnoten!$AI$26)/100),3.2,IF(((AM9+AK9+AL9)/$AM$3)&gt;=((Endnoten!$AI$27)/100),3.3,IF(((AM9+AK9+AL9)/$AM$3)&gt;=((Endnoten!$AI$28)/100),3.4,IF(((AM9+AK9+AL9)/$AM$3)&gt;=((Endnoten!$AI$29)/100),3.5,IF(((AM9+AK9+AL9)/$AM$3)&gt;=((Endnoten!$AI$30)/100),3.6,IF(((AM9+AK9+AL9)/$AM$3)&gt;=((Endnoten!$AI$31)/100),3.7,IF(((AM9+AK9+AL9)/$AM$3)&gt;=((Endnoten!$AI$32)/100),3.8,IF(((AM9+AK9+AL9)/$AM$3)&gt;=((Endnoten!$AI$33)/100),3.9,IF(((AM9+AK9+AL9)/$AM$3)&gt;=((Endnoten!$AI$34)/100),4,IF(((AM9+AK9+AL9)/$AM$3)&gt;=((Endnoten!$AI$35)/100),4.1,IF(((AM9+AK9+AL9)/$AM$3)&gt;=((Endnoten!$AI$36)/100),4.2,IF(((AM9+AK9+AL9)/$AM$3)&gt;=((Endnoten!$AI$37)/100),4.3,IF(((AM9+AK9+AL9)/$AM$3)&gt;=((Endnoten!$AI$38)/100),4.4,IF(((AM9+AK9+AL9)/$AM$3)&gt;=((Endnoten!$AI$39)/100),4.5,IF(((AM9+AK9+AL9)/$AM$3)&gt;=((Endnoten!$AI$40)/100),4.6,IF(((AM9+AK9+AL9)/$AM$3)&gt;=((Endnoten!$AI$41)/100),4.7,IF(((AM9+AK9+AL9)/$AM$3)&gt;=((Endnoten!$AI$42)/100),4.8,IF(((AM9+AK9+AL9)/$AM$3)&gt;=((Endnoten!$AI$43)/100),4.9,5))))))))))))))))))))))))))))))))))))))))</f>
        <v>1.5</v>
      </c>
      <c r="AM9">
        <f t="shared" si="8"/>
        <v>90</v>
      </c>
      <c r="AO9" s="53"/>
      <c r="AP9" s="53" t="e">
        <f t="shared" si="4"/>
        <v>#DIV/0!</v>
      </c>
      <c r="AQ9" s="53" t="e">
        <f t="shared" si="5"/>
        <v>#DIV/0!</v>
      </c>
      <c r="AR9" s="53" t="e">
        <f t="shared" si="6"/>
        <v>#DIV/0!</v>
      </c>
      <c r="AS9" s="53" t="e">
        <f t="shared" si="7"/>
        <v>#DIV/0!</v>
      </c>
      <c r="AU9" s="1">
        <f>IF(((Notenliste!D8+Notenliste!F8+Notenliste!H8)/$AU$1)&gt;=((Endnoten!$AI$5+1)/100),1,IF(((Notenliste!D8+Notenliste!F8+Notenliste!H8)/$AU$1)&gt;=(Endnoten!$AI$5/100),1.1,IF(((Notenliste!D8+Notenliste!F8+Notenliste!H8)/$AU$1)&gt;=(Endnoten!$AI$6/100),1.2,IF(((Notenliste!D8+Notenliste!F8+Notenliste!H8)/$AU$1)&gt;=(Endnoten!$AI$7/100),1.3,IF(((Notenliste!D8+Notenliste!F8+Notenliste!H8)/$AU$1)&gt;=((Endnoten!$AI$8)/100),1.4,IF(((Notenliste!D8+Notenliste!F8+Notenliste!H8)/$AU$1)&gt;=((Endnoten!$AI$9)/100),1.5,IF(((Notenliste!D8+Notenliste!F8+Notenliste!H8)/$AU$1)&gt;=((Endnoten!$AI$10)/100),1.6,IF(((Notenliste!D8+Notenliste!F8+Notenliste!H8)/$AU$1)&gt;=((Endnoten!$AI$11)/100),1.7,IF(((Notenliste!D8+Notenliste!F8+Notenliste!H8)/$AU$1)&gt;=((Endnoten!$AI$12)/100),1.8,IF(((Notenliste!D8+Notenliste!F8+Notenliste!H8)/$AU$1)&gt;=((Endnoten!$AI$13)/100),1.9,IF(((Notenliste!D8+Notenliste!F8+Notenliste!H8)/$AU$1)&gt;=((Endnoten!$AI$14)/100),2,IF(((Notenliste!D8+Notenliste!F8+Notenliste!H8)/$AU$1)&gt;=((Endnoten!$AI$15)/100),2.1,IF(((Notenliste!D8+Notenliste!F8+Notenliste!H8)/$AU$1)&gt;=((Endnoten!$AI$16)/100),2.2,IF(((Notenliste!D8+Notenliste!F8+Notenliste!H8)/$AU$1)&gt;=((Endnoten!$AI$17)/100),2.3,IF(((Notenliste!D8+Notenliste!F8+Notenliste!H8)/$AU$1)&gt;=((Endnoten!$AI$18)/100),2.4,IF(((Notenliste!D8+Notenliste!F8+Notenliste!H8)/$AU$1)&gt;=((Endnoten!$AI$19)/100),2.5,IF(((Notenliste!D8+Notenliste!F8+Notenliste!H8)/$AU$1)&gt;=((Endnoten!$AI$20)/100),2.6,IF(((Notenliste!D8+Notenliste!F8+Notenliste!H8)/$AU$1)&gt;=((Endnoten!$AI$21)/100),2.7,IF(((Notenliste!D8+Notenliste!F8+Notenliste!H8)/$AU$1)&gt;=((Endnoten!$AI$22)/100),2.8,IF(((Notenliste!D8+Notenliste!F8+Notenliste!H8)/$AU$1)&gt;=((Endnoten!$AI$23)/100),2.9,IF(((Notenliste!D8+Notenliste!F8+Notenliste!H8)/$AU$1)&gt;=((Endnoten!$AI$24)/100),3,IF(((Notenliste!D8+Notenliste!F8+Notenliste!H8)/$AU$1)&gt;=((Endnoten!$AI$25)/100),3.1,IF(((Notenliste!D8+Notenliste!F8+Notenliste!H8)/$AU$1)&gt;=((Endnoten!$AI$26)/100),3.2,IF(((Notenliste!D8+Notenliste!F8+Notenliste!H8)/$AU$1)&gt;=((Endnoten!$AI$27)/100),3.3,IF(((Notenliste!D8+Notenliste!F8+Notenliste!H8)/$AU$1)&gt;=((Endnoten!$AI$28)/100),3.4,IF(((Notenliste!D8+Notenliste!F8+Notenliste!H8)/$AU$1)&gt;=((Endnoten!$AI$29)/100),3.5,IF(((Notenliste!D8+Notenliste!F8+Notenliste!H8)/$AU$1)&gt;=((Endnoten!$AI$30)/100),3.6,IF(((Notenliste!D8+Notenliste!F8+Notenliste!H8)/$AU$1)&gt;=((Endnoten!$AI$31)/100),3.7,IF(((Notenliste!D8+Notenliste!F8+Notenliste!H8)/$AU$1)&gt;=((Endnoten!$AI$32)/100),3.8,IF(((Notenliste!D8+Notenliste!F8+Notenliste!H8)/$AU$1)&gt;=((Endnoten!$AI$33)/100),3.9,IF(((Notenliste!D8+Notenliste!F8+Notenliste!H8)/$AU$1)&gt;=((Endnoten!$AI$34)/100),4,IF(((Notenliste!D8+Notenliste!F8+Notenliste!H8)/$AU$1)&gt;=((Endnoten!$AI$35)/100),4.1,IF(((Notenliste!D8+Notenliste!F8+Notenliste!H8)/$AU$1)&gt;=((Endnoten!$AI$36)/100),4.2,IF(((Notenliste!D8+Notenliste!F8+Notenliste!H8)/$AU$1)&gt;=((Endnoten!$AI$37)/100),4.3,IF(((Notenliste!D8+Notenliste!F8+Notenliste!H8)/$AU$1)&gt;=((Endnoten!$AI$38)/100),4.4,IF(((Notenliste!D8+Notenliste!F8+Notenliste!H8)/$AU$1)&gt;=((Endnoten!$AI$39)/100),4.5,IF(((Notenliste!D8+Notenliste!F8+Notenliste!H8)/$AU$1)&gt;=((Endnoten!$AI$40)/100),4.6,IF(((Notenliste!D8+Notenliste!F8+Notenliste!H8)/$AU$1)&gt;=((Endnoten!$AI$41)/100),4.7,IF(((Notenliste!D8+Notenliste!F8+Notenliste!H8)/$AU$1)&gt;=((Endnoten!$AI$42)/100),4.8,IF(((Notenliste!D8+Notenliste!F8+Notenliste!H8)/$AU$1)&gt;=((Endnoten!$AI$43)/100),4.9,5))))))))))))))))))))))))))))))))))))))))</f>
        <v>5</v>
      </c>
      <c r="AV9" s="1">
        <f>IF(((Notenliste!D8+Notenliste!F8+Notenliste!H8+Notenliste!L8)/$AV$1)&gt;=((Endnoten!$AI$5+1)/100),1,IF(((Notenliste!D8+Notenliste!F8+Notenliste!H8+Notenliste!L8)/$AV$1)&gt;=(Endnoten!$AI$5/100),1.1,IF(((Notenliste!D8+Notenliste!F8+Notenliste!H8+Notenliste!L8)/$AV$1)&gt;=(Endnoten!$AI$6/100),1.2,IF(((Notenliste!D8+Notenliste!F8+Notenliste!H8+Notenliste!L8)/$AV$1)&gt;=(Endnoten!$AI$7/100),1.3,IF(((Notenliste!D8+Notenliste!F8+Notenliste!H8+Notenliste!L8)/$AV$1)&gt;=((Endnoten!$AI$8)/100),1.4,IF(((Notenliste!D8+Notenliste!F8+Notenliste!H8+Notenliste!L8)/$AV$1)&gt;=((Endnoten!$AI$9)/100),1.5,IF(((Notenliste!D8+Notenliste!F8+Notenliste!H8+Notenliste!L8)/$AV$1)&gt;=((Endnoten!$AI$10)/100),1.6,IF(((Notenliste!D8+Notenliste!F8+Notenliste!H8+Notenliste!L8)/$AV$1)&gt;=((Endnoten!$AI$11)/100),1.7,IF(((Notenliste!D8+Notenliste!F8+Notenliste!H8+Notenliste!L8)/$AV$1)&gt;=((Endnoten!$AI$12)/100),1.8,IF(((Notenliste!D8+Notenliste!F8+Notenliste!H8+Notenliste!L8)/$AV$1)&gt;=((Endnoten!$AI$13)/100),1.9,IF(((Notenliste!D8+Notenliste!F8+Notenliste!H8+Notenliste!L8)/$AV$1)&gt;=((Endnoten!$AI$14)/100),2,IF(((Notenliste!D8+Notenliste!F8+Notenliste!H8+Notenliste!L8)/$AV$1)&gt;=((Endnoten!$AI$15)/100),2.1,IF(((Notenliste!D8+Notenliste!F8+Notenliste!H8+Notenliste!L8)/$AV$1)&gt;=((Endnoten!$AI$16)/100),2.2,IF(((Notenliste!D8+Notenliste!F8+Notenliste!H8+Notenliste!L8)/$AV$1)&gt;=((Endnoten!$AI$17)/100),2.3,IF(((Notenliste!D8+Notenliste!F8+Notenliste!H8+Notenliste!L8)/$AV$1)&gt;=((Endnoten!$AI$18)/100),2.4,IF(((Notenliste!D8+Notenliste!F8+Notenliste!H8+Notenliste!L8)/$AV$1)&gt;=((Endnoten!$AI$19)/100),2.5,IF(((Notenliste!D8+Notenliste!F8+Notenliste!H8+Notenliste!L8)/$AV$1)&gt;=((Endnoten!$AI$20)/100),2.6,IF(((Notenliste!D8+Notenliste!F8+Notenliste!H8+Notenliste!L8)/$AV$1)&gt;=((Endnoten!$AI$21)/100),2.7,IF(((Notenliste!D8+Notenliste!F8+Notenliste!H8+Notenliste!L8)/$AV$1)&gt;=((Endnoten!$AI$22)/100),2.8,IF(((Notenliste!D8+Notenliste!F8+Notenliste!H8+Notenliste!L8)/$AV$1)&gt;=((Endnoten!$AI$23)/100),2.9,IF(((Notenliste!D8+Notenliste!F8+Notenliste!H8+Notenliste!L8)/$AV$1)&gt;=((Endnoten!$AI$24)/100),3,IF(((Notenliste!D8+Notenliste!F8+Notenliste!H8+Notenliste!L8)/$AV$1)&gt;=((Endnoten!$AI$25)/100),3.1,IF(((Notenliste!D8+Notenliste!F8+Notenliste!H8+Notenliste!L8)/$AV$1)&gt;=((Endnoten!$AI$26)/100),3.2,IF(((Notenliste!D8+Notenliste!F8+Notenliste!H8+Notenliste!L8)/$AV$1)&gt;=((Endnoten!$AI$27)/100),3.3,IF(((Notenliste!D8+Notenliste!F8+Notenliste!H8+Notenliste!L8)/$AV$1)&gt;=((Endnoten!$AI$28)/100),3.4,IF(((Notenliste!D8+Notenliste!F8+Notenliste!H8+Notenliste!L8)/$AV$1)&gt;=((Endnoten!$AI$29)/100),3.5,IF(((Notenliste!D8+Notenliste!F8+Notenliste!H8+Notenliste!L8)/$AV$1)&gt;=((Endnoten!$AI$30)/100),3.6,IF(((Notenliste!D8+Notenliste!F8+Notenliste!H8+Notenliste!L8)/$AV$1)&gt;=((Endnoten!$AI$31)/100),3.7,IF(((Notenliste!D8+Notenliste!F8+Notenliste!H8+Notenliste!L8)/$AV$1)&gt;=((Endnoten!$AI$32)/100),3.8,IF(((Notenliste!D8+Notenliste!F8+Notenliste!H8+Notenliste!L8)/$AV$1)&gt;=((Endnoten!$AI$33)/100),3.9,IF(((Notenliste!D8+Notenliste!F8+Notenliste!H8+Notenliste!L8)/$AV$1)&gt;=((Endnoten!$AI$34)/100),4,IF(((Notenliste!D8+Notenliste!F8+Notenliste!H8+Notenliste!L8)/$AV$1)&gt;=((Endnoten!$AI$35)/100),4.1,IF(((Notenliste!D8+Notenliste!F8+Notenliste!H8+Notenliste!L8)/$AV$1)&gt;=((Endnoten!$AI$36)/100),4.2,IF(((Notenliste!D8+Notenliste!F8+Notenliste!H8+Notenliste!L8)/$AV$1)&gt;=((Endnoten!$AI$37)/100),4.3,IF(((Notenliste!D8+Notenliste!F8+Notenliste!H8+Notenliste!L8)/$AV$1)&gt;=((Endnoten!$AI$38)/100),4.4,IF(((Notenliste!D8+Notenliste!F8+Notenliste!H8+Notenliste!L8)/$AV$1)&gt;=((Endnoten!$AI$39)/100),4.5,IF(((Notenliste!D8+Notenliste!F8+Notenliste!H8+Notenliste!L8)/$AV$1)&gt;=((Endnoten!$AI$40)/100),4.6,IF(((Notenliste!D8+Notenliste!F8+Notenliste!H8+Notenliste!L8)/$AV$1)&gt;=((Endnoten!$AI$41)/100),4.7,IF(((Notenliste!D8+Notenliste!F8+Notenliste!H8+Notenliste!L8)/$AV$1)&gt;=((Endnoten!$AI$42)/100),4.8,IF(((Notenliste!D8+Notenliste!F8+Notenliste!H8+Notenliste!L8)/$AV$1)&gt;=((Endnoten!$AI$43)/100),4.9,5))))))))))))))))))))))))))))))))))))))))</f>
        <v>5</v>
      </c>
    </row>
    <row r="10" spans="1:48" ht="18.75" x14ac:dyDescent="0.3">
      <c r="A10" s="28">
        <f>'Schüler+Bedienungsanleitung'!B22</f>
        <v>7</v>
      </c>
      <c r="B10" s="30">
        <f>'Schüler+Bedienungsanleitung'!C22</f>
        <v>7</v>
      </c>
      <c r="C10" s="28">
        <f>Notenliste!D9</f>
        <v>0</v>
      </c>
      <c r="D10" s="29">
        <f>IF(Notenliste!D9&gt;=0.1,Notenliste!D9/Notenliste!D$1,)</f>
        <v>0</v>
      </c>
      <c r="E10" s="30">
        <f>IF(Endnoten!D10&gt;=(Endnoten!$AG$5/100),1,IF(Endnoten!D10&gt;=(Endnoten!$AG$6/100),2,IF(Endnoten!D10&gt;=(Endnoten!$AG$7/100),3,IF(Endnoten!D10&gt;=(Endnoten!$AG$8/100),4,5))))</f>
        <v>5</v>
      </c>
      <c r="F10" s="31">
        <f>IF(((Notenliste!D9)/Notenliste!$D$1)&gt;=((Endnoten!$AI$5+1)/100),1,IF(((Notenliste!D9)/Notenliste!$D$1)&gt;=(Endnoten!$AI$5/100),1.1,IF(((Notenliste!D9)/Notenliste!$D$1)&gt;=(Endnoten!$AI$6/100),1.2,IF(((Notenliste!D9)/Notenliste!$D$1)&gt;=(Endnoten!$AI$7/100),1.3,IF(((Notenliste!D9)/Notenliste!$D$1)&gt;=((Endnoten!$AI$8)/100),1.4,IF(((Notenliste!D9)/Notenliste!$D$1)&gt;=((Endnoten!$AI$9)/100),1.44,IF(((Notenliste!D9)/Notenliste!$D$1)&gt;=((Endnoten!$AI$10)/100),1.6,IF(((Notenliste!D9)/Notenliste!$D$1)&gt;=((Endnoten!$AI$11)/100),1.7,IF(((Notenliste!D9)/Notenliste!$D$1)&gt;=((Endnoten!$AI$12)/100),1.8,IF(((Notenliste!D9)/Notenliste!$D$1)&gt;=((Endnoten!$AI$13)/100),1.9,IF(((Notenliste!D9)/Notenliste!$D$1)&gt;=((Endnoten!$AI$14)/100),2,IF(((Notenliste!D9)/Notenliste!$D$1)&gt;=((Endnoten!$AI$15)/100),2.1,IF(((Notenliste!D9)/Notenliste!$D$1)&gt;=((Endnoten!$AI$16)/100),2.2,IF(((Notenliste!D9)/Notenliste!$D$1)&gt;=((Endnoten!$AI$17)/100),2.3,IF(((Notenliste!D9)/Notenliste!$D$1)&gt;=((Endnoten!$AI$18)/100),2.4,IF(((Notenliste!D9)/Notenliste!$D$1)&gt;=((Endnoten!$AI$19)/100),2.5,IF(((Notenliste!D9)/Notenliste!$D$1)&gt;=((Endnoten!$AI$20)/100),2.6,IF(((Notenliste!D9)/Notenliste!$D$1)&gt;=((Endnoten!$AI$21)/100),2.7,IF(((Notenliste!D9)/Notenliste!$D$1)&gt;=((Endnoten!$AI$22)/100),2.8,IF(((Notenliste!D9)/Notenliste!$D$1)&gt;=((Endnoten!$AI$23)/100),2.9,IF(((Notenliste!D9)/Notenliste!$D$1)&gt;=((Endnoten!$AI$24)/100),3,IF(((Notenliste!D9)/Notenliste!$D$1)&gt;=((Endnoten!$AI$25)/100),3.1,IF(((Notenliste!D9)/Notenliste!$D$1)&gt;=((Endnoten!$AI$26)/100),3.2,IF(((Notenliste!D9)/Notenliste!$D$1)&gt;=((Endnoten!$AI$27)/100),3.3,IF(((Notenliste!D9)/Notenliste!$D$1)&gt;=((Endnoten!$AI$28)/100),3.4,IF(((Notenliste!D9)/Notenliste!$D$1)&gt;=((Endnoten!$AI$29)/100),3.5,IF(((Notenliste!D9)/Notenliste!$D$1)&gt;=((Endnoten!$AI$30)/100),3.6,IF(((Notenliste!D9)/Notenliste!$D$1)&gt;=((Endnoten!$AI$31)/100),3.7,IF(((Notenliste!D9)/Notenliste!$D$1)&gt;=((Endnoten!$AI$32)/100),3.8,IF(((Notenliste!D9)/Notenliste!$D$1)&gt;=((Endnoten!$AI$33)/100),3.9,IF(((Notenliste!D9)/Notenliste!$D$1)&gt;=((Endnoten!$AI$34)/100),4,IF(((Notenliste!D9)/Notenliste!$D$1)&gt;=((Endnoten!$AI$35)/100),4.1,IF(((Notenliste!D9)/Notenliste!$D$1)&gt;=((Endnoten!$AI$36)/100),4.2,IF(((Notenliste!D9)/Notenliste!$D$1)&gt;=((Endnoten!$AI$37)/100),4.3,IF(((Notenliste!D9)/Notenliste!$D$1)&gt;=((Endnoten!$AI$38)/100),4.4,IF(((Notenliste!D9)/Notenliste!$D$1)&gt;=((Endnoten!$AI$39)/100),4.5,IF(((Notenliste!D9)/Notenliste!$D$1)&gt;=((Endnoten!$AI$40)/100),4.6,IF(((Notenliste!D9)/Notenliste!$D$1)&gt;=((Endnoten!$AI$41)/100),4.7,IF(((Notenliste!D9)/Notenliste!$D$1)&gt;=((Endnoten!$AI$42)/100),4.8,IF(((Notenliste!D9)/Notenliste!$D$1)&gt;=((Endnoten!$AI$43)/100),4.9,5))))))))))))))))))))))))))))))))))))))))</f>
        <v>5</v>
      </c>
      <c r="G10" s="28">
        <f>Notenliste!F9</f>
        <v>0</v>
      </c>
      <c r="H10" s="29">
        <f>IF(Notenliste!F9&gt;=0.1,Notenliste!F9/Notenliste!F$1,)</f>
        <v>0</v>
      </c>
      <c r="I10" s="30">
        <f>IF(Endnoten!H10&gt;=(Endnoten!$AG$5/100),1,IF(Endnoten!H10&gt;=(Endnoten!$AG$6/100),2,IF(Endnoten!H10&gt;=(Endnoten!$AG$7/100),3,IF(Endnoten!H10&gt;=(Endnoten!$AG$8/100),4,5))))</f>
        <v>5</v>
      </c>
      <c r="J10" s="31" t="e">
        <f>IF(((Notenliste!F9)/Notenliste!$F$1)&gt;=((Endnoten!$AI$5+1)/100),1,IF(((Notenliste!F9)/Notenliste!$F$1)&gt;=(Endnoten!$AI$5/100),1.1,IF(((Notenliste!F9)/Notenliste!$F$1)&gt;=(Endnoten!$AI$6/100),1.2,IF(((Notenliste!F9)/Notenliste!$F$1)&gt;=(Endnoten!$AI$7/100),1.3,IF(((Notenliste!F9)/Notenliste!$F$1)&gt;=((Endnoten!$AI$8)/100),1.4,IF(((Notenliste!F9)/Notenliste!$F$1)&gt;=((Endnoten!$AI$9)/100),1.44,IF(((Notenliste!F9)/Notenliste!$F$1)&gt;=((Endnoten!$AI$10)/100),1.6,IF(((Notenliste!F9)/Notenliste!$F$1)&gt;=((Endnoten!$AI$11)/100),1.7,IF(((Notenliste!F9)/Notenliste!$F$1)&gt;=((Endnoten!$AI$12)/100),1.8,IF(((Notenliste!F9)/Notenliste!$F$1)&gt;=((Endnoten!$AI$13)/100),1.9,IF(((Notenliste!F9)/Notenliste!$F$1)&gt;=((Endnoten!$AI$14)/100),2,IF(((Notenliste!F9)/Notenliste!$F$1)&gt;=((Endnoten!$AI$15)/100),2.1,IF(((Notenliste!F9)/Notenliste!$F$1)&gt;=((Endnoten!$AI$16)/100),2.2,IF(((Notenliste!F9)/Notenliste!$F$1)&gt;=((Endnoten!$AI$17)/100),2.3,IF(((Notenliste!F9)/Notenliste!$F$1)&gt;=((Endnoten!$AI$18)/100),2.4,IF(((Notenliste!F9)/Notenliste!$F$1)&gt;=((Endnoten!$AI$19)/100),2.5,IF(((Notenliste!F9)/Notenliste!$F$1)&gt;=((Endnoten!$AI$20)/100),2.6,IF(((Notenliste!F9)/Notenliste!$F$1)&gt;=((Endnoten!$AI$21)/100),2.7,IF(((Notenliste!F9)/Notenliste!$F$1)&gt;=((Endnoten!$AI$22)/100),2.8,IF(((Notenliste!F9)/Notenliste!$F$1)&gt;=((Endnoten!$AI$23)/100),2.9,IF(((Notenliste!F9)/Notenliste!$F$1)&gt;=((Endnoten!$AI$24)/100),3,IF(((Notenliste!F9)/Notenliste!$F$1)&gt;=((Endnoten!$AI$25)/100),3.1,IF(((Notenliste!F9)/Notenliste!$F$1)&gt;=((Endnoten!$AI$26)/100),3.2,IF(((Notenliste!F9)/Notenliste!$F$1)&gt;=((Endnoten!$AI$27)/100),3.3,IF(((Notenliste!F9)/Notenliste!$F$1)&gt;=((Endnoten!$AI$28)/100),3.4,IF(((Notenliste!F9)/Notenliste!$F$1)&gt;=((Endnoten!$AI$29)/100),3.5,IF(((Notenliste!F9)/Notenliste!$F$1)&gt;=((Endnoten!$AI$30)/100),3.6,IF(((Notenliste!F9)/Notenliste!$F$1)&gt;=((Endnoten!$AI$31)/100),3.7,IF(((Notenliste!F9)/Notenliste!$F$1)&gt;=((Endnoten!$AI$32)/100),3.8,IF(((Notenliste!F9)/Notenliste!$F$1)&gt;=((Endnoten!$AI$33)/100),3.9,IF(((Notenliste!F9)/Notenliste!$F$1)&gt;=((Endnoten!$AI$34)/100),4,IF(((Notenliste!F9)/Notenliste!$F$1)&gt;=((Endnoten!$AI$35)/100),4.1,IF(((Notenliste!F9)/Notenliste!$F$1)&gt;=((Endnoten!$AI$36)/100),4.2,IF(((Notenliste!F9)/Notenliste!$F$1)&gt;=((Endnoten!$AI$37)/100),4.3,IF(((Notenliste!F9)/Notenliste!$F$1)&gt;=((Endnoten!$AI$38)/100),4.4,IF(((Notenliste!F9)/Notenliste!$F$1)&gt;=((Endnoten!$AI$39)/100),4.5,IF(((Notenliste!F9)/Notenliste!$F$1)&gt;=((Endnoten!$AI$40)/100),4.6,IF(((Notenliste!F9)/Notenliste!$F$1)&gt;=((Endnoten!$AI$41)/100),4.7,IF(((Notenliste!F9)/Notenliste!$F$1)&gt;=((Endnoten!$AI$42)/100),4.8,IF(((Notenliste!F9)/Notenliste!$F$1)&gt;=((Endnoten!$AI$43)/100),4.9,5))))))))))))))))))))))))))))))))))))))))</f>
        <v>#DIV/0!</v>
      </c>
      <c r="K10" s="28">
        <f>Notenliste!H9</f>
        <v>0</v>
      </c>
      <c r="L10" s="29">
        <f>IF(Notenliste!H9&gt;=0.1,Notenliste!H9/Notenliste!H$1,)</f>
        <v>0</v>
      </c>
      <c r="M10" s="30">
        <f>IF(Endnoten!L10&gt;=(Endnoten!$AG$5/100),1,IF(Endnoten!L10&gt;=(Endnoten!$AG$6/100),2,IF(Endnoten!L10&gt;=(Endnoten!$AG$7/100),3,IF(Endnoten!L10&gt;=(Endnoten!$AG$8/100),4,5))))</f>
        <v>5</v>
      </c>
      <c r="N10" s="31" t="e">
        <f>IF(((Notenliste!H9)/Notenliste!$H$1)&gt;=((Endnoten!$AI$5+1)/100),1,IF(((Notenliste!H9)/Notenliste!$H$1)&gt;=(Endnoten!$AI$5/100),1.1,IF(((Notenliste!H9)/Notenliste!$H$1)&gt;=(Endnoten!$AI$6/100),1.2,IF(((Notenliste!H9)/Notenliste!$H$1)&gt;=(Endnoten!$AI$7/100),1.3,IF(((Notenliste!H9)/Notenliste!$H$1)&gt;=((Endnoten!$AI$8)/100),1.4,IF(((Notenliste!H9)/Notenliste!$H$1)&gt;=((Endnoten!$AI$9)/100),1.44,IF(((Notenliste!H9)/Notenliste!$H$1)&gt;=((Endnoten!$AI$10)/100),1.6,IF(((Notenliste!H9)/Notenliste!$H$1)&gt;=((Endnoten!$AI$11)/100),1.7,IF(((Notenliste!H9)/Notenliste!$H$1)&gt;=((Endnoten!$AI$12)/100),1.8,IF(((Notenliste!H9)/Notenliste!$H$1)&gt;=((Endnoten!$AI$13)/100),1.9,IF(((Notenliste!H9)/Notenliste!$H$1)&gt;=((Endnoten!$AI$14)/100),2,IF(((Notenliste!H9)/Notenliste!$H$1)&gt;=((Endnoten!$AI$15)/100),2.1,IF(((Notenliste!H9)/Notenliste!$H$1)&gt;=((Endnoten!$AI$16)/100),2.2,IF(((Notenliste!H9)/Notenliste!$H$1)&gt;=((Endnoten!$AI$17)/100),2.3,IF(((Notenliste!H9)/Notenliste!$H$1)&gt;=((Endnoten!$AI$18)/100),2.4,IF(((Notenliste!H9)/Notenliste!$H$1)&gt;=((Endnoten!$AI$19)/100),2.5,IF(((Notenliste!H9)/Notenliste!$H$1)&gt;=((Endnoten!$AI$20)/100),2.6,IF(((Notenliste!H9)/Notenliste!$H$1)&gt;=((Endnoten!$AI$21)/100),2.7,IF(((Notenliste!H9)/Notenliste!$H$1)&gt;=((Endnoten!$AI$22)/100),2.8,IF(((Notenliste!H9)/Notenliste!$H$1)&gt;=((Endnoten!$AI$23)/100),2.9,IF(((Notenliste!H9)/Notenliste!$H$1)&gt;=((Endnoten!$AI$24)/100),3,IF(((Notenliste!H9)/Notenliste!$H$1)&gt;=((Endnoten!$AI$25)/100),3.1,IF(((Notenliste!H9)/Notenliste!$H$1)&gt;=((Endnoten!$AI$26)/100),3.2,IF(((Notenliste!H9)/Notenliste!$H$1)&gt;=((Endnoten!$AI$27)/100),3.3,IF(((Notenliste!H9)/Notenliste!$H$1)&gt;=((Endnoten!$AI$28)/100),3.4,IF(((Notenliste!H9)/Notenliste!$H$1)&gt;=((Endnoten!$AI$29)/100),3.5,IF(((Notenliste!H9)/Notenliste!$H$1)&gt;=((Endnoten!$AI$30)/100),3.6,IF(((Notenliste!H9)/Notenliste!$H$1)&gt;=((Endnoten!$AI$31)/100),3.7,IF(((Notenliste!H9)/Notenliste!$H$1)&gt;=((Endnoten!$AI$32)/100),3.8,IF(((Notenliste!H9)/Notenliste!$H$1)&gt;=((Endnoten!$AI$33)/100),3.9,IF(((Notenliste!H9)/Notenliste!$H$1)&gt;=((Endnoten!$AI$34)/100),4,IF(((Notenliste!H9)/Notenliste!$H$1)&gt;=((Endnoten!$AI$35)/100),4.1,IF(((Notenliste!H9)/Notenliste!$H$1)&gt;=((Endnoten!$AI$36)/100),4.2,IF(((Notenliste!H9)/Notenliste!$H$1)&gt;=((Endnoten!$AI$37)/100),4.3,IF(((Notenliste!H9)/Notenliste!$H$1)&gt;=((Endnoten!$AI$38)/100),4.4,IF(((Notenliste!H9)/Notenliste!$H$1)&gt;=((Endnoten!$AI$39)/100),4.5,IF(((Notenliste!H9)/Notenliste!$H$1)&gt;=((Endnoten!$AI$40)/100),4.6,IF(((Notenliste!H9)/Notenliste!$H$1)&gt;=((Endnoten!$AI$41)/100),4.7,IF(((Notenliste!H9)/Notenliste!$H$1)&gt;=((Endnoten!$AI$42)/100),4.8,IF(((Notenliste!H9)/Notenliste!$H$1)&gt;=((Endnoten!$AI$43)/100),4.9,5))))))))))))))))))))))))))))))))))))))))</f>
        <v>#DIV/0!</v>
      </c>
      <c r="O10" s="28">
        <f>Notenliste!L9</f>
        <v>0</v>
      </c>
      <c r="P10" s="29">
        <f>IF(Notenliste!J9&gt;=0.1,Notenliste!J9/Notenliste!J$1,)</f>
        <v>0</v>
      </c>
      <c r="Q10" s="30">
        <f>IF(Endnoten!P10&gt;=(Endnoten!$AG$5/100),1,IF(Endnoten!P10&gt;=(Endnoten!$AG$6/100),2,IF(Endnoten!P10&gt;=(Endnoten!$AG$7/100),3,IF(Endnoten!P10&gt;=(Endnoten!$AG$8/100),4,5))))</f>
        <v>5</v>
      </c>
      <c r="R10" s="31" t="e">
        <f>IF(((Notenliste!J9)/Notenliste!$J$1)&gt;=((Endnoten!$AI$5+1)/100),1,IF(((Notenliste!J9)/Notenliste!$J$1)&gt;=(Endnoten!$AI$5/100),1.1,IF(((Notenliste!J9)/Notenliste!$J$1)&gt;=(Endnoten!$AI$6/100),1.2,IF(((Notenliste!J9)/Notenliste!$J$1)&gt;=(Endnoten!$AI$7/100),1.3,IF(((Notenliste!J9)/Notenliste!$J$1)&gt;=((Endnoten!$AI$8)/100),1.4,IF(((Notenliste!J9)/Notenliste!$J$1)&gt;=((Endnoten!$AI$9)/100),1.44,IF(((Notenliste!J9)/Notenliste!$J$1)&gt;=((Endnoten!$AI$10)/100),1.6,IF(((Notenliste!J9)/Notenliste!$J$1)&gt;=((Endnoten!$AI$11)/100),1.7,IF(((Notenliste!J9)/Notenliste!$J$1)&gt;=((Endnoten!$AI$12)/100),1.8,IF(((Notenliste!J9)/Notenliste!$J$1)&gt;=((Endnoten!$AI$13)/100),1.9,IF(((Notenliste!J9)/Notenliste!$J$1)&gt;=((Endnoten!$AI$14)/100),2,IF(((Notenliste!J9)/Notenliste!$J$1)&gt;=((Endnoten!$AI$15)/100),2.1,IF(((Notenliste!J9)/Notenliste!$J$1)&gt;=((Endnoten!$AI$16)/100),2.2,IF(((Notenliste!J9)/Notenliste!$J$1)&gt;=((Endnoten!$AI$17)/100),2.3,IF(((Notenliste!J9)/Notenliste!$J$1)&gt;=((Endnoten!$AI$18)/100),2.4,IF(((Notenliste!J9)/Notenliste!$J$1)&gt;=((Endnoten!$AI$19)/100),2.5,IF(((Notenliste!J9)/Notenliste!$J$1)&gt;=((Endnoten!$AI$20)/100),2.6,IF(((Notenliste!J9)/Notenliste!$J$1)&gt;=((Endnoten!$AI$21)/100),2.7,IF(((Notenliste!J9)/Notenliste!$J$1)&gt;=((Endnoten!$AI$22)/100),2.8,IF(((Notenliste!J9)/Notenliste!$J$1)&gt;=((Endnoten!$AI$23)/100),2.9,IF(((Notenliste!J9)/Notenliste!$J$1)&gt;=((Endnoten!$AI$24)/100),3,IF(((Notenliste!J9)/Notenliste!$J$1)&gt;=((Endnoten!$AI$25)/100),3.1,IF(((Notenliste!J9)/Notenliste!$J$1)&gt;=((Endnoten!$AI$26)/100),3.2,IF(((Notenliste!J9)/Notenliste!$J$1)&gt;=((Endnoten!$AI$27)/100),3.3,IF(((Notenliste!J9)/Notenliste!$J$1)&gt;=((Endnoten!$AI$28)/100),3.4,IF(((Notenliste!J9)/Notenliste!$J$1)&gt;=((Endnoten!$AI$29)/100),3.5,IF(((Notenliste!J9)/Notenliste!$J$1)&gt;=((Endnoten!$AI$30)/100),3.6,IF(((Notenliste!J9)/Notenliste!$J$1)&gt;=((Endnoten!$AI$31)/100),3.7,IF(((Notenliste!J9)/Notenliste!$J$1)&gt;=((Endnoten!$AI$32)/100),3.8,IF(((Notenliste!J9)/Notenliste!$J$1)&gt;=((Endnoten!$AI$33)/100),3.9,IF(((Notenliste!J9)/Notenliste!$J$1)&gt;=((Endnoten!$AI$34)/100),4,IF(((Notenliste!J9)/Notenliste!$J$1)&gt;=((Endnoten!$AI$35)/100),4.1,IF(((Notenliste!J9)/Notenliste!$J$1)&gt;=((Endnoten!$AI$36)/100),4.2,IF(((Notenliste!J9)/Notenliste!$J$1)&gt;=((Endnoten!$AI$37)/100),4.3,IF(((Notenliste!J9)/Notenliste!$J$1)&gt;=((Endnoten!$AI$38)/100),4.4,IF(((Notenliste!J9)/Notenliste!$J$1)&gt;=((Endnoten!$AI$39)/100),4.5,IF(((Notenliste!J9)/Notenliste!$J$1)&gt;=((Endnoten!$AI$40)/100),4.6,IF(((Notenliste!J9)/Notenliste!$J$1)&gt;=((Endnoten!$AI$41)/100),4.7,IF(((Notenliste!J9)/Notenliste!$J$1)&gt;=((Endnoten!$AI$42)/100),4.8,IF(((Notenliste!J9)/Notenliste!$J$1)&gt;=((Endnoten!$AI$43)/100),4.9,5))))))))))))))))))))))))))))))))))))))))</f>
        <v>#DIV/0!</v>
      </c>
      <c r="S10" s="28">
        <f>Notenliste!L9</f>
        <v>0</v>
      </c>
      <c r="T10" s="29">
        <f>IF(Notenliste!L9&gt;=0.1,Notenliste!L9/Notenliste!L$1,)</f>
        <v>0</v>
      </c>
      <c r="U10" s="30">
        <f>IF(Endnoten!T10&gt;=(Endnoten!$AG$5/100),1,IF(Endnoten!T10&gt;=(Endnoten!$AG$6/100),2,IF(Endnoten!T10&gt;=(Endnoten!$AG$7/100),3,IF(Endnoten!T10&gt;=(Endnoten!$AG$8/100),4,5))))</f>
        <v>5</v>
      </c>
      <c r="V10" s="31" t="e">
        <f>IF(((Notenliste!L9)/Notenliste!$L$1)&gt;=((Endnoten!$AI$5+1)/100),1,IF(((Notenliste!L9)/Notenliste!$L$1)&gt;=(Endnoten!$AI$5/100),1.1,IF(((Notenliste!L9)/Notenliste!$L$1)&gt;=(Endnoten!$AI$6/100),1.2,IF(((Notenliste!L9)/Notenliste!$L$1)&gt;=(Endnoten!$AI$7/100),1.3,IF(((Notenliste!L9)/Notenliste!$L$1)&gt;=((Endnoten!$AI$8)/100),1.4,IF(((Notenliste!L9)/Notenliste!$L$1)&gt;=((Endnoten!$AI$9)/100),1.5,IF(((Notenliste!L9)/Notenliste!$L$1)&gt;=((Endnoten!$AI$10)/100),1.6,IF(((Notenliste!L9)/Notenliste!$L$1)&gt;=((Endnoten!$AI$11)/100),1.7,IF(((Notenliste!L9)/Notenliste!$L$1)&gt;=((Endnoten!$AI$12)/100),1.8,IF(((Notenliste!L9)/Notenliste!$L$1)&gt;=((Endnoten!$AI$13)/100),1.9,IF(((Notenliste!L9)/Notenliste!$L$1)&gt;=((Endnoten!$AI$14)/100),2,IF(((Notenliste!L9)/Notenliste!$L$1)&gt;=((Endnoten!$AI$15)/100),2.1,IF(((Notenliste!L9)/Notenliste!$L$1)&gt;=((Endnoten!$AI$16)/100),2.2,IF(((Notenliste!L9)/Notenliste!$L$1)&gt;=((Endnoten!$AI$17)/100),2.3,IF(((Notenliste!L9)/Notenliste!$L$1)&gt;=((Endnoten!$AI$18)/100),2.4,IF(((Notenliste!L9)/Notenliste!$L$1)&gt;=((Endnoten!$AI$19)/100),2.5,IF(((Notenliste!L9)/Notenliste!$L$1)&gt;=((Endnoten!$AI$20)/100),2.6,IF(((Notenliste!L9)/Notenliste!$L$1)&gt;=((Endnoten!$AI$21)/100),2.7,IF(((Notenliste!L9)/Notenliste!$L$1)&gt;=((Endnoten!$AI$22)/100),2.8,IF(((Notenliste!L9)/Notenliste!$L$1)&gt;=((Endnoten!$AI$23)/100),2.9,IF(((Notenliste!L9)/Notenliste!$L$1)&gt;=((Endnoten!$AI$24)/100),3,IF(((Notenliste!L9)/Notenliste!$L$1)&gt;=((Endnoten!$AI$25)/100),3.1,IF(((Notenliste!L9)/Notenliste!$L$1)&gt;=((Endnoten!$AI$26)/100),3.2,IF(((Notenliste!L9)/Notenliste!$L$1)&gt;=((Endnoten!$AI$27)/100),3.3,IF(((Notenliste!L9)/Notenliste!$L$1)&gt;=((Endnoten!$AI$28)/100),3.4,IF(((Notenliste!L9)/Notenliste!$L$1)&gt;=((Endnoten!$AI$29)/100),3.5,IF(((Notenliste!L9)/Notenliste!$L$1)&gt;=((Endnoten!$AI$30)/100),3.6,IF(((Notenliste!L9)/Notenliste!$L$1)&gt;=((Endnoten!$AI$31)/100),3.7,IF(((Notenliste!L9)/Notenliste!$L$1)&gt;=((Endnoten!$AI$32)/100),3.8,IF(((Notenliste!L9)/Notenliste!$L$1)&gt;=((Endnoten!$AI$33)/100),3.9,IF(((Notenliste!L9)/Notenliste!$L$1)&gt;=((Endnoten!$AI$34)/100),4,IF(((Notenliste!L9)/Notenliste!$L$1)&gt;=((Endnoten!$AI$35)/100),4.1,IF(((Notenliste!L9)/Notenliste!$L$1)&gt;=((Endnoten!$AI$36)/100),4.2,IF(((Notenliste!L9)/Notenliste!$L$1)&gt;=((Endnoten!$AI$37)/100),4.3,IF(((Notenliste!L9)/Notenliste!$L$1)&gt;=((Endnoten!$AI$38)/100),4.4,IF(((Notenliste!L9)/Notenliste!$L$1)&gt;=((Endnoten!$AI$39)/100),4.5,IF(((Notenliste!L9)/Notenliste!$L$1)&gt;=((Endnoten!$AI$40)/100),4.6,IF(((Notenliste!L9)/Notenliste!$L$1)&gt;=((Endnoten!$AI$41)/100),4.7,IF(((Notenliste!L9)/Notenliste!$L$1)&gt;=((Endnoten!$AI$42)/100),4.8,IF(((Notenliste!L9)/Notenliste!$L$1)&gt;=((Endnoten!$AI$43)/100),4.9,5))))))))))))))))))))))))))))))))))))))))</f>
        <v>#DIV/0!</v>
      </c>
      <c r="W10" s="28">
        <v>0</v>
      </c>
      <c r="X10" s="29" cm="1">
        <f t="array" ref="X10">ROUND(_xlfn.IFS((T10&gt;0.1),(AVERAGE(F10,J10,N10,R10,U10)),(P10&gt;=0.1),(AVERAGE(F10,J10,N10,R10)),(L10&gt;=0.1),(AVERAGE(F10,J10,N10)),(H10&gt;0.1),(AVERAGE(F10,J10)),(D10&gt;0.1),F10,(D10&lt;0.1),10.12345), 2)</f>
        <v>10.119999999999999</v>
      </c>
      <c r="Y10" s="29" t="str">
        <f t="shared" si="0"/>
        <v>ND</v>
      </c>
      <c r="Z10" s="29" t="e">
        <f t="shared" si="1"/>
        <v>#DIV/0!</v>
      </c>
      <c r="AA10" s="29">
        <f>SUM(Notenliste!O9:AR9)</f>
        <v>8</v>
      </c>
      <c r="AB10" s="29">
        <f>Notenliste!AT9</f>
        <v>1</v>
      </c>
      <c r="AC10" s="29" t="str">
        <f>IF((D10&lt;0.1),"Nur MA",((AB10*Notenliste!$AT$1)+(IF(W10=0,Y10,Z10)*(1-Notenliste!$AT$1))))</f>
        <v>Nur MA</v>
      </c>
      <c r="AD10" s="29" t="e">
        <f t="shared" si="2"/>
        <v>#DIV/0!</v>
      </c>
      <c r="AE10" s="10" t="e">
        <f t="shared" si="3"/>
        <v>#DIV/0!</v>
      </c>
      <c r="AH10" s="16">
        <v>1.6</v>
      </c>
      <c r="AI10" s="16">
        <f>AI9-2</f>
        <v>88</v>
      </c>
      <c r="AJ10">
        <f>IF(((AM10+AK10+AL10)/$AM$3)&gt;=((Endnoten!$AI$5+1)/100),1,IF(((AM10+AK10+AL10)/$AM$3)&gt;=(Endnoten!$AI$5/100),1.1,IF(((AM10+AK10+AL10)/$AM$3)&gt;=(Endnoten!$AI$6/100),1.2,IF(((AM10+AK10+AL10)/$AM$3)&gt;=(Endnoten!$AI$7/100),1.3,IF(((AM10+AK10+AL10)/$AM$3)&gt;=((Endnoten!$AI$8)/100),1.4,IF(((AM10+AK10+AL10)/$AM$3)&gt;=((Endnoten!$AI$9)/100),1.5,IF(((AM10+AK10+AL10)/$AM$3)&gt;=((Endnoten!$AI$10)/100),1.6,IF(((AM10+AK10+AL10)/$AM$3)&gt;=((Endnoten!$AI$11)/100),1.7,IF(((AM10+AK10+AL10)/$AM$3)&gt;=((Endnoten!$AI$12)/100),1.8,IF(((AM10+AK10+AL10)/$AM$3)&gt;=((Endnoten!$AI$13)/100),1.9,IF(((AM10+AK10+AL10)/$AM$3)&gt;=((Endnoten!$AI$14)/100),2,IF(((AM10+AK10+AL10)/$AM$3)&gt;=((Endnoten!$AI$15)/100),2.1,IF(((AM10+AK10+AL10)/$AM$3)&gt;=((Endnoten!$AI$16)/100),2.2,IF(((AM10+AK10+AL10)/$AM$3)&gt;=((Endnoten!$AI$17)/100),2.3,IF(((AM10+AK10+AL10)/$AM$3)&gt;=((Endnoten!$AI$18)/100),2.4,IF(((AM10+AK10+AL10)/$AM$3)&gt;=((Endnoten!$AI$19)/100),2.5,IF(((AM10+AK10+AL10)/$AM$3)&gt;=((Endnoten!$AI$20)/100),2.6,IF(((AM10+AK10+AL10)/$AM$3)&gt;=((Endnoten!$AI$21)/100),2.7,IF(((AM10+AK10+AL10)/$AM$3)&gt;=((Endnoten!$AI$22)/100),2.8,IF(((AM10+AK10+AL10)/$AM$3)&gt;=((Endnoten!$AI$23)/100),2.9,IF(((AM10+AK10+AL10)/$AM$3)&gt;=((Endnoten!$AI$24)/100),3,IF(((AM10+AK10+AL10)/$AM$3)&gt;=((Endnoten!$AI$25)/100),3.1,IF(((AM10+AK10+AL10)/$AM$3)&gt;=((Endnoten!$AI$26)/100),3.2,IF(((AM10+AK10+AL10)/$AM$3)&gt;=((Endnoten!$AI$27)/100),3.3,IF(((AM10+AK10+AL10)/$AM$3)&gt;=((Endnoten!$AI$28)/100),3.4,IF(((AM10+AK10+AL10)/$AM$3)&gt;=((Endnoten!$AI$29)/100),3.5,IF(((AM10+AK10+AL10)/$AM$3)&gt;=((Endnoten!$AI$30)/100),3.6,IF(((AM10+AK10+AL10)/$AM$3)&gt;=((Endnoten!$AI$31)/100),3.7,IF(((AM10+AK10+AL10)/$AM$3)&gt;=((Endnoten!$AI$32)/100),3.8,IF(((AM10+AK10+AL10)/$AM$3)&gt;=((Endnoten!$AI$33)/100),3.9,IF(((AM10+AK10+AL10)/$AM$3)&gt;=((Endnoten!$AI$34)/100),4,IF(((AM10+AK10+AL10)/$AM$3)&gt;=((Endnoten!$AI$35)/100),4.1,IF(((AM10+AK10+AL10)/$AM$3)&gt;=((Endnoten!$AI$36)/100),4.2,IF(((AM10+AK10+AL10)/$AM$3)&gt;=((Endnoten!$AI$37)/100),4.3,IF(((AM10+AK10+AL10)/$AM$3)&gt;=((Endnoten!$AI$38)/100),4.4,IF(((AM10+AK10+AL10)/$AM$3)&gt;=((Endnoten!$AI$39)/100),4.5,IF(((AM10+AK10+AL10)/$AM$3)&gt;=((Endnoten!$AI$40)/100),4.6,IF(((AM10+AK10+AL10)/$AM$3)&gt;=((Endnoten!$AI$41)/100),4.7,IF(((AM10+AK10+AL10)/$AM$3)&gt;=((Endnoten!$AI$42)/100),4.8,IF(((AM10+AK10+AL10)/$AM$3)&gt;=((Endnoten!$AI$43)/100),4.9,5))))))))))))))))))))))))))))))))))))))))</f>
        <v>1.6</v>
      </c>
      <c r="AM10">
        <f t="shared" si="8"/>
        <v>88</v>
      </c>
      <c r="AO10" s="53"/>
      <c r="AP10" s="53" t="e">
        <f t="shared" si="4"/>
        <v>#DIV/0!</v>
      </c>
      <c r="AQ10" s="53" t="e">
        <f t="shared" si="5"/>
        <v>#DIV/0!</v>
      </c>
      <c r="AR10" s="53" t="e">
        <f t="shared" si="6"/>
        <v>#DIV/0!</v>
      </c>
      <c r="AS10" s="53" t="e">
        <f t="shared" si="7"/>
        <v>#DIV/0!</v>
      </c>
      <c r="AU10" s="1">
        <f>IF(((Notenliste!D9+Notenliste!F9+Notenliste!H9)/$AU$1)&gt;=((Endnoten!$AI$5+1)/100),1,IF(((Notenliste!D9+Notenliste!F9+Notenliste!H9)/$AU$1)&gt;=(Endnoten!$AI$5/100),1.1,IF(((Notenliste!D9+Notenliste!F9+Notenliste!H9)/$AU$1)&gt;=(Endnoten!$AI$6/100),1.2,IF(((Notenliste!D9+Notenliste!F9+Notenliste!H9)/$AU$1)&gt;=(Endnoten!$AI$7/100),1.3,IF(((Notenliste!D9+Notenliste!F9+Notenliste!H9)/$AU$1)&gt;=((Endnoten!$AI$8)/100),1.4,IF(((Notenliste!D9+Notenliste!F9+Notenliste!H9)/$AU$1)&gt;=((Endnoten!$AI$9)/100),1.5,IF(((Notenliste!D9+Notenliste!F9+Notenliste!H9)/$AU$1)&gt;=((Endnoten!$AI$10)/100),1.6,IF(((Notenliste!D9+Notenliste!F9+Notenliste!H9)/$AU$1)&gt;=((Endnoten!$AI$11)/100),1.7,IF(((Notenliste!D9+Notenliste!F9+Notenliste!H9)/$AU$1)&gt;=((Endnoten!$AI$12)/100),1.8,IF(((Notenliste!D9+Notenliste!F9+Notenliste!H9)/$AU$1)&gt;=((Endnoten!$AI$13)/100),1.9,IF(((Notenliste!D9+Notenliste!F9+Notenliste!H9)/$AU$1)&gt;=((Endnoten!$AI$14)/100),2,IF(((Notenliste!D9+Notenliste!F9+Notenliste!H9)/$AU$1)&gt;=((Endnoten!$AI$15)/100),2.1,IF(((Notenliste!D9+Notenliste!F9+Notenliste!H9)/$AU$1)&gt;=((Endnoten!$AI$16)/100),2.2,IF(((Notenliste!D9+Notenliste!F9+Notenliste!H9)/$AU$1)&gt;=((Endnoten!$AI$17)/100),2.3,IF(((Notenliste!D9+Notenliste!F9+Notenliste!H9)/$AU$1)&gt;=((Endnoten!$AI$18)/100),2.4,IF(((Notenliste!D9+Notenliste!F9+Notenliste!H9)/$AU$1)&gt;=((Endnoten!$AI$19)/100),2.5,IF(((Notenliste!D9+Notenliste!F9+Notenliste!H9)/$AU$1)&gt;=((Endnoten!$AI$20)/100),2.6,IF(((Notenliste!D9+Notenliste!F9+Notenliste!H9)/$AU$1)&gt;=((Endnoten!$AI$21)/100),2.7,IF(((Notenliste!D9+Notenliste!F9+Notenliste!H9)/$AU$1)&gt;=((Endnoten!$AI$22)/100),2.8,IF(((Notenliste!D9+Notenliste!F9+Notenliste!H9)/$AU$1)&gt;=((Endnoten!$AI$23)/100),2.9,IF(((Notenliste!D9+Notenliste!F9+Notenliste!H9)/$AU$1)&gt;=((Endnoten!$AI$24)/100),3,IF(((Notenliste!D9+Notenliste!F9+Notenliste!H9)/$AU$1)&gt;=((Endnoten!$AI$25)/100),3.1,IF(((Notenliste!D9+Notenliste!F9+Notenliste!H9)/$AU$1)&gt;=((Endnoten!$AI$26)/100),3.2,IF(((Notenliste!D9+Notenliste!F9+Notenliste!H9)/$AU$1)&gt;=((Endnoten!$AI$27)/100),3.3,IF(((Notenliste!D9+Notenliste!F9+Notenliste!H9)/$AU$1)&gt;=((Endnoten!$AI$28)/100),3.4,IF(((Notenliste!D9+Notenliste!F9+Notenliste!H9)/$AU$1)&gt;=((Endnoten!$AI$29)/100),3.5,IF(((Notenliste!D9+Notenliste!F9+Notenliste!H9)/$AU$1)&gt;=((Endnoten!$AI$30)/100),3.6,IF(((Notenliste!D9+Notenliste!F9+Notenliste!H9)/$AU$1)&gt;=((Endnoten!$AI$31)/100),3.7,IF(((Notenliste!D9+Notenliste!F9+Notenliste!H9)/$AU$1)&gt;=((Endnoten!$AI$32)/100),3.8,IF(((Notenliste!D9+Notenliste!F9+Notenliste!H9)/$AU$1)&gt;=((Endnoten!$AI$33)/100),3.9,IF(((Notenliste!D9+Notenliste!F9+Notenliste!H9)/$AU$1)&gt;=((Endnoten!$AI$34)/100),4,IF(((Notenliste!D9+Notenliste!F9+Notenliste!H9)/$AU$1)&gt;=((Endnoten!$AI$35)/100),4.1,IF(((Notenliste!D9+Notenliste!F9+Notenliste!H9)/$AU$1)&gt;=((Endnoten!$AI$36)/100),4.2,IF(((Notenliste!D9+Notenliste!F9+Notenliste!H9)/$AU$1)&gt;=((Endnoten!$AI$37)/100),4.3,IF(((Notenliste!D9+Notenliste!F9+Notenliste!H9)/$AU$1)&gt;=((Endnoten!$AI$38)/100),4.4,IF(((Notenliste!D9+Notenliste!F9+Notenliste!H9)/$AU$1)&gt;=((Endnoten!$AI$39)/100),4.5,IF(((Notenliste!D9+Notenliste!F9+Notenliste!H9)/$AU$1)&gt;=((Endnoten!$AI$40)/100),4.6,IF(((Notenliste!D9+Notenliste!F9+Notenliste!H9)/$AU$1)&gt;=((Endnoten!$AI$41)/100),4.7,IF(((Notenliste!D9+Notenliste!F9+Notenliste!H9)/$AU$1)&gt;=((Endnoten!$AI$42)/100),4.8,IF(((Notenliste!D9+Notenliste!F9+Notenliste!H9)/$AU$1)&gt;=((Endnoten!$AI$43)/100),4.9,5))))))))))))))))))))))))))))))))))))))))</f>
        <v>5</v>
      </c>
      <c r="AV10" s="1">
        <f>IF(((Notenliste!D9+Notenliste!F9+Notenliste!H9+Notenliste!L9)/$AV$1)&gt;=((Endnoten!$AI$5+1)/100),1,IF(((Notenliste!D9+Notenliste!F9+Notenliste!H9+Notenliste!L9)/$AV$1)&gt;=(Endnoten!$AI$5/100),1.1,IF(((Notenliste!D9+Notenliste!F9+Notenliste!H9+Notenliste!L9)/$AV$1)&gt;=(Endnoten!$AI$6/100),1.2,IF(((Notenliste!D9+Notenliste!F9+Notenliste!H9+Notenliste!L9)/$AV$1)&gt;=(Endnoten!$AI$7/100),1.3,IF(((Notenliste!D9+Notenliste!F9+Notenliste!H9+Notenliste!L9)/$AV$1)&gt;=((Endnoten!$AI$8)/100),1.4,IF(((Notenliste!D9+Notenliste!F9+Notenliste!H9+Notenliste!L9)/$AV$1)&gt;=((Endnoten!$AI$9)/100),1.5,IF(((Notenliste!D9+Notenliste!F9+Notenliste!H9+Notenliste!L9)/$AV$1)&gt;=((Endnoten!$AI$10)/100),1.6,IF(((Notenliste!D9+Notenliste!F9+Notenliste!H9+Notenliste!L9)/$AV$1)&gt;=((Endnoten!$AI$11)/100),1.7,IF(((Notenliste!D9+Notenliste!F9+Notenliste!H9+Notenliste!L9)/$AV$1)&gt;=((Endnoten!$AI$12)/100),1.8,IF(((Notenliste!D9+Notenliste!F9+Notenliste!H9+Notenliste!L9)/$AV$1)&gt;=((Endnoten!$AI$13)/100),1.9,IF(((Notenliste!D9+Notenliste!F9+Notenliste!H9+Notenliste!L9)/$AV$1)&gt;=((Endnoten!$AI$14)/100),2,IF(((Notenliste!D9+Notenliste!F9+Notenliste!H9+Notenliste!L9)/$AV$1)&gt;=((Endnoten!$AI$15)/100),2.1,IF(((Notenliste!D9+Notenliste!F9+Notenliste!H9+Notenliste!L9)/$AV$1)&gt;=((Endnoten!$AI$16)/100),2.2,IF(((Notenliste!D9+Notenliste!F9+Notenliste!H9+Notenliste!L9)/$AV$1)&gt;=((Endnoten!$AI$17)/100),2.3,IF(((Notenliste!D9+Notenliste!F9+Notenliste!H9+Notenliste!L9)/$AV$1)&gt;=((Endnoten!$AI$18)/100),2.4,IF(((Notenliste!D9+Notenliste!F9+Notenliste!H9+Notenliste!L9)/$AV$1)&gt;=((Endnoten!$AI$19)/100),2.5,IF(((Notenliste!D9+Notenliste!F9+Notenliste!H9+Notenliste!L9)/$AV$1)&gt;=((Endnoten!$AI$20)/100),2.6,IF(((Notenliste!D9+Notenliste!F9+Notenliste!H9+Notenliste!L9)/$AV$1)&gt;=((Endnoten!$AI$21)/100),2.7,IF(((Notenliste!D9+Notenliste!F9+Notenliste!H9+Notenliste!L9)/$AV$1)&gt;=((Endnoten!$AI$22)/100),2.8,IF(((Notenliste!D9+Notenliste!F9+Notenliste!H9+Notenliste!L9)/$AV$1)&gt;=((Endnoten!$AI$23)/100),2.9,IF(((Notenliste!D9+Notenliste!F9+Notenliste!H9+Notenliste!L9)/$AV$1)&gt;=((Endnoten!$AI$24)/100),3,IF(((Notenliste!D9+Notenliste!F9+Notenliste!H9+Notenliste!L9)/$AV$1)&gt;=((Endnoten!$AI$25)/100),3.1,IF(((Notenliste!D9+Notenliste!F9+Notenliste!H9+Notenliste!L9)/$AV$1)&gt;=((Endnoten!$AI$26)/100),3.2,IF(((Notenliste!D9+Notenliste!F9+Notenliste!H9+Notenliste!L9)/$AV$1)&gt;=((Endnoten!$AI$27)/100),3.3,IF(((Notenliste!D9+Notenliste!F9+Notenliste!H9+Notenliste!L9)/$AV$1)&gt;=((Endnoten!$AI$28)/100),3.4,IF(((Notenliste!D9+Notenliste!F9+Notenliste!H9+Notenliste!L9)/$AV$1)&gt;=((Endnoten!$AI$29)/100),3.5,IF(((Notenliste!D9+Notenliste!F9+Notenliste!H9+Notenliste!L9)/$AV$1)&gt;=((Endnoten!$AI$30)/100),3.6,IF(((Notenliste!D9+Notenliste!F9+Notenliste!H9+Notenliste!L9)/$AV$1)&gt;=((Endnoten!$AI$31)/100),3.7,IF(((Notenliste!D9+Notenliste!F9+Notenliste!H9+Notenliste!L9)/$AV$1)&gt;=((Endnoten!$AI$32)/100),3.8,IF(((Notenliste!D9+Notenliste!F9+Notenliste!H9+Notenliste!L9)/$AV$1)&gt;=((Endnoten!$AI$33)/100),3.9,IF(((Notenliste!D9+Notenliste!F9+Notenliste!H9+Notenliste!L9)/$AV$1)&gt;=((Endnoten!$AI$34)/100),4,IF(((Notenliste!D9+Notenliste!F9+Notenliste!H9+Notenliste!L9)/$AV$1)&gt;=((Endnoten!$AI$35)/100),4.1,IF(((Notenliste!D9+Notenliste!F9+Notenliste!H9+Notenliste!L9)/$AV$1)&gt;=((Endnoten!$AI$36)/100),4.2,IF(((Notenliste!D9+Notenliste!F9+Notenliste!H9+Notenliste!L9)/$AV$1)&gt;=((Endnoten!$AI$37)/100),4.3,IF(((Notenliste!D9+Notenliste!F9+Notenliste!H9+Notenliste!L9)/$AV$1)&gt;=((Endnoten!$AI$38)/100),4.4,IF(((Notenliste!D9+Notenliste!F9+Notenliste!H9+Notenliste!L9)/$AV$1)&gt;=((Endnoten!$AI$39)/100),4.5,IF(((Notenliste!D9+Notenliste!F9+Notenliste!H9+Notenliste!L9)/$AV$1)&gt;=((Endnoten!$AI$40)/100),4.6,IF(((Notenliste!D9+Notenliste!F9+Notenliste!H9+Notenliste!L9)/$AV$1)&gt;=((Endnoten!$AI$41)/100),4.7,IF(((Notenliste!D9+Notenliste!F9+Notenliste!H9+Notenliste!L9)/$AV$1)&gt;=((Endnoten!$AI$42)/100),4.8,IF(((Notenliste!D9+Notenliste!F9+Notenliste!H9+Notenliste!L9)/$AV$1)&gt;=((Endnoten!$AI$43)/100),4.9,5))))))))))))))))))))))))))))))))))))))))</f>
        <v>5</v>
      </c>
    </row>
    <row r="11" spans="1:48" ht="18.75" x14ac:dyDescent="0.3">
      <c r="A11" s="32">
        <f>'Schüler+Bedienungsanleitung'!B23</f>
        <v>8</v>
      </c>
      <c r="B11" s="34">
        <f>'Schüler+Bedienungsanleitung'!C23</f>
        <v>8</v>
      </c>
      <c r="C11" s="32">
        <f>Notenliste!D10</f>
        <v>0</v>
      </c>
      <c r="D11" s="33">
        <f>IF(Notenliste!D10&gt;=0.1,Notenliste!D10/Notenliste!D$1,)</f>
        <v>0</v>
      </c>
      <c r="E11" s="34">
        <f>IF(Endnoten!D11&gt;=(Endnoten!$AG$5/100),1,IF(Endnoten!D11&gt;=(Endnoten!$AG$6/100),2,IF(Endnoten!D11&gt;=(Endnoten!$AG$7/100),3,IF(Endnoten!D11&gt;=(Endnoten!$AG$8/100),4,5))))</f>
        <v>5</v>
      </c>
      <c r="F11" s="38">
        <f>IF(((Notenliste!D10)/Notenliste!$D$1)&gt;=((Endnoten!$AI$5+1)/100),1,IF(((Notenliste!D10)/Notenliste!$D$1)&gt;=(Endnoten!$AI$5/100),1.1,IF(((Notenliste!D10)/Notenliste!$D$1)&gt;=(Endnoten!$AI$6/100),1.2,IF(((Notenliste!D10)/Notenliste!$D$1)&gt;=(Endnoten!$AI$7/100),1.3,IF(((Notenliste!D10)/Notenliste!$D$1)&gt;=((Endnoten!$AI$8)/100),1.4,IF(((Notenliste!D10)/Notenliste!$D$1)&gt;=((Endnoten!$AI$9)/100),1.44,IF(((Notenliste!D10)/Notenliste!$D$1)&gt;=((Endnoten!$AI$10)/100),1.6,IF(((Notenliste!D10)/Notenliste!$D$1)&gt;=((Endnoten!$AI$11)/100),1.7,IF(((Notenliste!D10)/Notenliste!$D$1)&gt;=((Endnoten!$AI$12)/100),1.8,IF(((Notenliste!D10)/Notenliste!$D$1)&gt;=((Endnoten!$AI$13)/100),1.9,IF(((Notenliste!D10)/Notenliste!$D$1)&gt;=((Endnoten!$AI$14)/100),2,IF(((Notenliste!D10)/Notenliste!$D$1)&gt;=((Endnoten!$AI$15)/100),2.1,IF(((Notenliste!D10)/Notenliste!$D$1)&gt;=((Endnoten!$AI$16)/100),2.2,IF(((Notenliste!D10)/Notenliste!$D$1)&gt;=((Endnoten!$AI$17)/100),2.3,IF(((Notenliste!D10)/Notenliste!$D$1)&gt;=((Endnoten!$AI$18)/100),2.4,IF(((Notenliste!D10)/Notenliste!$D$1)&gt;=((Endnoten!$AI$19)/100),2.5,IF(((Notenliste!D10)/Notenliste!$D$1)&gt;=((Endnoten!$AI$20)/100),2.6,IF(((Notenliste!D10)/Notenliste!$D$1)&gt;=((Endnoten!$AI$21)/100),2.7,IF(((Notenliste!D10)/Notenliste!$D$1)&gt;=((Endnoten!$AI$22)/100),2.8,IF(((Notenliste!D10)/Notenliste!$D$1)&gt;=((Endnoten!$AI$23)/100),2.9,IF(((Notenliste!D10)/Notenliste!$D$1)&gt;=((Endnoten!$AI$24)/100),3,IF(((Notenliste!D10)/Notenliste!$D$1)&gt;=((Endnoten!$AI$25)/100),3.1,IF(((Notenliste!D10)/Notenliste!$D$1)&gt;=((Endnoten!$AI$26)/100),3.2,IF(((Notenliste!D10)/Notenliste!$D$1)&gt;=((Endnoten!$AI$27)/100),3.3,IF(((Notenliste!D10)/Notenliste!$D$1)&gt;=((Endnoten!$AI$28)/100),3.4,IF(((Notenliste!D10)/Notenliste!$D$1)&gt;=((Endnoten!$AI$29)/100),3.5,IF(((Notenliste!D10)/Notenliste!$D$1)&gt;=((Endnoten!$AI$30)/100),3.6,IF(((Notenliste!D10)/Notenliste!$D$1)&gt;=((Endnoten!$AI$31)/100),3.7,IF(((Notenliste!D10)/Notenliste!$D$1)&gt;=((Endnoten!$AI$32)/100),3.8,IF(((Notenliste!D10)/Notenliste!$D$1)&gt;=((Endnoten!$AI$33)/100),3.9,IF(((Notenliste!D10)/Notenliste!$D$1)&gt;=((Endnoten!$AI$34)/100),4,IF(((Notenliste!D10)/Notenliste!$D$1)&gt;=((Endnoten!$AI$35)/100),4.1,IF(((Notenliste!D10)/Notenliste!$D$1)&gt;=((Endnoten!$AI$36)/100),4.2,IF(((Notenliste!D10)/Notenliste!$D$1)&gt;=((Endnoten!$AI$37)/100),4.3,IF(((Notenliste!D10)/Notenliste!$D$1)&gt;=((Endnoten!$AI$38)/100),4.4,IF(((Notenliste!D10)/Notenliste!$D$1)&gt;=((Endnoten!$AI$39)/100),4.5,IF(((Notenliste!D10)/Notenliste!$D$1)&gt;=((Endnoten!$AI$40)/100),4.6,IF(((Notenliste!D10)/Notenliste!$D$1)&gt;=((Endnoten!$AI$41)/100),4.7,IF(((Notenliste!D10)/Notenliste!$D$1)&gt;=((Endnoten!$AI$42)/100),4.8,IF(((Notenliste!D10)/Notenliste!$D$1)&gt;=((Endnoten!$AI$43)/100),4.9,5))))))))))))))))))))))))))))))))))))))))</f>
        <v>5</v>
      </c>
      <c r="G11" s="32">
        <f>Notenliste!F10</f>
        <v>0</v>
      </c>
      <c r="H11" s="33">
        <f>IF(Notenliste!F10&gt;=0.1,Notenliste!F10/Notenliste!F$1,)</f>
        <v>0</v>
      </c>
      <c r="I11" s="34">
        <f>IF(Endnoten!H11&gt;=(Endnoten!$AG$5/100),1,IF(Endnoten!H11&gt;=(Endnoten!$AG$6/100),2,IF(Endnoten!H11&gt;=(Endnoten!$AG$7/100),3,IF(Endnoten!H11&gt;=(Endnoten!$AG$8/100),4,5))))</f>
        <v>5</v>
      </c>
      <c r="J11" s="38" t="e">
        <f>IF(((Notenliste!F10)/Notenliste!$F$1)&gt;=((Endnoten!$AI$5+1)/100),1,IF(((Notenliste!F10)/Notenliste!$F$1)&gt;=(Endnoten!$AI$5/100),1.1,IF(((Notenliste!F10)/Notenliste!$F$1)&gt;=(Endnoten!$AI$6/100),1.2,IF(((Notenliste!F10)/Notenliste!$F$1)&gt;=(Endnoten!$AI$7/100),1.3,IF(((Notenliste!F10)/Notenliste!$F$1)&gt;=((Endnoten!$AI$8)/100),1.4,IF(((Notenliste!F10)/Notenliste!$F$1)&gt;=((Endnoten!$AI$9)/100),1.44,IF(((Notenliste!F10)/Notenliste!$F$1)&gt;=((Endnoten!$AI$10)/100),1.6,IF(((Notenliste!F10)/Notenliste!$F$1)&gt;=((Endnoten!$AI$11)/100),1.7,IF(((Notenliste!F10)/Notenliste!$F$1)&gt;=((Endnoten!$AI$12)/100),1.8,IF(((Notenliste!F10)/Notenliste!$F$1)&gt;=((Endnoten!$AI$13)/100),1.9,IF(((Notenliste!F10)/Notenliste!$F$1)&gt;=((Endnoten!$AI$14)/100),2,IF(((Notenliste!F10)/Notenliste!$F$1)&gt;=((Endnoten!$AI$15)/100),2.1,IF(((Notenliste!F10)/Notenliste!$F$1)&gt;=((Endnoten!$AI$16)/100),2.2,IF(((Notenliste!F10)/Notenliste!$F$1)&gt;=((Endnoten!$AI$17)/100),2.3,IF(((Notenliste!F10)/Notenliste!$F$1)&gt;=((Endnoten!$AI$18)/100),2.4,IF(((Notenliste!F10)/Notenliste!$F$1)&gt;=((Endnoten!$AI$19)/100),2.5,IF(((Notenliste!F10)/Notenliste!$F$1)&gt;=((Endnoten!$AI$20)/100),2.6,IF(((Notenliste!F10)/Notenliste!$F$1)&gt;=((Endnoten!$AI$21)/100),2.7,IF(((Notenliste!F10)/Notenliste!$F$1)&gt;=((Endnoten!$AI$22)/100),2.8,IF(((Notenliste!F10)/Notenliste!$F$1)&gt;=((Endnoten!$AI$23)/100),2.9,IF(((Notenliste!F10)/Notenliste!$F$1)&gt;=((Endnoten!$AI$24)/100),3,IF(((Notenliste!F10)/Notenliste!$F$1)&gt;=((Endnoten!$AI$25)/100),3.1,IF(((Notenliste!F10)/Notenliste!$F$1)&gt;=((Endnoten!$AI$26)/100),3.2,IF(((Notenliste!F10)/Notenliste!$F$1)&gt;=((Endnoten!$AI$27)/100),3.3,IF(((Notenliste!F10)/Notenliste!$F$1)&gt;=((Endnoten!$AI$28)/100),3.4,IF(((Notenliste!F10)/Notenliste!$F$1)&gt;=((Endnoten!$AI$29)/100),3.5,IF(((Notenliste!F10)/Notenliste!$F$1)&gt;=((Endnoten!$AI$30)/100),3.6,IF(((Notenliste!F10)/Notenliste!$F$1)&gt;=((Endnoten!$AI$31)/100),3.7,IF(((Notenliste!F10)/Notenliste!$F$1)&gt;=((Endnoten!$AI$32)/100),3.8,IF(((Notenliste!F10)/Notenliste!$F$1)&gt;=((Endnoten!$AI$33)/100),3.9,IF(((Notenliste!F10)/Notenliste!$F$1)&gt;=((Endnoten!$AI$34)/100),4,IF(((Notenliste!F10)/Notenliste!$F$1)&gt;=((Endnoten!$AI$35)/100),4.1,IF(((Notenliste!F10)/Notenliste!$F$1)&gt;=((Endnoten!$AI$36)/100),4.2,IF(((Notenliste!F10)/Notenliste!$F$1)&gt;=((Endnoten!$AI$37)/100),4.3,IF(((Notenliste!F10)/Notenliste!$F$1)&gt;=((Endnoten!$AI$38)/100),4.4,IF(((Notenliste!F10)/Notenliste!$F$1)&gt;=((Endnoten!$AI$39)/100),4.5,IF(((Notenliste!F10)/Notenliste!$F$1)&gt;=((Endnoten!$AI$40)/100),4.6,IF(((Notenliste!F10)/Notenliste!$F$1)&gt;=((Endnoten!$AI$41)/100),4.7,IF(((Notenliste!F10)/Notenliste!$F$1)&gt;=((Endnoten!$AI$42)/100),4.8,IF(((Notenliste!F10)/Notenliste!$F$1)&gt;=((Endnoten!$AI$43)/100),4.9,5))))))))))))))))))))))))))))))))))))))))</f>
        <v>#DIV/0!</v>
      </c>
      <c r="K11" s="32">
        <f>Notenliste!H10</f>
        <v>0</v>
      </c>
      <c r="L11" s="33">
        <f>IF(Notenliste!H10&gt;=0.1,Notenliste!H10/Notenliste!H$1,)</f>
        <v>0</v>
      </c>
      <c r="M11" s="34">
        <f>IF(Endnoten!L11&gt;=(Endnoten!$AG$5/100),1,IF(Endnoten!L11&gt;=(Endnoten!$AG$6/100),2,IF(Endnoten!L11&gt;=(Endnoten!$AG$7/100),3,IF(Endnoten!L11&gt;=(Endnoten!$AG$8/100),4,5))))</f>
        <v>5</v>
      </c>
      <c r="N11" s="38" t="e">
        <f>IF(((Notenliste!H10)/Notenliste!$H$1)&gt;=((Endnoten!$AI$5+1)/100),1,IF(((Notenliste!H10)/Notenliste!$H$1)&gt;=(Endnoten!$AI$5/100),1.1,IF(((Notenliste!H10)/Notenliste!$H$1)&gt;=(Endnoten!$AI$6/100),1.2,IF(((Notenliste!H10)/Notenliste!$H$1)&gt;=(Endnoten!$AI$7/100),1.3,IF(((Notenliste!H10)/Notenliste!$H$1)&gt;=((Endnoten!$AI$8)/100),1.4,IF(((Notenliste!H10)/Notenliste!$H$1)&gt;=((Endnoten!$AI$9)/100),1.44,IF(((Notenliste!H10)/Notenliste!$H$1)&gt;=((Endnoten!$AI$10)/100),1.6,IF(((Notenliste!H10)/Notenliste!$H$1)&gt;=((Endnoten!$AI$11)/100),1.7,IF(((Notenliste!H10)/Notenliste!$H$1)&gt;=((Endnoten!$AI$12)/100),1.8,IF(((Notenliste!H10)/Notenliste!$H$1)&gt;=((Endnoten!$AI$13)/100),1.9,IF(((Notenliste!H10)/Notenliste!$H$1)&gt;=((Endnoten!$AI$14)/100),2,IF(((Notenliste!H10)/Notenliste!$H$1)&gt;=((Endnoten!$AI$15)/100),2.1,IF(((Notenliste!H10)/Notenliste!$H$1)&gt;=((Endnoten!$AI$16)/100),2.2,IF(((Notenliste!H10)/Notenliste!$H$1)&gt;=((Endnoten!$AI$17)/100),2.3,IF(((Notenliste!H10)/Notenliste!$H$1)&gt;=((Endnoten!$AI$18)/100),2.4,IF(((Notenliste!H10)/Notenliste!$H$1)&gt;=((Endnoten!$AI$19)/100),2.5,IF(((Notenliste!H10)/Notenliste!$H$1)&gt;=((Endnoten!$AI$20)/100),2.6,IF(((Notenliste!H10)/Notenliste!$H$1)&gt;=((Endnoten!$AI$21)/100),2.7,IF(((Notenliste!H10)/Notenliste!$H$1)&gt;=((Endnoten!$AI$22)/100),2.8,IF(((Notenliste!H10)/Notenliste!$H$1)&gt;=((Endnoten!$AI$23)/100),2.9,IF(((Notenliste!H10)/Notenliste!$H$1)&gt;=((Endnoten!$AI$24)/100),3,IF(((Notenliste!H10)/Notenliste!$H$1)&gt;=((Endnoten!$AI$25)/100),3.1,IF(((Notenliste!H10)/Notenliste!$H$1)&gt;=((Endnoten!$AI$26)/100),3.2,IF(((Notenliste!H10)/Notenliste!$H$1)&gt;=((Endnoten!$AI$27)/100),3.3,IF(((Notenliste!H10)/Notenliste!$H$1)&gt;=((Endnoten!$AI$28)/100),3.4,IF(((Notenliste!H10)/Notenliste!$H$1)&gt;=((Endnoten!$AI$29)/100),3.5,IF(((Notenliste!H10)/Notenliste!$H$1)&gt;=((Endnoten!$AI$30)/100),3.6,IF(((Notenliste!H10)/Notenliste!$H$1)&gt;=((Endnoten!$AI$31)/100),3.7,IF(((Notenliste!H10)/Notenliste!$H$1)&gt;=((Endnoten!$AI$32)/100),3.8,IF(((Notenliste!H10)/Notenliste!$H$1)&gt;=((Endnoten!$AI$33)/100),3.9,IF(((Notenliste!H10)/Notenliste!$H$1)&gt;=((Endnoten!$AI$34)/100),4,IF(((Notenliste!H10)/Notenliste!$H$1)&gt;=((Endnoten!$AI$35)/100),4.1,IF(((Notenliste!H10)/Notenliste!$H$1)&gt;=((Endnoten!$AI$36)/100),4.2,IF(((Notenliste!H10)/Notenliste!$H$1)&gt;=((Endnoten!$AI$37)/100),4.3,IF(((Notenliste!H10)/Notenliste!$H$1)&gt;=((Endnoten!$AI$38)/100),4.4,IF(((Notenliste!H10)/Notenliste!$H$1)&gt;=((Endnoten!$AI$39)/100),4.5,IF(((Notenliste!H10)/Notenliste!$H$1)&gt;=((Endnoten!$AI$40)/100),4.6,IF(((Notenliste!H10)/Notenliste!$H$1)&gt;=((Endnoten!$AI$41)/100),4.7,IF(((Notenliste!H10)/Notenliste!$H$1)&gt;=((Endnoten!$AI$42)/100),4.8,IF(((Notenliste!H10)/Notenliste!$H$1)&gt;=((Endnoten!$AI$43)/100),4.9,5))))))))))))))))))))))))))))))))))))))))</f>
        <v>#DIV/0!</v>
      </c>
      <c r="O11" s="32">
        <f>Notenliste!L10</f>
        <v>0</v>
      </c>
      <c r="P11" s="33">
        <f>IF(Notenliste!J10&gt;=0.1,Notenliste!J10/Notenliste!J$1,)</f>
        <v>0</v>
      </c>
      <c r="Q11" s="34">
        <f>IF(Endnoten!P11&gt;=(Endnoten!$AG$5/100),1,IF(Endnoten!P11&gt;=(Endnoten!$AG$6/100),2,IF(Endnoten!P11&gt;=(Endnoten!$AG$7/100),3,IF(Endnoten!P11&gt;=(Endnoten!$AG$8/100),4,5))))</f>
        <v>5</v>
      </c>
      <c r="R11" s="38" t="e">
        <f>IF(((Notenliste!J10)/Notenliste!$J$1)&gt;=((Endnoten!$AI$5+1)/100),1,IF(((Notenliste!J10)/Notenliste!$J$1)&gt;=(Endnoten!$AI$5/100),1.1,IF(((Notenliste!J10)/Notenliste!$J$1)&gt;=(Endnoten!$AI$6/100),1.2,IF(((Notenliste!J10)/Notenliste!$J$1)&gt;=(Endnoten!$AI$7/100),1.3,IF(((Notenliste!J10)/Notenliste!$J$1)&gt;=((Endnoten!$AI$8)/100),1.4,IF(((Notenliste!J10)/Notenliste!$J$1)&gt;=((Endnoten!$AI$9)/100),1.44,IF(((Notenliste!J10)/Notenliste!$J$1)&gt;=((Endnoten!$AI$10)/100),1.6,IF(((Notenliste!J10)/Notenliste!$J$1)&gt;=((Endnoten!$AI$11)/100),1.7,IF(((Notenliste!J10)/Notenliste!$J$1)&gt;=((Endnoten!$AI$12)/100),1.8,IF(((Notenliste!J10)/Notenliste!$J$1)&gt;=((Endnoten!$AI$13)/100),1.9,IF(((Notenliste!J10)/Notenliste!$J$1)&gt;=((Endnoten!$AI$14)/100),2,IF(((Notenliste!J10)/Notenliste!$J$1)&gt;=((Endnoten!$AI$15)/100),2.1,IF(((Notenliste!J10)/Notenliste!$J$1)&gt;=((Endnoten!$AI$16)/100),2.2,IF(((Notenliste!J10)/Notenliste!$J$1)&gt;=((Endnoten!$AI$17)/100),2.3,IF(((Notenliste!J10)/Notenliste!$J$1)&gt;=((Endnoten!$AI$18)/100),2.4,IF(((Notenliste!J10)/Notenliste!$J$1)&gt;=((Endnoten!$AI$19)/100),2.5,IF(((Notenliste!J10)/Notenliste!$J$1)&gt;=((Endnoten!$AI$20)/100),2.6,IF(((Notenliste!J10)/Notenliste!$J$1)&gt;=((Endnoten!$AI$21)/100),2.7,IF(((Notenliste!J10)/Notenliste!$J$1)&gt;=((Endnoten!$AI$22)/100),2.8,IF(((Notenliste!J10)/Notenliste!$J$1)&gt;=((Endnoten!$AI$23)/100),2.9,IF(((Notenliste!J10)/Notenliste!$J$1)&gt;=((Endnoten!$AI$24)/100),3,IF(((Notenliste!J10)/Notenliste!$J$1)&gt;=((Endnoten!$AI$25)/100),3.1,IF(((Notenliste!J10)/Notenliste!$J$1)&gt;=((Endnoten!$AI$26)/100),3.2,IF(((Notenliste!J10)/Notenliste!$J$1)&gt;=((Endnoten!$AI$27)/100),3.3,IF(((Notenliste!J10)/Notenliste!$J$1)&gt;=((Endnoten!$AI$28)/100),3.4,IF(((Notenliste!J10)/Notenliste!$J$1)&gt;=((Endnoten!$AI$29)/100),3.5,IF(((Notenliste!J10)/Notenliste!$J$1)&gt;=((Endnoten!$AI$30)/100),3.6,IF(((Notenliste!J10)/Notenliste!$J$1)&gt;=((Endnoten!$AI$31)/100),3.7,IF(((Notenliste!J10)/Notenliste!$J$1)&gt;=((Endnoten!$AI$32)/100),3.8,IF(((Notenliste!J10)/Notenliste!$J$1)&gt;=((Endnoten!$AI$33)/100),3.9,IF(((Notenliste!J10)/Notenliste!$J$1)&gt;=((Endnoten!$AI$34)/100),4,IF(((Notenliste!J10)/Notenliste!$J$1)&gt;=((Endnoten!$AI$35)/100),4.1,IF(((Notenliste!J10)/Notenliste!$J$1)&gt;=((Endnoten!$AI$36)/100),4.2,IF(((Notenliste!J10)/Notenliste!$J$1)&gt;=((Endnoten!$AI$37)/100),4.3,IF(((Notenliste!J10)/Notenliste!$J$1)&gt;=((Endnoten!$AI$38)/100),4.4,IF(((Notenliste!J10)/Notenliste!$J$1)&gt;=((Endnoten!$AI$39)/100),4.5,IF(((Notenliste!J10)/Notenliste!$J$1)&gt;=((Endnoten!$AI$40)/100),4.6,IF(((Notenliste!J10)/Notenliste!$J$1)&gt;=((Endnoten!$AI$41)/100),4.7,IF(((Notenliste!J10)/Notenliste!$J$1)&gt;=((Endnoten!$AI$42)/100),4.8,IF(((Notenliste!J10)/Notenliste!$J$1)&gt;=((Endnoten!$AI$43)/100),4.9,5))))))))))))))))))))))))))))))))))))))))</f>
        <v>#DIV/0!</v>
      </c>
      <c r="S11" s="32">
        <f>Notenliste!L10</f>
        <v>0</v>
      </c>
      <c r="T11" s="33">
        <f>IF(Notenliste!L10&gt;=0.1,Notenliste!L10/Notenliste!L$1,)</f>
        <v>0</v>
      </c>
      <c r="U11" s="34">
        <f>IF(Endnoten!T11&gt;=(Endnoten!$AG$5/100),1,IF(Endnoten!T11&gt;=(Endnoten!$AG$6/100),2,IF(Endnoten!T11&gt;=(Endnoten!$AG$7/100),3,IF(Endnoten!T11&gt;=(Endnoten!$AG$8/100),4,5))))</f>
        <v>5</v>
      </c>
      <c r="V11" s="38" t="e">
        <f>IF(((Notenliste!L10)/Notenliste!$L$1)&gt;=((Endnoten!$AI$5+1)/100),1,IF(((Notenliste!L10)/Notenliste!$L$1)&gt;=(Endnoten!$AI$5/100),1.1,IF(((Notenliste!L10)/Notenliste!$L$1)&gt;=(Endnoten!$AI$6/100),1.2,IF(((Notenliste!L10)/Notenliste!$L$1)&gt;=(Endnoten!$AI$7/100),1.3,IF(((Notenliste!L10)/Notenliste!$L$1)&gt;=((Endnoten!$AI$8)/100),1.4,IF(((Notenliste!L10)/Notenliste!$L$1)&gt;=((Endnoten!$AI$9)/100),1.5,IF(((Notenliste!L10)/Notenliste!$L$1)&gt;=((Endnoten!$AI$10)/100),1.6,IF(((Notenliste!L10)/Notenliste!$L$1)&gt;=((Endnoten!$AI$11)/100),1.7,IF(((Notenliste!L10)/Notenliste!$L$1)&gt;=((Endnoten!$AI$12)/100),1.8,IF(((Notenliste!L10)/Notenliste!$L$1)&gt;=((Endnoten!$AI$13)/100),1.9,IF(((Notenliste!L10)/Notenliste!$L$1)&gt;=((Endnoten!$AI$14)/100),2,IF(((Notenliste!L10)/Notenliste!$L$1)&gt;=((Endnoten!$AI$15)/100),2.1,IF(((Notenliste!L10)/Notenliste!$L$1)&gt;=((Endnoten!$AI$16)/100),2.2,IF(((Notenliste!L10)/Notenliste!$L$1)&gt;=((Endnoten!$AI$17)/100),2.3,IF(((Notenliste!L10)/Notenliste!$L$1)&gt;=((Endnoten!$AI$18)/100),2.4,IF(((Notenliste!L10)/Notenliste!$L$1)&gt;=((Endnoten!$AI$19)/100),2.5,IF(((Notenliste!L10)/Notenliste!$L$1)&gt;=((Endnoten!$AI$20)/100),2.6,IF(((Notenliste!L10)/Notenliste!$L$1)&gt;=((Endnoten!$AI$21)/100),2.7,IF(((Notenliste!L10)/Notenliste!$L$1)&gt;=((Endnoten!$AI$22)/100),2.8,IF(((Notenliste!L10)/Notenliste!$L$1)&gt;=((Endnoten!$AI$23)/100),2.9,IF(((Notenliste!L10)/Notenliste!$L$1)&gt;=((Endnoten!$AI$24)/100),3,IF(((Notenliste!L10)/Notenliste!$L$1)&gt;=((Endnoten!$AI$25)/100),3.1,IF(((Notenliste!L10)/Notenliste!$L$1)&gt;=((Endnoten!$AI$26)/100),3.2,IF(((Notenliste!L10)/Notenliste!$L$1)&gt;=((Endnoten!$AI$27)/100),3.3,IF(((Notenliste!L10)/Notenliste!$L$1)&gt;=((Endnoten!$AI$28)/100),3.4,IF(((Notenliste!L10)/Notenliste!$L$1)&gt;=((Endnoten!$AI$29)/100),3.5,IF(((Notenliste!L10)/Notenliste!$L$1)&gt;=((Endnoten!$AI$30)/100),3.6,IF(((Notenliste!L10)/Notenliste!$L$1)&gt;=((Endnoten!$AI$31)/100),3.7,IF(((Notenliste!L10)/Notenliste!$L$1)&gt;=((Endnoten!$AI$32)/100),3.8,IF(((Notenliste!L10)/Notenliste!$L$1)&gt;=((Endnoten!$AI$33)/100),3.9,IF(((Notenliste!L10)/Notenliste!$L$1)&gt;=((Endnoten!$AI$34)/100),4,IF(((Notenliste!L10)/Notenliste!$L$1)&gt;=((Endnoten!$AI$35)/100),4.1,IF(((Notenliste!L10)/Notenliste!$L$1)&gt;=((Endnoten!$AI$36)/100),4.2,IF(((Notenliste!L10)/Notenliste!$L$1)&gt;=((Endnoten!$AI$37)/100),4.3,IF(((Notenliste!L10)/Notenliste!$L$1)&gt;=((Endnoten!$AI$38)/100),4.4,IF(((Notenliste!L10)/Notenliste!$L$1)&gt;=((Endnoten!$AI$39)/100),4.5,IF(((Notenliste!L10)/Notenliste!$L$1)&gt;=((Endnoten!$AI$40)/100),4.6,IF(((Notenliste!L10)/Notenliste!$L$1)&gt;=((Endnoten!$AI$41)/100),4.7,IF(((Notenliste!L10)/Notenliste!$L$1)&gt;=((Endnoten!$AI$42)/100),4.8,IF(((Notenliste!L10)/Notenliste!$L$1)&gt;=((Endnoten!$AI$43)/100),4.9,5))))))))))))))))))))))))))))))))))))))))</f>
        <v>#DIV/0!</v>
      </c>
      <c r="W11" s="32">
        <v>0</v>
      </c>
      <c r="X11" s="33" cm="1">
        <f t="array" ref="X11">ROUND(_xlfn.IFS((T11&gt;0.1),(AVERAGE(F11,J11,N11,R11,U11)),(P11&gt;=0.1),(AVERAGE(F11,J11,N11,R11)),(L11&gt;=0.1),(AVERAGE(F11,J11,N11)),(H11&gt;0.1),(AVERAGE(F11,J11)),(D11&gt;0.1),F11,(D11&lt;0.1),10.12345), 2)</f>
        <v>10.119999999999999</v>
      </c>
      <c r="Y11" s="33" t="str">
        <f t="shared" si="0"/>
        <v>ND</v>
      </c>
      <c r="Z11" s="33" t="e">
        <f t="shared" si="1"/>
        <v>#DIV/0!</v>
      </c>
      <c r="AA11" s="33">
        <f>SUM(Notenliste!O10:AR10)</f>
        <v>9</v>
      </c>
      <c r="AB11" s="33">
        <f>Notenliste!AT10</f>
        <v>1</v>
      </c>
      <c r="AC11" s="33" t="str">
        <f>IF((D11&lt;0.1),"Nur MA",((AB11*Notenliste!$AT$1)+(IF(W11=0,Y11,Z11)*(1-Notenliste!$AT$1))))</f>
        <v>Nur MA</v>
      </c>
      <c r="AD11" s="33" t="e">
        <f t="shared" si="2"/>
        <v>#DIV/0!</v>
      </c>
      <c r="AE11" s="10" t="e">
        <f t="shared" si="3"/>
        <v>#DIV/0!</v>
      </c>
      <c r="AF11">
        <v>1</v>
      </c>
      <c r="AG11" s="55">
        <v>1.5</v>
      </c>
      <c r="AH11" s="16">
        <v>1.7</v>
      </c>
      <c r="AI11" s="16">
        <f>AI10-1</f>
        <v>87</v>
      </c>
      <c r="AJ11">
        <f>IF(((AM11+AK11+AL11)/$AM$3)&gt;=((Endnoten!$AI$5+1)/100),1,IF(((AM11+AK11+AL11)/$AM$3)&gt;=(Endnoten!$AI$5/100),1.1,IF(((AM11+AK11+AL11)/$AM$3)&gt;=(Endnoten!$AI$6/100),1.2,IF(((AM11+AK11+AL11)/$AM$3)&gt;=(Endnoten!$AI$7/100),1.3,IF(((AM11+AK11+AL11)/$AM$3)&gt;=((Endnoten!$AI$8)/100),1.4,IF(((AM11+AK11+AL11)/$AM$3)&gt;=((Endnoten!$AI$9)/100),1.5,IF(((AM11+AK11+AL11)/$AM$3)&gt;=((Endnoten!$AI$10)/100),1.6,IF(((AM11+AK11+AL11)/$AM$3)&gt;=((Endnoten!$AI$11)/100),1.7,IF(((AM11+AK11+AL11)/$AM$3)&gt;=((Endnoten!$AI$12)/100),1.8,IF(((AM11+AK11+AL11)/$AM$3)&gt;=((Endnoten!$AI$13)/100),1.9,IF(((AM11+AK11+AL11)/$AM$3)&gt;=((Endnoten!$AI$14)/100),2,IF(((AM11+AK11+AL11)/$AM$3)&gt;=((Endnoten!$AI$15)/100),2.1,IF(((AM11+AK11+AL11)/$AM$3)&gt;=((Endnoten!$AI$16)/100),2.2,IF(((AM11+AK11+AL11)/$AM$3)&gt;=((Endnoten!$AI$17)/100),2.3,IF(((AM11+AK11+AL11)/$AM$3)&gt;=((Endnoten!$AI$18)/100),2.4,IF(((AM11+AK11+AL11)/$AM$3)&gt;=((Endnoten!$AI$19)/100),2.5,IF(((AM11+AK11+AL11)/$AM$3)&gt;=((Endnoten!$AI$20)/100),2.6,IF(((AM11+AK11+AL11)/$AM$3)&gt;=((Endnoten!$AI$21)/100),2.7,IF(((AM11+AK11+AL11)/$AM$3)&gt;=((Endnoten!$AI$22)/100),2.8,IF(((AM11+AK11+AL11)/$AM$3)&gt;=((Endnoten!$AI$23)/100),2.9,IF(((AM11+AK11+AL11)/$AM$3)&gt;=((Endnoten!$AI$24)/100),3,IF(((AM11+AK11+AL11)/$AM$3)&gt;=((Endnoten!$AI$25)/100),3.1,IF(((AM11+AK11+AL11)/$AM$3)&gt;=((Endnoten!$AI$26)/100),3.2,IF(((AM11+AK11+AL11)/$AM$3)&gt;=((Endnoten!$AI$27)/100),3.3,IF(((AM11+AK11+AL11)/$AM$3)&gt;=((Endnoten!$AI$28)/100),3.4,IF(((AM11+AK11+AL11)/$AM$3)&gt;=((Endnoten!$AI$29)/100),3.5,IF(((AM11+AK11+AL11)/$AM$3)&gt;=((Endnoten!$AI$30)/100),3.6,IF(((AM11+AK11+AL11)/$AM$3)&gt;=((Endnoten!$AI$31)/100),3.7,IF(((AM11+AK11+AL11)/$AM$3)&gt;=((Endnoten!$AI$32)/100),3.8,IF(((AM11+AK11+AL11)/$AM$3)&gt;=((Endnoten!$AI$33)/100),3.9,IF(((AM11+AK11+AL11)/$AM$3)&gt;=((Endnoten!$AI$34)/100),4,IF(((AM11+AK11+AL11)/$AM$3)&gt;=((Endnoten!$AI$35)/100),4.1,IF(((AM11+AK11+AL11)/$AM$3)&gt;=((Endnoten!$AI$36)/100),4.2,IF(((AM11+AK11+AL11)/$AM$3)&gt;=((Endnoten!$AI$37)/100),4.3,IF(((AM11+AK11+AL11)/$AM$3)&gt;=((Endnoten!$AI$38)/100),4.4,IF(((AM11+AK11+AL11)/$AM$3)&gt;=((Endnoten!$AI$39)/100),4.5,IF(((AM11+AK11+AL11)/$AM$3)&gt;=((Endnoten!$AI$40)/100),4.6,IF(((AM11+AK11+AL11)/$AM$3)&gt;=((Endnoten!$AI$41)/100),4.7,IF(((AM11+AK11+AL11)/$AM$3)&gt;=((Endnoten!$AI$42)/100),4.8,IF(((AM11+AK11+AL11)/$AM$3)&gt;=((Endnoten!$AI$43)/100),4.9,5))))))))))))))))))))))))))))))))))))))))</f>
        <v>1.7</v>
      </c>
      <c r="AM11">
        <f t="shared" si="8"/>
        <v>87</v>
      </c>
      <c r="AO11" s="53"/>
      <c r="AP11" s="53" t="e">
        <f t="shared" si="4"/>
        <v>#DIV/0!</v>
      </c>
      <c r="AQ11" s="53" t="e">
        <f t="shared" si="5"/>
        <v>#DIV/0!</v>
      </c>
      <c r="AR11" s="53" t="e">
        <f t="shared" si="6"/>
        <v>#DIV/0!</v>
      </c>
      <c r="AS11" s="53" t="e">
        <f t="shared" si="7"/>
        <v>#DIV/0!</v>
      </c>
      <c r="AU11" s="1">
        <f>IF(((Notenliste!D10+Notenliste!F10+Notenliste!H10)/$AU$1)&gt;=((Endnoten!$AI$5+1)/100),1,IF(((Notenliste!D10+Notenliste!F10+Notenliste!H10)/$AU$1)&gt;=(Endnoten!$AI$5/100),1.1,IF(((Notenliste!D10+Notenliste!F10+Notenliste!H10)/$AU$1)&gt;=(Endnoten!$AI$6/100),1.2,IF(((Notenliste!D10+Notenliste!F10+Notenliste!H10)/$AU$1)&gt;=(Endnoten!$AI$7/100),1.3,IF(((Notenliste!D10+Notenliste!F10+Notenliste!H10)/$AU$1)&gt;=((Endnoten!$AI$8)/100),1.4,IF(((Notenliste!D10+Notenliste!F10+Notenliste!H10)/$AU$1)&gt;=((Endnoten!$AI$9)/100),1.5,IF(((Notenliste!D10+Notenliste!F10+Notenliste!H10)/$AU$1)&gt;=((Endnoten!$AI$10)/100),1.6,IF(((Notenliste!D10+Notenliste!F10+Notenliste!H10)/$AU$1)&gt;=((Endnoten!$AI$11)/100),1.7,IF(((Notenliste!D10+Notenliste!F10+Notenliste!H10)/$AU$1)&gt;=((Endnoten!$AI$12)/100),1.8,IF(((Notenliste!D10+Notenliste!F10+Notenliste!H10)/$AU$1)&gt;=((Endnoten!$AI$13)/100),1.9,IF(((Notenliste!D10+Notenliste!F10+Notenliste!H10)/$AU$1)&gt;=((Endnoten!$AI$14)/100),2,IF(((Notenliste!D10+Notenliste!F10+Notenliste!H10)/$AU$1)&gt;=((Endnoten!$AI$15)/100),2.1,IF(((Notenliste!D10+Notenliste!F10+Notenliste!H10)/$AU$1)&gt;=((Endnoten!$AI$16)/100),2.2,IF(((Notenliste!D10+Notenliste!F10+Notenliste!H10)/$AU$1)&gt;=((Endnoten!$AI$17)/100),2.3,IF(((Notenliste!D10+Notenliste!F10+Notenliste!H10)/$AU$1)&gt;=((Endnoten!$AI$18)/100),2.4,IF(((Notenliste!D10+Notenliste!F10+Notenliste!H10)/$AU$1)&gt;=((Endnoten!$AI$19)/100),2.5,IF(((Notenliste!D10+Notenliste!F10+Notenliste!H10)/$AU$1)&gt;=((Endnoten!$AI$20)/100),2.6,IF(((Notenliste!D10+Notenliste!F10+Notenliste!H10)/$AU$1)&gt;=((Endnoten!$AI$21)/100),2.7,IF(((Notenliste!D10+Notenliste!F10+Notenliste!H10)/$AU$1)&gt;=((Endnoten!$AI$22)/100),2.8,IF(((Notenliste!D10+Notenliste!F10+Notenliste!H10)/$AU$1)&gt;=((Endnoten!$AI$23)/100),2.9,IF(((Notenliste!D10+Notenliste!F10+Notenliste!H10)/$AU$1)&gt;=((Endnoten!$AI$24)/100),3,IF(((Notenliste!D10+Notenliste!F10+Notenliste!H10)/$AU$1)&gt;=((Endnoten!$AI$25)/100),3.1,IF(((Notenliste!D10+Notenliste!F10+Notenliste!H10)/$AU$1)&gt;=((Endnoten!$AI$26)/100),3.2,IF(((Notenliste!D10+Notenliste!F10+Notenliste!H10)/$AU$1)&gt;=((Endnoten!$AI$27)/100),3.3,IF(((Notenliste!D10+Notenliste!F10+Notenliste!H10)/$AU$1)&gt;=((Endnoten!$AI$28)/100),3.4,IF(((Notenliste!D10+Notenliste!F10+Notenliste!H10)/$AU$1)&gt;=((Endnoten!$AI$29)/100),3.5,IF(((Notenliste!D10+Notenliste!F10+Notenliste!H10)/$AU$1)&gt;=((Endnoten!$AI$30)/100),3.6,IF(((Notenliste!D10+Notenliste!F10+Notenliste!H10)/$AU$1)&gt;=((Endnoten!$AI$31)/100),3.7,IF(((Notenliste!D10+Notenliste!F10+Notenliste!H10)/$AU$1)&gt;=((Endnoten!$AI$32)/100),3.8,IF(((Notenliste!D10+Notenliste!F10+Notenliste!H10)/$AU$1)&gt;=((Endnoten!$AI$33)/100),3.9,IF(((Notenliste!D10+Notenliste!F10+Notenliste!H10)/$AU$1)&gt;=((Endnoten!$AI$34)/100),4,IF(((Notenliste!D10+Notenliste!F10+Notenliste!H10)/$AU$1)&gt;=((Endnoten!$AI$35)/100),4.1,IF(((Notenliste!D10+Notenliste!F10+Notenliste!H10)/$AU$1)&gt;=((Endnoten!$AI$36)/100),4.2,IF(((Notenliste!D10+Notenliste!F10+Notenliste!H10)/$AU$1)&gt;=((Endnoten!$AI$37)/100),4.3,IF(((Notenliste!D10+Notenliste!F10+Notenliste!H10)/$AU$1)&gt;=((Endnoten!$AI$38)/100),4.4,IF(((Notenliste!D10+Notenliste!F10+Notenliste!H10)/$AU$1)&gt;=((Endnoten!$AI$39)/100),4.5,IF(((Notenliste!D10+Notenliste!F10+Notenliste!H10)/$AU$1)&gt;=((Endnoten!$AI$40)/100),4.6,IF(((Notenliste!D10+Notenliste!F10+Notenliste!H10)/$AU$1)&gt;=((Endnoten!$AI$41)/100),4.7,IF(((Notenliste!D10+Notenliste!F10+Notenliste!H10)/$AU$1)&gt;=((Endnoten!$AI$42)/100),4.8,IF(((Notenliste!D10+Notenliste!F10+Notenliste!H10)/$AU$1)&gt;=((Endnoten!$AI$43)/100),4.9,5))))))))))))))))))))))))))))))))))))))))</f>
        <v>5</v>
      </c>
      <c r="AV11" s="1">
        <f>IF(((Notenliste!D10+Notenliste!F10+Notenliste!H10+Notenliste!L10)/$AV$1)&gt;=((Endnoten!$AI$5+1)/100),1,IF(((Notenliste!D10+Notenliste!F10+Notenliste!H10+Notenliste!L10)/$AV$1)&gt;=(Endnoten!$AI$5/100),1.1,IF(((Notenliste!D10+Notenliste!F10+Notenliste!H10+Notenliste!L10)/$AV$1)&gt;=(Endnoten!$AI$6/100),1.2,IF(((Notenliste!D10+Notenliste!F10+Notenliste!H10+Notenliste!L10)/$AV$1)&gt;=(Endnoten!$AI$7/100),1.3,IF(((Notenliste!D10+Notenliste!F10+Notenliste!H10+Notenliste!L10)/$AV$1)&gt;=((Endnoten!$AI$8)/100),1.4,IF(((Notenliste!D10+Notenliste!F10+Notenliste!H10+Notenliste!L10)/$AV$1)&gt;=((Endnoten!$AI$9)/100),1.5,IF(((Notenliste!D10+Notenliste!F10+Notenliste!H10+Notenliste!L10)/$AV$1)&gt;=((Endnoten!$AI$10)/100),1.6,IF(((Notenliste!D10+Notenliste!F10+Notenliste!H10+Notenliste!L10)/$AV$1)&gt;=((Endnoten!$AI$11)/100),1.7,IF(((Notenliste!D10+Notenliste!F10+Notenliste!H10+Notenliste!L10)/$AV$1)&gt;=((Endnoten!$AI$12)/100),1.8,IF(((Notenliste!D10+Notenliste!F10+Notenliste!H10+Notenliste!L10)/$AV$1)&gt;=((Endnoten!$AI$13)/100),1.9,IF(((Notenliste!D10+Notenliste!F10+Notenliste!H10+Notenliste!L10)/$AV$1)&gt;=((Endnoten!$AI$14)/100),2,IF(((Notenliste!D10+Notenliste!F10+Notenliste!H10+Notenliste!L10)/$AV$1)&gt;=((Endnoten!$AI$15)/100),2.1,IF(((Notenliste!D10+Notenliste!F10+Notenliste!H10+Notenliste!L10)/$AV$1)&gt;=((Endnoten!$AI$16)/100),2.2,IF(((Notenliste!D10+Notenliste!F10+Notenliste!H10+Notenliste!L10)/$AV$1)&gt;=((Endnoten!$AI$17)/100),2.3,IF(((Notenliste!D10+Notenliste!F10+Notenliste!H10+Notenliste!L10)/$AV$1)&gt;=((Endnoten!$AI$18)/100),2.4,IF(((Notenliste!D10+Notenliste!F10+Notenliste!H10+Notenliste!L10)/$AV$1)&gt;=((Endnoten!$AI$19)/100),2.5,IF(((Notenliste!D10+Notenliste!F10+Notenliste!H10+Notenliste!L10)/$AV$1)&gt;=((Endnoten!$AI$20)/100),2.6,IF(((Notenliste!D10+Notenliste!F10+Notenliste!H10+Notenliste!L10)/$AV$1)&gt;=((Endnoten!$AI$21)/100),2.7,IF(((Notenliste!D10+Notenliste!F10+Notenliste!H10+Notenliste!L10)/$AV$1)&gt;=((Endnoten!$AI$22)/100),2.8,IF(((Notenliste!D10+Notenliste!F10+Notenliste!H10+Notenliste!L10)/$AV$1)&gt;=((Endnoten!$AI$23)/100),2.9,IF(((Notenliste!D10+Notenliste!F10+Notenliste!H10+Notenliste!L10)/$AV$1)&gt;=((Endnoten!$AI$24)/100),3,IF(((Notenliste!D10+Notenliste!F10+Notenliste!H10+Notenliste!L10)/$AV$1)&gt;=((Endnoten!$AI$25)/100),3.1,IF(((Notenliste!D10+Notenliste!F10+Notenliste!H10+Notenliste!L10)/$AV$1)&gt;=((Endnoten!$AI$26)/100),3.2,IF(((Notenliste!D10+Notenliste!F10+Notenliste!H10+Notenliste!L10)/$AV$1)&gt;=((Endnoten!$AI$27)/100),3.3,IF(((Notenliste!D10+Notenliste!F10+Notenliste!H10+Notenliste!L10)/$AV$1)&gt;=((Endnoten!$AI$28)/100),3.4,IF(((Notenliste!D10+Notenliste!F10+Notenliste!H10+Notenliste!L10)/$AV$1)&gt;=((Endnoten!$AI$29)/100),3.5,IF(((Notenliste!D10+Notenliste!F10+Notenliste!H10+Notenliste!L10)/$AV$1)&gt;=((Endnoten!$AI$30)/100),3.6,IF(((Notenliste!D10+Notenliste!F10+Notenliste!H10+Notenliste!L10)/$AV$1)&gt;=((Endnoten!$AI$31)/100),3.7,IF(((Notenliste!D10+Notenliste!F10+Notenliste!H10+Notenliste!L10)/$AV$1)&gt;=((Endnoten!$AI$32)/100),3.8,IF(((Notenliste!D10+Notenliste!F10+Notenliste!H10+Notenliste!L10)/$AV$1)&gt;=((Endnoten!$AI$33)/100),3.9,IF(((Notenliste!D10+Notenliste!F10+Notenliste!H10+Notenliste!L10)/$AV$1)&gt;=((Endnoten!$AI$34)/100),4,IF(((Notenliste!D10+Notenliste!F10+Notenliste!H10+Notenliste!L10)/$AV$1)&gt;=((Endnoten!$AI$35)/100),4.1,IF(((Notenliste!D10+Notenliste!F10+Notenliste!H10+Notenliste!L10)/$AV$1)&gt;=((Endnoten!$AI$36)/100),4.2,IF(((Notenliste!D10+Notenliste!F10+Notenliste!H10+Notenliste!L10)/$AV$1)&gt;=((Endnoten!$AI$37)/100),4.3,IF(((Notenliste!D10+Notenliste!F10+Notenliste!H10+Notenliste!L10)/$AV$1)&gt;=((Endnoten!$AI$38)/100),4.4,IF(((Notenliste!D10+Notenliste!F10+Notenliste!H10+Notenliste!L10)/$AV$1)&gt;=((Endnoten!$AI$39)/100),4.5,IF(((Notenliste!D10+Notenliste!F10+Notenliste!H10+Notenliste!L10)/$AV$1)&gt;=((Endnoten!$AI$40)/100),4.6,IF(((Notenliste!D10+Notenliste!F10+Notenliste!H10+Notenliste!L10)/$AV$1)&gt;=((Endnoten!$AI$41)/100),4.7,IF(((Notenliste!D10+Notenliste!F10+Notenliste!H10+Notenliste!L10)/$AV$1)&gt;=((Endnoten!$AI$42)/100),4.8,IF(((Notenliste!D10+Notenliste!F10+Notenliste!H10+Notenliste!L10)/$AV$1)&gt;=((Endnoten!$AI$43)/100),4.9,5))))))))))))))))))))))))))))))))))))))))</f>
        <v>5</v>
      </c>
    </row>
    <row r="12" spans="1:48" ht="18.75" x14ac:dyDescent="0.3">
      <c r="A12" s="35">
        <f>'Schüler+Bedienungsanleitung'!B24</f>
        <v>9</v>
      </c>
      <c r="B12" s="37">
        <f>'Schüler+Bedienungsanleitung'!C24</f>
        <v>9</v>
      </c>
      <c r="C12" s="35">
        <f>Notenliste!D11</f>
        <v>0</v>
      </c>
      <c r="D12" s="36">
        <f>IF(Notenliste!D11&gt;=0.1,Notenliste!D11/Notenliste!D$1,)</f>
        <v>0</v>
      </c>
      <c r="E12" s="37">
        <f>IF(Endnoten!D12&gt;=(Endnoten!$AG$5/100),1,IF(Endnoten!D12&gt;=(Endnoten!$AG$6/100),2,IF(Endnoten!D12&gt;=(Endnoten!$AG$7/100),3,IF(Endnoten!D12&gt;=(Endnoten!$AG$8/100),4,5))))</f>
        <v>5</v>
      </c>
      <c r="F12" s="39">
        <f>IF(((Notenliste!D11)/Notenliste!$D$1)&gt;=((Endnoten!$AI$5+1)/100),1,IF(((Notenliste!D11)/Notenliste!$D$1)&gt;=(Endnoten!$AI$5/100),1.1,IF(((Notenliste!D11)/Notenliste!$D$1)&gt;=(Endnoten!$AI$6/100),1.2,IF(((Notenliste!D11)/Notenliste!$D$1)&gt;=(Endnoten!$AI$7/100),1.3,IF(((Notenliste!D11)/Notenliste!$D$1)&gt;=((Endnoten!$AI$8)/100),1.4,IF(((Notenliste!D11)/Notenliste!$D$1)&gt;=((Endnoten!$AI$9)/100),1.44,IF(((Notenliste!D11)/Notenliste!$D$1)&gt;=((Endnoten!$AI$10)/100),1.6,IF(((Notenliste!D11)/Notenliste!$D$1)&gt;=((Endnoten!$AI$11)/100),1.7,IF(((Notenliste!D11)/Notenliste!$D$1)&gt;=((Endnoten!$AI$12)/100),1.8,IF(((Notenliste!D11)/Notenliste!$D$1)&gt;=((Endnoten!$AI$13)/100),1.9,IF(((Notenliste!D11)/Notenliste!$D$1)&gt;=((Endnoten!$AI$14)/100),2,IF(((Notenliste!D11)/Notenliste!$D$1)&gt;=((Endnoten!$AI$15)/100),2.1,IF(((Notenliste!D11)/Notenliste!$D$1)&gt;=((Endnoten!$AI$16)/100),2.2,IF(((Notenliste!D11)/Notenliste!$D$1)&gt;=((Endnoten!$AI$17)/100),2.3,IF(((Notenliste!D11)/Notenliste!$D$1)&gt;=((Endnoten!$AI$18)/100),2.4,IF(((Notenliste!D11)/Notenliste!$D$1)&gt;=((Endnoten!$AI$19)/100),2.5,IF(((Notenliste!D11)/Notenliste!$D$1)&gt;=((Endnoten!$AI$20)/100),2.6,IF(((Notenliste!D11)/Notenliste!$D$1)&gt;=((Endnoten!$AI$21)/100),2.7,IF(((Notenliste!D11)/Notenliste!$D$1)&gt;=((Endnoten!$AI$22)/100),2.8,IF(((Notenliste!D11)/Notenliste!$D$1)&gt;=((Endnoten!$AI$23)/100),2.9,IF(((Notenliste!D11)/Notenliste!$D$1)&gt;=((Endnoten!$AI$24)/100),3,IF(((Notenliste!D11)/Notenliste!$D$1)&gt;=((Endnoten!$AI$25)/100),3.1,IF(((Notenliste!D11)/Notenliste!$D$1)&gt;=((Endnoten!$AI$26)/100),3.2,IF(((Notenliste!D11)/Notenliste!$D$1)&gt;=((Endnoten!$AI$27)/100),3.3,IF(((Notenliste!D11)/Notenliste!$D$1)&gt;=((Endnoten!$AI$28)/100),3.4,IF(((Notenliste!D11)/Notenliste!$D$1)&gt;=((Endnoten!$AI$29)/100),3.5,IF(((Notenliste!D11)/Notenliste!$D$1)&gt;=((Endnoten!$AI$30)/100),3.6,IF(((Notenliste!D11)/Notenliste!$D$1)&gt;=((Endnoten!$AI$31)/100),3.7,IF(((Notenliste!D11)/Notenliste!$D$1)&gt;=((Endnoten!$AI$32)/100),3.8,IF(((Notenliste!D11)/Notenliste!$D$1)&gt;=((Endnoten!$AI$33)/100),3.9,IF(((Notenliste!D11)/Notenliste!$D$1)&gt;=((Endnoten!$AI$34)/100),4,IF(((Notenliste!D11)/Notenliste!$D$1)&gt;=((Endnoten!$AI$35)/100),4.1,IF(((Notenliste!D11)/Notenliste!$D$1)&gt;=((Endnoten!$AI$36)/100),4.2,IF(((Notenliste!D11)/Notenliste!$D$1)&gt;=((Endnoten!$AI$37)/100),4.3,IF(((Notenliste!D11)/Notenliste!$D$1)&gt;=((Endnoten!$AI$38)/100),4.4,IF(((Notenliste!D11)/Notenliste!$D$1)&gt;=((Endnoten!$AI$39)/100),4.5,IF(((Notenliste!D11)/Notenliste!$D$1)&gt;=((Endnoten!$AI$40)/100),4.6,IF(((Notenliste!D11)/Notenliste!$D$1)&gt;=((Endnoten!$AI$41)/100),4.7,IF(((Notenliste!D11)/Notenliste!$D$1)&gt;=((Endnoten!$AI$42)/100),4.8,IF(((Notenliste!D11)/Notenliste!$D$1)&gt;=((Endnoten!$AI$43)/100),4.9,5))))))))))))))))))))))))))))))))))))))))</f>
        <v>5</v>
      </c>
      <c r="G12" s="35">
        <f>Notenliste!F11</f>
        <v>0</v>
      </c>
      <c r="H12" s="36">
        <f>IF(Notenliste!F11&gt;=0.1,Notenliste!F11/Notenliste!F$1,)</f>
        <v>0</v>
      </c>
      <c r="I12" s="37">
        <f>IF(Endnoten!H12&gt;=(Endnoten!$AG$5/100),1,IF(Endnoten!H12&gt;=(Endnoten!$AG$6/100),2,IF(Endnoten!H12&gt;=(Endnoten!$AG$7/100),3,IF(Endnoten!H12&gt;=(Endnoten!$AG$8/100),4,5))))</f>
        <v>5</v>
      </c>
      <c r="J12" s="39" t="e">
        <f>IF(((Notenliste!F11)/Notenliste!$F$1)&gt;=((Endnoten!$AI$5+1)/100),1,IF(((Notenliste!F11)/Notenliste!$F$1)&gt;=(Endnoten!$AI$5/100),1.1,IF(((Notenliste!F11)/Notenliste!$F$1)&gt;=(Endnoten!$AI$6/100),1.2,IF(((Notenliste!F11)/Notenliste!$F$1)&gt;=(Endnoten!$AI$7/100),1.3,IF(((Notenliste!F11)/Notenliste!$F$1)&gt;=((Endnoten!$AI$8)/100),1.4,IF(((Notenliste!F11)/Notenliste!$F$1)&gt;=((Endnoten!$AI$9)/100),1.44,IF(((Notenliste!F11)/Notenliste!$F$1)&gt;=((Endnoten!$AI$10)/100),1.6,IF(((Notenliste!F11)/Notenliste!$F$1)&gt;=((Endnoten!$AI$11)/100),1.7,IF(((Notenliste!F11)/Notenliste!$F$1)&gt;=((Endnoten!$AI$12)/100),1.8,IF(((Notenliste!F11)/Notenliste!$F$1)&gt;=((Endnoten!$AI$13)/100),1.9,IF(((Notenliste!F11)/Notenliste!$F$1)&gt;=((Endnoten!$AI$14)/100),2,IF(((Notenliste!F11)/Notenliste!$F$1)&gt;=((Endnoten!$AI$15)/100),2.1,IF(((Notenliste!F11)/Notenliste!$F$1)&gt;=((Endnoten!$AI$16)/100),2.2,IF(((Notenliste!F11)/Notenliste!$F$1)&gt;=((Endnoten!$AI$17)/100),2.3,IF(((Notenliste!F11)/Notenliste!$F$1)&gt;=((Endnoten!$AI$18)/100),2.4,IF(((Notenliste!F11)/Notenliste!$F$1)&gt;=((Endnoten!$AI$19)/100),2.5,IF(((Notenliste!F11)/Notenliste!$F$1)&gt;=((Endnoten!$AI$20)/100),2.6,IF(((Notenliste!F11)/Notenliste!$F$1)&gt;=((Endnoten!$AI$21)/100),2.7,IF(((Notenliste!F11)/Notenliste!$F$1)&gt;=((Endnoten!$AI$22)/100),2.8,IF(((Notenliste!F11)/Notenliste!$F$1)&gt;=((Endnoten!$AI$23)/100),2.9,IF(((Notenliste!F11)/Notenliste!$F$1)&gt;=((Endnoten!$AI$24)/100),3,IF(((Notenliste!F11)/Notenliste!$F$1)&gt;=((Endnoten!$AI$25)/100),3.1,IF(((Notenliste!F11)/Notenliste!$F$1)&gt;=((Endnoten!$AI$26)/100),3.2,IF(((Notenliste!F11)/Notenliste!$F$1)&gt;=((Endnoten!$AI$27)/100),3.3,IF(((Notenliste!F11)/Notenliste!$F$1)&gt;=((Endnoten!$AI$28)/100),3.4,IF(((Notenliste!F11)/Notenliste!$F$1)&gt;=((Endnoten!$AI$29)/100),3.5,IF(((Notenliste!F11)/Notenliste!$F$1)&gt;=((Endnoten!$AI$30)/100),3.6,IF(((Notenliste!F11)/Notenliste!$F$1)&gt;=((Endnoten!$AI$31)/100),3.7,IF(((Notenliste!F11)/Notenliste!$F$1)&gt;=((Endnoten!$AI$32)/100),3.8,IF(((Notenliste!F11)/Notenliste!$F$1)&gt;=((Endnoten!$AI$33)/100),3.9,IF(((Notenliste!F11)/Notenliste!$F$1)&gt;=((Endnoten!$AI$34)/100),4,IF(((Notenliste!F11)/Notenliste!$F$1)&gt;=((Endnoten!$AI$35)/100),4.1,IF(((Notenliste!F11)/Notenliste!$F$1)&gt;=((Endnoten!$AI$36)/100),4.2,IF(((Notenliste!F11)/Notenliste!$F$1)&gt;=((Endnoten!$AI$37)/100),4.3,IF(((Notenliste!F11)/Notenliste!$F$1)&gt;=((Endnoten!$AI$38)/100),4.4,IF(((Notenliste!F11)/Notenliste!$F$1)&gt;=((Endnoten!$AI$39)/100),4.5,IF(((Notenliste!F11)/Notenliste!$F$1)&gt;=((Endnoten!$AI$40)/100),4.6,IF(((Notenliste!F11)/Notenliste!$F$1)&gt;=((Endnoten!$AI$41)/100),4.7,IF(((Notenliste!F11)/Notenliste!$F$1)&gt;=((Endnoten!$AI$42)/100),4.8,IF(((Notenliste!F11)/Notenliste!$F$1)&gt;=((Endnoten!$AI$43)/100),4.9,5))))))))))))))))))))))))))))))))))))))))</f>
        <v>#DIV/0!</v>
      </c>
      <c r="K12" s="35">
        <f>Notenliste!H11</f>
        <v>0</v>
      </c>
      <c r="L12" s="36">
        <f>IF(Notenliste!H11&gt;=0.1,Notenliste!H11/Notenliste!H$1,)</f>
        <v>0</v>
      </c>
      <c r="M12" s="37">
        <f>IF(Endnoten!L12&gt;=(Endnoten!$AG$5/100),1,IF(Endnoten!L12&gt;=(Endnoten!$AG$6/100),2,IF(Endnoten!L12&gt;=(Endnoten!$AG$7/100),3,IF(Endnoten!L12&gt;=(Endnoten!$AG$8/100),4,5))))</f>
        <v>5</v>
      </c>
      <c r="N12" s="39" t="e">
        <f>IF(((Notenliste!H11)/Notenliste!$H$1)&gt;=((Endnoten!$AI$5+1)/100),1,IF(((Notenliste!H11)/Notenliste!$H$1)&gt;=(Endnoten!$AI$5/100),1.1,IF(((Notenliste!H11)/Notenliste!$H$1)&gt;=(Endnoten!$AI$6/100),1.2,IF(((Notenliste!H11)/Notenliste!$H$1)&gt;=(Endnoten!$AI$7/100),1.3,IF(((Notenliste!H11)/Notenliste!$H$1)&gt;=((Endnoten!$AI$8)/100),1.4,IF(((Notenliste!H11)/Notenliste!$H$1)&gt;=((Endnoten!$AI$9)/100),1.44,IF(((Notenliste!H11)/Notenliste!$H$1)&gt;=((Endnoten!$AI$10)/100),1.6,IF(((Notenliste!H11)/Notenliste!$H$1)&gt;=((Endnoten!$AI$11)/100),1.7,IF(((Notenliste!H11)/Notenliste!$H$1)&gt;=((Endnoten!$AI$12)/100),1.8,IF(((Notenliste!H11)/Notenliste!$H$1)&gt;=((Endnoten!$AI$13)/100),1.9,IF(((Notenliste!H11)/Notenliste!$H$1)&gt;=((Endnoten!$AI$14)/100),2,IF(((Notenliste!H11)/Notenliste!$H$1)&gt;=((Endnoten!$AI$15)/100),2.1,IF(((Notenliste!H11)/Notenliste!$H$1)&gt;=((Endnoten!$AI$16)/100),2.2,IF(((Notenliste!H11)/Notenliste!$H$1)&gt;=((Endnoten!$AI$17)/100),2.3,IF(((Notenliste!H11)/Notenliste!$H$1)&gt;=((Endnoten!$AI$18)/100),2.4,IF(((Notenliste!H11)/Notenliste!$H$1)&gt;=((Endnoten!$AI$19)/100),2.5,IF(((Notenliste!H11)/Notenliste!$H$1)&gt;=((Endnoten!$AI$20)/100),2.6,IF(((Notenliste!H11)/Notenliste!$H$1)&gt;=((Endnoten!$AI$21)/100),2.7,IF(((Notenliste!H11)/Notenliste!$H$1)&gt;=((Endnoten!$AI$22)/100),2.8,IF(((Notenliste!H11)/Notenliste!$H$1)&gt;=((Endnoten!$AI$23)/100),2.9,IF(((Notenliste!H11)/Notenliste!$H$1)&gt;=((Endnoten!$AI$24)/100),3,IF(((Notenliste!H11)/Notenliste!$H$1)&gt;=((Endnoten!$AI$25)/100),3.1,IF(((Notenliste!H11)/Notenliste!$H$1)&gt;=((Endnoten!$AI$26)/100),3.2,IF(((Notenliste!H11)/Notenliste!$H$1)&gt;=((Endnoten!$AI$27)/100),3.3,IF(((Notenliste!H11)/Notenliste!$H$1)&gt;=((Endnoten!$AI$28)/100),3.4,IF(((Notenliste!H11)/Notenliste!$H$1)&gt;=((Endnoten!$AI$29)/100),3.5,IF(((Notenliste!H11)/Notenliste!$H$1)&gt;=((Endnoten!$AI$30)/100),3.6,IF(((Notenliste!H11)/Notenliste!$H$1)&gt;=((Endnoten!$AI$31)/100),3.7,IF(((Notenliste!H11)/Notenliste!$H$1)&gt;=((Endnoten!$AI$32)/100),3.8,IF(((Notenliste!H11)/Notenliste!$H$1)&gt;=((Endnoten!$AI$33)/100),3.9,IF(((Notenliste!H11)/Notenliste!$H$1)&gt;=((Endnoten!$AI$34)/100),4,IF(((Notenliste!H11)/Notenliste!$H$1)&gt;=((Endnoten!$AI$35)/100),4.1,IF(((Notenliste!H11)/Notenliste!$H$1)&gt;=((Endnoten!$AI$36)/100),4.2,IF(((Notenliste!H11)/Notenliste!$H$1)&gt;=((Endnoten!$AI$37)/100),4.3,IF(((Notenliste!H11)/Notenliste!$H$1)&gt;=((Endnoten!$AI$38)/100),4.4,IF(((Notenliste!H11)/Notenliste!$H$1)&gt;=((Endnoten!$AI$39)/100),4.5,IF(((Notenliste!H11)/Notenliste!$H$1)&gt;=((Endnoten!$AI$40)/100),4.6,IF(((Notenliste!H11)/Notenliste!$H$1)&gt;=((Endnoten!$AI$41)/100),4.7,IF(((Notenliste!H11)/Notenliste!$H$1)&gt;=((Endnoten!$AI$42)/100),4.8,IF(((Notenliste!H11)/Notenliste!$H$1)&gt;=((Endnoten!$AI$43)/100),4.9,5))))))))))))))))))))))))))))))))))))))))</f>
        <v>#DIV/0!</v>
      </c>
      <c r="O12" s="35">
        <f>Notenliste!L11</f>
        <v>0</v>
      </c>
      <c r="P12" s="36">
        <f>IF(Notenliste!J11&gt;=0.1,Notenliste!J11/Notenliste!J$1,)</f>
        <v>0</v>
      </c>
      <c r="Q12" s="37">
        <f>IF(Endnoten!P12&gt;=(Endnoten!$AG$5/100),1,IF(Endnoten!P12&gt;=(Endnoten!$AG$6/100),2,IF(Endnoten!P12&gt;=(Endnoten!$AG$7/100),3,IF(Endnoten!P12&gt;=(Endnoten!$AG$8/100),4,5))))</f>
        <v>5</v>
      </c>
      <c r="R12" s="39" t="e">
        <f>IF(((Notenliste!J11)/Notenliste!$J$1)&gt;=((Endnoten!$AI$5+1)/100),1,IF(((Notenliste!J11)/Notenliste!$J$1)&gt;=(Endnoten!$AI$5/100),1.1,IF(((Notenliste!J11)/Notenliste!$J$1)&gt;=(Endnoten!$AI$6/100),1.2,IF(((Notenliste!J11)/Notenliste!$J$1)&gt;=(Endnoten!$AI$7/100),1.3,IF(((Notenliste!J11)/Notenliste!$J$1)&gt;=((Endnoten!$AI$8)/100),1.4,IF(((Notenliste!J11)/Notenliste!$J$1)&gt;=((Endnoten!$AI$9)/100),1.44,IF(((Notenliste!J11)/Notenliste!$J$1)&gt;=((Endnoten!$AI$10)/100),1.6,IF(((Notenliste!J11)/Notenliste!$J$1)&gt;=((Endnoten!$AI$11)/100),1.7,IF(((Notenliste!J11)/Notenliste!$J$1)&gt;=((Endnoten!$AI$12)/100),1.8,IF(((Notenliste!J11)/Notenliste!$J$1)&gt;=((Endnoten!$AI$13)/100),1.9,IF(((Notenliste!J11)/Notenliste!$J$1)&gt;=((Endnoten!$AI$14)/100),2,IF(((Notenliste!J11)/Notenliste!$J$1)&gt;=((Endnoten!$AI$15)/100),2.1,IF(((Notenliste!J11)/Notenliste!$J$1)&gt;=((Endnoten!$AI$16)/100),2.2,IF(((Notenliste!J11)/Notenliste!$J$1)&gt;=((Endnoten!$AI$17)/100),2.3,IF(((Notenliste!J11)/Notenliste!$J$1)&gt;=((Endnoten!$AI$18)/100),2.4,IF(((Notenliste!J11)/Notenliste!$J$1)&gt;=((Endnoten!$AI$19)/100),2.5,IF(((Notenliste!J11)/Notenliste!$J$1)&gt;=((Endnoten!$AI$20)/100),2.6,IF(((Notenliste!J11)/Notenliste!$J$1)&gt;=((Endnoten!$AI$21)/100),2.7,IF(((Notenliste!J11)/Notenliste!$J$1)&gt;=((Endnoten!$AI$22)/100),2.8,IF(((Notenliste!J11)/Notenliste!$J$1)&gt;=((Endnoten!$AI$23)/100),2.9,IF(((Notenliste!J11)/Notenliste!$J$1)&gt;=((Endnoten!$AI$24)/100),3,IF(((Notenliste!J11)/Notenliste!$J$1)&gt;=((Endnoten!$AI$25)/100),3.1,IF(((Notenliste!J11)/Notenliste!$J$1)&gt;=((Endnoten!$AI$26)/100),3.2,IF(((Notenliste!J11)/Notenliste!$J$1)&gt;=((Endnoten!$AI$27)/100),3.3,IF(((Notenliste!J11)/Notenliste!$J$1)&gt;=((Endnoten!$AI$28)/100),3.4,IF(((Notenliste!J11)/Notenliste!$J$1)&gt;=((Endnoten!$AI$29)/100),3.5,IF(((Notenliste!J11)/Notenliste!$J$1)&gt;=((Endnoten!$AI$30)/100),3.6,IF(((Notenliste!J11)/Notenliste!$J$1)&gt;=((Endnoten!$AI$31)/100),3.7,IF(((Notenliste!J11)/Notenliste!$J$1)&gt;=((Endnoten!$AI$32)/100),3.8,IF(((Notenliste!J11)/Notenliste!$J$1)&gt;=((Endnoten!$AI$33)/100),3.9,IF(((Notenliste!J11)/Notenliste!$J$1)&gt;=((Endnoten!$AI$34)/100),4,IF(((Notenliste!J11)/Notenliste!$J$1)&gt;=((Endnoten!$AI$35)/100),4.1,IF(((Notenliste!J11)/Notenliste!$J$1)&gt;=((Endnoten!$AI$36)/100),4.2,IF(((Notenliste!J11)/Notenliste!$J$1)&gt;=((Endnoten!$AI$37)/100),4.3,IF(((Notenliste!J11)/Notenliste!$J$1)&gt;=((Endnoten!$AI$38)/100),4.4,IF(((Notenliste!J11)/Notenliste!$J$1)&gt;=((Endnoten!$AI$39)/100),4.5,IF(((Notenliste!J11)/Notenliste!$J$1)&gt;=((Endnoten!$AI$40)/100),4.6,IF(((Notenliste!J11)/Notenliste!$J$1)&gt;=((Endnoten!$AI$41)/100),4.7,IF(((Notenliste!J11)/Notenliste!$J$1)&gt;=((Endnoten!$AI$42)/100),4.8,IF(((Notenliste!J11)/Notenliste!$J$1)&gt;=((Endnoten!$AI$43)/100),4.9,5))))))))))))))))))))))))))))))))))))))))</f>
        <v>#DIV/0!</v>
      </c>
      <c r="S12" s="35">
        <f>Notenliste!L11</f>
        <v>0</v>
      </c>
      <c r="T12" s="36">
        <f>IF(Notenliste!L11&gt;=0.1,Notenliste!L11/Notenliste!L$1,)</f>
        <v>0</v>
      </c>
      <c r="U12" s="37">
        <f>IF(Endnoten!T12&gt;=(Endnoten!$AG$5/100),1,IF(Endnoten!T12&gt;=(Endnoten!$AG$6/100),2,IF(Endnoten!T12&gt;=(Endnoten!$AG$7/100),3,IF(Endnoten!T12&gt;=(Endnoten!$AG$8/100),4,5))))</f>
        <v>5</v>
      </c>
      <c r="V12" s="39" t="e">
        <f>IF(((Notenliste!L11)/Notenliste!$L$1)&gt;=((Endnoten!$AI$5+1)/100),1,IF(((Notenliste!L11)/Notenliste!$L$1)&gt;=(Endnoten!$AI$5/100),1.1,IF(((Notenliste!L11)/Notenliste!$L$1)&gt;=(Endnoten!$AI$6/100),1.2,IF(((Notenliste!L11)/Notenliste!$L$1)&gt;=(Endnoten!$AI$7/100),1.3,IF(((Notenliste!L11)/Notenliste!$L$1)&gt;=((Endnoten!$AI$8)/100),1.4,IF(((Notenliste!L11)/Notenliste!$L$1)&gt;=((Endnoten!$AI$9)/100),1.5,IF(((Notenliste!L11)/Notenliste!$L$1)&gt;=((Endnoten!$AI$10)/100),1.6,IF(((Notenliste!L11)/Notenliste!$L$1)&gt;=((Endnoten!$AI$11)/100),1.7,IF(((Notenliste!L11)/Notenliste!$L$1)&gt;=((Endnoten!$AI$12)/100),1.8,IF(((Notenliste!L11)/Notenliste!$L$1)&gt;=((Endnoten!$AI$13)/100),1.9,IF(((Notenliste!L11)/Notenliste!$L$1)&gt;=((Endnoten!$AI$14)/100),2,IF(((Notenliste!L11)/Notenliste!$L$1)&gt;=((Endnoten!$AI$15)/100),2.1,IF(((Notenliste!L11)/Notenliste!$L$1)&gt;=((Endnoten!$AI$16)/100),2.2,IF(((Notenliste!L11)/Notenliste!$L$1)&gt;=((Endnoten!$AI$17)/100),2.3,IF(((Notenliste!L11)/Notenliste!$L$1)&gt;=((Endnoten!$AI$18)/100),2.4,IF(((Notenliste!L11)/Notenliste!$L$1)&gt;=((Endnoten!$AI$19)/100),2.5,IF(((Notenliste!L11)/Notenliste!$L$1)&gt;=((Endnoten!$AI$20)/100),2.6,IF(((Notenliste!L11)/Notenliste!$L$1)&gt;=((Endnoten!$AI$21)/100),2.7,IF(((Notenliste!L11)/Notenliste!$L$1)&gt;=((Endnoten!$AI$22)/100),2.8,IF(((Notenliste!L11)/Notenliste!$L$1)&gt;=((Endnoten!$AI$23)/100),2.9,IF(((Notenliste!L11)/Notenliste!$L$1)&gt;=((Endnoten!$AI$24)/100),3,IF(((Notenliste!L11)/Notenliste!$L$1)&gt;=((Endnoten!$AI$25)/100),3.1,IF(((Notenliste!L11)/Notenliste!$L$1)&gt;=((Endnoten!$AI$26)/100),3.2,IF(((Notenliste!L11)/Notenliste!$L$1)&gt;=((Endnoten!$AI$27)/100),3.3,IF(((Notenliste!L11)/Notenliste!$L$1)&gt;=((Endnoten!$AI$28)/100),3.4,IF(((Notenliste!L11)/Notenliste!$L$1)&gt;=((Endnoten!$AI$29)/100),3.5,IF(((Notenliste!L11)/Notenliste!$L$1)&gt;=((Endnoten!$AI$30)/100),3.6,IF(((Notenliste!L11)/Notenliste!$L$1)&gt;=((Endnoten!$AI$31)/100),3.7,IF(((Notenliste!L11)/Notenliste!$L$1)&gt;=((Endnoten!$AI$32)/100),3.8,IF(((Notenliste!L11)/Notenliste!$L$1)&gt;=((Endnoten!$AI$33)/100),3.9,IF(((Notenliste!L11)/Notenliste!$L$1)&gt;=((Endnoten!$AI$34)/100),4,IF(((Notenliste!L11)/Notenliste!$L$1)&gt;=((Endnoten!$AI$35)/100),4.1,IF(((Notenliste!L11)/Notenliste!$L$1)&gt;=((Endnoten!$AI$36)/100),4.2,IF(((Notenliste!L11)/Notenliste!$L$1)&gt;=((Endnoten!$AI$37)/100),4.3,IF(((Notenliste!L11)/Notenliste!$L$1)&gt;=((Endnoten!$AI$38)/100),4.4,IF(((Notenliste!L11)/Notenliste!$L$1)&gt;=((Endnoten!$AI$39)/100),4.5,IF(((Notenliste!L11)/Notenliste!$L$1)&gt;=((Endnoten!$AI$40)/100),4.6,IF(((Notenliste!L11)/Notenliste!$L$1)&gt;=((Endnoten!$AI$41)/100),4.7,IF(((Notenliste!L11)/Notenliste!$L$1)&gt;=((Endnoten!$AI$42)/100),4.8,IF(((Notenliste!L11)/Notenliste!$L$1)&gt;=((Endnoten!$AI$43)/100),4.9,5))))))))))))))))))))))))))))))))))))))))</f>
        <v>#DIV/0!</v>
      </c>
      <c r="W12" s="35">
        <v>0</v>
      </c>
      <c r="X12" s="36" cm="1">
        <f t="array" ref="X12">ROUND(_xlfn.IFS((T12&gt;0.1),(AVERAGE(F12,J12,N12,R12,U12)),(P12&gt;=0.1),(AVERAGE(F12,J12,N12,R12)),(L12&gt;=0.1),(AVERAGE(F12,J12,N12)),(H12&gt;0.1),(AVERAGE(F12,J12)),(D12&gt;0.1),F12,(D12&lt;0.1),10.12345), 2)</f>
        <v>10.119999999999999</v>
      </c>
      <c r="Y12" s="36" t="str">
        <f t="shared" si="0"/>
        <v>ND</v>
      </c>
      <c r="Z12" s="36" t="e">
        <f t="shared" si="1"/>
        <v>#DIV/0!</v>
      </c>
      <c r="AA12" s="36">
        <f>SUM(Notenliste!O11:AR11)</f>
        <v>10</v>
      </c>
      <c r="AB12" s="36">
        <f>Notenliste!AT11</f>
        <v>1</v>
      </c>
      <c r="AC12" s="36" t="str">
        <f>IF((D12&lt;0.1),"Nur MA",((AB12*Notenliste!$AT$1)+(IF(W12=0,Y12,Z12)*(1-Notenliste!$AT$1))))</f>
        <v>Nur MA</v>
      </c>
      <c r="AD12" s="36" t="e">
        <f t="shared" si="2"/>
        <v>#DIV/0!</v>
      </c>
      <c r="AE12" s="10" t="e">
        <f t="shared" si="3"/>
        <v>#DIV/0!</v>
      </c>
      <c r="AF12" s="25" t="s">
        <v>69</v>
      </c>
      <c r="AG12" s="55">
        <v>1.85</v>
      </c>
      <c r="AH12" s="16">
        <v>1.8</v>
      </c>
      <c r="AI12" s="16">
        <f t="shared" ref="AI12:AI18" si="9">AI11-1</f>
        <v>86</v>
      </c>
      <c r="AJ12">
        <f>IF(((AM12+AK12+AL12)/$AM$3)&gt;=((Endnoten!$AI$5+1)/100),1,IF(((AM12+AK12+AL12)/$AM$3)&gt;=(Endnoten!$AI$5/100),1.1,IF(((AM12+AK12+AL12)/$AM$3)&gt;=(Endnoten!$AI$6/100),1.2,IF(((AM12+AK12+AL12)/$AM$3)&gt;=(Endnoten!$AI$7/100),1.3,IF(((AM12+AK12+AL12)/$AM$3)&gt;=((Endnoten!$AI$8)/100),1.4,IF(((AM12+AK12+AL12)/$AM$3)&gt;=((Endnoten!$AI$9)/100),1.5,IF(((AM12+AK12+AL12)/$AM$3)&gt;=((Endnoten!$AI$10)/100),1.6,IF(((AM12+AK12+AL12)/$AM$3)&gt;=((Endnoten!$AI$11)/100),1.7,IF(((AM12+AK12+AL12)/$AM$3)&gt;=((Endnoten!$AI$12)/100),1.8,IF(((AM12+AK12+AL12)/$AM$3)&gt;=((Endnoten!$AI$13)/100),1.9,IF(((AM12+AK12+AL12)/$AM$3)&gt;=((Endnoten!$AI$14)/100),2,IF(((AM12+AK12+AL12)/$AM$3)&gt;=((Endnoten!$AI$15)/100),2.1,IF(((AM12+AK12+AL12)/$AM$3)&gt;=((Endnoten!$AI$16)/100),2.2,IF(((AM12+AK12+AL12)/$AM$3)&gt;=((Endnoten!$AI$17)/100),2.3,IF(((AM12+AK12+AL12)/$AM$3)&gt;=((Endnoten!$AI$18)/100),2.4,IF(((AM12+AK12+AL12)/$AM$3)&gt;=((Endnoten!$AI$19)/100),2.5,IF(((AM12+AK12+AL12)/$AM$3)&gt;=((Endnoten!$AI$20)/100),2.6,IF(((AM12+AK12+AL12)/$AM$3)&gt;=((Endnoten!$AI$21)/100),2.7,IF(((AM12+AK12+AL12)/$AM$3)&gt;=((Endnoten!$AI$22)/100),2.8,IF(((AM12+AK12+AL12)/$AM$3)&gt;=((Endnoten!$AI$23)/100),2.9,IF(((AM12+AK12+AL12)/$AM$3)&gt;=((Endnoten!$AI$24)/100),3,IF(((AM12+AK12+AL12)/$AM$3)&gt;=((Endnoten!$AI$25)/100),3.1,IF(((AM12+AK12+AL12)/$AM$3)&gt;=((Endnoten!$AI$26)/100),3.2,IF(((AM12+AK12+AL12)/$AM$3)&gt;=((Endnoten!$AI$27)/100),3.3,IF(((AM12+AK12+AL12)/$AM$3)&gt;=((Endnoten!$AI$28)/100),3.4,IF(((AM12+AK12+AL12)/$AM$3)&gt;=((Endnoten!$AI$29)/100),3.5,IF(((AM12+AK12+AL12)/$AM$3)&gt;=((Endnoten!$AI$30)/100),3.6,IF(((AM12+AK12+AL12)/$AM$3)&gt;=((Endnoten!$AI$31)/100),3.7,IF(((AM12+AK12+AL12)/$AM$3)&gt;=((Endnoten!$AI$32)/100),3.8,IF(((AM12+AK12+AL12)/$AM$3)&gt;=((Endnoten!$AI$33)/100),3.9,IF(((AM12+AK12+AL12)/$AM$3)&gt;=((Endnoten!$AI$34)/100),4,IF(((AM12+AK12+AL12)/$AM$3)&gt;=((Endnoten!$AI$35)/100),4.1,IF(((AM12+AK12+AL12)/$AM$3)&gt;=((Endnoten!$AI$36)/100),4.2,IF(((AM12+AK12+AL12)/$AM$3)&gt;=((Endnoten!$AI$37)/100),4.3,IF(((AM12+AK12+AL12)/$AM$3)&gt;=((Endnoten!$AI$38)/100),4.4,IF(((AM12+AK12+AL12)/$AM$3)&gt;=((Endnoten!$AI$39)/100),4.5,IF(((AM12+AK12+AL12)/$AM$3)&gt;=((Endnoten!$AI$40)/100),4.6,IF(((AM12+AK12+AL12)/$AM$3)&gt;=((Endnoten!$AI$41)/100),4.7,IF(((AM12+AK12+AL12)/$AM$3)&gt;=((Endnoten!$AI$42)/100),4.8,IF(((AM12+AK12+AL12)/$AM$3)&gt;=((Endnoten!$AI$43)/100),4.9,5))))))))))))))))))))))))))))))))))))))))</f>
        <v>1.8</v>
      </c>
      <c r="AM12">
        <f t="shared" si="8"/>
        <v>86</v>
      </c>
      <c r="AO12" s="53"/>
      <c r="AP12" s="53" t="e">
        <f t="shared" si="4"/>
        <v>#DIV/0!</v>
      </c>
      <c r="AQ12" s="53" t="e">
        <f t="shared" si="5"/>
        <v>#DIV/0!</v>
      </c>
      <c r="AR12" s="53" t="e">
        <f t="shared" si="6"/>
        <v>#DIV/0!</v>
      </c>
      <c r="AS12" s="53" t="e">
        <f t="shared" si="7"/>
        <v>#DIV/0!</v>
      </c>
      <c r="AU12" s="1">
        <f>IF(((Notenliste!D11+Notenliste!F11+Notenliste!H11)/$AU$1)&gt;=((Endnoten!$AI$5+1)/100),1,IF(((Notenliste!D11+Notenliste!F11+Notenliste!H11)/$AU$1)&gt;=(Endnoten!$AI$5/100),1.1,IF(((Notenliste!D11+Notenliste!F11+Notenliste!H11)/$AU$1)&gt;=(Endnoten!$AI$6/100),1.2,IF(((Notenliste!D11+Notenliste!F11+Notenliste!H11)/$AU$1)&gt;=(Endnoten!$AI$7/100),1.3,IF(((Notenliste!D11+Notenliste!F11+Notenliste!H11)/$AU$1)&gt;=((Endnoten!$AI$8)/100),1.4,IF(((Notenliste!D11+Notenliste!F11+Notenliste!H11)/$AU$1)&gt;=((Endnoten!$AI$9)/100),1.5,IF(((Notenliste!D11+Notenliste!F11+Notenliste!H11)/$AU$1)&gt;=((Endnoten!$AI$10)/100),1.6,IF(((Notenliste!D11+Notenliste!F11+Notenliste!H11)/$AU$1)&gt;=((Endnoten!$AI$11)/100),1.7,IF(((Notenliste!D11+Notenliste!F11+Notenliste!H11)/$AU$1)&gt;=((Endnoten!$AI$12)/100),1.8,IF(((Notenliste!D11+Notenliste!F11+Notenliste!H11)/$AU$1)&gt;=((Endnoten!$AI$13)/100),1.9,IF(((Notenliste!D11+Notenliste!F11+Notenliste!H11)/$AU$1)&gt;=((Endnoten!$AI$14)/100),2,IF(((Notenliste!D11+Notenliste!F11+Notenliste!H11)/$AU$1)&gt;=((Endnoten!$AI$15)/100),2.1,IF(((Notenliste!D11+Notenliste!F11+Notenliste!H11)/$AU$1)&gt;=((Endnoten!$AI$16)/100),2.2,IF(((Notenliste!D11+Notenliste!F11+Notenliste!H11)/$AU$1)&gt;=((Endnoten!$AI$17)/100),2.3,IF(((Notenliste!D11+Notenliste!F11+Notenliste!H11)/$AU$1)&gt;=((Endnoten!$AI$18)/100),2.4,IF(((Notenliste!D11+Notenliste!F11+Notenliste!H11)/$AU$1)&gt;=((Endnoten!$AI$19)/100),2.5,IF(((Notenliste!D11+Notenliste!F11+Notenliste!H11)/$AU$1)&gt;=((Endnoten!$AI$20)/100),2.6,IF(((Notenliste!D11+Notenliste!F11+Notenliste!H11)/$AU$1)&gt;=((Endnoten!$AI$21)/100),2.7,IF(((Notenliste!D11+Notenliste!F11+Notenliste!H11)/$AU$1)&gt;=((Endnoten!$AI$22)/100),2.8,IF(((Notenliste!D11+Notenliste!F11+Notenliste!H11)/$AU$1)&gt;=((Endnoten!$AI$23)/100),2.9,IF(((Notenliste!D11+Notenliste!F11+Notenliste!H11)/$AU$1)&gt;=((Endnoten!$AI$24)/100),3,IF(((Notenliste!D11+Notenliste!F11+Notenliste!H11)/$AU$1)&gt;=((Endnoten!$AI$25)/100),3.1,IF(((Notenliste!D11+Notenliste!F11+Notenliste!H11)/$AU$1)&gt;=((Endnoten!$AI$26)/100),3.2,IF(((Notenliste!D11+Notenliste!F11+Notenliste!H11)/$AU$1)&gt;=((Endnoten!$AI$27)/100),3.3,IF(((Notenliste!D11+Notenliste!F11+Notenliste!H11)/$AU$1)&gt;=((Endnoten!$AI$28)/100),3.4,IF(((Notenliste!D11+Notenliste!F11+Notenliste!H11)/$AU$1)&gt;=((Endnoten!$AI$29)/100),3.5,IF(((Notenliste!D11+Notenliste!F11+Notenliste!H11)/$AU$1)&gt;=((Endnoten!$AI$30)/100),3.6,IF(((Notenliste!D11+Notenliste!F11+Notenliste!H11)/$AU$1)&gt;=((Endnoten!$AI$31)/100),3.7,IF(((Notenliste!D11+Notenliste!F11+Notenliste!H11)/$AU$1)&gt;=((Endnoten!$AI$32)/100),3.8,IF(((Notenliste!D11+Notenliste!F11+Notenliste!H11)/$AU$1)&gt;=((Endnoten!$AI$33)/100),3.9,IF(((Notenliste!D11+Notenliste!F11+Notenliste!H11)/$AU$1)&gt;=((Endnoten!$AI$34)/100),4,IF(((Notenliste!D11+Notenliste!F11+Notenliste!H11)/$AU$1)&gt;=((Endnoten!$AI$35)/100),4.1,IF(((Notenliste!D11+Notenliste!F11+Notenliste!H11)/$AU$1)&gt;=((Endnoten!$AI$36)/100),4.2,IF(((Notenliste!D11+Notenliste!F11+Notenliste!H11)/$AU$1)&gt;=((Endnoten!$AI$37)/100),4.3,IF(((Notenliste!D11+Notenliste!F11+Notenliste!H11)/$AU$1)&gt;=((Endnoten!$AI$38)/100),4.4,IF(((Notenliste!D11+Notenliste!F11+Notenliste!H11)/$AU$1)&gt;=((Endnoten!$AI$39)/100),4.5,IF(((Notenliste!D11+Notenliste!F11+Notenliste!H11)/$AU$1)&gt;=((Endnoten!$AI$40)/100),4.6,IF(((Notenliste!D11+Notenliste!F11+Notenliste!H11)/$AU$1)&gt;=((Endnoten!$AI$41)/100),4.7,IF(((Notenliste!D11+Notenliste!F11+Notenliste!H11)/$AU$1)&gt;=((Endnoten!$AI$42)/100),4.8,IF(((Notenliste!D11+Notenliste!F11+Notenliste!H11)/$AU$1)&gt;=((Endnoten!$AI$43)/100),4.9,5))))))))))))))))))))))))))))))))))))))))</f>
        <v>5</v>
      </c>
      <c r="AV12" s="1">
        <f>IF(((Notenliste!D11+Notenliste!F11+Notenliste!H11+Notenliste!L11)/$AV$1)&gt;=((Endnoten!$AI$5+1)/100),1,IF(((Notenliste!D11+Notenliste!F11+Notenliste!H11+Notenliste!L11)/$AV$1)&gt;=(Endnoten!$AI$5/100),1.1,IF(((Notenliste!D11+Notenliste!F11+Notenliste!H11+Notenliste!L11)/$AV$1)&gt;=(Endnoten!$AI$6/100),1.2,IF(((Notenliste!D11+Notenliste!F11+Notenliste!H11+Notenliste!L11)/$AV$1)&gt;=(Endnoten!$AI$7/100),1.3,IF(((Notenliste!D11+Notenliste!F11+Notenliste!H11+Notenliste!L11)/$AV$1)&gt;=((Endnoten!$AI$8)/100),1.4,IF(((Notenliste!D11+Notenliste!F11+Notenliste!H11+Notenliste!L11)/$AV$1)&gt;=((Endnoten!$AI$9)/100),1.5,IF(((Notenliste!D11+Notenliste!F11+Notenliste!H11+Notenliste!L11)/$AV$1)&gt;=((Endnoten!$AI$10)/100),1.6,IF(((Notenliste!D11+Notenliste!F11+Notenliste!H11+Notenliste!L11)/$AV$1)&gt;=((Endnoten!$AI$11)/100),1.7,IF(((Notenliste!D11+Notenliste!F11+Notenliste!H11+Notenliste!L11)/$AV$1)&gt;=((Endnoten!$AI$12)/100),1.8,IF(((Notenliste!D11+Notenliste!F11+Notenliste!H11+Notenliste!L11)/$AV$1)&gt;=((Endnoten!$AI$13)/100),1.9,IF(((Notenliste!D11+Notenliste!F11+Notenliste!H11+Notenliste!L11)/$AV$1)&gt;=((Endnoten!$AI$14)/100),2,IF(((Notenliste!D11+Notenliste!F11+Notenliste!H11+Notenliste!L11)/$AV$1)&gt;=((Endnoten!$AI$15)/100),2.1,IF(((Notenliste!D11+Notenliste!F11+Notenliste!H11+Notenliste!L11)/$AV$1)&gt;=((Endnoten!$AI$16)/100),2.2,IF(((Notenliste!D11+Notenliste!F11+Notenliste!H11+Notenliste!L11)/$AV$1)&gt;=((Endnoten!$AI$17)/100),2.3,IF(((Notenliste!D11+Notenliste!F11+Notenliste!H11+Notenliste!L11)/$AV$1)&gt;=((Endnoten!$AI$18)/100),2.4,IF(((Notenliste!D11+Notenliste!F11+Notenliste!H11+Notenliste!L11)/$AV$1)&gt;=((Endnoten!$AI$19)/100),2.5,IF(((Notenliste!D11+Notenliste!F11+Notenliste!H11+Notenliste!L11)/$AV$1)&gt;=((Endnoten!$AI$20)/100),2.6,IF(((Notenliste!D11+Notenliste!F11+Notenliste!H11+Notenliste!L11)/$AV$1)&gt;=((Endnoten!$AI$21)/100),2.7,IF(((Notenliste!D11+Notenliste!F11+Notenliste!H11+Notenliste!L11)/$AV$1)&gt;=((Endnoten!$AI$22)/100),2.8,IF(((Notenliste!D11+Notenliste!F11+Notenliste!H11+Notenliste!L11)/$AV$1)&gt;=((Endnoten!$AI$23)/100),2.9,IF(((Notenliste!D11+Notenliste!F11+Notenliste!H11+Notenliste!L11)/$AV$1)&gt;=((Endnoten!$AI$24)/100),3,IF(((Notenliste!D11+Notenliste!F11+Notenliste!H11+Notenliste!L11)/$AV$1)&gt;=((Endnoten!$AI$25)/100),3.1,IF(((Notenliste!D11+Notenliste!F11+Notenliste!H11+Notenliste!L11)/$AV$1)&gt;=((Endnoten!$AI$26)/100),3.2,IF(((Notenliste!D11+Notenliste!F11+Notenliste!H11+Notenliste!L11)/$AV$1)&gt;=((Endnoten!$AI$27)/100),3.3,IF(((Notenliste!D11+Notenliste!F11+Notenliste!H11+Notenliste!L11)/$AV$1)&gt;=((Endnoten!$AI$28)/100),3.4,IF(((Notenliste!D11+Notenliste!F11+Notenliste!H11+Notenliste!L11)/$AV$1)&gt;=((Endnoten!$AI$29)/100),3.5,IF(((Notenliste!D11+Notenliste!F11+Notenliste!H11+Notenliste!L11)/$AV$1)&gt;=((Endnoten!$AI$30)/100),3.6,IF(((Notenliste!D11+Notenliste!F11+Notenliste!H11+Notenliste!L11)/$AV$1)&gt;=((Endnoten!$AI$31)/100),3.7,IF(((Notenliste!D11+Notenliste!F11+Notenliste!H11+Notenliste!L11)/$AV$1)&gt;=((Endnoten!$AI$32)/100),3.8,IF(((Notenliste!D11+Notenliste!F11+Notenliste!H11+Notenliste!L11)/$AV$1)&gt;=((Endnoten!$AI$33)/100),3.9,IF(((Notenliste!D11+Notenliste!F11+Notenliste!H11+Notenliste!L11)/$AV$1)&gt;=((Endnoten!$AI$34)/100),4,IF(((Notenliste!D11+Notenliste!F11+Notenliste!H11+Notenliste!L11)/$AV$1)&gt;=((Endnoten!$AI$35)/100),4.1,IF(((Notenliste!D11+Notenliste!F11+Notenliste!H11+Notenliste!L11)/$AV$1)&gt;=((Endnoten!$AI$36)/100),4.2,IF(((Notenliste!D11+Notenliste!F11+Notenliste!H11+Notenliste!L11)/$AV$1)&gt;=((Endnoten!$AI$37)/100),4.3,IF(((Notenliste!D11+Notenliste!F11+Notenliste!H11+Notenliste!L11)/$AV$1)&gt;=((Endnoten!$AI$38)/100),4.4,IF(((Notenliste!D11+Notenliste!F11+Notenliste!H11+Notenliste!L11)/$AV$1)&gt;=((Endnoten!$AI$39)/100),4.5,IF(((Notenliste!D11+Notenliste!F11+Notenliste!H11+Notenliste!L11)/$AV$1)&gt;=((Endnoten!$AI$40)/100),4.6,IF(((Notenliste!D11+Notenliste!F11+Notenliste!H11+Notenliste!L11)/$AV$1)&gt;=((Endnoten!$AI$41)/100),4.7,IF(((Notenliste!D11+Notenliste!F11+Notenliste!H11+Notenliste!L11)/$AV$1)&gt;=((Endnoten!$AI$42)/100),4.8,IF(((Notenliste!D11+Notenliste!F11+Notenliste!H11+Notenliste!L11)/$AV$1)&gt;=((Endnoten!$AI$43)/100),4.9,5))))))))))))))))))))))))))))))))))))))))</f>
        <v>5</v>
      </c>
    </row>
    <row r="13" spans="1:48" ht="18.75" x14ac:dyDescent="0.3">
      <c r="A13" s="28">
        <f>'Schüler+Bedienungsanleitung'!B25</f>
        <v>10</v>
      </c>
      <c r="B13" s="30">
        <f>'Schüler+Bedienungsanleitung'!C25</f>
        <v>10</v>
      </c>
      <c r="C13" s="28">
        <f>Notenliste!D12</f>
        <v>0</v>
      </c>
      <c r="D13" s="29">
        <f>IF(Notenliste!D12&gt;=0.1,Notenliste!D12/Notenliste!D$1,)</f>
        <v>0</v>
      </c>
      <c r="E13" s="30">
        <f>IF(Endnoten!D13&gt;=(Endnoten!$AG$5/100),1,IF(Endnoten!D13&gt;=(Endnoten!$AG$6/100),2,IF(Endnoten!D13&gt;=(Endnoten!$AG$7/100),3,IF(Endnoten!D13&gt;=(Endnoten!$AG$8/100),4,5))))</f>
        <v>5</v>
      </c>
      <c r="F13" s="31">
        <f>IF(((Notenliste!D12)/Notenliste!$D$1)&gt;=((Endnoten!$AI$5+1)/100),1,IF(((Notenliste!D12)/Notenliste!$D$1)&gt;=(Endnoten!$AI$5/100),1.1,IF(((Notenliste!D12)/Notenliste!$D$1)&gt;=(Endnoten!$AI$6/100),1.2,IF(((Notenliste!D12)/Notenliste!$D$1)&gt;=(Endnoten!$AI$7/100),1.3,IF(((Notenliste!D12)/Notenliste!$D$1)&gt;=((Endnoten!$AI$8)/100),1.4,IF(((Notenliste!D12)/Notenliste!$D$1)&gt;=((Endnoten!$AI$9)/100),1.44,IF(((Notenliste!D12)/Notenliste!$D$1)&gt;=((Endnoten!$AI$10)/100),1.6,IF(((Notenliste!D12)/Notenliste!$D$1)&gt;=((Endnoten!$AI$11)/100),1.7,IF(((Notenliste!D12)/Notenliste!$D$1)&gt;=((Endnoten!$AI$12)/100),1.8,IF(((Notenliste!D12)/Notenliste!$D$1)&gt;=((Endnoten!$AI$13)/100),1.9,IF(((Notenliste!D12)/Notenliste!$D$1)&gt;=((Endnoten!$AI$14)/100),2,IF(((Notenliste!D12)/Notenliste!$D$1)&gt;=((Endnoten!$AI$15)/100),2.1,IF(((Notenliste!D12)/Notenliste!$D$1)&gt;=((Endnoten!$AI$16)/100),2.2,IF(((Notenliste!D12)/Notenliste!$D$1)&gt;=((Endnoten!$AI$17)/100),2.3,IF(((Notenliste!D12)/Notenliste!$D$1)&gt;=((Endnoten!$AI$18)/100),2.4,IF(((Notenliste!D12)/Notenliste!$D$1)&gt;=((Endnoten!$AI$19)/100),2.5,IF(((Notenliste!D12)/Notenliste!$D$1)&gt;=((Endnoten!$AI$20)/100),2.6,IF(((Notenliste!D12)/Notenliste!$D$1)&gt;=((Endnoten!$AI$21)/100),2.7,IF(((Notenliste!D12)/Notenliste!$D$1)&gt;=((Endnoten!$AI$22)/100),2.8,IF(((Notenliste!D12)/Notenliste!$D$1)&gt;=((Endnoten!$AI$23)/100),2.9,IF(((Notenliste!D12)/Notenliste!$D$1)&gt;=((Endnoten!$AI$24)/100),3,IF(((Notenliste!D12)/Notenliste!$D$1)&gt;=((Endnoten!$AI$25)/100),3.1,IF(((Notenliste!D12)/Notenliste!$D$1)&gt;=((Endnoten!$AI$26)/100),3.2,IF(((Notenliste!D12)/Notenliste!$D$1)&gt;=((Endnoten!$AI$27)/100),3.3,IF(((Notenliste!D12)/Notenliste!$D$1)&gt;=((Endnoten!$AI$28)/100),3.4,IF(((Notenliste!D12)/Notenliste!$D$1)&gt;=((Endnoten!$AI$29)/100),3.5,IF(((Notenliste!D12)/Notenliste!$D$1)&gt;=((Endnoten!$AI$30)/100),3.6,IF(((Notenliste!D12)/Notenliste!$D$1)&gt;=((Endnoten!$AI$31)/100),3.7,IF(((Notenliste!D12)/Notenliste!$D$1)&gt;=((Endnoten!$AI$32)/100),3.8,IF(((Notenliste!D12)/Notenliste!$D$1)&gt;=((Endnoten!$AI$33)/100),3.9,IF(((Notenliste!D12)/Notenliste!$D$1)&gt;=((Endnoten!$AI$34)/100),4,IF(((Notenliste!D12)/Notenliste!$D$1)&gt;=((Endnoten!$AI$35)/100),4.1,IF(((Notenliste!D12)/Notenliste!$D$1)&gt;=((Endnoten!$AI$36)/100),4.2,IF(((Notenliste!D12)/Notenliste!$D$1)&gt;=((Endnoten!$AI$37)/100),4.3,IF(((Notenliste!D12)/Notenliste!$D$1)&gt;=((Endnoten!$AI$38)/100),4.4,IF(((Notenliste!D12)/Notenliste!$D$1)&gt;=((Endnoten!$AI$39)/100),4.5,IF(((Notenliste!D12)/Notenliste!$D$1)&gt;=((Endnoten!$AI$40)/100),4.6,IF(((Notenliste!D12)/Notenliste!$D$1)&gt;=((Endnoten!$AI$41)/100),4.7,IF(((Notenliste!D12)/Notenliste!$D$1)&gt;=((Endnoten!$AI$42)/100),4.8,IF(((Notenliste!D12)/Notenliste!$D$1)&gt;=((Endnoten!$AI$43)/100),4.9,5))))))))))))))))))))))))))))))))))))))))</f>
        <v>5</v>
      </c>
      <c r="G13" s="28">
        <f>Notenliste!F12</f>
        <v>0</v>
      </c>
      <c r="H13" s="29">
        <f>IF(Notenliste!F12&gt;=0.1,Notenliste!F12/Notenliste!F$1,)</f>
        <v>0</v>
      </c>
      <c r="I13" s="30">
        <f>IF(Endnoten!H13&gt;=(Endnoten!$AG$5/100),1,IF(Endnoten!H13&gt;=(Endnoten!$AG$6/100),2,IF(Endnoten!H13&gt;=(Endnoten!$AG$7/100),3,IF(Endnoten!H13&gt;=(Endnoten!$AG$8/100),4,5))))</f>
        <v>5</v>
      </c>
      <c r="J13" s="31" t="e">
        <f>IF(((Notenliste!F12)/Notenliste!$F$1)&gt;=((Endnoten!$AI$5+1)/100),1,IF(((Notenliste!F12)/Notenliste!$F$1)&gt;=(Endnoten!$AI$5/100),1.1,IF(((Notenliste!F12)/Notenliste!$F$1)&gt;=(Endnoten!$AI$6/100),1.2,IF(((Notenliste!F12)/Notenliste!$F$1)&gt;=(Endnoten!$AI$7/100),1.3,IF(((Notenliste!F12)/Notenliste!$F$1)&gt;=((Endnoten!$AI$8)/100),1.4,IF(((Notenliste!F12)/Notenliste!$F$1)&gt;=((Endnoten!$AI$9)/100),1.44,IF(((Notenliste!F12)/Notenliste!$F$1)&gt;=((Endnoten!$AI$10)/100),1.6,IF(((Notenliste!F12)/Notenliste!$F$1)&gt;=((Endnoten!$AI$11)/100),1.7,IF(((Notenliste!F12)/Notenliste!$F$1)&gt;=((Endnoten!$AI$12)/100),1.8,IF(((Notenliste!F12)/Notenliste!$F$1)&gt;=((Endnoten!$AI$13)/100),1.9,IF(((Notenliste!F12)/Notenliste!$F$1)&gt;=((Endnoten!$AI$14)/100),2,IF(((Notenliste!F12)/Notenliste!$F$1)&gt;=((Endnoten!$AI$15)/100),2.1,IF(((Notenliste!F12)/Notenliste!$F$1)&gt;=((Endnoten!$AI$16)/100),2.2,IF(((Notenliste!F12)/Notenliste!$F$1)&gt;=((Endnoten!$AI$17)/100),2.3,IF(((Notenliste!F12)/Notenliste!$F$1)&gt;=((Endnoten!$AI$18)/100),2.4,IF(((Notenliste!F12)/Notenliste!$F$1)&gt;=((Endnoten!$AI$19)/100),2.5,IF(((Notenliste!F12)/Notenliste!$F$1)&gt;=((Endnoten!$AI$20)/100),2.6,IF(((Notenliste!F12)/Notenliste!$F$1)&gt;=((Endnoten!$AI$21)/100),2.7,IF(((Notenliste!F12)/Notenliste!$F$1)&gt;=((Endnoten!$AI$22)/100),2.8,IF(((Notenliste!F12)/Notenliste!$F$1)&gt;=((Endnoten!$AI$23)/100),2.9,IF(((Notenliste!F12)/Notenliste!$F$1)&gt;=((Endnoten!$AI$24)/100),3,IF(((Notenliste!F12)/Notenliste!$F$1)&gt;=((Endnoten!$AI$25)/100),3.1,IF(((Notenliste!F12)/Notenliste!$F$1)&gt;=((Endnoten!$AI$26)/100),3.2,IF(((Notenliste!F12)/Notenliste!$F$1)&gt;=((Endnoten!$AI$27)/100),3.3,IF(((Notenliste!F12)/Notenliste!$F$1)&gt;=((Endnoten!$AI$28)/100),3.4,IF(((Notenliste!F12)/Notenliste!$F$1)&gt;=((Endnoten!$AI$29)/100),3.5,IF(((Notenliste!F12)/Notenliste!$F$1)&gt;=((Endnoten!$AI$30)/100),3.6,IF(((Notenliste!F12)/Notenliste!$F$1)&gt;=((Endnoten!$AI$31)/100),3.7,IF(((Notenliste!F12)/Notenliste!$F$1)&gt;=((Endnoten!$AI$32)/100),3.8,IF(((Notenliste!F12)/Notenliste!$F$1)&gt;=((Endnoten!$AI$33)/100),3.9,IF(((Notenliste!F12)/Notenliste!$F$1)&gt;=((Endnoten!$AI$34)/100),4,IF(((Notenliste!F12)/Notenliste!$F$1)&gt;=((Endnoten!$AI$35)/100),4.1,IF(((Notenliste!F12)/Notenliste!$F$1)&gt;=((Endnoten!$AI$36)/100),4.2,IF(((Notenliste!F12)/Notenliste!$F$1)&gt;=((Endnoten!$AI$37)/100),4.3,IF(((Notenliste!F12)/Notenliste!$F$1)&gt;=((Endnoten!$AI$38)/100),4.4,IF(((Notenliste!F12)/Notenliste!$F$1)&gt;=((Endnoten!$AI$39)/100),4.5,IF(((Notenliste!F12)/Notenliste!$F$1)&gt;=((Endnoten!$AI$40)/100),4.6,IF(((Notenliste!F12)/Notenliste!$F$1)&gt;=((Endnoten!$AI$41)/100),4.7,IF(((Notenliste!F12)/Notenliste!$F$1)&gt;=((Endnoten!$AI$42)/100),4.8,IF(((Notenliste!F12)/Notenliste!$F$1)&gt;=((Endnoten!$AI$43)/100),4.9,5))))))))))))))))))))))))))))))))))))))))</f>
        <v>#DIV/0!</v>
      </c>
      <c r="K13" s="28">
        <f>Notenliste!H12</f>
        <v>0</v>
      </c>
      <c r="L13" s="29">
        <f>IF(Notenliste!H12&gt;=0.1,Notenliste!H12/Notenliste!H$1,)</f>
        <v>0</v>
      </c>
      <c r="M13" s="30">
        <f>IF(Endnoten!L13&gt;=(Endnoten!$AG$5/100),1,IF(Endnoten!L13&gt;=(Endnoten!$AG$6/100),2,IF(Endnoten!L13&gt;=(Endnoten!$AG$7/100),3,IF(Endnoten!L13&gt;=(Endnoten!$AG$8/100),4,5))))</f>
        <v>5</v>
      </c>
      <c r="N13" s="31" t="e">
        <f>IF(((Notenliste!H12)/Notenliste!$H$1)&gt;=((Endnoten!$AI$5+1)/100),1,IF(((Notenliste!H12)/Notenliste!$H$1)&gt;=(Endnoten!$AI$5/100),1.1,IF(((Notenliste!H12)/Notenliste!$H$1)&gt;=(Endnoten!$AI$6/100),1.2,IF(((Notenliste!H12)/Notenliste!$H$1)&gt;=(Endnoten!$AI$7/100),1.3,IF(((Notenliste!H12)/Notenliste!$H$1)&gt;=((Endnoten!$AI$8)/100),1.4,IF(((Notenliste!H12)/Notenliste!$H$1)&gt;=((Endnoten!$AI$9)/100),1.44,IF(((Notenliste!H12)/Notenliste!$H$1)&gt;=((Endnoten!$AI$10)/100),1.6,IF(((Notenliste!H12)/Notenliste!$H$1)&gt;=((Endnoten!$AI$11)/100),1.7,IF(((Notenliste!H12)/Notenliste!$H$1)&gt;=((Endnoten!$AI$12)/100),1.8,IF(((Notenliste!H12)/Notenliste!$H$1)&gt;=((Endnoten!$AI$13)/100),1.9,IF(((Notenliste!H12)/Notenliste!$H$1)&gt;=((Endnoten!$AI$14)/100),2,IF(((Notenliste!H12)/Notenliste!$H$1)&gt;=((Endnoten!$AI$15)/100),2.1,IF(((Notenliste!H12)/Notenliste!$H$1)&gt;=((Endnoten!$AI$16)/100),2.2,IF(((Notenliste!H12)/Notenliste!$H$1)&gt;=((Endnoten!$AI$17)/100),2.3,IF(((Notenliste!H12)/Notenliste!$H$1)&gt;=((Endnoten!$AI$18)/100),2.4,IF(((Notenliste!H12)/Notenliste!$H$1)&gt;=((Endnoten!$AI$19)/100),2.5,IF(((Notenliste!H12)/Notenliste!$H$1)&gt;=((Endnoten!$AI$20)/100),2.6,IF(((Notenliste!H12)/Notenliste!$H$1)&gt;=((Endnoten!$AI$21)/100),2.7,IF(((Notenliste!H12)/Notenliste!$H$1)&gt;=((Endnoten!$AI$22)/100),2.8,IF(((Notenliste!H12)/Notenliste!$H$1)&gt;=((Endnoten!$AI$23)/100),2.9,IF(((Notenliste!H12)/Notenliste!$H$1)&gt;=((Endnoten!$AI$24)/100),3,IF(((Notenliste!H12)/Notenliste!$H$1)&gt;=((Endnoten!$AI$25)/100),3.1,IF(((Notenliste!H12)/Notenliste!$H$1)&gt;=((Endnoten!$AI$26)/100),3.2,IF(((Notenliste!H12)/Notenliste!$H$1)&gt;=((Endnoten!$AI$27)/100),3.3,IF(((Notenliste!H12)/Notenliste!$H$1)&gt;=((Endnoten!$AI$28)/100),3.4,IF(((Notenliste!H12)/Notenliste!$H$1)&gt;=((Endnoten!$AI$29)/100),3.5,IF(((Notenliste!H12)/Notenliste!$H$1)&gt;=((Endnoten!$AI$30)/100),3.6,IF(((Notenliste!H12)/Notenliste!$H$1)&gt;=((Endnoten!$AI$31)/100),3.7,IF(((Notenliste!H12)/Notenliste!$H$1)&gt;=((Endnoten!$AI$32)/100),3.8,IF(((Notenliste!H12)/Notenliste!$H$1)&gt;=((Endnoten!$AI$33)/100),3.9,IF(((Notenliste!H12)/Notenliste!$H$1)&gt;=((Endnoten!$AI$34)/100),4,IF(((Notenliste!H12)/Notenliste!$H$1)&gt;=((Endnoten!$AI$35)/100),4.1,IF(((Notenliste!H12)/Notenliste!$H$1)&gt;=((Endnoten!$AI$36)/100),4.2,IF(((Notenliste!H12)/Notenliste!$H$1)&gt;=((Endnoten!$AI$37)/100),4.3,IF(((Notenliste!H12)/Notenliste!$H$1)&gt;=((Endnoten!$AI$38)/100),4.4,IF(((Notenliste!H12)/Notenliste!$H$1)&gt;=((Endnoten!$AI$39)/100),4.5,IF(((Notenliste!H12)/Notenliste!$H$1)&gt;=((Endnoten!$AI$40)/100),4.6,IF(((Notenliste!H12)/Notenliste!$H$1)&gt;=((Endnoten!$AI$41)/100),4.7,IF(((Notenliste!H12)/Notenliste!$H$1)&gt;=((Endnoten!$AI$42)/100),4.8,IF(((Notenliste!H12)/Notenliste!$H$1)&gt;=((Endnoten!$AI$43)/100),4.9,5))))))))))))))))))))))))))))))))))))))))</f>
        <v>#DIV/0!</v>
      </c>
      <c r="O13" s="28">
        <f>Notenliste!L12</f>
        <v>0</v>
      </c>
      <c r="P13" s="29">
        <f>IF(Notenliste!J12&gt;=0.1,Notenliste!J12/Notenliste!J$1,)</f>
        <v>0</v>
      </c>
      <c r="Q13" s="30">
        <f>IF(Endnoten!P13&gt;=(Endnoten!$AG$5/100),1,IF(Endnoten!P13&gt;=(Endnoten!$AG$6/100),2,IF(Endnoten!P13&gt;=(Endnoten!$AG$7/100),3,IF(Endnoten!P13&gt;=(Endnoten!$AG$8/100),4,5))))</f>
        <v>5</v>
      </c>
      <c r="R13" s="31" t="e">
        <f>IF(((Notenliste!J12)/Notenliste!$J$1)&gt;=((Endnoten!$AI$5+1)/100),1,IF(((Notenliste!J12)/Notenliste!$J$1)&gt;=(Endnoten!$AI$5/100),1.1,IF(((Notenliste!J12)/Notenliste!$J$1)&gt;=(Endnoten!$AI$6/100),1.2,IF(((Notenliste!J12)/Notenliste!$J$1)&gt;=(Endnoten!$AI$7/100),1.3,IF(((Notenliste!J12)/Notenliste!$J$1)&gt;=((Endnoten!$AI$8)/100),1.4,IF(((Notenliste!J12)/Notenliste!$J$1)&gt;=((Endnoten!$AI$9)/100),1.44,IF(((Notenliste!J12)/Notenliste!$J$1)&gt;=((Endnoten!$AI$10)/100),1.6,IF(((Notenliste!J12)/Notenliste!$J$1)&gt;=((Endnoten!$AI$11)/100),1.7,IF(((Notenliste!J12)/Notenliste!$J$1)&gt;=((Endnoten!$AI$12)/100),1.8,IF(((Notenliste!J12)/Notenliste!$J$1)&gt;=((Endnoten!$AI$13)/100),1.9,IF(((Notenliste!J12)/Notenliste!$J$1)&gt;=((Endnoten!$AI$14)/100),2,IF(((Notenliste!J12)/Notenliste!$J$1)&gt;=((Endnoten!$AI$15)/100),2.1,IF(((Notenliste!J12)/Notenliste!$J$1)&gt;=((Endnoten!$AI$16)/100),2.2,IF(((Notenliste!J12)/Notenliste!$J$1)&gt;=((Endnoten!$AI$17)/100),2.3,IF(((Notenliste!J12)/Notenliste!$J$1)&gt;=((Endnoten!$AI$18)/100),2.4,IF(((Notenliste!J12)/Notenliste!$J$1)&gt;=((Endnoten!$AI$19)/100),2.5,IF(((Notenliste!J12)/Notenliste!$J$1)&gt;=((Endnoten!$AI$20)/100),2.6,IF(((Notenliste!J12)/Notenliste!$J$1)&gt;=((Endnoten!$AI$21)/100),2.7,IF(((Notenliste!J12)/Notenliste!$J$1)&gt;=((Endnoten!$AI$22)/100),2.8,IF(((Notenliste!J12)/Notenliste!$J$1)&gt;=((Endnoten!$AI$23)/100),2.9,IF(((Notenliste!J12)/Notenliste!$J$1)&gt;=((Endnoten!$AI$24)/100),3,IF(((Notenliste!J12)/Notenliste!$J$1)&gt;=((Endnoten!$AI$25)/100),3.1,IF(((Notenliste!J12)/Notenliste!$J$1)&gt;=((Endnoten!$AI$26)/100),3.2,IF(((Notenliste!J12)/Notenliste!$J$1)&gt;=((Endnoten!$AI$27)/100),3.3,IF(((Notenliste!J12)/Notenliste!$J$1)&gt;=((Endnoten!$AI$28)/100),3.4,IF(((Notenliste!J12)/Notenliste!$J$1)&gt;=((Endnoten!$AI$29)/100),3.5,IF(((Notenliste!J12)/Notenliste!$J$1)&gt;=((Endnoten!$AI$30)/100),3.6,IF(((Notenliste!J12)/Notenliste!$J$1)&gt;=((Endnoten!$AI$31)/100),3.7,IF(((Notenliste!J12)/Notenliste!$J$1)&gt;=((Endnoten!$AI$32)/100),3.8,IF(((Notenliste!J12)/Notenliste!$J$1)&gt;=((Endnoten!$AI$33)/100),3.9,IF(((Notenliste!J12)/Notenliste!$J$1)&gt;=((Endnoten!$AI$34)/100),4,IF(((Notenliste!J12)/Notenliste!$J$1)&gt;=((Endnoten!$AI$35)/100),4.1,IF(((Notenliste!J12)/Notenliste!$J$1)&gt;=((Endnoten!$AI$36)/100),4.2,IF(((Notenliste!J12)/Notenliste!$J$1)&gt;=((Endnoten!$AI$37)/100),4.3,IF(((Notenliste!J12)/Notenliste!$J$1)&gt;=((Endnoten!$AI$38)/100),4.4,IF(((Notenliste!J12)/Notenliste!$J$1)&gt;=((Endnoten!$AI$39)/100),4.5,IF(((Notenliste!J12)/Notenliste!$J$1)&gt;=((Endnoten!$AI$40)/100),4.6,IF(((Notenliste!J12)/Notenliste!$J$1)&gt;=((Endnoten!$AI$41)/100),4.7,IF(((Notenliste!J12)/Notenliste!$J$1)&gt;=((Endnoten!$AI$42)/100),4.8,IF(((Notenliste!J12)/Notenliste!$J$1)&gt;=((Endnoten!$AI$43)/100),4.9,5))))))))))))))))))))))))))))))))))))))))</f>
        <v>#DIV/0!</v>
      </c>
      <c r="S13" s="28">
        <f>Notenliste!L12</f>
        <v>0</v>
      </c>
      <c r="T13" s="29">
        <f>IF(Notenliste!L12&gt;=0.1,Notenliste!L12/Notenliste!L$1,)</f>
        <v>0</v>
      </c>
      <c r="U13" s="30">
        <f>IF(Endnoten!T13&gt;=(Endnoten!$AG$5/100),1,IF(Endnoten!T13&gt;=(Endnoten!$AG$6/100),2,IF(Endnoten!T13&gt;=(Endnoten!$AG$7/100),3,IF(Endnoten!T13&gt;=(Endnoten!$AG$8/100),4,5))))</f>
        <v>5</v>
      </c>
      <c r="V13" s="31" t="e">
        <f>IF(((Notenliste!L12)/Notenliste!$L$1)&gt;=((Endnoten!$AI$5+1)/100),1,IF(((Notenliste!L12)/Notenliste!$L$1)&gt;=(Endnoten!$AI$5/100),1.1,IF(((Notenliste!L12)/Notenliste!$L$1)&gt;=(Endnoten!$AI$6/100),1.2,IF(((Notenliste!L12)/Notenliste!$L$1)&gt;=(Endnoten!$AI$7/100),1.3,IF(((Notenliste!L12)/Notenliste!$L$1)&gt;=((Endnoten!$AI$8)/100),1.4,IF(((Notenliste!L12)/Notenliste!$L$1)&gt;=((Endnoten!$AI$9)/100),1.5,IF(((Notenliste!L12)/Notenliste!$L$1)&gt;=((Endnoten!$AI$10)/100),1.6,IF(((Notenliste!L12)/Notenliste!$L$1)&gt;=((Endnoten!$AI$11)/100),1.7,IF(((Notenliste!L12)/Notenliste!$L$1)&gt;=((Endnoten!$AI$12)/100),1.8,IF(((Notenliste!L12)/Notenliste!$L$1)&gt;=((Endnoten!$AI$13)/100),1.9,IF(((Notenliste!L12)/Notenliste!$L$1)&gt;=((Endnoten!$AI$14)/100),2,IF(((Notenliste!L12)/Notenliste!$L$1)&gt;=((Endnoten!$AI$15)/100),2.1,IF(((Notenliste!L12)/Notenliste!$L$1)&gt;=((Endnoten!$AI$16)/100),2.2,IF(((Notenliste!L12)/Notenliste!$L$1)&gt;=((Endnoten!$AI$17)/100),2.3,IF(((Notenliste!L12)/Notenliste!$L$1)&gt;=((Endnoten!$AI$18)/100),2.4,IF(((Notenliste!L12)/Notenliste!$L$1)&gt;=((Endnoten!$AI$19)/100),2.5,IF(((Notenliste!L12)/Notenliste!$L$1)&gt;=((Endnoten!$AI$20)/100),2.6,IF(((Notenliste!L12)/Notenliste!$L$1)&gt;=((Endnoten!$AI$21)/100),2.7,IF(((Notenliste!L12)/Notenliste!$L$1)&gt;=((Endnoten!$AI$22)/100),2.8,IF(((Notenliste!L12)/Notenliste!$L$1)&gt;=((Endnoten!$AI$23)/100),2.9,IF(((Notenliste!L12)/Notenliste!$L$1)&gt;=((Endnoten!$AI$24)/100),3,IF(((Notenliste!L12)/Notenliste!$L$1)&gt;=((Endnoten!$AI$25)/100),3.1,IF(((Notenliste!L12)/Notenliste!$L$1)&gt;=((Endnoten!$AI$26)/100),3.2,IF(((Notenliste!L12)/Notenliste!$L$1)&gt;=((Endnoten!$AI$27)/100),3.3,IF(((Notenliste!L12)/Notenliste!$L$1)&gt;=((Endnoten!$AI$28)/100),3.4,IF(((Notenliste!L12)/Notenliste!$L$1)&gt;=((Endnoten!$AI$29)/100),3.5,IF(((Notenliste!L12)/Notenliste!$L$1)&gt;=((Endnoten!$AI$30)/100),3.6,IF(((Notenliste!L12)/Notenliste!$L$1)&gt;=((Endnoten!$AI$31)/100),3.7,IF(((Notenliste!L12)/Notenliste!$L$1)&gt;=((Endnoten!$AI$32)/100),3.8,IF(((Notenliste!L12)/Notenliste!$L$1)&gt;=((Endnoten!$AI$33)/100),3.9,IF(((Notenliste!L12)/Notenliste!$L$1)&gt;=((Endnoten!$AI$34)/100),4,IF(((Notenliste!L12)/Notenliste!$L$1)&gt;=((Endnoten!$AI$35)/100),4.1,IF(((Notenliste!L12)/Notenliste!$L$1)&gt;=((Endnoten!$AI$36)/100),4.2,IF(((Notenliste!L12)/Notenliste!$L$1)&gt;=((Endnoten!$AI$37)/100),4.3,IF(((Notenliste!L12)/Notenliste!$L$1)&gt;=((Endnoten!$AI$38)/100),4.4,IF(((Notenliste!L12)/Notenliste!$L$1)&gt;=((Endnoten!$AI$39)/100),4.5,IF(((Notenliste!L12)/Notenliste!$L$1)&gt;=((Endnoten!$AI$40)/100),4.6,IF(((Notenliste!L12)/Notenliste!$L$1)&gt;=((Endnoten!$AI$41)/100),4.7,IF(((Notenliste!L12)/Notenliste!$L$1)&gt;=((Endnoten!$AI$42)/100),4.8,IF(((Notenliste!L12)/Notenliste!$L$1)&gt;=((Endnoten!$AI$43)/100),4.9,5))))))))))))))))))))))))))))))))))))))))</f>
        <v>#DIV/0!</v>
      </c>
      <c r="W13" s="28">
        <v>0</v>
      </c>
      <c r="X13" s="29" cm="1">
        <f t="array" ref="X13">ROUND(_xlfn.IFS((T13&gt;0.1),(AVERAGE(F13,J13,N13,R13,U13)),(P13&gt;=0.1),(AVERAGE(F13,J13,N13,R13)),(L13&gt;=0.1),(AVERAGE(F13,J13,N13)),(H13&gt;0.1),(AVERAGE(F13,J13)),(D13&gt;0.1),F13,(D13&lt;0.1),10.12345), 2)</f>
        <v>10.119999999999999</v>
      </c>
      <c r="Y13" s="29" t="str">
        <f t="shared" si="0"/>
        <v>ND</v>
      </c>
      <c r="Z13" s="29" t="e">
        <f t="shared" si="1"/>
        <v>#DIV/0!</v>
      </c>
      <c r="AA13" s="29">
        <f>SUM(Notenliste!O12:AR12)</f>
        <v>11</v>
      </c>
      <c r="AB13" s="29">
        <f>Notenliste!AT12</f>
        <v>1</v>
      </c>
      <c r="AC13" s="29" t="str">
        <f>IF((D13&lt;0.1),"Nur MA",((AB13*Notenliste!$AT$1)+(IF(W13=0,Y13,Z13)*(1-Notenliste!$AT$1))))</f>
        <v>Nur MA</v>
      </c>
      <c r="AD13" s="29" t="e">
        <f t="shared" si="2"/>
        <v>#DIV/0!</v>
      </c>
      <c r="AE13" s="10" t="e">
        <f t="shared" si="3"/>
        <v>#DIV/0!</v>
      </c>
      <c r="AF13">
        <v>2</v>
      </c>
      <c r="AG13" s="55">
        <v>2.15</v>
      </c>
      <c r="AH13" s="16">
        <v>1.9</v>
      </c>
      <c r="AI13" s="16">
        <f t="shared" si="9"/>
        <v>85</v>
      </c>
      <c r="AJ13">
        <f>IF(((AM13+AK13+AL13)/$AM$3)&gt;=((Endnoten!$AI$5+1)/100),1,IF(((AM13+AK13+AL13)/$AM$3)&gt;=(Endnoten!$AI$5/100),1.1,IF(((AM13+AK13+AL13)/$AM$3)&gt;=(Endnoten!$AI$6/100),1.2,IF(((AM13+AK13+AL13)/$AM$3)&gt;=(Endnoten!$AI$7/100),1.3,IF(((AM13+AK13+AL13)/$AM$3)&gt;=((Endnoten!$AI$8)/100),1.4,IF(((AM13+AK13+AL13)/$AM$3)&gt;=((Endnoten!$AI$9)/100),1.5,IF(((AM13+AK13+AL13)/$AM$3)&gt;=((Endnoten!$AI$10)/100),1.6,IF(((AM13+AK13+AL13)/$AM$3)&gt;=((Endnoten!$AI$11)/100),1.7,IF(((AM13+AK13+AL13)/$AM$3)&gt;=((Endnoten!$AI$12)/100),1.8,IF(((AM13+AK13+AL13)/$AM$3)&gt;=((Endnoten!$AI$13)/100),1.9,IF(((AM13+AK13+AL13)/$AM$3)&gt;=((Endnoten!$AI$14)/100),2,IF(((AM13+AK13+AL13)/$AM$3)&gt;=((Endnoten!$AI$15)/100),2.1,IF(((AM13+AK13+AL13)/$AM$3)&gt;=((Endnoten!$AI$16)/100),2.2,IF(((AM13+AK13+AL13)/$AM$3)&gt;=((Endnoten!$AI$17)/100),2.3,IF(((AM13+AK13+AL13)/$AM$3)&gt;=((Endnoten!$AI$18)/100),2.4,IF(((AM13+AK13+AL13)/$AM$3)&gt;=((Endnoten!$AI$19)/100),2.5,IF(((AM13+AK13+AL13)/$AM$3)&gt;=((Endnoten!$AI$20)/100),2.6,IF(((AM13+AK13+AL13)/$AM$3)&gt;=((Endnoten!$AI$21)/100),2.7,IF(((AM13+AK13+AL13)/$AM$3)&gt;=((Endnoten!$AI$22)/100),2.8,IF(((AM13+AK13+AL13)/$AM$3)&gt;=((Endnoten!$AI$23)/100),2.9,IF(((AM13+AK13+AL13)/$AM$3)&gt;=((Endnoten!$AI$24)/100),3,IF(((AM13+AK13+AL13)/$AM$3)&gt;=((Endnoten!$AI$25)/100),3.1,IF(((AM13+AK13+AL13)/$AM$3)&gt;=((Endnoten!$AI$26)/100),3.2,IF(((AM13+AK13+AL13)/$AM$3)&gt;=((Endnoten!$AI$27)/100),3.3,IF(((AM13+AK13+AL13)/$AM$3)&gt;=((Endnoten!$AI$28)/100),3.4,IF(((AM13+AK13+AL13)/$AM$3)&gt;=((Endnoten!$AI$29)/100),3.5,IF(((AM13+AK13+AL13)/$AM$3)&gt;=((Endnoten!$AI$30)/100),3.6,IF(((AM13+AK13+AL13)/$AM$3)&gt;=((Endnoten!$AI$31)/100),3.7,IF(((AM13+AK13+AL13)/$AM$3)&gt;=((Endnoten!$AI$32)/100),3.8,IF(((AM13+AK13+AL13)/$AM$3)&gt;=((Endnoten!$AI$33)/100),3.9,IF(((AM13+AK13+AL13)/$AM$3)&gt;=((Endnoten!$AI$34)/100),4,IF(((AM13+AK13+AL13)/$AM$3)&gt;=((Endnoten!$AI$35)/100),4.1,IF(((AM13+AK13+AL13)/$AM$3)&gt;=((Endnoten!$AI$36)/100),4.2,IF(((AM13+AK13+AL13)/$AM$3)&gt;=((Endnoten!$AI$37)/100),4.3,IF(((AM13+AK13+AL13)/$AM$3)&gt;=((Endnoten!$AI$38)/100),4.4,IF(((AM13+AK13+AL13)/$AM$3)&gt;=((Endnoten!$AI$39)/100),4.5,IF(((AM13+AK13+AL13)/$AM$3)&gt;=((Endnoten!$AI$40)/100),4.6,IF(((AM13+AK13+AL13)/$AM$3)&gt;=((Endnoten!$AI$41)/100),4.7,IF(((AM13+AK13+AL13)/$AM$3)&gt;=((Endnoten!$AI$42)/100),4.8,IF(((AM13+AK13+AL13)/$AM$3)&gt;=((Endnoten!$AI$43)/100),4.9,5))))))))))))))))))))))))))))))))))))))))</f>
        <v>1.9</v>
      </c>
      <c r="AM13">
        <f t="shared" si="8"/>
        <v>85</v>
      </c>
      <c r="AO13" s="53"/>
      <c r="AP13" s="53" t="e">
        <f t="shared" si="4"/>
        <v>#DIV/0!</v>
      </c>
      <c r="AQ13" s="53" t="e">
        <f t="shared" si="5"/>
        <v>#DIV/0!</v>
      </c>
      <c r="AR13" s="53" t="e">
        <f t="shared" si="6"/>
        <v>#DIV/0!</v>
      </c>
      <c r="AS13" s="53" t="e">
        <f t="shared" si="7"/>
        <v>#DIV/0!</v>
      </c>
      <c r="AU13" s="1">
        <f>IF(((Notenliste!D12+Notenliste!F12+Notenliste!H12)/$AU$1)&gt;=((Endnoten!$AI$5+1)/100),1,IF(((Notenliste!D12+Notenliste!F12+Notenliste!H12)/$AU$1)&gt;=(Endnoten!$AI$5/100),1.1,IF(((Notenliste!D12+Notenliste!F12+Notenliste!H12)/$AU$1)&gt;=(Endnoten!$AI$6/100),1.2,IF(((Notenliste!D12+Notenliste!F12+Notenliste!H12)/$AU$1)&gt;=(Endnoten!$AI$7/100),1.3,IF(((Notenliste!D12+Notenliste!F12+Notenliste!H12)/$AU$1)&gt;=((Endnoten!$AI$8)/100),1.4,IF(((Notenliste!D12+Notenliste!F12+Notenliste!H12)/$AU$1)&gt;=((Endnoten!$AI$9)/100),1.5,IF(((Notenliste!D12+Notenliste!F12+Notenliste!H12)/$AU$1)&gt;=((Endnoten!$AI$10)/100),1.6,IF(((Notenliste!D12+Notenliste!F12+Notenliste!H12)/$AU$1)&gt;=((Endnoten!$AI$11)/100),1.7,IF(((Notenliste!D12+Notenliste!F12+Notenliste!H12)/$AU$1)&gt;=((Endnoten!$AI$12)/100),1.8,IF(((Notenliste!D12+Notenliste!F12+Notenliste!H12)/$AU$1)&gt;=((Endnoten!$AI$13)/100),1.9,IF(((Notenliste!D12+Notenliste!F12+Notenliste!H12)/$AU$1)&gt;=((Endnoten!$AI$14)/100),2,IF(((Notenliste!D12+Notenliste!F12+Notenliste!H12)/$AU$1)&gt;=((Endnoten!$AI$15)/100),2.1,IF(((Notenliste!D12+Notenliste!F12+Notenliste!H12)/$AU$1)&gt;=((Endnoten!$AI$16)/100),2.2,IF(((Notenliste!D12+Notenliste!F12+Notenliste!H12)/$AU$1)&gt;=((Endnoten!$AI$17)/100),2.3,IF(((Notenliste!D12+Notenliste!F12+Notenliste!H12)/$AU$1)&gt;=((Endnoten!$AI$18)/100),2.4,IF(((Notenliste!D12+Notenliste!F12+Notenliste!H12)/$AU$1)&gt;=((Endnoten!$AI$19)/100),2.5,IF(((Notenliste!D12+Notenliste!F12+Notenliste!H12)/$AU$1)&gt;=((Endnoten!$AI$20)/100),2.6,IF(((Notenliste!D12+Notenliste!F12+Notenliste!H12)/$AU$1)&gt;=((Endnoten!$AI$21)/100),2.7,IF(((Notenliste!D12+Notenliste!F12+Notenliste!H12)/$AU$1)&gt;=((Endnoten!$AI$22)/100),2.8,IF(((Notenliste!D12+Notenliste!F12+Notenliste!H12)/$AU$1)&gt;=((Endnoten!$AI$23)/100),2.9,IF(((Notenliste!D12+Notenliste!F12+Notenliste!H12)/$AU$1)&gt;=((Endnoten!$AI$24)/100),3,IF(((Notenliste!D12+Notenliste!F12+Notenliste!H12)/$AU$1)&gt;=((Endnoten!$AI$25)/100),3.1,IF(((Notenliste!D12+Notenliste!F12+Notenliste!H12)/$AU$1)&gt;=((Endnoten!$AI$26)/100),3.2,IF(((Notenliste!D12+Notenliste!F12+Notenliste!H12)/$AU$1)&gt;=((Endnoten!$AI$27)/100),3.3,IF(((Notenliste!D12+Notenliste!F12+Notenliste!H12)/$AU$1)&gt;=((Endnoten!$AI$28)/100),3.4,IF(((Notenliste!D12+Notenliste!F12+Notenliste!H12)/$AU$1)&gt;=((Endnoten!$AI$29)/100),3.5,IF(((Notenliste!D12+Notenliste!F12+Notenliste!H12)/$AU$1)&gt;=((Endnoten!$AI$30)/100),3.6,IF(((Notenliste!D12+Notenliste!F12+Notenliste!H12)/$AU$1)&gt;=((Endnoten!$AI$31)/100),3.7,IF(((Notenliste!D12+Notenliste!F12+Notenliste!H12)/$AU$1)&gt;=((Endnoten!$AI$32)/100),3.8,IF(((Notenliste!D12+Notenliste!F12+Notenliste!H12)/$AU$1)&gt;=((Endnoten!$AI$33)/100),3.9,IF(((Notenliste!D12+Notenliste!F12+Notenliste!H12)/$AU$1)&gt;=((Endnoten!$AI$34)/100),4,IF(((Notenliste!D12+Notenliste!F12+Notenliste!H12)/$AU$1)&gt;=((Endnoten!$AI$35)/100),4.1,IF(((Notenliste!D12+Notenliste!F12+Notenliste!H12)/$AU$1)&gt;=((Endnoten!$AI$36)/100),4.2,IF(((Notenliste!D12+Notenliste!F12+Notenliste!H12)/$AU$1)&gt;=((Endnoten!$AI$37)/100),4.3,IF(((Notenliste!D12+Notenliste!F12+Notenliste!H12)/$AU$1)&gt;=((Endnoten!$AI$38)/100),4.4,IF(((Notenliste!D12+Notenliste!F12+Notenliste!H12)/$AU$1)&gt;=((Endnoten!$AI$39)/100),4.5,IF(((Notenliste!D12+Notenliste!F12+Notenliste!H12)/$AU$1)&gt;=((Endnoten!$AI$40)/100),4.6,IF(((Notenliste!D12+Notenliste!F12+Notenliste!H12)/$AU$1)&gt;=((Endnoten!$AI$41)/100),4.7,IF(((Notenliste!D12+Notenliste!F12+Notenliste!H12)/$AU$1)&gt;=((Endnoten!$AI$42)/100),4.8,IF(((Notenliste!D12+Notenliste!F12+Notenliste!H12)/$AU$1)&gt;=((Endnoten!$AI$43)/100),4.9,5))))))))))))))))))))))))))))))))))))))))</f>
        <v>5</v>
      </c>
      <c r="AV13" s="1">
        <f>IF(((Notenliste!D12+Notenliste!F12+Notenliste!H12+Notenliste!L12)/$AV$1)&gt;=((Endnoten!$AI$5+1)/100),1,IF(((Notenliste!D12+Notenliste!F12+Notenliste!H12+Notenliste!L12)/$AV$1)&gt;=(Endnoten!$AI$5/100),1.1,IF(((Notenliste!D12+Notenliste!F12+Notenliste!H12+Notenliste!L12)/$AV$1)&gt;=(Endnoten!$AI$6/100),1.2,IF(((Notenliste!D12+Notenliste!F12+Notenliste!H12+Notenliste!L12)/$AV$1)&gt;=(Endnoten!$AI$7/100),1.3,IF(((Notenliste!D12+Notenliste!F12+Notenliste!H12+Notenliste!L12)/$AV$1)&gt;=((Endnoten!$AI$8)/100),1.4,IF(((Notenliste!D12+Notenliste!F12+Notenliste!H12+Notenliste!L12)/$AV$1)&gt;=((Endnoten!$AI$9)/100),1.5,IF(((Notenliste!D12+Notenliste!F12+Notenliste!H12+Notenliste!L12)/$AV$1)&gt;=((Endnoten!$AI$10)/100),1.6,IF(((Notenliste!D12+Notenliste!F12+Notenliste!H12+Notenliste!L12)/$AV$1)&gt;=((Endnoten!$AI$11)/100),1.7,IF(((Notenliste!D12+Notenliste!F12+Notenliste!H12+Notenliste!L12)/$AV$1)&gt;=((Endnoten!$AI$12)/100),1.8,IF(((Notenliste!D12+Notenliste!F12+Notenliste!H12+Notenliste!L12)/$AV$1)&gt;=((Endnoten!$AI$13)/100),1.9,IF(((Notenliste!D12+Notenliste!F12+Notenliste!H12+Notenliste!L12)/$AV$1)&gt;=((Endnoten!$AI$14)/100),2,IF(((Notenliste!D12+Notenliste!F12+Notenliste!H12+Notenliste!L12)/$AV$1)&gt;=((Endnoten!$AI$15)/100),2.1,IF(((Notenliste!D12+Notenliste!F12+Notenliste!H12+Notenliste!L12)/$AV$1)&gt;=((Endnoten!$AI$16)/100),2.2,IF(((Notenliste!D12+Notenliste!F12+Notenliste!H12+Notenliste!L12)/$AV$1)&gt;=((Endnoten!$AI$17)/100),2.3,IF(((Notenliste!D12+Notenliste!F12+Notenliste!H12+Notenliste!L12)/$AV$1)&gt;=((Endnoten!$AI$18)/100),2.4,IF(((Notenliste!D12+Notenliste!F12+Notenliste!H12+Notenliste!L12)/$AV$1)&gt;=((Endnoten!$AI$19)/100),2.5,IF(((Notenliste!D12+Notenliste!F12+Notenliste!H12+Notenliste!L12)/$AV$1)&gt;=((Endnoten!$AI$20)/100),2.6,IF(((Notenliste!D12+Notenliste!F12+Notenliste!H12+Notenliste!L12)/$AV$1)&gt;=((Endnoten!$AI$21)/100),2.7,IF(((Notenliste!D12+Notenliste!F12+Notenliste!H12+Notenliste!L12)/$AV$1)&gt;=((Endnoten!$AI$22)/100),2.8,IF(((Notenliste!D12+Notenliste!F12+Notenliste!H12+Notenliste!L12)/$AV$1)&gt;=((Endnoten!$AI$23)/100),2.9,IF(((Notenliste!D12+Notenliste!F12+Notenliste!H12+Notenliste!L12)/$AV$1)&gt;=((Endnoten!$AI$24)/100),3,IF(((Notenliste!D12+Notenliste!F12+Notenliste!H12+Notenliste!L12)/$AV$1)&gt;=((Endnoten!$AI$25)/100),3.1,IF(((Notenliste!D12+Notenliste!F12+Notenliste!H12+Notenliste!L12)/$AV$1)&gt;=((Endnoten!$AI$26)/100),3.2,IF(((Notenliste!D12+Notenliste!F12+Notenliste!H12+Notenliste!L12)/$AV$1)&gt;=((Endnoten!$AI$27)/100),3.3,IF(((Notenliste!D12+Notenliste!F12+Notenliste!H12+Notenliste!L12)/$AV$1)&gt;=((Endnoten!$AI$28)/100),3.4,IF(((Notenliste!D12+Notenliste!F12+Notenliste!H12+Notenliste!L12)/$AV$1)&gt;=((Endnoten!$AI$29)/100),3.5,IF(((Notenliste!D12+Notenliste!F12+Notenliste!H12+Notenliste!L12)/$AV$1)&gt;=((Endnoten!$AI$30)/100),3.6,IF(((Notenliste!D12+Notenliste!F12+Notenliste!H12+Notenliste!L12)/$AV$1)&gt;=((Endnoten!$AI$31)/100),3.7,IF(((Notenliste!D12+Notenliste!F12+Notenliste!H12+Notenliste!L12)/$AV$1)&gt;=((Endnoten!$AI$32)/100),3.8,IF(((Notenliste!D12+Notenliste!F12+Notenliste!H12+Notenliste!L12)/$AV$1)&gt;=((Endnoten!$AI$33)/100),3.9,IF(((Notenliste!D12+Notenliste!F12+Notenliste!H12+Notenliste!L12)/$AV$1)&gt;=((Endnoten!$AI$34)/100),4,IF(((Notenliste!D12+Notenliste!F12+Notenliste!H12+Notenliste!L12)/$AV$1)&gt;=((Endnoten!$AI$35)/100),4.1,IF(((Notenliste!D12+Notenliste!F12+Notenliste!H12+Notenliste!L12)/$AV$1)&gt;=((Endnoten!$AI$36)/100),4.2,IF(((Notenliste!D12+Notenliste!F12+Notenliste!H12+Notenliste!L12)/$AV$1)&gt;=((Endnoten!$AI$37)/100),4.3,IF(((Notenliste!D12+Notenliste!F12+Notenliste!H12+Notenliste!L12)/$AV$1)&gt;=((Endnoten!$AI$38)/100),4.4,IF(((Notenliste!D12+Notenliste!F12+Notenliste!H12+Notenliste!L12)/$AV$1)&gt;=((Endnoten!$AI$39)/100),4.5,IF(((Notenliste!D12+Notenliste!F12+Notenliste!H12+Notenliste!L12)/$AV$1)&gt;=((Endnoten!$AI$40)/100),4.6,IF(((Notenliste!D12+Notenliste!F12+Notenliste!H12+Notenliste!L12)/$AV$1)&gt;=((Endnoten!$AI$41)/100),4.7,IF(((Notenliste!D12+Notenliste!F12+Notenliste!H12+Notenliste!L12)/$AV$1)&gt;=((Endnoten!$AI$42)/100),4.8,IF(((Notenliste!D12+Notenliste!F12+Notenliste!H12+Notenliste!L12)/$AV$1)&gt;=((Endnoten!$AI$43)/100),4.9,5))))))))))))))))))))))))))))))))))))))))</f>
        <v>5</v>
      </c>
    </row>
    <row r="14" spans="1:48" ht="18.75" x14ac:dyDescent="0.3">
      <c r="A14" s="32">
        <f>'Schüler+Bedienungsanleitung'!B26</f>
        <v>11</v>
      </c>
      <c r="B14" s="34">
        <f>'Schüler+Bedienungsanleitung'!C26</f>
        <v>11</v>
      </c>
      <c r="C14" s="32">
        <f>Notenliste!D13</f>
        <v>0</v>
      </c>
      <c r="D14" s="33">
        <f>IF(Notenliste!D13&gt;=0.1,Notenliste!D13/Notenliste!D$1,)</f>
        <v>0</v>
      </c>
      <c r="E14" s="34">
        <f>IF(Endnoten!D14&gt;=(Endnoten!$AG$5/100),1,IF(Endnoten!D14&gt;=(Endnoten!$AG$6/100),2,IF(Endnoten!D14&gt;=(Endnoten!$AG$7/100),3,IF(Endnoten!D14&gt;=(Endnoten!$AG$8/100),4,5))))</f>
        <v>5</v>
      </c>
      <c r="F14" s="38">
        <f>IF(((Notenliste!D13)/Notenliste!$D$1)&gt;=((Endnoten!$AI$5+1)/100),1,IF(((Notenliste!D13)/Notenliste!$D$1)&gt;=(Endnoten!$AI$5/100),1.1,IF(((Notenliste!D13)/Notenliste!$D$1)&gt;=(Endnoten!$AI$6/100),1.2,IF(((Notenliste!D13)/Notenliste!$D$1)&gt;=(Endnoten!$AI$7/100),1.3,IF(((Notenliste!D13)/Notenliste!$D$1)&gt;=((Endnoten!$AI$8)/100),1.4,IF(((Notenliste!D13)/Notenliste!$D$1)&gt;=((Endnoten!$AI$9)/100),1.44,IF(((Notenliste!D13)/Notenliste!$D$1)&gt;=((Endnoten!$AI$10)/100),1.6,IF(((Notenliste!D13)/Notenliste!$D$1)&gt;=((Endnoten!$AI$11)/100),1.7,IF(((Notenliste!D13)/Notenliste!$D$1)&gt;=((Endnoten!$AI$12)/100),1.8,IF(((Notenliste!D13)/Notenliste!$D$1)&gt;=((Endnoten!$AI$13)/100),1.9,IF(((Notenliste!D13)/Notenliste!$D$1)&gt;=((Endnoten!$AI$14)/100),2,IF(((Notenliste!D13)/Notenliste!$D$1)&gt;=((Endnoten!$AI$15)/100),2.1,IF(((Notenliste!D13)/Notenliste!$D$1)&gt;=((Endnoten!$AI$16)/100),2.2,IF(((Notenliste!D13)/Notenliste!$D$1)&gt;=((Endnoten!$AI$17)/100),2.3,IF(((Notenliste!D13)/Notenliste!$D$1)&gt;=((Endnoten!$AI$18)/100),2.4,IF(((Notenliste!D13)/Notenliste!$D$1)&gt;=((Endnoten!$AI$19)/100),2.5,IF(((Notenliste!D13)/Notenliste!$D$1)&gt;=((Endnoten!$AI$20)/100),2.6,IF(((Notenliste!D13)/Notenliste!$D$1)&gt;=((Endnoten!$AI$21)/100),2.7,IF(((Notenliste!D13)/Notenliste!$D$1)&gt;=((Endnoten!$AI$22)/100),2.8,IF(((Notenliste!D13)/Notenliste!$D$1)&gt;=((Endnoten!$AI$23)/100),2.9,IF(((Notenliste!D13)/Notenliste!$D$1)&gt;=((Endnoten!$AI$24)/100),3,IF(((Notenliste!D13)/Notenliste!$D$1)&gt;=((Endnoten!$AI$25)/100),3.1,IF(((Notenliste!D13)/Notenliste!$D$1)&gt;=((Endnoten!$AI$26)/100),3.2,IF(((Notenliste!D13)/Notenliste!$D$1)&gt;=((Endnoten!$AI$27)/100),3.3,IF(((Notenliste!D13)/Notenliste!$D$1)&gt;=((Endnoten!$AI$28)/100),3.4,IF(((Notenliste!D13)/Notenliste!$D$1)&gt;=((Endnoten!$AI$29)/100),3.5,IF(((Notenliste!D13)/Notenliste!$D$1)&gt;=((Endnoten!$AI$30)/100),3.6,IF(((Notenliste!D13)/Notenliste!$D$1)&gt;=((Endnoten!$AI$31)/100),3.7,IF(((Notenliste!D13)/Notenliste!$D$1)&gt;=((Endnoten!$AI$32)/100),3.8,IF(((Notenliste!D13)/Notenliste!$D$1)&gt;=((Endnoten!$AI$33)/100),3.9,IF(((Notenliste!D13)/Notenliste!$D$1)&gt;=((Endnoten!$AI$34)/100),4,IF(((Notenliste!D13)/Notenliste!$D$1)&gt;=((Endnoten!$AI$35)/100),4.1,IF(((Notenliste!D13)/Notenliste!$D$1)&gt;=((Endnoten!$AI$36)/100),4.2,IF(((Notenliste!D13)/Notenliste!$D$1)&gt;=((Endnoten!$AI$37)/100),4.3,IF(((Notenliste!D13)/Notenliste!$D$1)&gt;=((Endnoten!$AI$38)/100),4.4,IF(((Notenliste!D13)/Notenliste!$D$1)&gt;=((Endnoten!$AI$39)/100),4.5,IF(((Notenliste!D13)/Notenliste!$D$1)&gt;=((Endnoten!$AI$40)/100),4.6,IF(((Notenliste!D13)/Notenliste!$D$1)&gt;=((Endnoten!$AI$41)/100),4.7,IF(((Notenliste!D13)/Notenliste!$D$1)&gt;=((Endnoten!$AI$42)/100),4.8,IF(((Notenliste!D13)/Notenliste!$D$1)&gt;=((Endnoten!$AI$43)/100),4.9,5))))))))))))))))))))))))))))))))))))))))</f>
        <v>5</v>
      </c>
      <c r="G14" s="32">
        <f>Notenliste!F13</f>
        <v>0</v>
      </c>
      <c r="H14" s="33">
        <f>IF(Notenliste!F13&gt;=0.1,Notenliste!F13/Notenliste!F$1,)</f>
        <v>0</v>
      </c>
      <c r="I14" s="34">
        <f>IF(Endnoten!H14&gt;=(Endnoten!$AG$5/100),1,IF(Endnoten!H14&gt;=(Endnoten!$AG$6/100),2,IF(Endnoten!H14&gt;=(Endnoten!$AG$7/100),3,IF(Endnoten!H14&gt;=(Endnoten!$AG$8/100),4,5))))</f>
        <v>5</v>
      </c>
      <c r="J14" s="38" t="e">
        <f>IF(((Notenliste!F13)/Notenliste!$F$1)&gt;=((Endnoten!$AI$5+1)/100),1,IF(((Notenliste!F13)/Notenliste!$F$1)&gt;=(Endnoten!$AI$5/100),1.1,IF(((Notenliste!F13)/Notenliste!$F$1)&gt;=(Endnoten!$AI$6/100),1.2,IF(((Notenliste!F13)/Notenliste!$F$1)&gt;=(Endnoten!$AI$7/100),1.3,IF(((Notenliste!F13)/Notenliste!$F$1)&gt;=((Endnoten!$AI$8)/100),1.4,IF(((Notenliste!F13)/Notenliste!$F$1)&gt;=((Endnoten!$AI$9)/100),1.44,IF(((Notenliste!F13)/Notenliste!$F$1)&gt;=((Endnoten!$AI$10)/100),1.6,IF(((Notenliste!F13)/Notenliste!$F$1)&gt;=((Endnoten!$AI$11)/100),1.7,IF(((Notenliste!F13)/Notenliste!$F$1)&gt;=((Endnoten!$AI$12)/100),1.8,IF(((Notenliste!F13)/Notenliste!$F$1)&gt;=((Endnoten!$AI$13)/100),1.9,IF(((Notenliste!F13)/Notenliste!$F$1)&gt;=((Endnoten!$AI$14)/100),2,IF(((Notenliste!F13)/Notenliste!$F$1)&gt;=((Endnoten!$AI$15)/100),2.1,IF(((Notenliste!F13)/Notenliste!$F$1)&gt;=((Endnoten!$AI$16)/100),2.2,IF(((Notenliste!F13)/Notenliste!$F$1)&gt;=((Endnoten!$AI$17)/100),2.3,IF(((Notenliste!F13)/Notenliste!$F$1)&gt;=((Endnoten!$AI$18)/100),2.4,IF(((Notenliste!F13)/Notenliste!$F$1)&gt;=((Endnoten!$AI$19)/100),2.5,IF(((Notenliste!F13)/Notenliste!$F$1)&gt;=((Endnoten!$AI$20)/100),2.6,IF(((Notenliste!F13)/Notenliste!$F$1)&gt;=((Endnoten!$AI$21)/100),2.7,IF(((Notenliste!F13)/Notenliste!$F$1)&gt;=((Endnoten!$AI$22)/100),2.8,IF(((Notenliste!F13)/Notenliste!$F$1)&gt;=((Endnoten!$AI$23)/100),2.9,IF(((Notenliste!F13)/Notenliste!$F$1)&gt;=((Endnoten!$AI$24)/100),3,IF(((Notenliste!F13)/Notenliste!$F$1)&gt;=((Endnoten!$AI$25)/100),3.1,IF(((Notenliste!F13)/Notenliste!$F$1)&gt;=((Endnoten!$AI$26)/100),3.2,IF(((Notenliste!F13)/Notenliste!$F$1)&gt;=((Endnoten!$AI$27)/100),3.3,IF(((Notenliste!F13)/Notenliste!$F$1)&gt;=((Endnoten!$AI$28)/100),3.4,IF(((Notenliste!F13)/Notenliste!$F$1)&gt;=((Endnoten!$AI$29)/100),3.5,IF(((Notenliste!F13)/Notenliste!$F$1)&gt;=((Endnoten!$AI$30)/100),3.6,IF(((Notenliste!F13)/Notenliste!$F$1)&gt;=((Endnoten!$AI$31)/100),3.7,IF(((Notenliste!F13)/Notenliste!$F$1)&gt;=((Endnoten!$AI$32)/100),3.8,IF(((Notenliste!F13)/Notenliste!$F$1)&gt;=((Endnoten!$AI$33)/100),3.9,IF(((Notenliste!F13)/Notenliste!$F$1)&gt;=((Endnoten!$AI$34)/100),4,IF(((Notenliste!F13)/Notenliste!$F$1)&gt;=((Endnoten!$AI$35)/100),4.1,IF(((Notenliste!F13)/Notenliste!$F$1)&gt;=((Endnoten!$AI$36)/100),4.2,IF(((Notenliste!F13)/Notenliste!$F$1)&gt;=((Endnoten!$AI$37)/100),4.3,IF(((Notenliste!F13)/Notenliste!$F$1)&gt;=((Endnoten!$AI$38)/100),4.4,IF(((Notenliste!F13)/Notenliste!$F$1)&gt;=((Endnoten!$AI$39)/100),4.5,IF(((Notenliste!F13)/Notenliste!$F$1)&gt;=((Endnoten!$AI$40)/100),4.6,IF(((Notenliste!F13)/Notenliste!$F$1)&gt;=((Endnoten!$AI$41)/100),4.7,IF(((Notenliste!F13)/Notenliste!$F$1)&gt;=((Endnoten!$AI$42)/100),4.8,IF(((Notenliste!F13)/Notenliste!$F$1)&gt;=((Endnoten!$AI$43)/100),4.9,5))))))))))))))))))))))))))))))))))))))))</f>
        <v>#DIV/0!</v>
      </c>
      <c r="K14" s="32">
        <f>Notenliste!H13</f>
        <v>0</v>
      </c>
      <c r="L14" s="33">
        <f>IF(Notenliste!H13&gt;=0.1,Notenliste!H13/Notenliste!H$1,)</f>
        <v>0</v>
      </c>
      <c r="M14" s="34">
        <f>IF(Endnoten!L14&gt;=(Endnoten!$AG$5/100),1,IF(Endnoten!L14&gt;=(Endnoten!$AG$6/100),2,IF(Endnoten!L14&gt;=(Endnoten!$AG$7/100),3,IF(Endnoten!L14&gt;=(Endnoten!$AG$8/100),4,5))))</f>
        <v>5</v>
      </c>
      <c r="N14" s="38" t="e">
        <f>IF(((Notenliste!H13)/Notenliste!$H$1)&gt;=((Endnoten!$AI$5+1)/100),1,IF(((Notenliste!H13)/Notenliste!$H$1)&gt;=(Endnoten!$AI$5/100),1.1,IF(((Notenliste!H13)/Notenliste!$H$1)&gt;=(Endnoten!$AI$6/100),1.2,IF(((Notenliste!H13)/Notenliste!$H$1)&gt;=(Endnoten!$AI$7/100),1.3,IF(((Notenliste!H13)/Notenliste!$H$1)&gt;=((Endnoten!$AI$8)/100),1.4,IF(((Notenliste!H13)/Notenliste!$H$1)&gt;=((Endnoten!$AI$9)/100),1.44,IF(((Notenliste!H13)/Notenliste!$H$1)&gt;=((Endnoten!$AI$10)/100),1.6,IF(((Notenliste!H13)/Notenliste!$H$1)&gt;=((Endnoten!$AI$11)/100),1.7,IF(((Notenliste!H13)/Notenliste!$H$1)&gt;=((Endnoten!$AI$12)/100),1.8,IF(((Notenliste!H13)/Notenliste!$H$1)&gt;=((Endnoten!$AI$13)/100),1.9,IF(((Notenliste!H13)/Notenliste!$H$1)&gt;=((Endnoten!$AI$14)/100),2,IF(((Notenliste!H13)/Notenliste!$H$1)&gt;=((Endnoten!$AI$15)/100),2.1,IF(((Notenliste!H13)/Notenliste!$H$1)&gt;=((Endnoten!$AI$16)/100),2.2,IF(((Notenliste!H13)/Notenliste!$H$1)&gt;=((Endnoten!$AI$17)/100),2.3,IF(((Notenliste!H13)/Notenliste!$H$1)&gt;=((Endnoten!$AI$18)/100),2.4,IF(((Notenliste!H13)/Notenliste!$H$1)&gt;=((Endnoten!$AI$19)/100),2.5,IF(((Notenliste!H13)/Notenliste!$H$1)&gt;=((Endnoten!$AI$20)/100),2.6,IF(((Notenliste!H13)/Notenliste!$H$1)&gt;=((Endnoten!$AI$21)/100),2.7,IF(((Notenliste!H13)/Notenliste!$H$1)&gt;=((Endnoten!$AI$22)/100),2.8,IF(((Notenliste!H13)/Notenliste!$H$1)&gt;=((Endnoten!$AI$23)/100),2.9,IF(((Notenliste!H13)/Notenliste!$H$1)&gt;=((Endnoten!$AI$24)/100),3,IF(((Notenliste!H13)/Notenliste!$H$1)&gt;=((Endnoten!$AI$25)/100),3.1,IF(((Notenliste!H13)/Notenliste!$H$1)&gt;=((Endnoten!$AI$26)/100),3.2,IF(((Notenliste!H13)/Notenliste!$H$1)&gt;=((Endnoten!$AI$27)/100),3.3,IF(((Notenliste!H13)/Notenliste!$H$1)&gt;=((Endnoten!$AI$28)/100),3.4,IF(((Notenliste!H13)/Notenliste!$H$1)&gt;=((Endnoten!$AI$29)/100),3.5,IF(((Notenliste!H13)/Notenliste!$H$1)&gt;=((Endnoten!$AI$30)/100),3.6,IF(((Notenliste!H13)/Notenliste!$H$1)&gt;=((Endnoten!$AI$31)/100),3.7,IF(((Notenliste!H13)/Notenliste!$H$1)&gt;=((Endnoten!$AI$32)/100),3.8,IF(((Notenliste!H13)/Notenliste!$H$1)&gt;=((Endnoten!$AI$33)/100),3.9,IF(((Notenliste!H13)/Notenliste!$H$1)&gt;=((Endnoten!$AI$34)/100),4,IF(((Notenliste!H13)/Notenliste!$H$1)&gt;=((Endnoten!$AI$35)/100),4.1,IF(((Notenliste!H13)/Notenliste!$H$1)&gt;=((Endnoten!$AI$36)/100),4.2,IF(((Notenliste!H13)/Notenliste!$H$1)&gt;=((Endnoten!$AI$37)/100),4.3,IF(((Notenliste!H13)/Notenliste!$H$1)&gt;=((Endnoten!$AI$38)/100),4.4,IF(((Notenliste!H13)/Notenliste!$H$1)&gt;=((Endnoten!$AI$39)/100),4.5,IF(((Notenliste!H13)/Notenliste!$H$1)&gt;=((Endnoten!$AI$40)/100),4.6,IF(((Notenliste!H13)/Notenliste!$H$1)&gt;=((Endnoten!$AI$41)/100),4.7,IF(((Notenliste!H13)/Notenliste!$H$1)&gt;=((Endnoten!$AI$42)/100),4.8,IF(((Notenliste!H13)/Notenliste!$H$1)&gt;=((Endnoten!$AI$43)/100),4.9,5))))))))))))))))))))))))))))))))))))))))</f>
        <v>#DIV/0!</v>
      </c>
      <c r="O14" s="32">
        <f>Notenliste!L13</f>
        <v>0</v>
      </c>
      <c r="P14" s="33">
        <f>IF(Notenliste!J13&gt;=0.1,Notenliste!J13/Notenliste!J$1,)</f>
        <v>0</v>
      </c>
      <c r="Q14" s="34">
        <f>IF(Endnoten!P14&gt;=(Endnoten!$AG$5/100),1,IF(Endnoten!P14&gt;=(Endnoten!$AG$6/100),2,IF(Endnoten!P14&gt;=(Endnoten!$AG$7/100),3,IF(Endnoten!P14&gt;=(Endnoten!$AG$8/100),4,5))))</f>
        <v>5</v>
      </c>
      <c r="R14" s="38" t="e">
        <f>IF(((Notenliste!J13)/Notenliste!$J$1)&gt;=((Endnoten!$AI$5+1)/100),1,IF(((Notenliste!J13)/Notenliste!$J$1)&gt;=(Endnoten!$AI$5/100),1.1,IF(((Notenliste!J13)/Notenliste!$J$1)&gt;=(Endnoten!$AI$6/100),1.2,IF(((Notenliste!J13)/Notenliste!$J$1)&gt;=(Endnoten!$AI$7/100),1.3,IF(((Notenliste!J13)/Notenliste!$J$1)&gt;=((Endnoten!$AI$8)/100),1.4,IF(((Notenliste!J13)/Notenliste!$J$1)&gt;=((Endnoten!$AI$9)/100),1.44,IF(((Notenliste!J13)/Notenliste!$J$1)&gt;=((Endnoten!$AI$10)/100),1.6,IF(((Notenliste!J13)/Notenliste!$J$1)&gt;=((Endnoten!$AI$11)/100),1.7,IF(((Notenliste!J13)/Notenliste!$J$1)&gt;=((Endnoten!$AI$12)/100),1.8,IF(((Notenliste!J13)/Notenliste!$J$1)&gt;=((Endnoten!$AI$13)/100),1.9,IF(((Notenliste!J13)/Notenliste!$J$1)&gt;=((Endnoten!$AI$14)/100),2,IF(((Notenliste!J13)/Notenliste!$J$1)&gt;=((Endnoten!$AI$15)/100),2.1,IF(((Notenliste!J13)/Notenliste!$J$1)&gt;=((Endnoten!$AI$16)/100),2.2,IF(((Notenliste!J13)/Notenliste!$J$1)&gt;=((Endnoten!$AI$17)/100),2.3,IF(((Notenliste!J13)/Notenliste!$J$1)&gt;=((Endnoten!$AI$18)/100),2.4,IF(((Notenliste!J13)/Notenliste!$J$1)&gt;=((Endnoten!$AI$19)/100),2.5,IF(((Notenliste!J13)/Notenliste!$J$1)&gt;=((Endnoten!$AI$20)/100),2.6,IF(((Notenliste!J13)/Notenliste!$J$1)&gt;=((Endnoten!$AI$21)/100),2.7,IF(((Notenliste!J13)/Notenliste!$J$1)&gt;=((Endnoten!$AI$22)/100),2.8,IF(((Notenliste!J13)/Notenliste!$J$1)&gt;=((Endnoten!$AI$23)/100),2.9,IF(((Notenliste!J13)/Notenliste!$J$1)&gt;=((Endnoten!$AI$24)/100),3,IF(((Notenliste!J13)/Notenliste!$J$1)&gt;=((Endnoten!$AI$25)/100),3.1,IF(((Notenliste!J13)/Notenliste!$J$1)&gt;=((Endnoten!$AI$26)/100),3.2,IF(((Notenliste!J13)/Notenliste!$J$1)&gt;=((Endnoten!$AI$27)/100),3.3,IF(((Notenliste!J13)/Notenliste!$J$1)&gt;=((Endnoten!$AI$28)/100),3.4,IF(((Notenliste!J13)/Notenliste!$J$1)&gt;=((Endnoten!$AI$29)/100),3.5,IF(((Notenliste!J13)/Notenliste!$J$1)&gt;=((Endnoten!$AI$30)/100),3.6,IF(((Notenliste!J13)/Notenliste!$J$1)&gt;=((Endnoten!$AI$31)/100),3.7,IF(((Notenliste!J13)/Notenliste!$J$1)&gt;=((Endnoten!$AI$32)/100),3.8,IF(((Notenliste!J13)/Notenliste!$J$1)&gt;=((Endnoten!$AI$33)/100),3.9,IF(((Notenliste!J13)/Notenliste!$J$1)&gt;=((Endnoten!$AI$34)/100),4,IF(((Notenliste!J13)/Notenliste!$J$1)&gt;=((Endnoten!$AI$35)/100),4.1,IF(((Notenliste!J13)/Notenliste!$J$1)&gt;=((Endnoten!$AI$36)/100),4.2,IF(((Notenliste!J13)/Notenliste!$J$1)&gt;=((Endnoten!$AI$37)/100),4.3,IF(((Notenliste!J13)/Notenliste!$J$1)&gt;=((Endnoten!$AI$38)/100),4.4,IF(((Notenliste!J13)/Notenliste!$J$1)&gt;=((Endnoten!$AI$39)/100),4.5,IF(((Notenliste!J13)/Notenliste!$J$1)&gt;=((Endnoten!$AI$40)/100),4.6,IF(((Notenliste!J13)/Notenliste!$J$1)&gt;=((Endnoten!$AI$41)/100),4.7,IF(((Notenliste!J13)/Notenliste!$J$1)&gt;=((Endnoten!$AI$42)/100),4.8,IF(((Notenliste!J13)/Notenliste!$J$1)&gt;=((Endnoten!$AI$43)/100),4.9,5))))))))))))))))))))))))))))))))))))))))</f>
        <v>#DIV/0!</v>
      </c>
      <c r="S14" s="32">
        <f>Notenliste!L13</f>
        <v>0</v>
      </c>
      <c r="T14" s="33">
        <f>IF(Notenliste!L13&gt;=0.1,Notenliste!L13/Notenliste!L$1,)</f>
        <v>0</v>
      </c>
      <c r="U14" s="34">
        <f>IF(Endnoten!T14&gt;=(Endnoten!$AG$5/100),1,IF(Endnoten!T14&gt;=(Endnoten!$AG$6/100),2,IF(Endnoten!T14&gt;=(Endnoten!$AG$7/100),3,IF(Endnoten!T14&gt;=(Endnoten!$AG$8/100),4,5))))</f>
        <v>5</v>
      </c>
      <c r="V14" s="38" t="e">
        <f>IF(((Notenliste!L13)/Notenliste!$L$1)&gt;=((Endnoten!$AI$5+1)/100),1,IF(((Notenliste!L13)/Notenliste!$L$1)&gt;=(Endnoten!$AI$5/100),1.1,IF(((Notenliste!L13)/Notenliste!$L$1)&gt;=(Endnoten!$AI$6/100),1.2,IF(((Notenliste!L13)/Notenliste!$L$1)&gt;=(Endnoten!$AI$7/100),1.3,IF(((Notenliste!L13)/Notenliste!$L$1)&gt;=((Endnoten!$AI$8)/100),1.4,IF(((Notenliste!L13)/Notenliste!$L$1)&gt;=((Endnoten!$AI$9)/100),1.5,IF(((Notenliste!L13)/Notenliste!$L$1)&gt;=((Endnoten!$AI$10)/100),1.6,IF(((Notenliste!L13)/Notenliste!$L$1)&gt;=((Endnoten!$AI$11)/100),1.7,IF(((Notenliste!L13)/Notenliste!$L$1)&gt;=((Endnoten!$AI$12)/100),1.8,IF(((Notenliste!L13)/Notenliste!$L$1)&gt;=((Endnoten!$AI$13)/100),1.9,IF(((Notenliste!L13)/Notenliste!$L$1)&gt;=((Endnoten!$AI$14)/100),2,IF(((Notenliste!L13)/Notenliste!$L$1)&gt;=((Endnoten!$AI$15)/100),2.1,IF(((Notenliste!L13)/Notenliste!$L$1)&gt;=((Endnoten!$AI$16)/100),2.2,IF(((Notenliste!L13)/Notenliste!$L$1)&gt;=((Endnoten!$AI$17)/100),2.3,IF(((Notenliste!L13)/Notenliste!$L$1)&gt;=((Endnoten!$AI$18)/100),2.4,IF(((Notenliste!L13)/Notenliste!$L$1)&gt;=((Endnoten!$AI$19)/100),2.5,IF(((Notenliste!L13)/Notenliste!$L$1)&gt;=((Endnoten!$AI$20)/100),2.6,IF(((Notenliste!L13)/Notenliste!$L$1)&gt;=((Endnoten!$AI$21)/100),2.7,IF(((Notenliste!L13)/Notenliste!$L$1)&gt;=((Endnoten!$AI$22)/100),2.8,IF(((Notenliste!L13)/Notenliste!$L$1)&gt;=((Endnoten!$AI$23)/100),2.9,IF(((Notenliste!L13)/Notenliste!$L$1)&gt;=((Endnoten!$AI$24)/100),3,IF(((Notenliste!L13)/Notenliste!$L$1)&gt;=((Endnoten!$AI$25)/100),3.1,IF(((Notenliste!L13)/Notenliste!$L$1)&gt;=((Endnoten!$AI$26)/100),3.2,IF(((Notenliste!L13)/Notenliste!$L$1)&gt;=((Endnoten!$AI$27)/100),3.3,IF(((Notenliste!L13)/Notenliste!$L$1)&gt;=((Endnoten!$AI$28)/100),3.4,IF(((Notenliste!L13)/Notenliste!$L$1)&gt;=((Endnoten!$AI$29)/100),3.5,IF(((Notenliste!L13)/Notenliste!$L$1)&gt;=((Endnoten!$AI$30)/100),3.6,IF(((Notenliste!L13)/Notenliste!$L$1)&gt;=((Endnoten!$AI$31)/100),3.7,IF(((Notenliste!L13)/Notenliste!$L$1)&gt;=((Endnoten!$AI$32)/100),3.8,IF(((Notenliste!L13)/Notenliste!$L$1)&gt;=((Endnoten!$AI$33)/100),3.9,IF(((Notenliste!L13)/Notenliste!$L$1)&gt;=((Endnoten!$AI$34)/100),4,IF(((Notenliste!L13)/Notenliste!$L$1)&gt;=((Endnoten!$AI$35)/100),4.1,IF(((Notenliste!L13)/Notenliste!$L$1)&gt;=((Endnoten!$AI$36)/100),4.2,IF(((Notenliste!L13)/Notenliste!$L$1)&gt;=((Endnoten!$AI$37)/100),4.3,IF(((Notenliste!L13)/Notenliste!$L$1)&gt;=((Endnoten!$AI$38)/100),4.4,IF(((Notenliste!L13)/Notenliste!$L$1)&gt;=((Endnoten!$AI$39)/100),4.5,IF(((Notenliste!L13)/Notenliste!$L$1)&gt;=((Endnoten!$AI$40)/100),4.6,IF(((Notenliste!L13)/Notenliste!$L$1)&gt;=((Endnoten!$AI$41)/100),4.7,IF(((Notenliste!L13)/Notenliste!$L$1)&gt;=((Endnoten!$AI$42)/100),4.8,IF(((Notenliste!L13)/Notenliste!$L$1)&gt;=((Endnoten!$AI$43)/100),4.9,5))))))))))))))))))))))))))))))))))))))))</f>
        <v>#DIV/0!</v>
      </c>
      <c r="W14" s="32">
        <v>0</v>
      </c>
      <c r="X14" s="33" cm="1">
        <f t="array" ref="X14">ROUND(_xlfn.IFS((T14&gt;0.1),(AVERAGE(F14,J14,N14,R14,U14)),(P14&gt;=0.1),(AVERAGE(F14,J14,N14,R14)),(L14&gt;=0.1),(AVERAGE(F14,J14,N14)),(H14&gt;0.1),(AVERAGE(F14,J14)),(D14&gt;0.1),F14,(D14&lt;0.1),10.12345), 2)</f>
        <v>10.119999999999999</v>
      </c>
      <c r="Y14" s="33" t="str">
        <f t="shared" si="0"/>
        <v>ND</v>
      </c>
      <c r="Z14" s="33" t="e">
        <f t="shared" si="1"/>
        <v>#DIV/0!</v>
      </c>
      <c r="AA14" s="33">
        <f>SUM(Notenliste!O13:AR13)</f>
        <v>12</v>
      </c>
      <c r="AB14" s="33">
        <f>Notenliste!AT13</f>
        <v>1</v>
      </c>
      <c r="AC14" s="33" t="str">
        <f>IF((D14&lt;0.1),"Nur MA",((AB14*Notenliste!$AT$1)+(IF(W14=0,Y14,Z14)*(1-Notenliste!$AT$1))))</f>
        <v>Nur MA</v>
      </c>
      <c r="AD14" s="33" t="e">
        <f t="shared" si="2"/>
        <v>#DIV/0!</v>
      </c>
      <c r="AE14" s="10" t="e">
        <f t="shared" si="3"/>
        <v>#DIV/0!</v>
      </c>
      <c r="AF14" s="25" t="s">
        <v>70</v>
      </c>
      <c r="AG14" s="55">
        <v>2.85</v>
      </c>
      <c r="AH14" s="16">
        <v>2</v>
      </c>
      <c r="AI14" s="16">
        <f t="shared" si="9"/>
        <v>84</v>
      </c>
      <c r="AJ14">
        <f>IF(((AM14+AK14+AL14)/$AM$3)&gt;=((Endnoten!$AI$5+1)/100),1,IF(((AM14+AK14+AL14)/$AM$3)&gt;=(Endnoten!$AI$5/100),1.1,IF(((AM14+AK14+AL14)/$AM$3)&gt;=(Endnoten!$AI$6/100),1.2,IF(((AM14+AK14+AL14)/$AM$3)&gt;=(Endnoten!$AI$7/100),1.3,IF(((AM14+AK14+AL14)/$AM$3)&gt;=((Endnoten!$AI$8)/100),1.4,IF(((AM14+AK14+AL14)/$AM$3)&gt;=((Endnoten!$AI$9)/100),1.5,IF(((AM14+AK14+AL14)/$AM$3)&gt;=((Endnoten!$AI$10)/100),1.6,IF(((AM14+AK14+AL14)/$AM$3)&gt;=((Endnoten!$AI$11)/100),1.7,IF(((AM14+AK14+AL14)/$AM$3)&gt;=((Endnoten!$AI$12)/100),1.8,IF(((AM14+AK14+AL14)/$AM$3)&gt;=((Endnoten!$AI$13)/100),1.9,IF(((AM14+AK14+AL14)/$AM$3)&gt;=((Endnoten!$AI$14)/100),2,IF(((AM14+AK14+AL14)/$AM$3)&gt;=((Endnoten!$AI$15)/100),2.1,IF(((AM14+AK14+AL14)/$AM$3)&gt;=((Endnoten!$AI$16)/100),2.2,IF(((AM14+AK14+AL14)/$AM$3)&gt;=((Endnoten!$AI$17)/100),2.3,IF(((AM14+AK14+AL14)/$AM$3)&gt;=((Endnoten!$AI$18)/100),2.4,IF(((AM14+AK14+AL14)/$AM$3)&gt;=((Endnoten!$AI$19)/100),2.5,IF(((AM14+AK14+AL14)/$AM$3)&gt;=((Endnoten!$AI$20)/100),2.6,IF(((AM14+AK14+AL14)/$AM$3)&gt;=((Endnoten!$AI$21)/100),2.7,IF(((AM14+AK14+AL14)/$AM$3)&gt;=((Endnoten!$AI$22)/100),2.8,IF(((AM14+AK14+AL14)/$AM$3)&gt;=((Endnoten!$AI$23)/100),2.9,IF(((AM14+AK14+AL14)/$AM$3)&gt;=((Endnoten!$AI$24)/100),3,IF(((AM14+AK14+AL14)/$AM$3)&gt;=((Endnoten!$AI$25)/100),3.1,IF(((AM14+AK14+AL14)/$AM$3)&gt;=((Endnoten!$AI$26)/100),3.2,IF(((AM14+AK14+AL14)/$AM$3)&gt;=((Endnoten!$AI$27)/100),3.3,IF(((AM14+AK14+AL14)/$AM$3)&gt;=((Endnoten!$AI$28)/100),3.4,IF(((AM14+AK14+AL14)/$AM$3)&gt;=((Endnoten!$AI$29)/100),3.5,IF(((AM14+AK14+AL14)/$AM$3)&gt;=((Endnoten!$AI$30)/100),3.6,IF(((AM14+AK14+AL14)/$AM$3)&gt;=((Endnoten!$AI$31)/100),3.7,IF(((AM14+AK14+AL14)/$AM$3)&gt;=((Endnoten!$AI$32)/100),3.8,IF(((AM14+AK14+AL14)/$AM$3)&gt;=((Endnoten!$AI$33)/100),3.9,IF(((AM14+AK14+AL14)/$AM$3)&gt;=((Endnoten!$AI$34)/100),4,IF(((AM14+AK14+AL14)/$AM$3)&gt;=((Endnoten!$AI$35)/100),4.1,IF(((AM14+AK14+AL14)/$AM$3)&gt;=((Endnoten!$AI$36)/100),4.2,IF(((AM14+AK14+AL14)/$AM$3)&gt;=((Endnoten!$AI$37)/100),4.3,IF(((AM14+AK14+AL14)/$AM$3)&gt;=((Endnoten!$AI$38)/100),4.4,IF(((AM14+AK14+AL14)/$AM$3)&gt;=((Endnoten!$AI$39)/100),4.5,IF(((AM14+AK14+AL14)/$AM$3)&gt;=((Endnoten!$AI$40)/100),4.6,IF(((AM14+AK14+AL14)/$AM$3)&gt;=((Endnoten!$AI$41)/100),4.7,IF(((AM14+AK14+AL14)/$AM$3)&gt;=((Endnoten!$AI$42)/100),4.8,IF(((AM14+AK14+AL14)/$AM$3)&gt;=((Endnoten!$AI$43)/100),4.9,5))))))))))))))))))))))))))))))))))))))))</f>
        <v>2</v>
      </c>
      <c r="AM14">
        <f t="shared" si="8"/>
        <v>84</v>
      </c>
      <c r="AO14" s="53"/>
      <c r="AP14" s="53" t="e">
        <f t="shared" si="4"/>
        <v>#DIV/0!</v>
      </c>
      <c r="AQ14" s="53" t="e">
        <f t="shared" si="5"/>
        <v>#DIV/0!</v>
      </c>
      <c r="AR14" s="53" t="e">
        <f t="shared" si="6"/>
        <v>#DIV/0!</v>
      </c>
      <c r="AS14" s="53" t="e">
        <f t="shared" si="7"/>
        <v>#DIV/0!</v>
      </c>
      <c r="AU14" s="1">
        <f>IF(((Notenliste!D13+Notenliste!F13+Notenliste!H13)/$AU$1)&gt;=((Endnoten!$AI$5+1)/100),1,IF(((Notenliste!D13+Notenliste!F13+Notenliste!H13)/$AU$1)&gt;=(Endnoten!$AI$5/100),1.1,IF(((Notenliste!D13+Notenliste!F13+Notenliste!H13)/$AU$1)&gt;=(Endnoten!$AI$6/100),1.2,IF(((Notenliste!D13+Notenliste!F13+Notenliste!H13)/$AU$1)&gt;=(Endnoten!$AI$7/100),1.3,IF(((Notenliste!D13+Notenliste!F13+Notenliste!H13)/$AU$1)&gt;=((Endnoten!$AI$8)/100),1.4,IF(((Notenliste!D13+Notenliste!F13+Notenliste!H13)/$AU$1)&gt;=((Endnoten!$AI$9)/100),1.5,IF(((Notenliste!D13+Notenliste!F13+Notenliste!H13)/$AU$1)&gt;=((Endnoten!$AI$10)/100),1.6,IF(((Notenliste!D13+Notenliste!F13+Notenliste!H13)/$AU$1)&gt;=((Endnoten!$AI$11)/100),1.7,IF(((Notenliste!D13+Notenliste!F13+Notenliste!H13)/$AU$1)&gt;=((Endnoten!$AI$12)/100),1.8,IF(((Notenliste!D13+Notenliste!F13+Notenliste!H13)/$AU$1)&gt;=((Endnoten!$AI$13)/100),1.9,IF(((Notenliste!D13+Notenliste!F13+Notenliste!H13)/$AU$1)&gt;=((Endnoten!$AI$14)/100),2,IF(((Notenliste!D13+Notenliste!F13+Notenliste!H13)/$AU$1)&gt;=((Endnoten!$AI$15)/100),2.1,IF(((Notenliste!D13+Notenliste!F13+Notenliste!H13)/$AU$1)&gt;=((Endnoten!$AI$16)/100),2.2,IF(((Notenliste!D13+Notenliste!F13+Notenliste!H13)/$AU$1)&gt;=((Endnoten!$AI$17)/100),2.3,IF(((Notenliste!D13+Notenliste!F13+Notenliste!H13)/$AU$1)&gt;=((Endnoten!$AI$18)/100),2.4,IF(((Notenliste!D13+Notenliste!F13+Notenliste!H13)/$AU$1)&gt;=((Endnoten!$AI$19)/100),2.5,IF(((Notenliste!D13+Notenliste!F13+Notenliste!H13)/$AU$1)&gt;=((Endnoten!$AI$20)/100),2.6,IF(((Notenliste!D13+Notenliste!F13+Notenliste!H13)/$AU$1)&gt;=((Endnoten!$AI$21)/100),2.7,IF(((Notenliste!D13+Notenliste!F13+Notenliste!H13)/$AU$1)&gt;=((Endnoten!$AI$22)/100),2.8,IF(((Notenliste!D13+Notenliste!F13+Notenliste!H13)/$AU$1)&gt;=((Endnoten!$AI$23)/100),2.9,IF(((Notenliste!D13+Notenliste!F13+Notenliste!H13)/$AU$1)&gt;=((Endnoten!$AI$24)/100),3,IF(((Notenliste!D13+Notenliste!F13+Notenliste!H13)/$AU$1)&gt;=((Endnoten!$AI$25)/100),3.1,IF(((Notenliste!D13+Notenliste!F13+Notenliste!H13)/$AU$1)&gt;=((Endnoten!$AI$26)/100),3.2,IF(((Notenliste!D13+Notenliste!F13+Notenliste!H13)/$AU$1)&gt;=((Endnoten!$AI$27)/100),3.3,IF(((Notenliste!D13+Notenliste!F13+Notenliste!H13)/$AU$1)&gt;=((Endnoten!$AI$28)/100),3.4,IF(((Notenliste!D13+Notenliste!F13+Notenliste!H13)/$AU$1)&gt;=((Endnoten!$AI$29)/100),3.5,IF(((Notenliste!D13+Notenliste!F13+Notenliste!H13)/$AU$1)&gt;=((Endnoten!$AI$30)/100),3.6,IF(((Notenliste!D13+Notenliste!F13+Notenliste!H13)/$AU$1)&gt;=((Endnoten!$AI$31)/100),3.7,IF(((Notenliste!D13+Notenliste!F13+Notenliste!H13)/$AU$1)&gt;=((Endnoten!$AI$32)/100),3.8,IF(((Notenliste!D13+Notenliste!F13+Notenliste!H13)/$AU$1)&gt;=((Endnoten!$AI$33)/100),3.9,IF(((Notenliste!D13+Notenliste!F13+Notenliste!H13)/$AU$1)&gt;=((Endnoten!$AI$34)/100),4,IF(((Notenliste!D13+Notenliste!F13+Notenliste!H13)/$AU$1)&gt;=((Endnoten!$AI$35)/100),4.1,IF(((Notenliste!D13+Notenliste!F13+Notenliste!H13)/$AU$1)&gt;=((Endnoten!$AI$36)/100),4.2,IF(((Notenliste!D13+Notenliste!F13+Notenliste!H13)/$AU$1)&gt;=((Endnoten!$AI$37)/100),4.3,IF(((Notenliste!D13+Notenliste!F13+Notenliste!H13)/$AU$1)&gt;=((Endnoten!$AI$38)/100),4.4,IF(((Notenliste!D13+Notenliste!F13+Notenliste!H13)/$AU$1)&gt;=((Endnoten!$AI$39)/100),4.5,IF(((Notenliste!D13+Notenliste!F13+Notenliste!H13)/$AU$1)&gt;=((Endnoten!$AI$40)/100),4.6,IF(((Notenliste!D13+Notenliste!F13+Notenliste!H13)/$AU$1)&gt;=((Endnoten!$AI$41)/100),4.7,IF(((Notenliste!D13+Notenliste!F13+Notenliste!H13)/$AU$1)&gt;=((Endnoten!$AI$42)/100),4.8,IF(((Notenliste!D13+Notenliste!F13+Notenliste!H13)/$AU$1)&gt;=((Endnoten!$AI$43)/100),4.9,5))))))))))))))))))))))))))))))))))))))))</f>
        <v>5</v>
      </c>
      <c r="AV14" s="1">
        <f>IF(((Notenliste!D13+Notenliste!F13+Notenliste!H13+Notenliste!L13)/$AV$1)&gt;=((Endnoten!$AI$5+1)/100),1,IF(((Notenliste!D13+Notenliste!F13+Notenliste!H13+Notenliste!L13)/$AV$1)&gt;=(Endnoten!$AI$5/100),1.1,IF(((Notenliste!D13+Notenliste!F13+Notenliste!H13+Notenliste!L13)/$AV$1)&gt;=(Endnoten!$AI$6/100),1.2,IF(((Notenliste!D13+Notenliste!F13+Notenliste!H13+Notenliste!L13)/$AV$1)&gt;=(Endnoten!$AI$7/100),1.3,IF(((Notenliste!D13+Notenliste!F13+Notenliste!H13+Notenliste!L13)/$AV$1)&gt;=((Endnoten!$AI$8)/100),1.4,IF(((Notenliste!D13+Notenliste!F13+Notenliste!H13+Notenliste!L13)/$AV$1)&gt;=((Endnoten!$AI$9)/100),1.5,IF(((Notenliste!D13+Notenliste!F13+Notenliste!H13+Notenliste!L13)/$AV$1)&gt;=((Endnoten!$AI$10)/100),1.6,IF(((Notenliste!D13+Notenliste!F13+Notenliste!H13+Notenliste!L13)/$AV$1)&gt;=((Endnoten!$AI$11)/100),1.7,IF(((Notenliste!D13+Notenliste!F13+Notenliste!H13+Notenliste!L13)/$AV$1)&gt;=((Endnoten!$AI$12)/100),1.8,IF(((Notenliste!D13+Notenliste!F13+Notenliste!H13+Notenliste!L13)/$AV$1)&gt;=((Endnoten!$AI$13)/100),1.9,IF(((Notenliste!D13+Notenliste!F13+Notenliste!H13+Notenliste!L13)/$AV$1)&gt;=((Endnoten!$AI$14)/100),2,IF(((Notenliste!D13+Notenliste!F13+Notenliste!H13+Notenliste!L13)/$AV$1)&gt;=((Endnoten!$AI$15)/100),2.1,IF(((Notenliste!D13+Notenliste!F13+Notenliste!H13+Notenliste!L13)/$AV$1)&gt;=((Endnoten!$AI$16)/100),2.2,IF(((Notenliste!D13+Notenliste!F13+Notenliste!H13+Notenliste!L13)/$AV$1)&gt;=((Endnoten!$AI$17)/100),2.3,IF(((Notenliste!D13+Notenliste!F13+Notenliste!H13+Notenliste!L13)/$AV$1)&gt;=((Endnoten!$AI$18)/100),2.4,IF(((Notenliste!D13+Notenliste!F13+Notenliste!H13+Notenliste!L13)/$AV$1)&gt;=((Endnoten!$AI$19)/100),2.5,IF(((Notenliste!D13+Notenliste!F13+Notenliste!H13+Notenliste!L13)/$AV$1)&gt;=((Endnoten!$AI$20)/100),2.6,IF(((Notenliste!D13+Notenliste!F13+Notenliste!H13+Notenliste!L13)/$AV$1)&gt;=((Endnoten!$AI$21)/100),2.7,IF(((Notenliste!D13+Notenliste!F13+Notenliste!H13+Notenliste!L13)/$AV$1)&gt;=((Endnoten!$AI$22)/100),2.8,IF(((Notenliste!D13+Notenliste!F13+Notenliste!H13+Notenliste!L13)/$AV$1)&gt;=((Endnoten!$AI$23)/100),2.9,IF(((Notenliste!D13+Notenliste!F13+Notenliste!H13+Notenliste!L13)/$AV$1)&gt;=((Endnoten!$AI$24)/100),3,IF(((Notenliste!D13+Notenliste!F13+Notenliste!H13+Notenliste!L13)/$AV$1)&gt;=((Endnoten!$AI$25)/100),3.1,IF(((Notenliste!D13+Notenliste!F13+Notenliste!H13+Notenliste!L13)/$AV$1)&gt;=((Endnoten!$AI$26)/100),3.2,IF(((Notenliste!D13+Notenliste!F13+Notenliste!H13+Notenliste!L13)/$AV$1)&gt;=((Endnoten!$AI$27)/100),3.3,IF(((Notenliste!D13+Notenliste!F13+Notenliste!H13+Notenliste!L13)/$AV$1)&gt;=((Endnoten!$AI$28)/100),3.4,IF(((Notenliste!D13+Notenliste!F13+Notenliste!H13+Notenliste!L13)/$AV$1)&gt;=((Endnoten!$AI$29)/100),3.5,IF(((Notenliste!D13+Notenliste!F13+Notenliste!H13+Notenliste!L13)/$AV$1)&gt;=((Endnoten!$AI$30)/100),3.6,IF(((Notenliste!D13+Notenliste!F13+Notenliste!H13+Notenliste!L13)/$AV$1)&gt;=((Endnoten!$AI$31)/100),3.7,IF(((Notenliste!D13+Notenliste!F13+Notenliste!H13+Notenliste!L13)/$AV$1)&gt;=((Endnoten!$AI$32)/100),3.8,IF(((Notenliste!D13+Notenliste!F13+Notenliste!H13+Notenliste!L13)/$AV$1)&gt;=((Endnoten!$AI$33)/100),3.9,IF(((Notenliste!D13+Notenliste!F13+Notenliste!H13+Notenliste!L13)/$AV$1)&gt;=((Endnoten!$AI$34)/100),4,IF(((Notenliste!D13+Notenliste!F13+Notenliste!H13+Notenliste!L13)/$AV$1)&gt;=((Endnoten!$AI$35)/100),4.1,IF(((Notenliste!D13+Notenliste!F13+Notenliste!H13+Notenliste!L13)/$AV$1)&gt;=((Endnoten!$AI$36)/100),4.2,IF(((Notenliste!D13+Notenliste!F13+Notenliste!H13+Notenliste!L13)/$AV$1)&gt;=((Endnoten!$AI$37)/100),4.3,IF(((Notenliste!D13+Notenliste!F13+Notenliste!H13+Notenliste!L13)/$AV$1)&gt;=((Endnoten!$AI$38)/100),4.4,IF(((Notenliste!D13+Notenliste!F13+Notenliste!H13+Notenliste!L13)/$AV$1)&gt;=((Endnoten!$AI$39)/100),4.5,IF(((Notenliste!D13+Notenliste!F13+Notenliste!H13+Notenliste!L13)/$AV$1)&gt;=((Endnoten!$AI$40)/100),4.6,IF(((Notenliste!D13+Notenliste!F13+Notenliste!H13+Notenliste!L13)/$AV$1)&gt;=((Endnoten!$AI$41)/100),4.7,IF(((Notenliste!D13+Notenliste!F13+Notenliste!H13+Notenliste!L13)/$AV$1)&gt;=((Endnoten!$AI$42)/100),4.8,IF(((Notenliste!D13+Notenliste!F13+Notenliste!H13+Notenliste!L13)/$AV$1)&gt;=((Endnoten!$AI$43)/100),4.9,5))))))))))))))))))))))))))))))))))))))))</f>
        <v>5</v>
      </c>
    </row>
    <row r="15" spans="1:48" ht="18.75" x14ac:dyDescent="0.3">
      <c r="A15" s="35">
        <f>'Schüler+Bedienungsanleitung'!B27</f>
        <v>12</v>
      </c>
      <c r="B15" s="37">
        <f>'Schüler+Bedienungsanleitung'!C27</f>
        <v>12</v>
      </c>
      <c r="C15" s="35">
        <f>Notenliste!D14</f>
        <v>0</v>
      </c>
      <c r="D15" s="36">
        <f>IF(Notenliste!D14&gt;=0.1,Notenliste!D14/Notenliste!D$1,)</f>
        <v>0</v>
      </c>
      <c r="E15" s="37">
        <f>IF(Endnoten!D15&gt;=(Endnoten!$AG$5/100),1,IF(Endnoten!D15&gt;=(Endnoten!$AG$6/100),2,IF(Endnoten!D15&gt;=(Endnoten!$AG$7/100),3,IF(Endnoten!D15&gt;=(Endnoten!$AG$8/100),4,5))))</f>
        <v>5</v>
      </c>
      <c r="F15" s="39">
        <f>IF(((Notenliste!D14)/Notenliste!$D$1)&gt;=((Endnoten!$AI$5+1)/100),1,IF(((Notenliste!D14)/Notenliste!$D$1)&gt;=(Endnoten!$AI$5/100),1.1,IF(((Notenliste!D14)/Notenliste!$D$1)&gt;=(Endnoten!$AI$6/100),1.2,IF(((Notenliste!D14)/Notenliste!$D$1)&gt;=(Endnoten!$AI$7/100),1.3,IF(((Notenliste!D14)/Notenliste!$D$1)&gt;=((Endnoten!$AI$8)/100),1.4,IF(((Notenliste!D14)/Notenliste!$D$1)&gt;=((Endnoten!$AI$9)/100),1.44,IF(((Notenliste!D14)/Notenliste!$D$1)&gt;=((Endnoten!$AI$10)/100),1.6,IF(((Notenliste!D14)/Notenliste!$D$1)&gt;=((Endnoten!$AI$11)/100),1.7,IF(((Notenliste!D14)/Notenliste!$D$1)&gt;=((Endnoten!$AI$12)/100),1.8,IF(((Notenliste!D14)/Notenliste!$D$1)&gt;=((Endnoten!$AI$13)/100),1.9,IF(((Notenliste!D14)/Notenliste!$D$1)&gt;=((Endnoten!$AI$14)/100),2,IF(((Notenliste!D14)/Notenliste!$D$1)&gt;=((Endnoten!$AI$15)/100),2.1,IF(((Notenliste!D14)/Notenliste!$D$1)&gt;=((Endnoten!$AI$16)/100),2.2,IF(((Notenliste!D14)/Notenliste!$D$1)&gt;=((Endnoten!$AI$17)/100),2.3,IF(((Notenliste!D14)/Notenliste!$D$1)&gt;=((Endnoten!$AI$18)/100),2.4,IF(((Notenliste!D14)/Notenliste!$D$1)&gt;=((Endnoten!$AI$19)/100),2.5,IF(((Notenliste!D14)/Notenliste!$D$1)&gt;=((Endnoten!$AI$20)/100),2.6,IF(((Notenliste!D14)/Notenliste!$D$1)&gt;=((Endnoten!$AI$21)/100),2.7,IF(((Notenliste!D14)/Notenliste!$D$1)&gt;=((Endnoten!$AI$22)/100),2.8,IF(((Notenliste!D14)/Notenliste!$D$1)&gt;=((Endnoten!$AI$23)/100),2.9,IF(((Notenliste!D14)/Notenliste!$D$1)&gt;=((Endnoten!$AI$24)/100),3,IF(((Notenliste!D14)/Notenliste!$D$1)&gt;=((Endnoten!$AI$25)/100),3.1,IF(((Notenliste!D14)/Notenliste!$D$1)&gt;=((Endnoten!$AI$26)/100),3.2,IF(((Notenliste!D14)/Notenliste!$D$1)&gt;=((Endnoten!$AI$27)/100),3.3,IF(((Notenliste!D14)/Notenliste!$D$1)&gt;=((Endnoten!$AI$28)/100),3.4,IF(((Notenliste!D14)/Notenliste!$D$1)&gt;=((Endnoten!$AI$29)/100),3.5,IF(((Notenliste!D14)/Notenliste!$D$1)&gt;=((Endnoten!$AI$30)/100),3.6,IF(((Notenliste!D14)/Notenliste!$D$1)&gt;=((Endnoten!$AI$31)/100),3.7,IF(((Notenliste!D14)/Notenliste!$D$1)&gt;=((Endnoten!$AI$32)/100),3.8,IF(((Notenliste!D14)/Notenliste!$D$1)&gt;=((Endnoten!$AI$33)/100),3.9,IF(((Notenliste!D14)/Notenliste!$D$1)&gt;=((Endnoten!$AI$34)/100),4,IF(((Notenliste!D14)/Notenliste!$D$1)&gt;=((Endnoten!$AI$35)/100),4.1,IF(((Notenliste!D14)/Notenliste!$D$1)&gt;=((Endnoten!$AI$36)/100),4.2,IF(((Notenliste!D14)/Notenliste!$D$1)&gt;=((Endnoten!$AI$37)/100),4.3,IF(((Notenliste!D14)/Notenliste!$D$1)&gt;=((Endnoten!$AI$38)/100),4.4,IF(((Notenliste!D14)/Notenliste!$D$1)&gt;=((Endnoten!$AI$39)/100),4.5,IF(((Notenliste!D14)/Notenliste!$D$1)&gt;=((Endnoten!$AI$40)/100),4.6,IF(((Notenliste!D14)/Notenliste!$D$1)&gt;=((Endnoten!$AI$41)/100),4.7,IF(((Notenliste!D14)/Notenliste!$D$1)&gt;=((Endnoten!$AI$42)/100),4.8,IF(((Notenliste!D14)/Notenliste!$D$1)&gt;=((Endnoten!$AI$43)/100),4.9,5))))))))))))))))))))))))))))))))))))))))</f>
        <v>5</v>
      </c>
      <c r="G15" s="35">
        <f>Notenliste!F14</f>
        <v>0</v>
      </c>
      <c r="H15" s="36">
        <f>IF(Notenliste!F14&gt;=0.1,Notenliste!F14/Notenliste!F$1,)</f>
        <v>0</v>
      </c>
      <c r="I15" s="37">
        <f>IF(Endnoten!H15&gt;=(Endnoten!$AG$5/100),1,IF(Endnoten!H15&gt;=(Endnoten!$AG$6/100),2,IF(Endnoten!H15&gt;=(Endnoten!$AG$7/100),3,IF(Endnoten!H15&gt;=(Endnoten!$AG$8/100),4,5))))</f>
        <v>5</v>
      </c>
      <c r="J15" s="39" t="e">
        <f>IF(((Notenliste!F14)/Notenliste!$F$1)&gt;=((Endnoten!$AI$5+1)/100),1,IF(((Notenliste!F14)/Notenliste!$F$1)&gt;=(Endnoten!$AI$5/100),1.1,IF(((Notenliste!F14)/Notenliste!$F$1)&gt;=(Endnoten!$AI$6/100),1.2,IF(((Notenliste!F14)/Notenliste!$F$1)&gt;=(Endnoten!$AI$7/100),1.3,IF(((Notenliste!F14)/Notenliste!$F$1)&gt;=((Endnoten!$AI$8)/100),1.4,IF(((Notenliste!F14)/Notenliste!$F$1)&gt;=((Endnoten!$AI$9)/100),1.44,IF(((Notenliste!F14)/Notenliste!$F$1)&gt;=((Endnoten!$AI$10)/100),1.6,IF(((Notenliste!F14)/Notenliste!$F$1)&gt;=((Endnoten!$AI$11)/100),1.7,IF(((Notenliste!F14)/Notenliste!$F$1)&gt;=((Endnoten!$AI$12)/100),1.8,IF(((Notenliste!F14)/Notenliste!$F$1)&gt;=((Endnoten!$AI$13)/100),1.9,IF(((Notenliste!F14)/Notenliste!$F$1)&gt;=((Endnoten!$AI$14)/100),2,IF(((Notenliste!F14)/Notenliste!$F$1)&gt;=((Endnoten!$AI$15)/100),2.1,IF(((Notenliste!F14)/Notenliste!$F$1)&gt;=((Endnoten!$AI$16)/100),2.2,IF(((Notenliste!F14)/Notenliste!$F$1)&gt;=((Endnoten!$AI$17)/100),2.3,IF(((Notenliste!F14)/Notenliste!$F$1)&gt;=((Endnoten!$AI$18)/100),2.4,IF(((Notenliste!F14)/Notenliste!$F$1)&gt;=((Endnoten!$AI$19)/100),2.5,IF(((Notenliste!F14)/Notenliste!$F$1)&gt;=((Endnoten!$AI$20)/100),2.6,IF(((Notenliste!F14)/Notenliste!$F$1)&gt;=((Endnoten!$AI$21)/100),2.7,IF(((Notenliste!F14)/Notenliste!$F$1)&gt;=((Endnoten!$AI$22)/100),2.8,IF(((Notenliste!F14)/Notenliste!$F$1)&gt;=((Endnoten!$AI$23)/100),2.9,IF(((Notenliste!F14)/Notenliste!$F$1)&gt;=((Endnoten!$AI$24)/100),3,IF(((Notenliste!F14)/Notenliste!$F$1)&gt;=((Endnoten!$AI$25)/100),3.1,IF(((Notenliste!F14)/Notenliste!$F$1)&gt;=((Endnoten!$AI$26)/100),3.2,IF(((Notenliste!F14)/Notenliste!$F$1)&gt;=((Endnoten!$AI$27)/100),3.3,IF(((Notenliste!F14)/Notenliste!$F$1)&gt;=((Endnoten!$AI$28)/100),3.4,IF(((Notenliste!F14)/Notenliste!$F$1)&gt;=((Endnoten!$AI$29)/100),3.5,IF(((Notenliste!F14)/Notenliste!$F$1)&gt;=((Endnoten!$AI$30)/100),3.6,IF(((Notenliste!F14)/Notenliste!$F$1)&gt;=((Endnoten!$AI$31)/100),3.7,IF(((Notenliste!F14)/Notenliste!$F$1)&gt;=((Endnoten!$AI$32)/100),3.8,IF(((Notenliste!F14)/Notenliste!$F$1)&gt;=((Endnoten!$AI$33)/100),3.9,IF(((Notenliste!F14)/Notenliste!$F$1)&gt;=((Endnoten!$AI$34)/100),4,IF(((Notenliste!F14)/Notenliste!$F$1)&gt;=((Endnoten!$AI$35)/100),4.1,IF(((Notenliste!F14)/Notenliste!$F$1)&gt;=((Endnoten!$AI$36)/100),4.2,IF(((Notenliste!F14)/Notenliste!$F$1)&gt;=((Endnoten!$AI$37)/100),4.3,IF(((Notenliste!F14)/Notenliste!$F$1)&gt;=((Endnoten!$AI$38)/100),4.4,IF(((Notenliste!F14)/Notenliste!$F$1)&gt;=((Endnoten!$AI$39)/100),4.5,IF(((Notenliste!F14)/Notenliste!$F$1)&gt;=((Endnoten!$AI$40)/100),4.6,IF(((Notenliste!F14)/Notenliste!$F$1)&gt;=((Endnoten!$AI$41)/100),4.7,IF(((Notenliste!F14)/Notenliste!$F$1)&gt;=((Endnoten!$AI$42)/100),4.8,IF(((Notenliste!F14)/Notenliste!$F$1)&gt;=((Endnoten!$AI$43)/100),4.9,5))))))))))))))))))))))))))))))))))))))))</f>
        <v>#DIV/0!</v>
      </c>
      <c r="K15" s="35">
        <f>Notenliste!H14</f>
        <v>0</v>
      </c>
      <c r="L15" s="36">
        <f>IF(Notenliste!H14&gt;=0.1,Notenliste!H14/Notenliste!H$1,)</f>
        <v>0</v>
      </c>
      <c r="M15" s="37">
        <f>IF(Endnoten!L15&gt;=(Endnoten!$AG$5/100),1,IF(Endnoten!L15&gt;=(Endnoten!$AG$6/100),2,IF(Endnoten!L15&gt;=(Endnoten!$AG$7/100),3,IF(Endnoten!L15&gt;=(Endnoten!$AG$8/100),4,5))))</f>
        <v>5</v>
      </c>
      <c r="N15" s="39" t="e">
        <f>IF(((Notenliste!H14)/Notenliste!$H$1)&gt;=((Endnoten!$AI$5+1)/100),1,IF(((Notenliste!H14)/Notenliste!$H$1)&gt;=(Endnoten!$AI$5/100),1.1,IF(((Notenliste!H14)/Notenliste!$H$1)&gt;=(Endnoten!$AI$6/100),1.2,IF(((Notenliste!H14)/Notenliste!$H$1)&gt;=(Endnoten!$AI$7/100),1.3,IF(((Notenliste!H14)/Notenliste!$H$1)&gt;=((Endnoten!$AI$8)/100),1.4,IF(((Notenliste!H14)/Notenliste!$H$1)&gt;=((Endnoten!$AI$9)/100),1.44,IF(((Notenliste!H14)/Notenliste!$H$1)&gt;=((Endnoten!$AI$10)/100),1.6,IF(((Notenliste!H14)/Notenliste!$H$1)&gt;=((Endnoten!$AI$11)/100),1.7,IF(((Notenliste!H14)/Notenliste!$H$1)&gt;=((Endnoten!$AI$12)/100),1.8,IF(((Notenliste!H14)/Notenliste!$H$1)&gt;=((Endnoten!$AI$13)/100),1.9,IF(((Notenliste!H14)/Notenliste!$H$1)&gt;=((Endnoten!$AI$14)/100),2,IF(((Notenliste!H14)/Notenliste!$H$1)&gt;=((Endnoten!$AI$15)/100),2.1,IF(((Notenliste!H14)/Notenliste!$H$1)&gt;=((Endnoten!$AI$16)/100),2.2,IF(((Notenliste!H14)/Notenliste!$H$1)&gt;=((Endnoten!$AI$17)/100),2.3,IF(((Notenliste!H14)/Notenliste!$H$1)&gt;=((Endnoten!$AI$18)/100),2.4,IF(((Notenliste!H14)/Notenliste!$H$1)&gt;=((Endnoten!$AI$19)/100),2.5,IF(((Notenliste!H14)/Notenliste!$H$1)&gt;=((Endnoten!$AI$20)/100),2.6,IF(((Notenliste!H14)/Notenliste!$H$1)&gt;=((Endnoten!$AI$21)/100),2.7,IF(((Notenliste!H14)/Notenliste!$H$1)&gt;=((Endnoten!$AI$22)/100),2.8,IF(((Notenliste!H14)/Notenliste!$H$1)&gt;=((Endnoten!$AI$23)/100),2.9,IF(((Notenliste!H14)/Notenliste!$H$1)&gt;=((Endnoten!$AI$24)/100),3,IF(((Notenliste!H14)/Notenliste!$H$1)&gt;=((Endnoten!$AI$25)/100),3.1,IF(((Notenliste!H14)/Notenliste!$H$1)&gt;=((Endnoten!$AI$26)/100),3.2,IF(((Notenliste!H14)/Notenliste!$H$1)&gt;=((Endnoten!$AI$27)/100),3.3,IF(((Notenliste!H14)/Notenliste!$H$1)&gt;=((Endnoten!$AI$28)/100),3.4,IF(((Notenliste!H14)/Notenliste!$H$1)&gt;=((Endnoten!$AI$29)/100),3.5,IF(((Notenliste!H14)/Notenliste!$H$1)&gt;=((Endnoten!$AI$30)/100),3.6,IF(((Notenliste!H14)/Notenliste!$H$1)&gt;=((Endnoten!$AI$31)/100),3.7,IF(((Notenliste!H14)/Notenliste!$H$1)&gt;=((Endnoten!$AI$32)/100),3.8,IF(((Notenliste!H14)/Notenliste!$H$1)&gt;=((Endnoten!$AI$33)/100),3.9,IF(((Notenliste!H14)/Notenliste!$H$1)&gt;=((Endnoten!$AI$34)/100),4,IF(((Notenliste!H14)/Notenliste!$H$1)&gt;=((Endnoten!$AI$35)/100),4.1,IF(((Notenliste!H14)/Notenliste!$H$1)&gt;=((Endnoten!$AI$36)/100),4.2,IF(((Notenliste!H14)/Notenliste!$H$1)&gt;=((Endnoten!$AI$37)/100),4.3,IF(((Notenliste!H14)/Notenliste!$H$1)&gt;=((Endnoten!$AI$38)/100),4.4,IF(((Notenliste!H14)/Notenliste!$H$1)&gt;=((Endnoten!$AI$39)/100),4.5,IF(((Notenliste!H14)/Notenliste!$H$1)&gt;=((Endnoten!$AI$40)/100),4.6,IF(((Notenliste!H14)/Notenliste!$H$1)&gt;=((Endnoten!$AI$41)/100),4.7,IF(((Notenliste!H14)/Notenliste!$H$1)&gt;=((Endnoten!$AI$42)/100),4.8,IF(((Notenliste!H14)/Notenliste!$H$1)&gt;=((Endnoten!$AI$43)/100),4.9,5))))))))))))))))))))))))))))))))))))))))</f>
        <v>#DIV/0!</v>
      </c>
      <c r="O15" s="35">
        <f>Notenliste!L14</f>
        <v>0</v>
      </c>
      <c r="P15" s="36">
        <f>IF(Notenliste!J14&gt;=0.1,Notenliste!J14/Notenliste!J$1,)</f>
        <v>0</v>
      </c>
      <c r="Q15" s="37">
        <f>IF(Endnoten!P15&gt;=(Endnoten!$AG$5/100),1,IF(Endnoten!P15&gt;=(Endnoten!$AG$6/100),2,IF(Endnoten!P15&gt;=(Endnoten!$AG$7/100),3,IF(Endnoten!P15&gt;=(Endnoten!$AG$8/100),4,5))))</f>
        <v>5</v>
      </c>
      <c r="R15" s="39" t="e">
        <f>IF(((Notenliste!J14)/Notenliste!$J$1)&gt;=((Endnoten!$AI$5+1)/100),1,IF(((Notenliste!J14)/Notenliste!$J$1)&gt;=(Endnoten!$AI$5/100),1.1,IF(((Notenliste!J14)/Notenliste!$J$1)&gt;=(Endnoten!$AI$6/100),1.2,IF(((Notenliste!J14)/Notenliste!$J$1)&gt;=(Endnoten!$AI$7/100),1.3,IF(((Notenliste!J14)/Notenliste!$J$1)&gt;=((Endnoten!$AI$8)/100),1.4,IF(((Notenliste!J14)/Notenliste!$J$1)&gt;=((Endnoten!$AI$9)/100),1.44,IF(((Notenliste!J14)/Notenliste!$J$1)&gt;=((Endnoten!$AI$10)/100),1.6,IF(((Notenliste!J14)/Notenliste!$J$1)&gt;=((Endnoten!$AI$11)/100),1.7,IF(((Notenliste!J14)/Notenliste!$J$1)&gt;=((Endnoten!$AI$12)/100),1.8,IF(((Notenliste!J14)/Notenliste!$J$1)&gt;=((Endnoten!$AI$13)/100),1.9,IF(((Notenliste!J14)/Notenliste!$J$1)&gt;=((Endnoten!$AI$14)/100),2,IF(((Notenliste!J14)/Notenliste!$J$1)&gt;=((Endnoten!$AI$15)/100),2.1,IF(((Notenliste!J14)/Notenliste!$J$1)&gt;=((Endnoten!$AI$16)/100),2.2,IF(((Notenliste!J14)/Notenliste!$J$1)&gt;=((Endnoten!$AI$17)/100),2.3,IF(((Notenliste!J14)/Notenliste!$J$1)&gt;=((Endnoten!$AI$18)/100),2.4,IF(((Notenliste!J14)/Notenliste!$J$1)&gt;=((Endnoten!$AI$19)/100),2.5,IF(((Notenliste!J14)/Notenliste!$J$1)&gt;=((Endnoten!$AI$20)/100),2.6,IF(((Notenliste!J14)/Notenliste!$J$1)&gt;=((Endnoten!$AI$21)/100),2.7,IF(((Notenliste!J14)/Notenliste!$J$1)&gt;=((Endnoten!$AI$22)/100),2.8,IF(((Notenliste!J14)/Notenliste!$J$1)&gt;=((Endnoten!$AI$23)/100),2.9,IF(((Notenliste!J14)/Notenliste!$J$1)&gt;=((Endnoten!$AI$24)/100),3,IF(((Notenliste!J14)/Notenliste!$J$1)&gt;=((Endnoten!$AI$25)/100),3.1,IF(((Notenliste!J14)/Notenliste!$J$1)&gt;=((Endnoten!$AI$26)/100),3.2,IF(((Notenliste!J14)/Notenliste!$J$1)&gt;=((Endnoten!$AI$27)/100),3.3,IF(((Notenliste!J14)/Notenliste!$J$1)&gt;=((Endnoten!$AI$28)/100),3.4,IF(((Notenliste!J14)/Notenliste!$J$1)&gt;=((Endnoten!$AI$29)/100),3.5,IF(((Notenliste!J14)/Notenliste!$J$1)&gt;=((Endnoten!$AI$30)/100),3.6,IF(((Notenliste!J14)/Notenliste!$J$1)&gt;=((Endnoten!$AI$31)/100),3.7,IF(((Notenliste!J14)/Notenliste!$J$1)&gt;=((Endnoten!$AI$32)/100),3.8,IF(((Notenliste!J14)/Notenliste!$J$1)&gt;=((Endnoten!$AI$33)/100),3.9,IF(((Notenliste!J14)/Notenliste!$J$1)&gt;=((Endnoten!$AI$34)/100),4,IF(((Notenliste!J14)/Notenliste!$J$1)&gt;=((Endnoten!$AI$35)/100),4.1,IF(((Notenliste!J14)/Notenliste!$J$1)&gt;=((Endnoten!$AI$36)/100),4.2,IF(((Notenliste!J14)/Notenliste!$J$1)&gt;=((Endnoten!$AI$37)/100),4.3,IF(((Notenliste!J14)/Notenliste!$J$1)&gt;=((Endnoten!$AI$38)/100),4.4,IF(((Notenliste!J14)/Notenliste!$J$1)&gt;=((Endnoten!$AI$39)/100),4.5,IF(((Notenliste!J14)/Notenliste!$J$1)&gt;=((Endnoten!$AI$40)/100),4.6,IF(((Notenliste!J14)/Notenliste!$J$1)&gt;=((Endnoten!$AI$41)/100),4.7,IF(((Notenliste!J14)/Notenliste!$J$1)&gt;=((Endnoten!$AI$42)/100),4.8,IF(((Notenliste!J14)/Notenliste!$J$1)&gt;=((Endnoten!$AI$43)/100),4.9,5))))))))))))))))))))))))))))))))))))))))</f>
        <v>#DIV/0!</v>
      </c>
      <c r="S15" s="35">
        <f>Notenliste!L14</f>
        <v>0</v>
      </c>
      <c r="T15" s="36">
        <f>IF(Notenliste!L14&gt;=0.1,Notenliste!L14/Notenliste!L$1,)</f>
        <v>0</v>
      </c>
      <c r="U15" s="37">
        <f>IF(Endnoten!T15&gt;=(Endnoten!$AG$5/100),1,IF(Endnoten!T15&gt;=(Endnoten!$AG$6/100),2,IF(Endnoten!T15&gt;=(Endnoten!$AG$7/100),3,IF(Endnoten!T15&gt;=(Endnoten!$AG$8/100),4,5))))</f>
        <v>5</v>
      </c>
      <c r="V15" s="39" t="e">
        <f>IF(((Notenliste!L14)/Notenliste!$L$1)&gt;=((Endnoten!$AI$5+1)/100),1,IF(((Notenliste!L14)/Notenliste!$L$1)&gt;=(Endnoten!$AI$5/100),1.1,IF(((Notenliste!L14)/Notenliste!$L$1)&gt;=(Endnoten!$AI$6/100),1.2,IF(((Notenliste!L14)/Notenliste!$L$1)&gt;=(Endnoten!$AI$7/100),1.3,IF(((Notenliste!L14)/Notenliste!$L$1)&gt;=((Endnoten!$AI$8)/100),1.4,IF(((Notenliste!L14)/Notenliste!$L$1)&gt;=((Endnoten!$AI$9)/100),1.5,IF(((Notenliste!L14)/Notenliste!$L$1)&gt;=((Endnoten!$AI$10)/100),1.6,IF(((Notenliste!L14)/Notenliste!$L$1)&gt;=((Endnoten!$AI$11)/100),1.7,IF(((Notenliste!L14)/Notenliste!$L$1)&gt;=((Endnoten!$AI$12)/100),1.8,IF(((Notenliste!L14)/Notenliste!$L$1)&gt;=((Endnoten!$AI$13)/100),1.9,IF(((Notenliste!L14)/Notenliste!$L$1)&gt;=((Endnoten!$AI$14)/100),2,IF(((Notenliste!L14)/Notenliste!$L$1)&gt;=((Endnoten!$AI$15)/100),2.1,IF(((Notenliste!L14)/Notenliste!$L$1)&gt;=((Endnoten!$AI$16)/100),2.2,IF(((Notenliste!L14)/Notenliste!$L$1)&gt;=((Endnoten!$AI$17)/100),2.3,IF(((Notenliste!L14)/Notenliste!$L$1)&gt;=((Endnoten!$AI$18)/100),2.4,IF(((Notenliste!L14)/Notenliste!$L$1)&gt;=((Endnoten!$AI$19)/100),2.5,IF(((Notenliste!L14)/Notenliste!$L$1)&gt;=((Endnoten!$AI$20)/100),2.6,IF(((Notenliste!L14)/Notenliste!$L$1)&gt;=((Endnoten!$AI$21)/100),2.7,IF(((Notenliste!L14)/Notenliste!$L$1)&gt;=((Endnoten!$AI$22)/100),2.8,IF(((Notenliste!L14)/Notenliste!$L$1)&gt;=((Endnoten!$AI$23)/100),2.9,IF(((Notenliste!L14)/Notenliste!$L$1)&gt;=((Endnoten!$AI$24)/100),3,IF(((Notenliste!L14)/Notenliste!$L$1)&gt;=((Endnoten!$AI$25)/100),3.1,IF(((Notenliste!L14)/Notenliste!$L$1)&gt;=((Endnoten!$AI$26)/100),3.2,IF(((Notenliste!L14)/Notenliste!$L$1)&gt;=((Endnoten!$AI$27)/100),3.3,IF(((Notenliste!L14)/Notenliste!$L$1)&gt;=((Endnoten!$AI$28)/100),3.4,IF(((Notenliste!L14)/Notenliste!$L$1)&gt;=((Endnoten!$AI$29)/100),3.5,IF(((Notenliste!L14)/Notenliste!$L$1)&gt;=((Endnoten!$AI$30)/100),3.6,IF(((Notenliste!L14)/Notenliste!$L$1)&gt;=((Endnoten!$AI$31)/100),3.7,IF(((Notenliste!L14)/Notenliste!$L$1)&gt;=((Endnoten!$AI$32)/100),3.8,IF(((Notenliste!L14)/Notenliste!$L$1)&gt;=((Endnoten!$AI$33)/100),3.9,IF(((Notenliste!L14)/Notenliste!$L$1)&gt;=((Endnoten!$AI$34)/100),4,IF(((Notenliste!L14)/Notenliste!$L$1)&gt;=((Endnoten!$AI$35)/100),4.1,IF(((Notenliste!L14)/Notenliste!$L$1)&gt;=((Endnoten!$AI$36)/100),4.2,IF(((Notenliste!L14)/Notenliste!$L$1)&gt;=((Endnoten!$AI$37)/100),4.3,IF(((Notenliste!L14)/Notenliste!$L$1)&gt;=((Endnoten!$AI$38)/100),4.4,IF(((Notenliste!L14)/Notenliste!$L$1)&gt;=((Endnoten!$AI$39)/100),4.5,IF(((Notenliste!L14)/Notenliste!$L$1)&gt;=((Endnoten!$AI$40)/100),4.6,IF(((Notenliste!L14)/Notenliste!$L$1)&gt;=((Endnoten!$AI$41)/100),4.7,IF(((Notenliste!L14)/Notenliste!$L$1)&gt;=((Endnoten!$AI$42)/100),4.8,IF(((Notenliste!L14)/Notenliste!$L$1)&gt;=((Endnoten!$AI$43)/100),4.9,5))))))))))))))))))))))))))))))))))))))))</f>
        <v>#DIV/0!</v>
      </c>
      <c r="W15" s="35">
        <v>0</v>
      </c>
      <c r="X15" s="36" cm="1">
        <f t="array" ref="X15">ROUND(_xlfn.IFS((T15&gt;0.1),(AVERAGE(F15,J15,N15,R15,U15)),(P15&gt;=0.1),(AVERAGE(F15,J15,N15,R15)),(L15&gt;=0.1),(AVERAGE(F15,J15,N15)),(H15&gt;0.1),(AVERAGE(F15,J15)),(D15&gt;0.1),F15,(D15&lt;0.1),10.12345), 2)</f>
        <v>10.119999999999999</v>
      </c>
      <c r="Y15" s="36" t="str">
        <f t="shared" si="0"/>
        <v>ND</v>
      </c>
      <c r="Z15" s="36" t="e">
        <f t="shared" si="1"/>
        <v>#DIV/0!</v>
      </c>
      <c r="AA15" s="36">
        <f>SUM(Notenliste!O14:AR14)</f>
        <v>13</v>
      </c>
      <c r="AB15" s="36">
        <f>Notenliste!AT14</f>
        <v>1</v>
      </c>
      <c r="AC15" s="36" t="str">
        <f>IF((D15&lt;0.1),"Nur MA",((AB15*Notenliste!$AT$1)+(IF(W15=0,Y15,Z15)*(1-Notenliste!$AT$1))))</f>
        <v>Nur MA</v>
      </c>
      <c r="AD15" s="36" t="e">
        <f t="shared" si="2"/>
        <v>#DIV/0!</v>
      </c>
      <c r="AE15" s="10" t="e">
        <f t="shared" si="3"/>
        <v>#DIV/0!</v>
      </c>
      <c r="AF15">
        <v>3</v>
      </c>
      <c r="AG15" s="55">
        <v>3.15</v>
      </c>
      <c r="AH15" s="16">
        <v>2.1</v>
      </c>
      <c r="AI15" s="16">
        <f t="shared" si="9"/>
        <v>83</v>
      </c>
      <c r="AJ15">
        <f>IF(((AM15+AK15+AL15)/$AM$3)&gt;=((Endnoten!$AI$5+1)/100),1,IF(((AM15+AK15+AL15)/$AM$3)&gt;=(Endnoten!$AI$5/100),1.1,IF(((AM15+AK15+AL15)/$AM$3)&gt;=(Endnoten!$AI$6/100),1.2,IF(((AM15+AK15+AL15)/$AM$3)&gt;=(Endnoten!$AI$7/100),1.3,IF(((AM15+AK15+AL15)/$AM$3)&gt;=((Endnoten!$AI$8)/100),1.4,IF(((AM15+AK15+AL15)/$AM$3)&gt;=((Endnoten!$AI$9)/100),1.5,IF(((AM15+AK15+AL15)/$AM$3)&gt;=((Endnoten!$AI$10)/100),1.6,IF(((AM15+AK15+AL15)/$AM$3)&gt;=((Endnoten!$AI$11)/100),1.7,IF(((AM15+AK15+AL15)/$AM$3)&gt;=((Endnoten!$AI$12)/100),1.8,IF(((AM15+AK15+AL15)/$AM$3)&gt;=((Endnoten!$AI$13)/100),1.9,IF(((AM15+AK15+AL15)/$AM$3)&gt;=((Endnoten!$AI$14)/100),2,IF(((AM15+AK15+AL15)/$AM$3)&gt;=((Endnoten!$AI$15)/100),2.1,IF(((AM15+AK15+AL15)/$AM$3)&gt;=((Endnoten!$AI$16)/100),2.2,IF(((AM15+AK15+AL15)/$AM$3)&gt;=((Endnoten!$AI$17)/100),2.3,IF(((AM15+AK15+AL15)/$AM$3)&gt;=((Endnoten!$AI$18)/100),2.4,IF(((AM15+AK15+AL15)/$AM$3)&gt;=((Endnoten!$AI$19)/100),2.5,IF(((AM15+AK15+AL15)/$AM$3)&gt;=((Endnoten!$AI$20)/100),2.6,IF(((AM15+AK15+AL15)/$AM$3)&gt;=((Endnoten!$AI$21)/100),2.7,IF(((AM15+AK15+AL15)/$AM$3)&gt;=((Endnoten!$AI$22)/100),2.8,IF(((AM15+AK15+AL15)/$AM$3)&gt;=((Endnoten!$AI$23)/100),2.9,IF(((AM15+AK15+AL15)/$AM$3)&gt;=((Endnoten!$AI$24)/100),3,IF(((AM15+AK15+AL15)/$AM$3)&gt;=((Endnoten!$AI$25)/100),3.1,IF(((AM15+AK15+AL15)/$AM$3)&gt;=((Endnoten!$AI$26)/100),3.2,IF(((AM15+AK15+AL15)/$AM$3)&gt;=((Endnoten!$AI$27)/100),3.3,IF(((AM15+AK15+AL15)/$AM$3)&gt;=((Endnoten!$AI$28)/100),3.4,IF(((AM15+AK15+AL15)/$AM$3)&gt;=((Endnoten!$AI$29)/100),3.5,IF(((AM15+AK15+AL15)/$AM$3)&gt;=((Endnoten!$AI$30)/100),3.6,IF(((AM15+AK15+AL15)/$AM$3)&gt;=((Endnoten!$AI$31)/100),3.7,IF(((AM15+AK15+AL15)/$AM$3)&gt;=((Endnoten!$AI$32)/100),3.8,IF(((AM15+AK15+AL15)/$AM$3)&gt;=((Endnoten!$AI$33)/100),3.9,IF(((AM15+AK15+AL15)/$AM$3)&gt;=((Endnoten!$AI$34)/100),4,IF(((AM15+AK15+AL15)/$AM$3)&gt;=((Endnoten!$AI$35)/100),4.1,IF(((AM15+AK15+AL15)/$AM$3)&gt;=((Endnoten!$AI$36)/100),4.2,IF(((AM15+AK15+AL15)/$AM$3)&gt;=((Endnoten!$AI$37)/100),4.3,IF(((AM15+AK15+AL15)/$AM$3)&gt;=((Endnoten!$AI$38)/100),4.4,IF(((AM15+AK15+AL15)/$AM$3)&gt;=((Endnoten!$AI$39)/100),4.5,IF(((AM15+AK15+AL15)/$AM$3)&gt;=((Endnoten!$AI$40)/100),4.6,IF(((AM15+AK15+AL15)/$AM$3)&gt;=((Endnoten!$AI$41)/100),4.7,IF(((AM15+AK15+AL15)/$AM$3)&gt;=((Endnoten!$AI$42)/100),4.8,IF(((AM15+AK15+AL15)/$AM$3)&gt;=((Endnoten!$AI$43)/100),4.9,5))))))))))))))))))))))))))))))))))))))))</f>
        <v>2.1</v>
      </c>
      <c r="AM15">
        <f t="shared" si="8"/>
        <v>83</v>
      </c>
      <c r="AO15" s="53"/>
      <c r="AP15" s="53" t="e">
        <f t="shared" si="4"/>
        <v>#DIV/0!</v>
      </c>
      <c r="AQ15" s="53" t="e">
        <f t="shared" si="5"/>
        <v>#DIV/0!</v>
      </c>
      <c r="AR15" s="53" t="e">
        <f t="shared" si="6"/>
        <v>#DIV/0!</v>
      </c>
      <c r="AS15" s="53" t="e">
        <f t="shared" si="7"/>
        <v>#DIV/0!</v>
      </c>
      <c r="AU15" s="1">
        <f>IF(((Notenliste!D14+Notenliste!F14+Notenliste!H14)/$AU$1)&gt;=((Endnoten!$AI$5+1)/100),1,IF(((Notenliste!D14+Notenliste!F14+Notenliste!H14)/$AU$1)&gt;=(Endnoten!$AI$5/100),1.1,IF(((Notenliste!D14+Notenliste!F14+Notenliste!H14)/$AU$1)&gt;=(Endnoten!$AI$6/100),1.2,IF(((Notenliste!D14+Notenliste!F14+Notenliste!H14)/$AU$1)&gt;=(Endnoten!$AI$7/100),1.3,IF(((Notenliste!D14+Notenliste!F14+Notenliste!H14)/$AU$1)&gt;=((Endnoten!$AI$8)/100),1.4,IF(((Notenliste!D14+Notenliste!F14+Notenliste!H14)/$AU$1)&gt;=((Endnoten!$AI$9)/100),1.5,IF(((Notenliste!D14+Notenliste!F14+Notenliste!H14)/$AU$1)&gt;=((Endnoten!$AI$10)/100),1.6,IF(((Notenliste!D14+Notenliste!F14+Notenliste!H14)/$AU$1)&gt;=((Endnoten!$AI$11)/100),1.7,IF(((Notenliste!D14+Notenliste!F14+Notenliste!H14)/$AU$1)&gt;=((Endnoten!$AI$12)/100),1.8,IF(((Notenliste!D14+Notenliste!F14+Notenliste!H14)/$AU$1)&gt;=((Endnoten!$AI$13)/100),1.9,IF(((Notenliste!D14+Notenliste!F14+Notenliste!H14)/$AU$1)&gt;=((Endnoten!$AI$14)/100),2,IF(((Notenliste!D14+Notenliste!F14+Notenliste!H14)/$AU$1)&gt;=((Endnoten!$AI$15)/100),2.1,IF(((Notenliste!D14+Notenliste!F14+Notenliste!H14)/$AU$1)&gt;=((Endnoten!$AI$16)/100),2.2,IF(((Notenliste!D14+Notenliste!F14+Notenliste!H14)/$AU$1)&gt;=((Endnoten!$AI$17)/100),2.3,IF(((Notenliste!D14+Notenliste!F14+Notenliste!H14)/$AU$1)&gt;=((Endnoten!$AI$18)/100),2.4,IF(((Notenliste!D14+Notenliste!F14+Notenliste!H14)/$AU$1)&gt;=((Endnoten!$AI$19)/100),2.5,IF(((Notenliste!D14+Notenliste!F14+Notenliste!H14)/$AU$1)&gt;=((Endnoten!$AI$20)/100),2.6,IF(((Notenliste!D14+Notenliste!F14+Notenliste!H14)/$AU$1)&gt;=((Endnoten!$AI$21)/100),2.7,IF(((Notenliste!D14+Notenliste!F14+Notenliste!H14)/$AU$1)&gt;=((Endnoten!$AI$22)/100),2.8,IF(((Notenliste!D14+Notenliste!F14+Notenliste!H14)/$AU$1)&gt;=((Endnoten!$AI$23)/100),2.9,IF(((Notenliste!D14+Notenliste!F14+Notenliste!H14)/$AU$1)&gt;=((Endnoten!$AI$24)/100),3,IF(((Notenliste!D14+Notenliste!F14+Notenliste!H14)/$AU$1)&gt;=((Endnoten!$AI$25)/100),3.1,IF(((Notenliste!D14+Notenliste!F14+Notenliste!H14)/$AU$1)&gt;=((Endnoten!$AI$26)/100),3.2,IF(((Notenliste!D14+Notenliste!F14+Notenliste!H14)/$AU$1)&gt;=((Endnoten!$AI$27)/100),3.3,IF(((Notenliste!D14+Notenliste!F14+Notenliste!H14)/$AU$1)&gt;=((Endnoten!$AI$28)/100),3.4,IF(((Notenliste!D14+Notenliste!F14+Notenliste!H14)/$AU$1)&gt;=((Endnoten!$AI$29)/100),3.5,IF(((Notenliste!D14+Notenliste!F14+Notenliste!H14)/$AU$1)&gt;=((Endnoten!$AI$30)/100),3.6,IF(((Notenliste!D14+Notenliste!F14+Notenliste!H14)/$AU$1)&gt;=((Endnoten!$AI$31)/100),3.7,IF(((Notenliste!D14+Notenliste!F14+Notenliste!H14)/$AU$1)&gt;=((Endnoten!$AI$32)/100),3.8,IF(((Notenliste!D14+Notenliste!F14+Notenliste!H14)/$AU$1)&gt;=((Endnoten!$AI$33)/100),3.9,IF(((Notenliste!D14+Notenliste!F14+Notenliste!H14)/$AU$1)&gt;=((Endnoten!$AI$34)/100),4,IF(((Notenliste!D14+Notenliste!F14+Notenliste!H14)/$AU$1)&gt;=((Endnoten!$AI$35)/100),4.1,IF(((Notenliste!D14+Notenliste!F14+Notenliste!H14)/$AU$1)&gt;=((Endnoten!$AI$36)/100),4.2,IF(((Notenliste!D14+Notenliste!F14+Notenliste!H14)/$AU$1)&gt;=((Endnoten!$AI$37)/100),4.3,IF(((Notenliste!D14+Notenliste!F14+Notenliste!H14)/$AU$1)&gt;=((Endnoten!$AI$38)/100),4.4,IF(((Notenliste!D14+Notenliste!F14+Notenliste!H14)/$AU$1)&gt;=((Endnoten!$AI$39)/100),4.5,IF(((Notenliste!D14+Notenliste!F14+Notenliste!H14)/$AU$1)&gt;=((Endnoten!$AI$40)/100),4.6,IF(((Notenliste!D14+Notenliste!F14+Notenliste!H14)/$AU$1)&gt;=((Endnoten!$AI$41)/100),4.7,IF(((Notenliste!D14+Notenliste!F14+Notenliste!H14)/$AU$1)&gt;=((Endnoten!$AI$42)/100),4.8,IF(((Notenliste!D14+Notenliste!F14+Notenliste!H14)/$AU$1)&gt;=((Endnoten!$AI$43)/100),4.9,5))))))))))))))))))))))))))))))))))))))))</f>
        <v>5</v>
      </c>
      <c r="AV15" s="1">
        <f>IF(((Notenliste!D14+Notenliste!F14+Notenliste!H14+Notenliste!L14)/$AV$1)&gt;=((Endnoten!$AI$5+1)/100),1,IF(((Notenliste!D14+Notenliste!F14+Notenliste!H14+Notenliste!L14)/$AV$1)&gt;=(Endnoten!$AI$5/100),1.1,IF(((Notenliste!D14+Notenliste!F14+Notenliste!H14+Notenliste!L14)/$AV$1)&gt;=(Endnoten!$AI$6/100),1.2,IF(((Notenliste!D14+Notenliste!F14+Notenliste!H14+Notenliste!L14)/$AV$1)&gt;=(Endnoten!$AI$7/100),1.3,IF(((Notenliste!D14+Notenliste!F14+Notenliste!H14+Notenliste!L14)/$AV$1)&gt;=((Endnoten!$AI$8)/100),1.4,IF(((Notenliste!D14+Notenliste!F14+Notenliste!H14+Notenliste!L14)/$AV$1)&gt;=((Endnoten!$AI$9)/100),1.5,IF(((Notenliste!D14+Notenliste!F14+Notenliste!H14+Notenliste!L14)/$AV$1)&gt;=((Endnoten!$AI$10)/100),1.6,IF(((Notenliste!D14+Notenliste!F14+Notenliste!H14+Notenliste!L14)/$AV$1)&gt;=((Endnoten!$AI$11)/100),1.7,IF(((Notenliste!D14+Notenliste!F14+Notenliste!H14+Notenliste!L14)/$AV$1)&gt;=((Endnoten!$AI$12)/100),1.8,IF(((Notenliste!D14+Notenliste!F14+Notenliste!H14+Notenliste!L14)/$AV$1)&gt;=((Endnoten!$AI$13)/100),1.9,IF(((Notenliste!D14+Notenliste!F14+Notenliste!H14+Notenliste!L14)/$AV$1)&gt;=((Endnoten!$AI$14)/100),2,IF(((Notenliste!D14+Notenliste!F14+Notenliste!H14+Notenliste!L14)/$AV$1)&gt;=((Endnoten!$AI$15)/100),2.1,IF(((Notenliste!D14+Notenliste!F14+Notenliste!H14+Notenliste!L14)/$AV$1)&gt;=((Endnoten!$AI$16)/100),2.2,IF(((Notenliste!D14+Notenliste!F14+Notenliste!H14+Notenliste!L14)/$AV$1)&gt;=((Endnoten!$AI$17)/100),2.3,IF(((Notenliste!D14+Notenliste!F14+Notenliste!H14+Notenliste!L14)/$AV$1)&gt;=((Endnoten!$AI$18)/100),2.4,IF(((Notenliste!D14+Notenliste!F14+Notenliste!H14+Notenliste!L14)/$AV$1)&gt;=((Endnoten!$AI$19)/100),2.5,IF(((Notenliste!D14+Notenliste!F14+Notenliste!H14+Notenliste!L14)/$AV$1)&gt;=((Endnoten!$AI$20)/100),2.6,IF(((Notenliste!D14+Notenliste!F14+Notenliste!H14+Notenliste!L14)/$AV$1)&gt;=((Endnoten!$AI$21)/100),2.7,IF(((Notenliste!D14+Notenliste!F14+Notenliste!H14+Notenliste!L14)/$AV$1)&gt;=((Endnoten!$AI$22)/100),2.8,IF(((Notenliste!D14+Notenliste!F14+Notenliste!H14+Notenliste!L14)/$AV$1)&gt;=((Endnoten!$AI$23)/100),2.9,IF(((Notenliste!D14+Notenliste!F14+Notenliste!H14+Notenliste!L14)/$AV$1)&gt;=((Endnoten!$AI$24)/100),3,IF(((Notenliste!D14+Notenliste!F14+Notenliste!H14+Notenliste!L14)/$AV$1)&gt;=((Endnoten!$AI$25)/100),3.1,IF(((Notenliste!D14+Notenliste!F14+Notenliste!H14+Notenliste!L14)/$AV$1)&gt;=((Endnoten!$AI$26)/100),3.2,IF(((Notenliste!D14+Notenliste!F14+Notenliste!H14+Notenliste!L14)/$AV$1)&gt;=((Endnoten!$AI$27)/100),3.3,IF(((Notenliste!D14+Notenliste!F14+Notenliste!H14+Notenliste!L14)/$AV$1)&gt;=((Endnoten!$AI$28)/100),3.4,IF(((Notenliste!D14+Notenliste!F14+Notenliste!H14+Notenliste!L14)/$AV$1)&gt;=((Endnoten!$AI$29)/100),3.5,IF(((Notenliste!D14+Notenliste!F14+Notenliste!H14+Notenliste!L14)/$AV$1)&gt;=((Endnoten!$AI$30)/100),3.6,IF(((Notenliste!D14+Notenliste!F14+Notenliste!H14+Notenliste!L14)/$AV$1)&gt;=((Endnoten!$AI$31)/100),3.7,IF(((Notenliste!D14+Notenliste!F14+Notenliste!H14+Notenliste!L14)/$AV$1)&gt;=((Endnoten!$AI$32)/100),3.8,IF(((Notenliste!D14+Notenliste!F14+Notenliste!H14+Notenliste!L14)/$AV$1)&gt;=((Endnoten!$AI$33)/100),3.9,IF(((Notenliste!D14+Notenliste!F14+Notenliste!H14+Notenliste!L14)/$AV$1)&gt;=((Endnoten!$AI$34)/100),4,IF(((Notenliste!D14+Notenliste!F14+Notenliste!H14+Notenliste!L14)/$AV$1)&gt;=((Endnoten!$AI$35)/100),4.1,IF(((Notenliste!D14+Notenliste!F14+Notenliste!H14+Notenliste!L14)/$AV$1)&gt;=((Endnoten!$AI$36)/100),4.2,IF(((Notenliste!D14+Notenliste!F14+Notenliste!H14+Notenliste!L14)/$AV$1)&gt;=((Endnoten!$AI$37)/100),4.3,IF(((Notenliste!D14+Notenliste!F14+Notenliste!H14+Notenliste!L14)/$AV$1)&gt;=((Endnoten!$AI$38)/100),4.4,IF(((Notenliste!D14+Notenliste!F14+Notenliste!H14+Notenliste!L14)/$AV$1)&gt;=((Endnoten!$AI$39)/100),4.5,IF(((Notenliste!D14+Notenliste!F14+Notenliste!H14+Notenliste!L14)/$AV$1)&gt;=((Endnoten!$AI$40)/100),4.6,IF(((Notenliste!D14+Notenliste!F14+Notenliste!H14+Notenliste!L14)/$AV$1)&gt;=((Endnoten!$AI$41)/100),4.7,IF(((Notenliste!D14+Notenliste!F14+Notenliste!H14+Notenliste!L14)/$AV$1)&gt;=((Endnoten!$AI$42)/100),4.8,IF(((Notenliste!D14+Notenliste!F14+Notenliste!H14+Notenliste!L14)/$AV$1)&gt;=((Endnoten!$AI$43)/100),4.9,5))))))))))))))))))))))))))))))))))))))))</f>
        <v>5</v>
      </c>
    </row>
    <row r="16" spans="1:48" ht="18.75" x14ac:dyDescent="0.3">
      <c r="A16" s="28">
        <f>'Schüler+Bedienungsanleitung'!B28</f>
        <v>13</v>
      </c>
      <c r="B16" s="30">
        <f>'Schüler+Bedienungsanleitung'!C28</f>
        <v>13</v>
      </c>
      <c r="C16" s="28">
        <f>Notenliste!D15</f>
        <v>0</v>
      </c>
      <c r="D16" s="29">
        <f>IF(Notenliste!D15&gt;=0.1,Notenliste!D15/Notenliste!D$1,)</f>
        <v>0</v>
      </c>
      <c r="E16" s="30">
        <f>IF(Endnoten!D16&gt;=(Endnoten!$AG$5/100),1,IF(Endnoten!D16&gt;=(Endnoten!$AG$6/100),2,IF(Endnoten!D16&gt;=(Endnoten!$AG$7/100),3,IF(Endnoten!D16&gt;=(Endnoten!$AG$8/100),4,5))))</f>
        <v>5</v>
      </c>
      <c r="F16" s="31">
        <f>IF(((Notenliste!D15)/Notenliste!$D$1)&gt;=((Endnoten!$AI$5+1)/100),1,IF(((Notenliste!D15)/Notenliste!$D$1)&gt;=(Endnoten!$AI$5/100),1.1,IF(((Notenliste!D15)/Notenliste!$D$1)&gt;=(Endnoten!$AI$6/100),1.2,IF(((Notenliste!D15)/Notenliste!$D$1)&gt;=(Endnoten!$AI$7/100),1.3,IF(((Notenliste!D15)/Notenliste!$D$1)&gt;=((Endnoten!$AI$8)/100),1.4,IF(((Notenliste!D15)/Notenliste!$D$1)&gt;=((Endnoten!$AI$9)/100),1.44,IF(((Notenliste!D15)/Notenliste!$D$1)&gt;=((Endnoten!$AI$10)/100),1.6,IF(((Notenliste!D15)/Notenliste!$D$1)&gt;=((Endnoten!$AI$11)/100),1.7,IF(((Notenliste!D15)/Notenliste!$D$1)&gt;=((Endnoten!$AI$12)/100),1.8,IF(((Notenliste!D15)/Notenliste!$D$1)&gt;=((Endnoten!$AI$13)/100),1.9,IF(((Notenliste!D15)/Notenliste!$D$1)&gt;=((Endnoten!$AI$14)/100),2,IF(((Notenliste!D15)/Notenliste!$D$1)&gt;=((Endnoten!$AI$15)/100),2.1,IF(((Notenliste!D15)/Notenliste!$D$1)&gt;=((Endnoten!$AI$16)/100),2.2,IF(((Notenliste!D15)/Notenliste!$D$1)&gt;=((Endnoten!$AI$17)/100),2.3,IF(((Notenliste!D15)/Notenliste!$D$1)&gt;=((Endnoten!$AI$18)/100),2.4,IF(((Notenliste!D15)/Notenliste!$D$1)&gt;=((Endnoten!$AI$19)/100),2.5,IF(((Notenliste!D15)/Notenliste!$D$1)&gt;=((Endnoten!$AI$20)/100),2.6,IF(((Notenliste!D15)/Notenliste!$D$1)&gt;=((Endnoten!$AI$21)/100),2.7,IF(((Notenliste!D15)/Notenliste!$D$1)&gt;=((Endnoten!$AI$22)/100),2.8,IF(((Notenliste!D15)/Notenliste!$D$1)&gt;=((Endnoten!$AI$23)/100),2.9,IF(((Notenliste!D15)/Notenliste!$D$1)&gt;=((Endnoten!$AI$24)/100),3,IF(((Notenliste!D15)/Notenliste!$D$1)&gt;=((Endnoten!$AI$25)/100),3.1,IF(((Notenliste!D15)/Notenliste!$D$1)&gt;=((Endnoten!$AI$26)/100),3.2,IF(((Notenliste!D15)/Notenliste!$D$1)&gt;=((Endnoten!$AI$27)/100),3.3,IF(((Notenliste!D15)/Notenliste!$D$1)&gt;=((Endnoten!$AI$28)/100),3.4,IF(((Notenliste!D15)/Notenliste!$D$1)&gt;=((Endnoten!$AI$29)/100),3.5,IF(((Notenliste!D15)/Notenliste!$D$1)&gt;=((Endnoten!$AI$30)/100),3.6,IF(((Notenliste!D15)/Notenliste!$D$1)&gt;=((Endnoten!$AI$31)/100),3.7,IF(((Notenliste!D15)/Notenliste!$D$1)&gt;=((Endnoten!$AI$32)/100),3.8,IF(((Notenliste!D15)/Notenliste!$D$1)&gt;=((Endnoten!$AI$33)/100),3.9,IF(((Notenliste!D15)/Notenliste!$D$1)&gt;=((Endnoten!$AI$34)/100),4,IF(((Notenliste!D15)/Notenliste!$D$1)&gt;=((Endnoten!$AI$35)/100),4.1,IF(((Notenliste!D15)/Notenliste!$D$1)&gt;=((Endnoten!$AI$36)/100),4.2,IF(((Notenliste!D15)/Notenliste!$D$1)&gt;=((Endnoten!$AI$37)/100),4.3,IF(((Notenliste!D15)/Notenliste!$D$1)&gt;=((Endnoten!$AI$38)/100),4.4,IF(((Notenliste!D15)/Notenliste!$D$1)&gt;=((Endnoten!$AI$39)/100),4.5,IF(((Notenliste!D15)/Notenliste!$D$1)&gt;=((Endnoten!$AI$40)/100),4.6,IF(((Notenliste!D15)/Notenliste!$D$1)&gt;=((Endnoten!$AI$41)/100),4.7,IF(((Notenliste!D15)/Notenliste!$D$1)&gt;=((Endnoten!$AI$42)/100),4.8,IF(((Notenliste!D15)/Notenliste!$D$1)&gt;=((Endnoten!$AI$43)/100),4.9,5))))))))))))))))))))))))))))))))))))))))</f>
        <v>5</v>
      </c>
      <c r="G16" s="28">
        <f>Notenliste!F15</f>
        <v>0</v>
      </c>
      <c r="H16" s="29">
        <f>IF(Notenliste!F15&gt;=0.1,Notenliste!F15/Notenliste!F$1,)</f>
        <v>0</v>
      </c>
      <c r="I16" s="30">
        <f>IF(Endnoten!H16&gt;=(Endnoten!$AG$5/100),1,IF(Endnoten!H16&gt;=(Endnoten!$AG$6/100),2,IF(Endnoten!H16&gt;=(Endnoten!$AG$7/100),3,IF(Endnoten!H16&gt;=(Endnoten!$AG$8/100),4,5))))</f>
        <v>5</v>
      </c>
      <c r="J16" s="31" t="e">
        <f>IF(((Notenliste!F15)/Notenliste!$F$1)&gt;=((Endnoten!$AI$5+1)/100),1,IF(((Notenliste!F15)/Notenliste!$F$1)&gt;=(Endnoten!$AI$5/100),1.1,IF(((Notenliste!F15)/Notenliste!$F$1)&gt;=(Endnoten!$AI$6/100),1.2,IF(((Notenliste!F15)/Notenliste!$F$1)&gt;=(Endnoten!$AI$7/100),1.3,IF(((Notenliste!F15)/Notenliste!$F$1)&gt;=((Endnoten!$AI$8)/100),1.4,IF(((Notenliste!F15)/Notenliste!$F$1)&gt;=((Endnoten!$AI$9)/100),1.44,IF(((Notenliste!F15)/Notenliste!$F$1)&gt;=((Endnoten!$AI$10)/100),1.6,IF(((Notenliste!F15)/Notenliste!$F$1)&gt;=((Endnoten!$AI$11)/100),1.7,IF(((Notenliste!F15)/Notenliste!$F$1)&gt;=((Endnoten!$AI$12)/100),1.8,IF(((Notenliste!F15)/Notenliste!$F$1)&gt;=((Endnoten!$AI$13)/100),1.9,IF(((Notenliste!F15)/Notenliste!$F$1)&gt;=((Endnoten!$AI$14)/100),2,IF(((Notenliste!F15)/Notenliste!$F$1)&gt;=((Endnoten!$AI$15)/100),2.1,IF(((Notenliste!F15)/Notenliste!$F$1)&gt;=((Endnoten!$AI$16)/100),2.2,IF(((Notenliste!F15)/Notenliste!$F$1)&gt;=((Endnoten!$AI$17)/100),2.3,IF(((Notenliste!F15)/Notenliste!$F$1)&gt;=((Endnoten!$AI$18)/100),2.4,IF(((Notenliste!F15)/Notenliste!$F$1)&gt;=((Endnoten!$AI$19)/100),2.5,IF(((Notenliste!F15)/Notenliste!$F$1)&gt;=((Endnoten!$AI$20)/100),2.6,IF(((Notenliste!F15)/Notenliste!$F$1)&gt;=((Endnoten!$AI$21)/100),2.7,IF(((Notenliste!F15)/Notenliste!$F$1)&gt;=((Endnoten!$AI$22)/100),2.8,IF(((Notenliste!F15)/Notenliste!$F$1)&gt;=((Endnoten!$AI$23)/100),2.9,IF(((Notenliste!F15)/Notenliste!$F$1)&gt;=((Endnoten!$AI$24)/100),3,IF(((Notenliste!F15)/Notenliste!$F$1)&gt;=((Endnoten!$AI$25)/100),3.1,IF(((Notenliste!F15)/Notenliste!$F$1)&gt;=((Endnoten!$AI$26)/100),3.2,IF(((Notenliste!F15)/Notenliste!$F$1)&gt;=((Endnoten!$AI$27)/100),3.3,IF(((Notenliste!F15)/Notenliste!$F$1)&gt;=((Endnoten!$AI$28)/100),3.4,IF(((Notenliste!F15)/Notenliste!$F$1)&gt;=((Endnoten!$AI$29)/100),3.5,IF(((Notenliste!F15)/Notenliste!$F$1)&gt;=((Endnoten!$AI$30)/100),3.6,IF(((Notenliste!F15)/Notenliste!$F$1)&gt;=((Endnoten!$AI$31)/100),3.7,IF(((Notenliste!F15)/Notenliste!$F$1)&gt;=((Endnoten!$AI$32)/100),3.8,IF(((Notenliste!F15)/Notenliste!$F$1)&gt;=((Endnoten!$AI$33)/100),3.9,IF(((Notenliste!F15)/Notenliste!$F$1)&gt;=((Endnoten!$AI$34)/100),4,IF(((Notenliste!F15)/Notenliste!$F$1)&gt;=((Endnoten!$AI$35)/100),4.1,IF(((Notenliste!F15)/Notenliste!$F$1)&gt;=((Endnoten!$AI$36)/100),4.2,IF(((Notenliste!F15)/Notenliste!$F$1)&gt;=((Endnoten!$AI$37)/100),4.3,IF(((Notenliste!F15)/Notenliste!$F$1)&gt;=((Endnoten!$AI$38)/100),4.4,IF(((Notenliste!F15)/Notenliste!$F$1)&gt;=((Endnoten!$AI$39)/100),4.5,IF(((Notenliste!F15)/Notenliste!$F$1)&gt;=((Endnoten!$AI$40)/100),4.6,IF(((Notenliste!F15)/Notenliste!$F$1)&gt;=((Endnoten!$AI$41)/100),4.7,IF(((Notenliste!F15)/Notenliste!$F$1)&gt;=((Endnoten!$AI$42)/100),4.8,IF(((Notenliste!F15)/Notenliste!$F$1)&gt;=((Endnoten!$AI$43)/100),4.9,5))))))))))))))))))))))))))))))))))))))))</f>
        <v>#DIV/0!</v>
      </c>
      <c r="K16" s="28">
        <f>Notenliste!H15</f>
        <v>0</v>
      </c>
      <c r="L16" s="29">
        <f>IF(Notenliste!H15&gt;=0.1,Notenliste!H15/Notenliste!H$1,)</f>
        <v>0</v>
      </c>
      <c r="M16" s="30">
        <f>IF(Endnoten!L16&gt;=(Endnoten!$AG$5/100),1,IF(Endnoten!L16&gt;=(Endnoten!$AG$6/100),2,IF(Endnoten!L16&gt;=(Endnoten!$AG$7/100),3,IF(Endnoten!L16&gt;=(Endnoten!$AG$8/100),4,5))))</f>
        <v>5</v>
      </c>
      <c r="N16" s="31" t="e">
        <f>IF(((Notenliste!H15)/Notenliste!$H$1)&gt;=((Endnoten!$AI$5+1)/100),1,IF(((Notenliste!H15)/Notenliste!$H$1)&gt;=(Endnoten!$AI$5/100),1.1,IF(((Notenliste!H15)/Notenliste!$H$1)&gt;=(Endnoten!$AI$6/100),1.2,IF(((Notenliste!H15)/Notenliste!$H$1)&gt;=(Endnoten!$AI$7/100),1.3,IF(((Notenliste!H15)/Notenliste!$H$1)&gt;=((Endnoten!$AI$8)/100),1.4,IF(((Notenliste!H15)/Notenliste!$H$1)&gt;=((Endnoten!$AI$9)/100),1.44,IF(((Notenliste!H15)/Notenliste!$H$1)&gt;=((Endnoten!$AI$10)/100),1.6,IF(((Notenliste!H15)/Notenliste!$H$1)&gt;=((Endnoten!$AI$11)/100),1.7,IF(((Notenliste!H15)/Notenliste!$H$1)&gt;=((Endnoten!$AI$12)/100),1.8,IF(((Notenliste!H15)/Notenliste!$H$1)&gt;=((Endnoten!$AI$13)/100),1.9,IF(((Notenliste!H15)/Notenliste!$H$1)&gt;=((Endnoten!$AI$14)/100),2,IF(((Notenliste!H15)/Notenliste!$H$1)&gt;=((Endnoten!$AI$15)/100),2.1,IF(((Notenliste!H15)/Notenliste!$H$1)&gt;=((Endnoten!$AI$16)/100),2.2,IF(((Notenliste!H15)/Notenliste!$H$1)&gt;=((Endnoten!$AI$17)/100),2.3,IF(((Notenliste!H15)/Notenliste!$H$1)&gt;=((Endnoten!$AI$18)/100),2.4,IF(((Notenliste!H15)/Notenliste!$H$1)&gt;=((Endnoten!$AI$19)/100),2.5,IF(((Notenliste!H15)/Notenliste!$H$1)&gt;=((Endnoten!$AI$20)/100),2.6,IF(((Notenliste!H15)/Notenliste!$H$1)&gt;=((Endnoten!$AI$21)/100),2.7,IF(((Notenliste!H15)/Notenliste!$H$1)&gt;=((Endnoten!$AI$22)/100),2.8,IF(((Notenliste!H15)/Notenliste!$H$1)&gt;=((Endnoten!$AI$23)/100),2.9,IF(((Notenliste!H15)/Notenliste!$H$1)&gt;=((Endnoten!$AI$24)/100),3,IF(((Notenliste!H15)/Notenliste!$H$1)&gt;=((Endnoten!$AI$25)/100),3.1,IF(((Notenliste!H15)/Notenliste!$H$1)&gt;=((Endnoten!$AI$26)/100),3.2,IF(((Notenliste!H15)/Notenliste!$H$1)&gt;=((Endnoten!$AI$27)/100),3.3,IF(((Notenliste!H15)/Notenliste!$H$1)&gt;=((Endnoten!$AI$28)/100),3.4,IF(((Notenliste!H15)/Notenliste!$H$1)&gt;=((Endnoten!$AI$29)/100),3.5,IF(((Notenliste!H15)/Notenliste!$H$1)&gt;=((Endnoten!$AI$30)/100),3.6,IF(((Notenliste!H15)/Notenliste!$H$1)&gt;=((Endnoten!$AI$31)/100),3.7,IF(((Notenliste!H15)/Notenliste!$H$1)&gt;=((Endnoten!$AI$32)/100),3.8,IF(((Notenliste!H15)/Notenliste!$H$1)&gt;=((Endnoten!$AI$33)/100),3.9,IF(((Notenliste!H15)/Notenliste!$H$1)&gt;=((Endnoten!$AI$34)/100),4,IF(((Notenliste!H15)/Notenliste!$H$1)&gt;=((Endnoten!$AI$35)/100),4.1,IF(((Notenliste!H15)/Notenliste!$H$1)&gt;=((Endnoten!$AI$36)/100),4.2,IF(((Notenliste!H15)/Notenliste!$H$1)&gt;=((Endnoten!$AI$37)/100),4.3,IF(((Notenliste!H15)/Notenliste!$H$1)&gt;=((Endnoten!$AI$38)/100),4.4,IF(((Notenliste!H15)/Notenliste!$H$1)&gt;=((Endnoten!$AI$39)/100),4.5,IF(((Notenliste!H15)/Notenliste!$H$1)&gt;=((Endnoten!$AI$40)/100),4.6,IF(((Notenliste!H15)/Notenliste!$H$1)&gt;=((Endnoten!$AI$41)/100),4.7,IF(((Notenliste!H15)/Notenliste!$H$1)&gt;=((Endnoten!$AI$42)/100),4.8,IF(((Notenliste!H15)/Notenliste!$H$1)&gt;=((Endnoten!$AI$43)/100),4.9,5))))))))))))))))))))))))))))))))))))))))</f>
        <v>#DIV/0!</v>
      </c>
      <c r="O16" s="28">
        <f>Notenliste!L15</f>
        <v>0</v>
      </c>
      <c r="P16" s="29">
        <f>IF(Notenliste!J15&gt;=0.1,Notenliste!J15/Notenliste!J$1,)</f>
        <v>0</v>
      </c>
      <c r="Q16" s="30">
        <f>IF(Endnoten!P16&gt;=(Endnoten!$AG$5/100),1,IF(Endnoten!P16&gt;=(Endnoten!$AG$6/100),2,IF(Endnoten!P16&gt;=(Endnoten!$AG$7/100),3,IF(Endnoten!P16&gt;=(Endnoten!$AG$8/100),4,5))))</f>
        <v>5</v>
      </c>
      <c r="R16" s="31" t="e">
        <f>IF(((Notenliste!J15)/Notenliste!$J$1)&gt;=((Endnoten!$AI$5+1)/100),1,IF(((Notenliste!J15)/Notenliste!$J$1)&gt;=(Endnoten!$AI$5/100),1.1,IF(((Notenliste!J15)/Notenliste!$J$1)&gt;=(Endnoten!$AI$6/100),1.2,IF(((Notenliste!J15)/Notenliste!$J$1)&gt;=(Endnoten!$AI$7/100),1.3,IF(((Notenliste!J15)/Notenliste!$J$1)&gt;=((Endnoten!$AI$8)/100),1.4,IF(((Notenliste!J15)/Notenliste!$J$1)&gt;=((Endnoten!$AI$9)/100),1.44,IF(((Notenliste!J15)/Notenliste!$J$1)&gt;=((Endnoten!$AI$10)/100),1.6,IF(((Notenliste!J15)/Notenliste!$J$1)&gt;=((Endnoten!$AI$11)/100),1.7,IF(((Notenliste!J15)/Notenliste!$J$1)&gt;=((Endnoten!$AI$12)/100),1.8,IF(((Notenliste!J15)/Notenliste!$J$1)&gt;=((Endnoten!$AI$13)/100),1.9,IF(((Notenliste!J15)/Notenliste!$J$1)&gt;=((Endnoten!$AI$14)/100),2,IF(((Notenliste!J15)/Notenliste!$J$1)&gt;=((Endnoten!$AI$15)/100),2.1,IF(((Notenliste!J15)/Notenliste!$J$1)&gt;=((Endnoten!$AI$16)/100),2.2,IF(((Notenliste!J15)/Notenliste!$J$1)&gt;=((Endnoten!$AI$17)/100),2.3,IF(((Notenliste!J15)/Notenliste!$J$1)&gt;=((Endnoten!$AI$18)/100),2.4,IF(((Notenliste!J15)/Notenliste!$J$1)&gt;=((Endnoten!$AI$19)/100),2.5,IF(((Notenliste!J15)/Notenliste!$J$1)&gt;=((Endnoten!$AI$20)/100),2.6,IF(((Notenliste!J15)/Notenliste!$J$1)&gt;=((Endnoten!$AI$21)/100),2.7,IF(((Notenliste!J15)/Notenliste!$J$1)&gt;=((Endnoten!$AI$22)/100),2.8,IF(((Notenliste!J15)/Notenliste!$J$1)&gt;=((Endnoten!$AI$23)/100),2.9,IF(((Notenliste!J15)/Notenliste!$J$1)&gt;=((Endnoten!$AI$24)/100),3,IF(((Notenliste!J15)/Notenliste!$J$1)&gt;=((Endnoten!$AI$25)/100),3.1,IF(((Notenliste!J15)/Notenliste!$J$1)&gt;=((Endnoten!$AI$26)/100),3.2,IF(((Notenliste!J15)/Notenliste!$J$1)&gt;=((Endnoten!$AI$27)/100),3.3,IF(((Notenliste!J15)/Notenliste!$J$1)&gt;=((Endnoten!$AI$28)/100),3.4,IF(((Notenliste!J15)/Notenliste!$J$1)&gt;=((Endnoten!$AI$29)/100),3.5,IF(((Notenliste!J15)/Notenliste!$J$1)&gt;=((Endnoten!$AI$30)/100),3.6,IF(((Notenliste!J15)/Notenliste!$J$1)&gt;=((Endnoten!$AI$31)/100),3.7,IF(((Notenliste!J15)/Notenliste!$J$1)&gt;=((Endnoten!$AI$32)/100),3.8,IF(((Notenliste!J15)/Notenliste!$J$1)&gt;=((Endnoten!$AI$33)/100),3.9,IF(((Notenliste!J15)/Notenliste!$J$1)&gt;=((Endnoten!$AI$34)/100),4,IF(((Notenliste!J15)/Notenliste!$J$1)&gt;=((Endnoten!$AI$35)/100),4.1,IF(((Notenliste!J15)/Notenliste!$J$1)&gt;=((Endnoten!$AI$36)/100),4.2,IF(((Notenliste!J15)/Notenliste!$J$1)&gt;=((Endnoten!$AI$37)/100),4.3,IF(((Notenliste!J15)/Notenliste!$J$1)&gt;=((Endnoten!$AI$38)/100),4.4,IF(((Notenliste!J15)/Notenliste!$J$1)&gt;=((Endnoten!$AI$39)/100),4.5,IF(((Notenliste!J15)/Notenliste!$J$1)&gt;=((Endnoten!$AI$40)/100),4.6,IF(((Notenliste!J15)/Notenliste!$J$1)&gt;=((Endnoten!$AI$41)/100),4.7,IF(((Notenliste!J15)/Notenliste!$J$1)&gt;=((Endnoten!$AI$42)/100),4.8,IF(((Notenliste!J15)/Notenliste!$J$1)&gt;=((Endnoten!$AI$43)/100),4.9,5))))))))))))))))))))))))))))))))))))))))</f>
        <v>#DIV/0!</v>
      </c>
      <c r="S16" s="28">
        <f>Notenliste!L15</f>
        <v>0</v>
      </c>
      <c r="T16" s="29">
        <f>IF(Notenliste!L15&gt;=0.1,Notenliste!L15/Notenliste!L$1,)</f>
        <v>0</v>
      </c>
      <c r="U16" s="30">
        <f>IF(Endnoten!T16&gt;=(Endnoten!$AG$5/100),1,IF(Endnoten!T16&gt;=(Endnoten!$AG$6/100),2,IF(Endnoten!T16&gt;=(Endnoten!$AG$7/100),3,IF(Endnoten!T16&gt;=(Endnoten!$AG$8/100),4,5))))</f>
        <v>5</v>
      </c>
      <c r="V16" s="31" t="e">
        <f>IF(((Notenliste!L15)/Notenliste!$L$1)&gt;=((Endnoten!$AI$5+1)/100),1,IF(((Notenliste!L15)/Notenliste!$L$1)&gt;=(Endnoten!$AI$5/100),1.1,IF(((Notenliste!L15)/Notenliste!$L$1)&gt;=(Endnoten!$AI$6/100),1.2,IF(((Notenliste!L15)/Notenliste!$L$1)&gt;=(Endnoten!$AI$7/100),1.3,IF(((Notenliste!L15)/Notenliste!$L$1)&gt;=((Endnoten!$AI$8)/100),1.4,IF(((Notenliste!L15)/Notenliste!$L$1)&gt;=((Endnoten!$AI$9)/100),1.5,IF(((Notenliste!L15)/Notenliste!$L$1)&gt;=((Endnoten!$AI$10)/100),1.6,IF(((Notenliste!L15)/Notenliste!$L$1)&gt;=((Endnoten!$AI$11)/100),1.7,IF(((Notenliste!L15)/Notenliste!$L$1)&gt;=((Endnoten!$AI$12)/100),1.8,IF(((Notenliste!L15)/Notenliste!$L$1)&gt;=((Endnoten!$AI$13)/100),1.9,IF(((Notenliste!L15)/Notenliste!$L$1)&gt;=((Endnoten!$AI$14)/100),2,IF(((Notenliste!L15)/Notenliste!$L$1)&gt;=((Endnoten!$AI$15)/100),2.1,IF(((Notenliste!L15)/Notenliste!$L$1)&gt;=((Endnoten!$AI$16)/100),2.2,IF(((Notenliste!L15)/Notenliste!$L$1)&gt;=((Endnoten!$AI$17)/100),2.3,IF(((Notenliste!L15)/Notenliste!$L$1)&gt;=((Endnoten!$AI$18)/100),2.4,IF(((Notenliste!L15)/Notenliste!$L$1)&gt;=((Endnoten!$AI$19)/100),2.5,IF(((Notenliste!L15)/Notenliste!$L$1)&gt;=((Endnoten!$AI$20)/100),2.6,IF(((Notenliste!L15)/Notenliste!$L$1)&gt;=((Endnoten!$AI$21)/100),2.7,IF(((Notenliste!L15)/Notenliste!$L$1)&gt;=((Endnoten!$AI$22)/100),2.8,IF(((Notenliste!L15)/Notenliste!$L$1)&gt;=((Endnoten!$AI$23)/100),2.9,IF(((Notenliste!L15)/Notenliste!$L$1)&gt;=((Endnoten!$AI$24)/100),3,IF(((Notenliste!L15)/Notenliste!$L$1)&gt;=((Endnoten!$AI$25)/100),3.1,IF(((Notenliste!L15)/Notenliste!$L$1)&gt;=((Endnoten!$AI$26)/100),3.2,IF(((Notenliste!L15)/Notenliste!$L$1)&gt;=((Endnoten!$AI$27)/100),3.3,IF(((Notenliste!L15)/Notenliste!$L$1)&gt;=((Endnoten!$AI$28)/100),3.4,IF(((Notenliste!L15)/Notenliste!$L$1)&gt;=((Endnoten!$AI$29)/100),3.5,IF(((Notenliste!L15)/Notenliste!$L$1)&gt;=((Endnoten!$AI$30)/100),3.6,IF(((Notenliste!L15)/Notenliste!$L$1)&gt;=((Endnoten!$AI$31)/100),3.7,IF(((Notenliste!L15)/Notenliste!$L$1)&gt;=((Endnoten!$AI$32)/100),3.8,IF(((Notenliste!L15)/Notenliste!$L$1)&gt;=((Endnoten!$AI$33)/100),3.9,IF(((Notenliste!L15)/Notenliste!$L$1)&gt;=((Endnoten!$AI$34)/100),4,IF(((Notenliste!L15)/Notenliste!$L$1)&gt;=((Endnoten!$AI$35)/100),4.1,IF(((Notenliste!L15)/Notenliste!$L$1)&gt;=((Endnoten!$AI$36)/100),4.2,IF(((Notenliste!L15)/Notenliste!$L$1)&gt;=((Endnoten!$AI$37)/100),4.3,IF(((Notenliste!L15)/Notenliste!$L$1)&gt;=((Endnoten!$AI$38)/100),4.4,IF(((Notenliste!L15)/Notenliste!$L$1)&gt;=((Endnoten!$AI$39)/100),4.5,IF(((Notenliste!L15)/Notenliste!$L$1)&gt;=((Endnoten!$AI$40)/100),4.6,IF(((Notenliste!L15)/Notenliste!$L$1)&gt;=((Endnoten!$AI$41)/100),4.7,IF(((Notenliste!L15)/Notenliste!$L$1)&gt;=((Endnoten!$AI$42)/100),4.8,IF(((Notenliste!L15)/Notenliste!$L$1)&gt;=((Endnoten!$AI$43)/100),4.9,5))))))))))))))))))))))))))))))))))))))))</f>
        <v>#DIV/0!</v>
      </c>
      <c r="W16" s="28">
        <v>0</v>
      </c>
      <c r="X16" s="29" cm="1">
        <f t="array" ref="X16">ROUND(_xlfn.IFS((T16&gt;0.1),(AVERAGE(F16,J16,N16,R16,U16)),(P16&gt;=0.1),(AVERAGE(F16,J16,N16,R16)),(L16&gt;=0.1),(AVERAGE(F16,J16,N16)),(H16&gt;0.1),(AVERAGE(F16,J16)),(D16&gt;0.1),F16,(D16&lt;0.1),10.12345), 2)</f>
        <v>10.119999999999999</v>
      </c>
      <c r="Y16" s="29" t="str">
        <f t="shared" si="0"/>
        <v>ND</v>
      </c>
      <c r="Z16" s="29" t="e">
        <f t="shared" si="1"/>
        <v>#DIV/0!</v>
      </c>
      <c r="AA16" s="29">
        <f>SUM(Notenliste!O15:AR15)</f>
        <v>14</v>
      </c>
      <c r="AB16" s="29">
        <f>Notenliste!AT15</f>
        <v>1</v>
      </c>
      <c r="AC16" s="29" t="str">
        <f>IF((D16&lt;0.1),"Nur MA",((AB16*Notenliste!$AT$1)+(IF(W16=0,Y16,Z16)*(1-Notenliste!$AT$1))))</f>
        <v>Nur MA</v>
      </c>
      <c r="AD16" s="29" t="e">
        <f t="shared" si="2"/>
        <v>#DIV/0!</v>
      </c>
      <c r="AE16" s="10" t="e">
        <f t="shared" si="3"/>
        <v>#DIV/0!</v>
      </c>
      <c r="AF16" s="25" t="s">
        <v>71</v>
      </c>
      <c r="AG16" s="55">
        <v>3.85</v>
      </c>
      <c r="AH16" s="16">
        <v>2.2000000000000002</v>
      </c>
      <c r="AI16" s="16">
        <f t="shared" si="9"/>
        <v>82</v>
      </c>
      <c r="AJ16">
        <f>IF(((AM16+AK16+AL16)/$AM$3)&gt;=((Endnoten!$AI$5+1)/100),1,IF(((AM16+AK16+AL16)/$AM$3)&gt;=(Endnoten!$AI$5/100),1.1,IF(((AM16+AK16+AL16)/$AM$3)&gt;=(Endnoten!$AI$6/100),1.2,IF(((AM16+AK16+AL16)/$AM$3)&gt;=(Endnoten!$AI$7/100),1.3,IF(((AM16+AK16+AL16)/$AM$3)&gt;=((Endnoten!$AI$8)/100),1.4,IF(((AM16+AK16+AL16)/$AM$3)&gt;=((Endnoten!$AI$9)/100),1.5,IF(((AM16+AK16+AL16)/$AM$3)&gt;=((Endnoten!$AI$10)/100),1.6,IF(((AM16+AK16+AL16)/$AM$3)&gt;=((Endnoten!$AI$11)/100),1.7,IF(((AM16+AK16+AL16)/$AM$3)&gt;=((Endnoten!$AI$12)/100),1.8,IF(((AM16+AK16+AL16)/$AM$3)&gt;=((Endnoten!$AI$13)/100),1.9,IF(((AM16+AK16+AL16)/$AM$3)&gt;=((Endnoten!$AI$14)/100),2,IF(((AM16+AK16+AL16)/$AM$3)&gt;=((Endnoten!$AI$15)/100),2.1,IF(((AM16+AK16+AL16)/$AM$3)&gt;=((Endnoten!$AI$16)/100),2.2,IF(((AM16+AK16+AL16)/$AM$3)&gt;=((Endnoten!$AI$17)/100),2.3,IF(((AM16+AK16+AL16)/$AM$3)&gt;=((Endnoten!$AI$18)/100),2.4,IF(((AM16+AK16+AL16)/$AM$3)&gt;=((Endnoten!$AI$19)/100),2.5,IF(((AM16+AK16+AL16)/$AM$3)&gt;=((Endnoten!$AI$20)/100),2.6,IF(((AM16+AK16+AL16)/$AM$3)&gt;=((Endnoten!$AI$21)/100),2.7,IF(((AM16+AK16+AL16)/$AM$3)&gt;=((Endnoten!$AI$22)/100),2.8,IF(((AM16+AK16+AL16)/$AM$3)&gt;=((Endnoten!$AI$23)/100),2.9,IF(((AM16+AK16+AL16)/$AM$3)&gt;=((Endnoten!$AI$24)/100),3,IF(((AM16+AK16+AL16)/$AM$3)&gt;=((Endnoten!$AI$25)/100),3.1,IF(((AM16+AK16+AL16)/$AM$3)&gt;=((Endnoten!$AI$26)/100),3.2,IF(((AM16+AK16+AL16)/$AM$3)&gt;=((Endnoten!$AI$27)/100),3.3,IF(((AM16+AK16+AL16)/$AM$3)&gt;=((Endnoten!$AI$28)/100),3.4,IF(((AM16+AK16+AL16)/$AM$3)&gt;=((Endnoten!$AI$29)/100),3.5,IF(((AM16+AK16+AL16)/$AM$3)&gt;=((Endnoten!$AI$30)/100),3.6,IF(((AM16+AK16+AL16)/$AM$3)&gt;=((Endnoten!$AI$31)/100),3.7,IF(((AM16+AK16+AL16)/$AM$3)&gt;=((Endnoten!$AI$32)/100),3.8,IF(((AM16+AK16+AL16)/$AM$3)&gt;=((Endnoten!$AI$33)/100),3.9,IF(((AM16+AK16+AL16)/$AM$3)&gt;=((Endnoten!$AI$34)/100),4,IF(((AM16+AK16+AL16)/$AM$3)&gt;=((Endnoten!$AI$35)/100),4.1,IF(((AM16+AK16+AL16)/$AM$3)&gt;=((Endnoten!$AI$36)/100),4.2,IF(((AM16+AK16+AL16)/$AM$3)&gt;=((Endnoten!$AI$37)/100),4.3,IF(((AM16+AK16+AL16)/$AM$3)&gt;=((Endnoten!$AI$38)/100),4.4,IF(((AM16+AK16+AL16)/$AM$3)&gt;=((Endnoten!$AI$39)/100),4.5,IF(((AM16+AK16+AL16)/$AM$3)&gt;=((Endnoten!$AI$40)/100),4.6,IF(((AM16+AK16+AL16)/$AM$3)&gt;=((Endnoten!$AI$41)/100),4.7,IF(((AM16+AK16+AL16)/$AM$3)&gt;=((Endnoten!$AI$42)/100),4.8,IF(((AM16+AK16+AL16)/$AM$3)&gt;=((Endnoten!$AI$43)/100),4.9,5))))))))))))))))))))))))))))))))))))))))</f>
        <v>2.2000000000000002</v>
      </c>
      <c r="AM16">
        <f t="shared" si="8"/>
        <v>82</v>
      </c>
      <c r="AO16" s="53"/>
      <c r="AP16" s="53" t="e">
        <f t="shared" si="4"/>
        <v>#DIV/0!</v>
      </c>
      <c r="AQ16" s="53" t="e">
        <f t="shared" si="5"/>
        <v>#DIV/0!</v>
      </c>
      <c r="AR16" s="53" t="e">
        <f t="shared" si="6"/>
        <v>#DIV/0!</v>
      </c>
      <c r="AS16" s="53" t="e">
        <f t="shared" si="7"/>
        <v>#DIV/0!</v>
      </c>
      <c r="AU16" s="1">
        <f>IF(((Notenliste!D15+Notenliste!F15+Notenliste!H15)/$AU$1)&gt;=((Endnoten!$AI$5+1)/100),1,IF(((Notenliste!D15+Notenliste!F15+Notenliste!H15)/$AU$1)&gt;=(Endnoten!$AI$5/100),1.1,IF(((Notenliste!D15+Notenliste!F15+Notenliste!H15)/$AU$1)&gt;=(Endnoten!$AI$6/100),1.2,IF(((Notenliste!D15+Notenliste!F15+Notenliste!H15)/$AU$1)&gt;=(Endnoten!$AI$7/100),1.3,IF(((Notenliste!D15+Notenliste!F15+Notenliste!H15)/$AU$1)&gt;=((Endnoten!$AI$8)/100),1.4,IF(((Notenliste!D15+Notenliste!F15+Notenliste!H15)/$AU$1)&gt;=((Endnoten!$AI$9)/100),1.5,IF(((Notenliste!D15+Notenliste!F15+Notenliste!H15)/$AU$1)&gt;=((Endnoten!$AI$10)/100),1.6,IF(((Notenliste!D15+Notenliste!F15+Notenliste!H15)/$AU$1)&gt;=((Endnoten!$AI$11)/100),1.7,IF(((Notenliste!D15+Notenliste!F15+Notenliste!H15)/$AU$1)&gt;=((Endnoten!$AI$12)/100),1.8,IF(((Notenliste!D15+Notenliste!F15+Notenliste!H15)/$AU$1)&gt;=((Endnoten!$AI$13)/100),1.9,IF(((Notenliste!D15+Notenliste!F15+Notenliste!H15)/$AU$1)&gt;=((Endnoten!$AI$14)/100),2,IF(((Notenliste!D15+Notenliste!F15+Notenliste!H15)/$AU$1)&gt;=((Endnoten!$AI$15)/100),2.1,IF(((Notenliste!D15+Notenliste!F15+Notenliste!H15)/$AU$1)&gt;=((Endnoten!$AI$16)/100),2.2,IF(((Notenliste!D15+Notenliste!F15+Notenliste!H15)/$AU$1)&gt;=((Endnoten!$AI$17)/100),2.3,IF(((Notenliste!D15+Notenliste!F15+Notenliste!H15)/$AU$1)&gt;=((Endnoten!$AI$18)/100),2.4,IF(((Notenliste!D15+Notenliste!F15+Notenliste!H15)/$AU$1)&gt;=((Endnoten!$AI$19)/100),2.5,IF(((Notenliste!D15+Notenliste!F15+Notenliste!H15)/$AU$1)&gt;=((Endnoten!$AI$20)/100),2.6,IF(((Notenliste!D15+Notenliste!F15+Notenliste!H15)/$AU$1)&gt;=((Endnoten!$AI$21)/100),2.7,IF(((Notenliste!D15+Notenliste!F15+Notenliste!H15)/$AU$1)&gt;=((Endnoten!$AI$22)/100),2.8,IF(((Notenliste!D15+Notenliste!F15+Notenliste!H15)/$AU$1)&gt;=((Endnoten!$AI$23)/100),2.9,IF(((Notenliste!D15+Notenliste!F15+Notenliste!H15)/$AU$1)&gt;=((Endnoten!$AI$24)/100),3,IF(((Notenliste!D15+Notenliste!F15+Notenliste!H15)/$AU$1)&gt;=((Endnoten!$AI$25)/100),3.1,IF(((Notenliste!D15+Notenliste!F15+Notenliste!H15)/$AU$1)&gt;=((Endnoten!$AI$26)/100),3.2,IF(((Notenliste!D15+Notenliste!F15+Notenliste!H15)/$AU$1)&gt;=((Endnoten!$AI$27)/100),3.3,IF(((Notenliste!D15+Notenliste!F15+Notenliste!H15)/$AU$1)&gt;=((Endnoten!$AI$28)/100),3.4,IF(((Notenliste!D15+Notenliste!F15+Notenliste!H15)/$AU$1)&gt;=((Endnoten!$AI$29)/100),3.5,IF(((Notenliste!D15+Notenliste!F15+Notenliste!H15)/$AU$1)&gt;=((Endnoten!$AI$30)/100),3.6,IF(((Notenliste!D15+Notenliste!F15+Notenliste!H15)/$AU$1)&gt;=((Endnoten!$AI$31)/100),3.7,IF(((Notenliste!D15+Notenliste!F15+Notenliste!H15)/$AU$1)&gt;=((Endnoten!$AI$32)/100),3.8,IF(((Notenliste!D15+Notenliste!F15+Notenliste!H15)/$AU$1)&gt;=((Endnoten!$AI$33)/100),3.9,IF(((Notenliste!D15+Notenliste!F15+Notenliste!H15)/$AU$1)&gt;=((Endnoten!$AI$34)/100),4,IF(((Notenliste!D15+Notenliste!F15+Notenliste!H15)/$AU$1)&gt;=((Endnoten!$AI$35)/100),4.1,IF(((Notenliste!D15+Notenliste!F15+Notenliste!H15)/$AU$1)&gt;=((Endnoten!$AI$36)/100),4.2,IF(((Notenliste!D15+Notenliste!F15+Notenliste!H15)/$AU$1)&gt;=((Endnoten!$AI$37)/100),4.3,IF(((Notenliste!D15+Notenliste!F15+Notenliste!H15)/$AU$1)&gt;=((Endnoten!$AI$38)/100),4.4,IF(((Notenliste!D15+Notenliste!F15+Notenliste!H15)/$AU$1)&gt;=((Endnoten!$AI$39)/100),4.5,IF(((Notenliste!D15+Notenliste!F15+Notenliste!H15)/$AU$1)&gt;=((Endnoten!$AI$40)/100),4.6,IF(((Notenliste!D15+Notenliste!F15+Notenliste!H15)/$AU$1)&gt;=((Endnoten!$AI$41)/100),4.7,IF(((Notenliste!D15+Notenliste!F15+Notenliste!H15)/$AU$1)&gt;=((Endnoten!$AI$42)/100),4.8,IF(((Notenliste!D15+Notenliste!F15+Notenliste!H15)/$AU$1)&gt;=((Endnoten!$AI$43)/100),4.9,5))))))))))))))))))))))))))))))))))))))))</f>
        <v>5</v>
      </c>
      <c r="AV16" s="1">
        <f>IF(((Notenliste!D15+Notenliste!F15+Notenliste!H15+Notenliste!L15)/$AV$1)&gt;=((Endnoten!$AI$5+1)/100),1,IF(((Notenliste!D15+Notenliste!F15+Notenliste!H15+Notenliste!L15)/$AV$1)&gt;=(Endnoten!$AI$5/100),1.1,IF(((Notenliste!D15+Notenliste!F15+Notenliste!H15+Notenliste!L15)/$AV$1)&gt;=(Endnoten!$AI$6/100),1.2,IF(((Notenliste!D15+Notenliste!F15+Notenliste!H15+Notenliste!L15)/$AV$1)&gt;=(Endnoten!$AI$7/100),1.3,IF(((Notenliste!D15+Notenliste!F15+Notenliste!H15+Notenliste!L15)/$AV$1)&gt;=((Endnoten!$AI$8)/100),1.4,IF(((Notenliste!D15+Notenliste!F15+Notenliste!H15+Notenliste!L15)/$AV$1)&gt;=((Endnoten!$AI$9)/100),1.5,IF(((Notenliste!D15+Notenliste!F15+Notenliste!H15+Notenliste!L15)/$AV$1)&gt;=((Endnoten!$AI$10)/100),1.6,IF(((Notenliste!D15+Notenliste!F15+Notenliste!H15+Notenliste!L15)/$AV$1)&gt;=((Endnoten!$AI$11)/100),1.7,IF(((Notenliste!D15+Notenliste!F15+Notenliste!H15+Notenliste!L15)/$AV$1)&gt;=((Endnoten!$AI$12)/100),1.8,IF(((Notenliste!D15+Notenliste!F15+Notenliste!H15+Notenliste!L15)/$AV$1)&gt;=((Endnoten!$AI$13)/100),1.9,IF(((Notenliste!D15+Notenliste!F15+Notenliste!H15+Notenliste!L15)/$AV$1)&gt;=((Endnoten!$AI$14)/100),2,IF(((Notenliste!D15+Notenliste!F15+Notenliste!H15+Notenliste!L15)/$AV$1)&gt;=((Endnoten!$AI$15)/100),2.1,IF(((Notenliste!D15+Notenliste!F15+Notenliste!H15+Notenliste!L15)/$AV$1)&gt;=((Endnoten!$AI$16)/100),2.2,IF(((Notenliste!D15+Notenliste!F15+Notenliste!H15+Notenliste!L15)/$AV$1)&gt;=((Endnoten!$AI$17)/100),2.3,IF(((Notenliste!D15+Notenliste!F15+Notenliste!H15+Notenliste!L15)/$AV$1)&gt;=((Endnoten!$AI$18)/100),2.4,IF(((Notenliste!D15+Notenliste!F15+Notenliste!H15+Notenliste!L15)/$AV$1)&gt;=((Endnoten!$AI$19)/100),2.5,IF(((Notenliste!D15+Notenliste!F15+Notenliste!H15+Notenliste!L15)/$AV$1)&gt;=((Endnoten!$AI$20)/100),2.6,IF(((Notenliste!D15+Notenliste!F15+Notenliste!H15+Notenliste!L15)/$AV$1)&gt;=((Endnoten!$AI$21)/100),2.7,IF(((Notenliste!D15+Notenliste!F15+Notenliste!H15+Notenliste!L15)/$AV$1)&gt;=((Endnoten!$AI$22)/100),2.8,IF(((Notenliste!D15+Notenliste!F15+Notenliste!H15+Notenliste!L15)/$AV$1)&gt;=((Endnoten!$AI$23)/100),2.9,IF(((Notenliste!D15+Notenliste!F15+Notenliste!H15+Notenliste!L15)/$AV$1)&gt;=((Endnoten!$AI$24)/100),3,IF(((Notenliste!D15+Notenliste!F15+Notenliste!H15+Notenliste!L15)/$AV$1)&gt;=((Endnoten!$AI$25)/100),3.1,IF(((Notenliste!D15+Notenliste!F15+Notenliste!H15+Notenliste!L15)/$AV$1)&gt;=((Endnoten!$AI$26)/100),3.2,IF(((Notenliste!D15+Notenliste!F15+Notenliste!H15+Notenliste!L15)/$AV$1)&gt;=((Endnoten!$AI$27)/100),3.3,IF(((Notenliste!D15+Notenliste!F15+Notenliste!H15+Notenliste!L15)/$AV$1)&gt;=((Endnoten!$AI$28)/100),3.4,IF(((Notenliste!D15+Notenliste!F15+Notenliste!H15+Notenliste!L15)/$AV$1)&gt;=((Endnoten!$AI$29)/100),3.5,IF(((Notenliste!D15+Notenliste!F15+Notenliste!H15+Notenliste!L15)/$AV$1)&gt;=((Endnoten!$AI$30)/100),3.6,IF(((Notenliste!D15+Notenliste!F15+Notenliste!H15+Notenliste!L15)/$AV$1)&gt;=((Endnoten!$AI$31)/100),3.7,IF(((Notenliste!D15+Notenliste!F15+Notenliste!H15+Notenliste!L15)/$AV$1)&gt;=((Endnoten!$AI$32)/100),3.8,IF(((Notenliste!D15+Notenliste!F15+Notenliste!H15+Notenliste!L15)/$AV$1)&gt;=((Endnoten!$AI$33)/100),3.9,IF(((Notenliste!D15+Notenliste!F15+Notenliste!H15+Notenliste!L15)/$AV$1)&gt;=((Endnoten!$AI$34)/100),4,IF(((Notenliste!D15+Notenliste!F15+Notenliste!H15+Notenliste!L15)/$AV$1)&gt;=((Endnoten!$AI$35)/100),4.1,IF(((Notenliste!D15+Notenliste!F15+Notenliste!H15+Notenliste!L15)/$AV$1)&gt;=((Endnoten!$AI$36)/100),4.2,IF(((Notenliste!D15+Notenliste!F15+Notenliste!H15+Notenliste!L15)/$AV$1)&gt;=((Endnoten!$AI$37)/100),4.3,IF(((Notenliste!D15+Notenliste!F15+Notenliste!H15+Notenliste!L15)/$AV$1)&gt;=((Endnoten!$AI$38)/100),4.4,IF(((Notenliste!D15+Notenliste!F15+Notenliste!H15+Notenliste!L15)/$AV$1)&gt;=((Endnoten!$AI$39)/100),4.5,IF(((Notenliste!D15+Notenliste!F15+Notenliste!H15+Notenliste!L15)/$AV$1)&gt;=((Endnoten!$AI$40)/100),4.6,IF(((Notenliste!D15+Notenliste!F15+Notenliste!H15+Notenliste!L15)/$AV$1)&gt;=((Endnoten!$AI$41)/100),4.7,IF(((Notenliste!D15+Notenliste!F15+Notenliste!H15+Notenliste!L15)/$AV$1)&gt;=((Endnoten!$AI$42)/100),4.8,IF(((Notenliste!D15+Notenliste!F15+Notenliste!H15+Notenliste!L15)/$AV$1)&gt;=((Endnoten!$AI$43)/100),4.9,5))))))))))))))))))))))))))))))))))))))))</f>
        <v>5</v>
      </c>
    </row>
    <row r="17" spans="1:48" ht="18.75" x14ac:dyDescent="0.3">
      <c r="A17" s="32">
        <f>'Schüler+Bedienungsanleitung'!B29</f>
        <v>14</v>
      </c>
      <c r="B17" s="34">
        <f>'Schüler+Bedienungsanleitung'!C29</f>
        <v>14</v>
      </c>
      <c r="C17" s="32">
        <f>Notenliste!D16</f>
        <v>0</v>
      </c>
      <c r="D17" s="33">
        <f>IF(Notenliste!D16&gt;=0.1,Notenliste!D16/Notenliste!D$1,)</f>
        <v>0</v>
      </c>
      <c r="E17" s="34">
        <f>IF(Endnoten!D17&gt;=(Endnoten!$AG$5/100),1,IF(Endnoten!D17&gt;=(Endnoten!$AG$6/100),2,IF(Endnoten!D17&gt;=(Endnoten!$AG$7/100),3,IF(Endnoten!D17&gt;=(Endnoten!$AG$8/100),4,5))))</f>
        <v>5</v>
      </c>
      <c r="F17" s="38">
        <f>IF(((Notenliste!D16)/Notenliste!$D$1)&gt;=((Endnoten!$AI$5+1)/100),1,IF(((Notenliste!D16)/Notenliste!$D$1)&gt;=(Endnoten!$AI$5/100),1.1,IF(((Notenliste!D16)/Notenliste!$D$1)&gt;=(Endnoten!$AI$6/100),1.2,IF(((Notenliste!D16)/Notenliste!$D$1)&gt;=(Endnoten!$AI$7/100),1.3,IF(((Notenliste!D16)/Notenliste!$D$1)&gt;=((Endnoten!$AI$8)/100),1.4,IF(((Notenliste!D16)/Notenliste!$D$1)&gt;=((Endnoten!$AI$9)/100),1.44,IF(((Notenliste!D16)/Notenliste!$D$1)&gt;=((Endnoten!$AI$10)/100),1.6,IF(((Notenliste!D16)/Notenliste!$D$1)&gt;=((Endnoten!$AI$11)/100),1.7,IF(((Notenliste!D16)/Notenliste!$D$1)&gt;=((Endnoten!$AI$12)/100),1.8,IF(((Notenliste!D16)/Notenliste!$D$1)&gt;=((Endnoten!$AI$13)/100),1.9,IF(((Notenliste!D16)/Notenliste!$D$1)&gt;=((Endnoten!$AI$14)/100),2,IF(((Notenliste!D16)/Notenliste!$D$1)&gt;=((Endnoten!$AI$15)/100),2.1,IF(((Notenliste!D16)/Notenliste!$D$1)&gt;=((Endnoten!$AI$16)/100),2.2,IF(((Notenliste!D16)/Notenliste!$D$1)&gt;=((Endnoten!$AI$17)/100),2.3,IF(((Notenliste!D16)/Notenliste!$D$1)&gt;=((Endnoten!$AI$18)/100),2.4,IF(((Notenliste!D16)/Notenliste!$D$1)&gt;=((Endnoten!$AI$19)/100),2.5,IF(((Notenliste!D16)/Notenliste!$D$1)&gt;=((Endnoten!$AI$20)/100),2.6,IF(((Notenliste!D16)/Notenliste!$D$1)&gt;=((Endnoten!$AI$21)/100),2.7,IF(((Notenliste!D16)/Notenliste!$D$1)&gt;=((Endnoten!$AI$22)/100),2.8,IF(((Notenliste!D16)/Notenliste!$D$1)&gt;=((Endnoten!$AI$23)/100),2.9,IF(((Notenliste!D16)/Notenliste!$D$1)&gt;=((Endnoten!$AI$24)/100),3,IF(((Notenliste!D16)/Notenliste!$D$1)&gt;=((Endnoten!$AI$25)/100),3.1,IF(((Notenliste!D16)/Notenliste!$D$1)&gt;=((Endnoten!$AI$26)/100),3.2,IF(((Notenliste!D16)/Notenliste!$D$1)&gt;=((Endnoten!$AI$27)/100),3.3,IF(((Notenliste!D16)/Notenliste!$D$1)&gt;=((Endnoten!$AI$28)/100),3.4,IF(((Notenliste!D16)/Notenliste!$D$1)&gt;=((Endnoten!$AI$29)/100),3.5,IF(((Notenliste!D16)/Notenliste!$D$1)&gt;=((Endnoten!$AI$30)/100),3.6,IF(((Notenliste!D16)/Notenliste!$D$1)&gt;=((Endnoten!$AI$31)/100),3.7,IF(((Notenliste!D16)/Notenliste!$D$1)&gt;=((Endnoten!$AI$32)/100),3.8,IF(((Notenliste!D16)/Notenliste!$D$1)&gt;=((Endnoten!$AI$33)/100),3.9,IF(((Notenliste!D16)/Notenliste!$D$1)&gt;=((Endnoten!$AI$34)/100),4,IF(((Notenliste!D16)/Notenliste!$D$1)&gt;=((Endnoten!$AI$35)/100),4.1,IF(((Notenliste!D16)/Notenliste!$D$1)&gt;=((Endnoten!$AI$36)/100),4.2,IF(((Notenliste!D16)/Notenliste!$D$1)&gt;=((Endnoten!$AI$37)/100),4.3,IF(((Notenliste!D16)/Notenliste!$D$1)&gt;=((Endnoten!$AI$38)/100),4.4,IF(((Notenliste!D16)/Notenliste!$D$1)&gt;=((Endnoten!$AI$39)/100),4.5,IF(((Notenliste!D16)/Notenliste!$D$1)&gt;=((Endnoten!$AI$40)/100),4.6,IF(((Notenliste!D16)/Notenliste!$D$1)&gt;=((Endnoten!$AI$41)/100),4.7,IF(((Notenliste!D16)/Notenliste!$D$1)&gt;=((Endnoten!$AI$42)/100),4.8,IF(((Notenliste!D16)/Notenliste!$D$1)&gt;=((Endnoten!$AI$43)/100),4.9,5))))))))))))))))))))))))))))))))))))))))</f>
        <v>5</v>
      </c>
      <c r="G17" s="32">
        <f>Notenliste!F16</f>
        <v>0</v>
      </c>
      <c r="H17" s="33">
        <f>IF(Notenliste!F16&gt;=0.1,Notenliste!F16/Notenliste!F$1,)</f>
        <v>0</v>
      </c>
      <c r="I17" s="34">
        <f>IF(Endnoten!H17&gt;=(Endnoten!$AG$5/100),1,IF(Endnoten!H17&gt;=(Endnoten!$AG$6/100),2,IF(Endnoten!H17&gt;=(Endnoten!$AG$7/100),3,IF(Endnoten!H17&gt;=(Endnoten!$AG$8/100),4,5))))</f>
        <v>5</v>
      </c>
      <c r="J17" s="38" t="e">
        <f>IF(((Notenliste!F16)/Notenliste!$F$1)&gt;=((Endnoten!$AI$5+1)/100),1,IF(((Notenliste!F16)/Notenliste!$F$1)&gt;=(Endnoten!$AI$5/100),1.1,IF(((Notenliste!F16)/Notenliste!$F$1)&gt;=(Endnoten!$AI$6/100),1.2,IF(((Notenliste!F16)/Notenliste!$F$1)&gt;=(Endnoten!$AI$7/100),1.3,IF(((Notenliste!F16)/Notenliste!$F$1)&gt;=((Endnoten!$AI$8)/100),1.4,IF(((Notenliste!F16)/Notenliste!$F$1)&gt;=((Endnoten!$AI$9)/100),1.44,IF(((Notenliste!F16)/Notenliste!$F$1)&gt;=((Endnoten!$AI$10)/100),1.6,IF(((Notenliste!F16)/Notenliste!$F$1)&gt;=((Endnoten!$AI$11)/100),1.7,IF(((Notenliste!F16)/Notenliste!$F$1)&gt;=((Endnoten!$AI$12)/100),1.8,IF(((Notenliste!F16)/Notenliste!$F$1)&gt;=((Endnoten!$AI$13)/100),1.9,IF(((Notenliste!F16)/Notenliste!$F$1)&gt;=((Endnoten!$AI$14)/100),2,IF(((Notenliste!F16)/Notenliste!$F$1)&gt;=((Endnoten!$AI$15)/100),2.1,IF(((Notenliste!F16)/Notenliste!$F$1)&gt;=((Endnoten!$AI$16)/100),2.2,IF(((Notenliste!F16)/Notenliste!$F$1)&gt;=((Endnoten!$AI$17)/100),2.3,IF(((Notenliste!F16)/Notenliste!$F$1)&gt;=((Endnoten!$AI$18)/100),2.4,IF(((Notenliste!F16)/Notenliste!$F$1)&gt;=((Endnoten!$AI$19)/100),2.5,IF(((Notenliste!F16)/Notenliste!$F$1)&gt;=((Endnoten!$AI$20)/100),2.6,IF(((Notenliste!F16)/Notenliste!$F$1)&gt;=((Endnoten!$AI$21)/100),2.7,IF(((Notenliste!F16)/Notenliste!$F$1)&gt;=((Endnoten!$AI$22)/100),2.8,IF(((Notenliste!F16)/Notenliste!$F$1)&gt;=((Endnoten!$AI$23)/100),2.9,IF(((Notenliste!F16)/Notenliste!$F$1)&gt;=((Endnoten!$AI$24)/100),3,IF(((Notenliste!F16)/Notenliste!$F$1)&gt;=((Endnoten!$AI$25)/100),3.1,IF(((Notenliste!F16)/Notenliste!$F$1)&gt;=((Endnoten!$AI$26)/100),3.2,IF(((Notenliste!F16)/Notenliste!$F$1)&gt;=((Endnoten!$AI$27)/100),3.3,IF(((Notenliste!F16)/Notenliste!$F$1)&gt;=((Endnoten!$AI$28)/100),3.4,IF(((Notenliste!F16)/Notenliste!$F$1)&gt;=((Endnoten!$AI$29)/100),3.5,IF(((Notenliste!F16)/Notenliste!$F$1)&gt;=((Endnoten!$AI$30)/100),3.6,IF(((Notenliste!F16)/Notenliste!$F$1)&gt;=((Endnoten!$AI$31)/100),3.7,IF(((Notenliste!F16)/Notenliste!$F$1)&gt;=((Endnoten!$AI$32)/100),3.8,IF(((Notenliste!F16)/Notenliste!$F$1)&gt;=((Endnoten!$AI$33)/100),3.9,IF(((Notenliste!F16)/Notenliste!$F$1)&gt;=((Endnoten!$AI$34)/100),4,IF(((Notenliste!F16)/Notenliste!$F$1)&gt;=((Endnoten!$AI$35)/100),4.1,IF(((Notenliste!F16)/Notenliste!$F$1)&gt;=((Endnoten!$AI$36)/100),4.2,IF(((Notenliste!F16)/Notenliste!$F$1)&gt;=((Endnoten!$AI$37)/100),4.3,IF(((Notenliste!F16)/Notenliste!$F$1)&gt;=((Endnoten!$AI$38)/100),4.4,IF(((Notenliste!F16)/Notenliste!$F$1)&gt;=((Endnoten!$AI$39)/100),4.5,IF(((Notenliste!F16)/Notenliste!$F$1)&gt;=((Endnoten!$AI$40)/100),4.6,IF(((Notenliste!F16)/Notenliste!$F$1)&gt;=((Endnoten!$AI$41)/100),4.7,IF(((Notenliste!F16)/Notenliste!$F$1)&gt;=((Endnoten!$AI$42)/100),4.8,IF(((Notenliste!F16)/Notenliste!$F$1)&gt;=((Endnoten!$AI$43)/100),4.9,5))))))))))))))))))))))))))))))))))))))))</f>
        <v>#DIV/0!</v>
      </c>
      <c r="K17" s="32">
        <f>Notenliste!H16</f>
        <v>0</v>
      </c>
      <c r="L17" s="33">
        <f>IF(Notenliste!H16&gt;=0.1,Notenliste!H16/Notenliste!H$1,)</f>
        <v>0</v>
      </c>
      <c r="M17" s="34">
        <f>IF(Endnoten!L17&gt;=(Endnoten!$AG$5/100),1,IF(Endnoten!L17&gt;=(Endnoten!$AG$6/100),2,IF(Endnoten!L17&gt;=(Endnoten!$AG$7/100),3,IF(Endnoten!L17&gt;=(Endnoten!$AG$8/100),4,5))))</f>
        <v>5</v>
      </c>
      <c r="N17" s="38" t="e">
        <f>IF(((Notenliste!H16)/Notenliste!$H$1)&gt;=((Endnoten!$AI$5+1)/100),1,IF(((Notenliste!H16)/Notenliste!$H$1)&gt;=(Endnoten!$AI$5/100),1.1,IF(((Notenliste!H16)/Notenliste!$H$1)&gt;=(Endnoten!$AI$6/100),1.2,IF(((Notenliste!H16)/Notenliste!$H$1)&gt;=(Endnoten!$AI$7/100),1.3,IF(((Notenliste!H16)/Notenliste!$H$1)&gt;=((Endnoten!$AI$8)/100),1.4,IF(((Notenliste!H16)/Notenliste!$H$1)&gt;=((Endnoten!$AI$9)/100),1.44,IF(((Notenliste!H16)/Notenliste!$H$1)&gt;=((Endnoten!$AI$10)/100),1.6,IF(((Notenliste!H16)/Notenliste!$H$1)&gt;=((Endnoten!$AI$11)/100),1.7,IF(((Notenliste!H16)/Notenliste!$H$1)&gt;=((Endnoten!$AI$12)/100),1.8,IF(((Notenliste!H16)/Notenliste!$H$1)&gt;=((Endnoten!$AI$13)/100),1.9,IF(((Notenliste!H16)/Notenliste!$H$1)&gt;=((Endnoten!$AI$14)/100),2,IF(((Notenliste!H16)/Notenliste!$H$1)&gt;=((Endnoten!$AI$15)/100),2.1,IF(((Notenliste!H16)/Notenliste!$H$1)&gt;=((Endnoten!$AI$16)/100),2.2,IF(((Notenliste!H16)/Notenliste!$H$1)&gt;=((Endnoten!$AI$17)/100),2.3,IF(((Notenliste!H16)/Notenliste!$H$1)&gt;=((Endnoten!$AI$18)/100),2.4,IF(((Notenliste!H16)/Notenliste!$H$1)&gt;=((Endnoten!$AI$19)/100),2.5,IF(((Notenliste!H16)/Notenliste!$H$1)&gt;=((Endnoten!$AI$20)/100),2.6,IF(((Notenliste!H16)/Notenliste!$H$1)&gt;=((Endnoten!$AI$21)/100),2.7,IF(((Notenliste!H16)/Notenliste!$H$1)&gt;=((Endnoten!$AI$22)/100),2.8,IF(((Notenliste!H16)/Notenliste!$H$1)&gt;=((Endnoten!$AI$23)/100),2.9,IF(((Notenliste!H16)/Notenliste!$H$1)&gt;=((Endnoten!$AI$24)/100),3,IF(((Notenliste!H16)/Notenliste!$H$1)&gt;=((Endnoten!$AI$25)/100),3.1,IF(((Notenliste!H16)/Notenliste!$H$1)&gt;=((Endnoten!$AI$26)/100),3.2,IF(((Notenliste!H16)/Notenliste!$H$1)&gt;=((Endnoten!$AI$27)/100),3.3,IF(((Notenliste!H16)/Notenliste!$H$1)&gt;=((Endnoten!$AI$28)/100),3.4,IF(((Notenliste!H16)/Notenliste!$H$1)&gt;=((Endnoten!$AI$29)/100),3.5,IF(((Notenliste!H16)/Notenliste!$H$1)&gt;=((Endnoten!$AI$30)/100),3.6,IF(((Notenliste!H16)/Notenliste!$H$1)&gt;=((Endnoten!$AI$31)/100),3.7,IF(((Notenliste!H16)/Notenliste!$H$1)&gt;=((Endnoten!$AI$32)/100),3.8,IF(((Notenliste!H16)/Notenliste!$H$1)&gt;=((Endnoten!$AI$33)/100),3.9,IF(((Notenliste!H16)/Notenliste!$H$1)&gt;=((Endnoten!$AI$34)/100),4,IF(((Notenliste!H16)/Notenliste!$H$1)&gt;=((Endnoten!$AI$35)/100),4.1,IF(((Notenliste!H16)/Notenliste!$H$1)&gt;=((Endnoten!$AI$36)/100),4.2,IF(((Notenliste!H16)/Notenliste!$H$1)&gt;=((Endnoten!$AI$37)/100),4.3,IF(((Notenliste!H16)/Notenliste!$H$1)&gt;=((Endnoten!$AI$38)/100),4.4,IF(((Notenliste!H16)/Notenliste!$H$1)&gt;=((Endnoten!$AI$39)/100),4.5,IF(((Notenliste!H16)/Notenliste!$H$1)&gt;=((Endnoten!$AI$40)/100),4.6,IF(((Notenliste!H16)/Notenliste!$H$1)&gt;=((Endnoten!$AI$41)/100),4.7,IF(((Notenliste!H16)/Notenliste!$H$1)&gt;=((Endnoten!$AI$42)/100),4.8,IF(((Notenliste!H16)/Notenliste!$H$1)&gt;=((Endnoten!$AI$43)/100),4.9,5))))))))))))))))))))))))))))))))))))))))</f>
        <v>#DIV/0!</v>
      </c>
      <c r="O17" s="32">
        <f>Notenliste!L16</f>
        <v>0</v>
      </c>
      <c r="P17" s="33">
        <f>IF(Notenliste!J16&gt;=0.1,Notenliste!J16/Notenliste!J$1,)</f>
        <v>0</v>
      </c>
      <c r="Q17" s="34">
        <f>IF(Endnoten!P17&gt;=(Endnoten!$AG$5/100),1,IF(Endnoten!P17&gt;=(Endnoten!$AG$6/100),2,IF(Endnoten!P17&gt;=(Endnoten!$AG$7/100),3,IF(Endnoten!P17&gt;=(Endnoten!$AG$8/100),4,5))))</f>
        <v>5</v>
      </c>
      <c r="R17" s="38" t="e">
        <f>IF(((Notenliste!J16)/Notenliste!$J$1)&gt;=((Endnoten!$AI$5+1)/100),1,IF(((Notenliste!J16)/Notenliste!$J$1)&gt;=(Endnoten!$AI$5/100),1.1,IF(((Notenliste!J16)/Notenliste!$J$1)&gt;=(Endnoten!$AI$6/100),1.2,IF(((Notenliste!J16)/Notenliste!$J$1)&gt;=(Endnoten!$AI$7/100),1.3,IF(((Notenliste!J16)/Notenliste!$J$1)&gt;=((Endnoten!$AI$8)/100),1.4,IF(((Notenliste!J16)/Notenliste!$J$1)&gt;=((Endnoten!$AI$9)/100),1.44,IF(((Notenliste!J16)/Notenliste!$J$1)&gt;=((Endnoten!$AI$10)/100),1.6,IF(((Notenliste!J16)/Notenliste!$J$1)&gt;=((Endnoten!$AI$11)/100),1.7,IF(((Notenliste!J16)/Notenliste!$J$1)&gt;=((Endnoten!$AI$12)/100),1.8,IF(((Notenliste!J16)/Notenliste!$J$1)&gt;=((Endnoten!$AI$13)/100),1.9,IF(((Notenliste!J16)/Notenliste!$J$1)&gt;=((Endnoten!$AI$14)/100),2,IF(((Notenliste!J16)/Notenliste!$J$1)&gt;=((Endnoten!$AI$15)/100),2.1,IF(((Notenliste!J16)/Notenliste!$J$1)&gt;=((Endnoten!$AI$16)/100),2.2,IF(((Notenliste!J16)/Notenliste!$J$1)&gt;=((Endnoten!$AI$17)/100),2.3,IF(((Notenliste!J16)/Notenliste!$J$1)&gt;=((Endnoten!$AI$18)/100),2.4,IF(((Notenliste!J16)/Notenliste!$J$1)&gt;=((Endnoten!$AI$19)/100),2.5,IF(((Notenliste!J16)/Notenliste!$J$1)&gt;=((Endnoten!$AI$20)/100),2.6,IF(((Notenliste!J16)/Notenliste!$J$1)&gt;=((Endnoten!$AI$21)/100),2.7,IF(((Notenliste!J16)/Notenliste!$J$1)&gt;=((Endnoten!$AI$22)/100),2.8,IF(((Notenliste!J16)/Notenliste!$J$1)&gt;=((Endnoten!$AI$23)/100),2.9,IF(((Notenliste!J16)/Notenliste!$J$1)&gt;=((Endnoten!$AI$24)/100),3,IF(((Notenliste!J16)/Notenliste!$J$1)&gt;=((Endnoten!$AI$25)/100),3.1,IF(((Notenliste!J16)/Notenliste!$J$1)&gt;=((Endnoten!$AI$26)/100),3.2,IF(((Notenliste!J16)/Notenliste!$J$1)&gt;=((Endnoten!$AI$27)/100),3.3,IF(((Notenliste!J16)/Notenliste!$J$1)&gt;=((Endnoten!$AI$28)/100),3.4,IF(((Notenliste!J16)/Notenliste!$J$1)&gt;=((Endnoten!$AI$29)/100),3.5,IF(((Notenliste!J16)/Notenliste!$J$1)&gt;=((Endnoten!$AI$30)/100),3.6,IF(((Notenliste!J16)/Notenliste!$J$1)&gt;=((Endnoten!$AI$31)/100),3.7,IF(((Notenliste!J16)/Notenliste!$J$1)&gt;=((Endnoten!$AI$32)/100),3.8,IF(((Notenliste!J16)/Notenliste!$J$1)&gt;=((Endnoten!$AI$33)/100),3.9,IF(((Notenliste!J16)/Notenliste!$J$1)&gt;=((Endnoten!$AI$34)/100),4,IF(((Notenliste!J16)/Notenliste!$J$1)&gt;=((Endnoten!$AI$35)/100),4.1,IF(((Notenliste!J16)/Notenliste!$J$1)&gt;=((Endnoten!$AI$36)/100),4.2,IF(((Notenliste!J16)/Notenliste!$J$1)&gt;=((Endnoten!$AI$37)/100),4.3,IF(((Notenliste!J16)/Notenliste!$J$1)&gt;=((Endnoten!$AI$38)/100),4.4,IF(((Notenliste!J16)/Notenliste!$J$1)&gt;=((Endnoten!$AI$39)/100),4.5,IF(((Notenliste!J16)/Notenliste!$J$1)&gt;=((Endnoten!$AI$40)/100),4.6,IF(((Notenliste!J16)/Notenliste!$J$1)&gt;=((Endnoten!$AI$41)/100),4.7,IF(((Notenliste!J16)/Notenliste!$J$1)&gt;=((Endnoten!$AI$42)/100),4.8,IF(((Notenliste!J16)/Notenliste!$J$1)&gt;=((Endnoten!$AI$43)/100),4.9,5))))))))))))))))))))))))))))))))))))))))</f>
        <v>#DIV/0!</v>
      </c>
      <c r="S17" s="32">
        <f>Notenliste!L16</f>
        <v>0</v>
      </c>
      <c r="T17" s="33">
        <f>IF(Notenliste!L16&gt;=0.1,Notenliste!L16/Notenliste!L$1,)</f>
        <v>0</v>
      </c>
      <c r="U17" s="34">
        <f>IF(Endnoten!T17&gt;=(Endnoten!$AG$5/100),1,IF(Endnoten!T17&gt;=(Endnoten!$AG$6/100),2,IF(Endnoten!T17&gt;=(Endnoten!$AG$7/100),3,IF(Endnoten!T17&gt;=(Endnoten!$AG$8/100),4,5))))</f>
        <v>5</v>
      </c>
      <c r="V17" s="38" t="e">
        <f>IF(((Notenliste!L16)/Notenliste!$L$1)&gt;=((Endnoten!$AI$5+1)/100),1,IF(((Notenliste!L16)/Notenliste!$L$1)&gt;=(Endnoten!$AI$5/100),1.1,IF(((Notenliste!L16)/Notenliste!$L$1)&gt;=(Endnoten!$AI$6/100),1.2,IF(((Notenliste!L16)/Notenliste!$L$1)&gt;=(Endnoten!$AI$7/100),1.3,IF(((Notenliste!L16)/Notenliste!$L$1)&gt;=((Endnoten!$AI$8)/100),1.4,IF(((Notenliste!L16)/Notenliste!$L$1)&gt;=((Endnoten!$AI$9)/100),1.5,IF(((Notenliste!L16)/Notenliste!$L$1)&gt;=((Endnoten!$AI$10)/100),1.6,IF(((Notenliste!L16)/Notenliste!$L$1)&gt;=((Endnoten!$AI$11)/100),1.7,IF(((Notenliste!L16)/Notenliste!$L$1)&gt;=((Endnoten!$AI$12)/100),1.8,IF(((Notenliste!L16)/Notenliste!$L$1)&gt;=((Endnoten!$AI$13)/100),1.9,IF(((Notenliste!L16)/Notenliste!$L$1)&gt;=((Endnoten!$AI$14)/100),2,IF(((Notenliste!L16)/Notenliste!$L$1)&gt;=((Endnoten!$AI$15)/100),2.1,IF(((Notenliste!L16)/Notenliste!$L$1)&gt;=((Endnoten!$AI$16)/100),2.2,IF(((Notenliste!L16)/Notenliste!$L$1)&gt;=((Endnoten!$AI$17)/100),2.3,IF(((Notenliste!L16)/Notenliste!$L$1)&gt;=((Endnoten!$AI$18)/100),2.4,IF(((Notenliste!L16)/Notenliste!$L$1)&gt;=((Endnoten!$AI$19)/100),2.5,IF(((Notenliste!L16)/Notenliste!$L$1)&gt;=((Endnoten!$AI$20)/100),2.6,IF(((Notenliste!L16)/Notenliste!$L$1)&gt;=((Endnoten!$AI$21)/100),2.7,IF(((Notenliste!L16)/Notenliste!$L$1)&gt;=((Endnoten!$AI$22)/100),2.8,IF(((Notenliste!L16)/Notenliste!$L$1)&gt;=((Endnoten!$AI$23)/100),2.9,IF(((Notenliste!L16)/Notenliste!$L$1)&gt;=((Endnoten!$AI$24)/100),3,IF(((Notenliste!L16)/Notenliste!$L$1)&gt;=((Endnoten!$AI$25)/100),3.1,IF(((Notenliste!L16)/Notenliste!$L$1)&gt;=((Endnoten!$AI$26)/100),3.2,IF(((Notenliste!L16)/Notenliste!$L$1)&gt;=((Endnoten!$AI$27)/100),3.3,IF(((Notenliste!L16)/Notenliste!$L$1)&gt;=((Endnoten!$AI$28)/100),3.4,IF(((Notenliste!L16)/Notenliste!$L$1)&gt;=((Endnoten!$AI$29)/100),3.5,IF(((Notenliste!L16)/Notenliste!$L$1)&gt;=((Endnoten!$AI$30)/100),3.6,IF(((Notenliste!L16)/Notenliste!$L$1)&gt;=((Endnoten!$AI$31)/100),3.7,IF(((Notenliste!L16)/Notenliste!$L$1)&gt;=((Endnoten!$AI$32)/100),3.8,IF(((Notenliste!L16)/Notenliste!$L$1)&gt;=((Endnoten!$AI$33)/100),3.9,IF(((Notenliste!L16)/Notenliste!$L$1)&gt;=((Endnoten!$AI$34)/100),4,IF(((Notenliste!L16)/Notenliste!$L$1)&gt;=((Endnoten!$AI$35)/100),4.1,IF(((Notenliste!L16)/Notenliste!$L$1)&gt;=((Endnoten!$AI$36)/100),4.2,IF(((Notenliste!L16)/Notenliste!$L$1)&gt;=((Endnoten!$AI$37)/100),4.3,IF(((Notenliste!L16)/Notenliste!$L$1)&gt;=((Endnoten!$AI$38)/100),4.4,IF(((Notenliste!L16)/Notenliste!$L$1)&gt;=((Endnoten!$AI$39)/100),4.5,IF(((Notenliste!L16)/Notenliste!$L$1)&gt;=((Endnoten!$AI$40)/100),4.6,IF(((Notenliste!L16)/Notenliste!$L$1)&gt;=((Endnoten!$AI$41)/100),4.7,IF(((Notenliste!L16)/Notenliste!$L$1)&gt;=((Endnoten!$AI$42)/100),4.8,IF(((Notenliste!L16)/Notenliste!$L$1)&gt;=((Endnoten!$AI$43)/100),4.9,5))))))))))))))))))))))))))))))))))))))))</f>
        <v>#DIV/0!</v>
      </c>
      <c r="W17" s="32">
        <v>0</v>
      </c>
      <c r="X17" s="33" cm="1">
        <f t="array" ref="X17">ROUND(_xlfn.IFS((T17&gt;0.1),(AVERAGE(F17,J17,N17,R17,U17)),(P17&gt;=0.1),(AVERAGE(F17,J17,N17,R17)),(L17&gt;=0.1),(AVERAGE(F17,J17,N17)),(H17&gt;0.1),(AVERAGE(F17,J17)),(D17&gt;0.1),F17,(D17&lt;0.1),10.12345), 2)</f>
        <v>10.119999999999999</v>
      </c>
      <c r="Y17" s="33" t="str">
        <f t="shared" si="0"/>
        <v>ND</v>
      </c>
      <c r="Z17" s="33" t="e">
        <f t="shared" si="1"/>
        <v>#DIV/0!</v>
      </c>
      <c r="AA17" s="33">
        <f>SUM(Notenliste!O16:AR16)</f>
        <v>15</v>
      </c>
      <c r="AB17" s="33">
        <f>Notenliste!AT16</f>
        <v>1</v>
      </c>
      <c r="AC17" s="33" t="str">
        <f>IF((D17&lt;0.1),"Nur MA",((AB17*Notenliste!$AT$1)+(IF(W17=0,Y17,Z17)*(1-Notenliste!$AT$1))))</f>
        <v>Nur MA</v>
      </c>
      <c r="AD17" s="33" t="e">
        <f t="shared" si="2"/>
        <v>#DIV/0!</v>
      </c>
      <c r="AE17" s="10" t="e">
        <f t="shared" si="3"/>
        <v>#DIV/0!</v>
      </c>
      <c r="AF17">
        <v>4</v>
      </c>
      <c r="AG17" s="55">
        <v>4.1500000000000004</v>
      </c>
      <c r="AH17" s="16">
        <v>2.2999999999999998</v>
      </c>
      <c r="AI17" s="16">
        <f t="shared" si="9"/>
        <v>81</v>
      </c>
      <c r="AJ17">
        <f>IF(((AM17+AK17+AL17)/$AM$3)&gt;=((Endnoten!$AI$5+1)/100),1,IF(((AM17+AK17+AL17)/$AM$3)&gt;=(Endnoten!$AI$5/100),1.1,IF(((AM17+AK17+AL17)/$AM$3)&gt;=(Endnoten!$AI$6/100),1.2,IF(((AM17+AK17+AL17)/$AM$3)&gt;=(Endnoten!$AI$7/100),1.3,IF(((AM17+AK17+AL17)/$AM$3)&gt;=((Endnoten!$AI$8)/100),1.4,IF(((AM17+AK17+AL17)/$AM$3)&gt;=((Endnoten!$AI$9)/100),1.5,IF(((AM17+AK17+AL17)/$AM$3)&gt;=((Endnoten!$AI$10)/100),1.6,IF(((AM17+AK17+AL17)/$AM$3)&gt;=((Endnoten!$AI$11)/100),1.7,IF(((AM17+AK17+AL17)/$AM$3)&gt;=((Endnoten!$AI$12)/100),1.8,IF(((AM17+AK17+AL17)/$AM$3)&gt;=((Endnoten!$AI$13)/100),1.9,IF(((AM17+AK17+AL17)/$AM$3)&gt;=((Endnoten!$AI$14)/100),2,IF(((AM17+AK17+AL17)/$AM$3)&gt;=((Endnoten!$AI$15)/100),2.1,IF(((AM17+AK17+AL17)/$AM$3)&gt;=((Endnoten!$AI$16)/100),2.2,IF(((AM17+AK17+AL17)/$AM$3)&gt;=((Endnoten!$AI$17)/100),2.3,IF(((AM17+AK17+AL17)/$AM$3)&gt;=((Endnoten!$AI$18)/100),2.4,IF(((AM17+AK17+AL17)/$AM$3)&gt;=((Endnoten!$AI$19)/100),2.5,IF(((AM17+AK17+AL17)/$AM$3)&gt;=((Endnoten!$AI$20)/100),2.6,IF(((AM17+AK17+AL17)/$AM$3)&gt;=((Endnoten!$AI$21)/100),2.7,IF(((AM17+AK17+AL17)/$AM$3)&gt;=((Endnoten!$AI$22)/100),2.8,IF(((AM17+AK17+AL17)/$AM$3)&gt;=((Endnoten!$AI$23)/100),2.9,IF(((AM17+AK17+AL17)/$AM$3)&gt;=((Endnoten!$AI$24)/100),3,IF(((AM17+AK17+AL17)/$AM$3)&gt;=((Endnoten!$AI$25)/100),3.1,IF(((AM17+AK17+AL17)/$AM$3)&gt;=((Endnoten!$AI$26)/100),3.2,IF(((AM17+AK17+AL17)/$AM$3)&gt;=((Endnoten!$AI$27)/100),3.3,IF(((AM17+AK17+AL17)/$AM$3)&gt;=((Endnoten!$AI$28)/100),3.4,IF(((AM17+AK17+AL17)/$AM$3)&gt;=((Endnoten!$AI$29)/100),3.5,IF(((AM17+AK17+AL17)/$AM$3)&gt;=((Endnoten!$AI$30)/100),3.6,IF(((AM17+AK17+AL17)/$AM$3)&gt;=((Endnoten!$AI$31)/100),3.7,IF(((AM17+AK17+AL17)/$AM$3)&gt;=((Endnoten!$AI$32)/100),3.8,IF(((AM17+AK17+AL17)/$AM$3)&gt;=((Endnoten!$AI$33)/100),3.9,IF(((AM17+AK17+AL17)/$AM$3)&gt;=((Endnoten!$AI$34)/100),4,IF(((AM17+AK17+AL17)/$AM$3)&gt;=((Endnoten!$AI$35)/100),4.1,IF(((AM17+AK17+AL17)/$AM$3)&gt;=((Endnoten!$AI$36)/100),4.2,IF(((AM17+AK17+AL17)/$AM$3)&gt;=((Endnoten!$AI$37)/100),4.3,IF(((AM17+AK17+AL17)/$AM$3)&gt;=((Endnoten!$AI$38)/100),4.4,IF(((AM17+AK17+AL17)/$AM$3)&gt;=((Endnoten!$AI$39)/100),4.5,IF(((AM17+AK17+AL17)/$AM$3)&gt;=((Endnoten!$AI$40)/100),4.6,IF(((AM17+AK17+AL17)/$AM$3)&gt;=((Endnoten!$AI$41)/100),4.7,IF(((AM17+AK17+AL17)/$AM$3)&gt;=((Endnoten!$AI$42)/100),4.8,IF(((AM17+AK17+AL17)/$AM$3)&gt;=((Endnoten!$AI$43)/100),4.9,5))))))))))))))))))))))))))))))))))))))))</f>
        <v>2.2999999999999998</v>
      </c>
      <c r="AM17">
        <f t="shared" si="8"/>
        <v>81</v>
      </c>
      <c r="AO17" s="53"/>
      <c r="AP17" s="53" t="e">
        <f t="shared" si="4"/>
        <v>#DIV/0!</v>
      </c>
      <c r="AQ17" s="53" t="e">
        <f t="shared" si="5"/>
        <v>#DIV/0!</v>
      </c>
      <c r="AR17" s="53" t="e">
        <f t="shared" si="6"/>
        <v>#DIV/0!</v>
      </c>
      <c r="AS17" s="53" t="e">
        <f t="shared" si="7"/>
        <v>#DIV/0!</v>
      </c>
      <c r="AU17" s="1">
        <f>IF(((Notenliste!D16+Notenliste!F16+Notenliste!H16)/$AU$1)&gt;=((Endnoten!$AI$5+1)/100),1,IF(((Notenliste!D16+Notenliste!F16+Notenliste!H16)/$AU$1)&gt;=(Endnoten!$AI$5/100),1.1,IF(((Notenliste!D16+Notenliste!F16+Notenliste!H16)/$AU$1)&gt;=(Endnoten!$AI$6/100),1.2,IF(((Notenliste!D16+Notenliste!F16+Notenliste!H16)/$AU$1)&gt;=(Endnoten!$AI$7/100),1.3,IF(((Notenliste!D16+Notenliste!F16+Notenliste!H16)/$AU$1)&gt;=((Endnoten!$AI$8)/100),1.4,IF(((Notenliste!D16+Notenliste!F16+Notenliste!H16)/$AU$1)&gt;=((Endnoten!$AI$9)/100),1.5,IF(((Notenliste!D16+Notenliste!F16+Notenliste!H16)/$AU$1)&gt;=((Endnoten!$AI$10)/100),1.6,IF(((Notenliste!D16+Notenliste!F16+Notenliste!H16)/$AU$1)&gt;=((Endnoten!$AI$11)/100),1.7,IF(((Notenliste!D16+Notenliste!F16+Notenliste!H16)/$AU$1)&gt;=((Endnoten!$AI$12)/100),1.8,IF(((Notenliste!D16+Notenliste!F16+Notenliste!H16)/$AU$1)&gt;=((Endnoten!$AI$13)/100),1.9,IF(((Notenliste!D16+Notenliste!F16+Notenliste!H16)/$AU$1)&gt;=((Endnoten!$AI$14)/100),2,IF(((Notenliste!D16+Notenliste!F16+Notenliste!H16)/$AU$1)&gt;=((Endnoten!$AI$15)/100),2.1,IF(((Notenliste!D16+Notenliste!F16+Notenliste!H16)/$AU$1)&gt;=((Endnoten!$AI$16)/100),2.2,IF(((Notenliste!D16+Notenliste!F16+Notenliste!H16)/$AU$1)&gt;=((Endnoten!$AI$17)/100),2.3,IF(((Notenliste!D16+Notenliste!F16+Notenliste!H16)/$AU$1)&gt;=((Endnoten!$AI$18)/100),2.4,IF(((Notenliste!D16+Notenliste!F16+Notenliste!H16)/$AU$1)&gt;=((Endnoten!$AI$19)/100),2.5,IF(((Notenliste!D16+Notenliste!F16+Notenliste!H16)/$AU$1)&gt;=((Endnoten!$AI$20)/100),2.6,IF(((Notenliste!D16+Notenliste!F16+Notenliste!H16)/$AU$1)&gt;=((Endnoten!$AI$21)/100),2.7,IF(((Notenliste!D16+Notenliste!F16+Notenliste!H16)/$AU$1)&gt;=((Endnoten!$AI$22)/100),2.8,IF(((Notenliste!D16+Notenliste!F16+Notenliste!H16)/$AU$1)&gt;=((Endnoten!$AI$23)/100),2.9,IF(((Notenliste!D16+Notenliste!F16+Notenliste!H16)/$AU$1)&gt;=((Endnoten!$AI$24)/100),3,IF(((Notenliste!D16+Notenliste!F16+Notenliste!H16)/$AU$1)&gt;=((Endnoten!$AI$25)/100),3.1,IF(((Notenliste!D16+Notenliste!F16+Notenliste!H16)/$AU$1)&gt;=((Endnoten!$AI$26)/100),3.2,IF(((Notenliste!D16+Notenliste!F16+Notenliste!H16)/$AU$1)&gt;=((Endnoten!$AI$27)/100),3.3,IF(((Notenliste!D16+Notenliste!F16+Notenliste!H16)/$AU$1)&gt;=((Endnoten!$AI$28)/100),3.4,IF(((Notenliste!D16+Notenliste!F16+Notenliste!H16)/$AU$1)&gt;=((Endnoten!$AI$29)/100),3.5,IF(((Notenliste!D16+Notenliste!F16+Notenliste!H16)/$AU$1)&gt;=((Endnoten!$AI$30)/100),3.6,IF(((Notenliste!D16+Notenliste!F16+Notenliste!H16)/$AU$1)&gt;=((Endnoten!$AI$31)/100),3.7,IF(((Notenliste!D16+Notenliste!F16+Notenliste!H16)/$AU$1)&gt;=((Endnoten!$AI$32)/100),3.8,IF(((Notenliste!D16+Notenliste!F16+Notenliste!H16)/$AU$1)&gt;=((Endnoten!$AI$33)/100),3.9,IF(((Notenliste!D16+Notenliste!F16+Notenliste!H16)/$AU$1)&gt;=((Endnoten!$AI$34)/100),4,IF(((Notenliste!D16+Notenliste!F16+Notenliste!H16)/$AU$1)&gt;=((Endnoten!$AI$35)/100),4.1,IF(((Notenliste!D16+Notenliste!F16+Notenliste!H16)/$AU$1)&gt;=((Endnoten!$AI$36)/100),4.2,IF(((Notenliste!D16+Notenliste!F16+Notenliste!H16)/$AU$1)&gt;=((Endnoten!$AI$37)/100),4.3,IF(((Notenliste!D16+Notenliste!F16+Notenliste!H16)/$AU$1)&gt;=((Endnoten!$AI$38)/100),4.4,IF(((Notenliste!D16+Notenliste!F16+Notenliste!H16)/$AU$1)&gt;=((Endnoten!$AI$39)/100),4.5,IF(((Notenliste!D16+Notenliste!F16+Notenliste!H16)/$AU$1)&gt;=((Endnoten!$AI$40)/100),4.6,IF(((Notenliste!D16+Notenliste!F16+Notenliste!H16)/$AU$1)&gt;=((Endnoten!$AI$41)/100),4.7,IF(((Notenliste!D16+Notenliste!F16+Notenliste!H16)/$AU$1)&gt;=((Endnoten!$AI$42)/100),4.8,IF(((Notenliste!D16+Notenliste!F16+Notenliste!H16)/$AU$1)&gt;=((Endnoten!$AI$43)/100),4.9,5))))))))))))))))))))))))))))))))))))))))</f>
        <v>5</v>
      </c>
      <c r="AV17" s="1">
        <f>IF(((Notenliste!D16+Notenliste!F16+Notenliste!H16+Notenliste!L16)/$AV$1)&gt;=((Endnoten!$AI$5+1)/100),1,IF(((Notenliste!D16+Notenliste!F16+Notenliste!H16+Notenliste!L16)/$AV$1)&gt;=(Endnoten!$AI$5/100),1.1,IF(((Notenliste!D16+Notenliste!F16+Notenliste!H16+Notenliste!L16)/$AV$1)&gt;=(Endnoten!$AI$6/100),1.2,IF(((Notenliste!D16+Notenliste!F16+Notenliste!H16+Notenliste!L16)/$AV$1)&gt;=(Endnoten!$AI$7/100),1.3,IF(((Notenliste!D16+Notenliste!F16+Notenliste!H16+Notenliste!L16)/$AV$1)&gt;=((Endnoten!$AI$8)/100),1.4,IF(((Notenliste!D16+Notenliste!F16+Notenliste!H16+Notenliste!L16)/$AV$1)&gt;=((Endnoten!$AI$9)/100),1.5,IF(((Notenliste!D16+Notenliste!F16+Notenliste!H16+Notenliste!L16)/$AV$1)&gt;=((Endnoten!$AI$10)/100),1.6,IF(((Notenliste!D16+Notenliste!F16+Notenliste!H16+Notenliste!L16)/$AV$1)&gt;=((Endnoten!$AI$11)/100),1.7,IF(((Notenliste!D16+Notenliste!F16+Notenliste!H16+Notenliste!L16)/$AV$1)&gt;=((Endnoten!$AI$12)/100),1.8,IF(((Notenliste!D16+Notenliste!F16+Notenliste!H16+Notenliste!L16)/$AV$1)&gt;=((Endnoten!$AI$13)/100),1.9,IF(((Notenliste!D16+Notenliste!F16+Notenliste!H16+Notenliste!L16)/$AV$1)&gt;=((Endnoten!$AI$14)/100),2,IF(((Notenliste!D16+Notenliste!F16+Notenliste!H16+Notenliste!L16)/$AV$1)&gt;=((Endnoten!$AI$15)/100),2.1,IF(((Notenliste!D16+Notenliste!F16+Notenliste!H16+Notenliste!L16)/$AV$1)&gt;=((Endnoten!$AI$16)/100),2.2,IF(((Notenliste!D16+Notenliste!F16+Notenliste!H16+Notenliste!L16)/$AV$1)&gt;=((Endnoten!$AI$17)/100),2.3,IF(((Notenliste!D16+Notenliste!F16+Notenliste!H16+Notenliste!L16)/$AV$1)&gt;=((Endnoten!$AI$18)/100),2.4,IF(((Notenliste!D16+Notenliste!F16+Notenliste!H16+Notenliste!L16)/$AV$1)&gt;=((Endnoten!$AI$19)/100),2.5,IF(((Notenliste!D16+Notenliste!F16+Notenliste!H16+Notenliste!L16)/$AV$1)&gt;=((Endnoten!$AI$20)/100),2.6,IF(((Notenliste!D16+Notenliste!F16+Notenliste!H16+Notenliste!L16)/$AV$1)&gt;=((Endnoten!$AI$21)/100),2.7,IF(((Notenliste!D16+Notenliste!F16+Notenliste!H16+Notenliste!L16)/$AV$1)&gt;=((Endnoten!$AI$22)/100),2.8,IF(((Notenliste!D16+Notenliste!F16+Notenliste!H16+Notenliste!L16)/$AV$1)&gt;=((Endnoten!$AI$23)/100),2.9,IF(((Notenliste!D16+Notenliste!F16+Notenliste!H16+Notenliste!L16)/$AV$1)&gt;=((Endnoten!$AI$24)/100),3,IF(((Notenliste!D16+Notenliste!F16+Notenliste!H16+Notenliste!L16)/$AV$1)&gt;=((Endnoten!$AI$25)/100),3.1,IF(((Notenliste!D16+Notenliste!F16+Notenliste!H16+Notenliste!L16)/$AV$1)&gt;=((Endnoten!$AI$26)/100),3.2,IF(((Notenliste!D16+Notenliste!F16+Notenliste!H16+Notenliste!L16)/$AV$1)&gt;=((Endnoten!$AI$27)/100),3.3,IF(((Notenliste!D16+Notenliste!F16+Notenliste!H16+Notenliste!L16)/$AV$1)&gt;=((Endnoten!$AI$28)/100),3.4,IF(((Notenliste!D16+Notenliste!F16+Notenliste!H16+Notenliste!L16)/$AV$1)&gt;=((Endnoten!$AI$29)/100),3.5,IF(((Notenliste!D16+Notenliste!F16+Notenliste!H16+Notenliste!L16)/$AV$1)&gt;=((Endnoten!$AI$30)/100),3.6,IF(((Notenliste!D16+Notenliste!F16+Notenliste!H16+Notenliste!L16)/$AV$1)&gt;=((Endnoten!$AI$31)/100),3.7,IF(((Notenliste!D16+Notenliste!F16+Notenliste!H16+Notenliste!L16)/$AV$1)&gt;=((Endnoten!$AI$32)/100),3.8,IF(((Notenliste!D16+Notenliste!F16+Notenliste!H16+Notenliste!L16)/$AV$1)&gt;=((Endnoten!$AI$33)/100),3.9,IF(((Notenliste!D16+Notenliste!F16+Notenliste!H16+Notenliste!L16)/$AV$1)&gt;=((Endnoten!$AI$34)/100),4,IF(((Notenliste!D16+Notenliste!F16+Notenliste!H16+Notenliste!L16)/$AV$1)&gt;=((Endnoten!$AI$35)/100),4.1,IF(((Notenliste!D16+Notenliste!F16+Notenliste!H16+Notenliste!L16)/$AV$1)&gt;=((Endnoten!$AI$36)/100),4.2,IF(((Notenliste!D16+Notenliste!F16+Notenliste!H16+Notenliste!L16)/$AV$1)&gt;=((Endnoten!$AI$37)/100),4.3,IF(((Notenliste!D16+Notenliste!F16+Notenliste!H16+Notenliste!L16)/$AV$1)&gt;=((Endnoten!$AI$38)/100),4.4,IF(((Notenliste!D16+Notenliste!F16+Notenliste!H16+Notenliste!L16)/$AV$1)&gt;=((Endnoten!$AI$39)/100),4.5,IF(((Notenliste!D16+Notenliste!F16+Notenliste!H16+Notenliste!L16)/$AV$1)&gt;=((Endnoten!$AI$40)/100),4.6,IF(((Notenliste!D16+Notenliste!F16+Notenliste!H16+Notenliste!L16)/$AV$1)&gt;=((Endnoten!$AI$41)/100),4.7,IF(((Notenliste!D16+Notenliste!F16+Notenliste!H16+Notenliste!L16)/$AV$1)&gt;=((Endnoten!$AI$42)/100),4.8,IF(((Notenliste!D16+Notenliste!F16+Notenliste!H16+Notenliste!L16)/$AV$1)&gt;=((Endnoten!$AI$43)/100),4.9,5))))))))))))))))))))))))))))))))))))))))</f>
        <v>5</v>
      </c>
    </row>
    <row r="18" spans="1:48" ht="18.75" x14ac:dyDescent="0.3">
      <c r="A18" s="35">
        <f>'Schüler+Bedienungsanleitung'!B30</f>
        <v>15</v>
      </c>
      <c r="B18" s="37">
        <f>'Schüler+Bedienungsanleitung'!C30</f>
        <v>15</v>
      </c>
      <c r="C18" s="35">
        <f>Notenliste!D17</f>
        <v>0</v>
      </c>
      <c r="D18" s="36">
        <f>IF(Notenliste!D17&gt;=0.1,Notenliste!D17/Notenliste!D$1,)</f>
        <v>0</v>
      </c>
      <c r="E18" s="37">
        <f>IF(Endnoten!D18&gt;=(Endnoten!$AG$5/100),1,IF(Endnoten!D18&gt;=(Endnoten!$AG$6/100),2,IF(Endnoten!D18&gt;=(Endnoten!$AG$7/100),3,IF(Endnoten!D18&gt;=(Endnoten!$AG$8/100),4,5))))</f>
        <v>5</v>
      </c>
      <c r="F18" s="39">
        <f>IF(((Notenliste!D17)/Notenliste!$D$1)&gt;=((Endnoten!$AI$5+1)/100),1,IF(((Notenliste!D17)/Notenliste!$D$1)&gt;=(Endnoten!$AI$5/100),1.1,IF(((Notenliste!D17)/Notenliste!$D$1)&gt;=(Endnoten!$AI$6/100),1.2,IF(((Notenliste!D17)/Notenliste!$D$1)&gt;=(Endnoten!$AI$7/100),1.3,IF(((Notenliste!D17)/Notenliste!$D$1)&gt;=((Endnoten!$AI$8)/100),1.4,IF(((Notenliste!D17)/Notenliste!$D$1)&gt;=((Endnoten!$AI$9)/100),1.44,IF(((Notenliste!D17)/Notenliste!$D$1)&gt;=((Endnoten!$AI$10)/100),1.6,IF(((Notenliste!D17)/Notenliste!$D$1)&gt;=((Endnoten!$AI$11)/100),1.7,IF(((Notenliste!D17)/Notenliste!$D$1)&gt;=((Endnoten!$AI$12)/100),1.8,IF(((Notenliste!D17)/Notenliste!$D$1)&gt;=((Endnoten!$AI$13)/100),1.9,IF(((Notenliste!D17)/Notenliste!$D$1)&gt;=((Endnoten!$AI$14)/100),2,IF(((Notenliste!D17)/Notenliste!$D$1)&gt;=((Endnoten!$AI$15)/100),2.1,IF(((Notenliste!D17)/Notenliste!$D$1)&gt;=((Endnoten!$AI$16)/100),2.2,IF(((Notenliste!D17)/Notenliste!$D$1)&gt;=((Endnoten!$AI$17)/100),2.3,IF(((Notenliste!D17)/Notenliste!$D$1)&gt;=((Endnoten!$AI$18)/100),2.4,IF(((Notenliste!D17)/Notenliste!$D$1)&gt;=((Endnoten!$AI$19)/100),2.5,IF(((Notenliste!D17)/Notenliste!$D$1)&gt;=((Endnoten!$AI$20)/100),2.6,IF(((Notenliste!D17)/Notenliste!$D$1)&gt;=((Endnoten!$AI$21)/100),2.7,IF(((Notenliste!D17)/Notenliste!$D$1)&gt;=((Endnoten!$AI$22)/100),2.8,IF(((Notenliste!D17)/Notenliste!$D$1)&gt;=((Endnoten!$AI$23)/100),2.9,IF(((Notenliste!D17)/Notenliste!$D$1)&gt;=((Endnoten!$AI$24)/100),3,IF(((Notenliste!D17)/Notenliste!$D$1)&gt;=((Endnoten!$AI$25)/100),3.1,IF(((Notenliste!D17)/Notenliste!$D$1)&gt;=((Endnoten!$AI$26)/100),3.2,IF(((Notenliste!D17)/Notenliste!$D$1)&gt;=((Endnoten!$AI$27)/100),3.3,IF(((Notenliste!D17)/Notenliste!$D$1)&gt;=((Endnoten!$AI$28)/100),3.4,IF(((Notenliste!D17)/Notenliste!$D$1)&gt;=((Endnoten!$AI$29)/100),3.5,IF(((Notenliste!D17)/Notenliste!$D$1)&gt;=((Endnoten!$AI$30)/100),3.6,IF(((Notenliste!D17)/Notenliste!$D$1)&gt;=((Endnoten!$AI$31)/100),3.7,IF(((Notenliste!D17)/Notenliste!$D$1)&gt;=((Endnoten!$AI$32)/100),3.8,IF(((Notenliste!D17)/Notenliste!$D$1)&gt;=((Endnoten!$AI$33)/100),3.9,IF(((Notenliste!D17)/Notenliste!$D$1)&gt;=((Endnoten!$AI$34)/100),4,IF(((Notenliste!D17)/Notenliste!$D$1)&gt;=((Endnoten!$AI$35)/100),4.1,IF(((Notenliste!D17)/Notenliste!$D$1)&gt;=((Endnoten!$AI$36)/100),4.2,IF(((Notenliste!D17)/Notenliste!$D$1)&gt;=((Endnoten!$AI$37)/100),4.3,IF(((Notenliste!D17)/Notenliste!$D$1)&gt;=((Endnoten!$AI$38)/100),4.4,IF(((Notenliste!D17)/Notenliste!$D$1)&gt;=((Endnoten!$AI$39)/100),4.5,IF(((Notenliste!D17)/Notenliste!$D$1)&gt;=((Endnoten!$AI$40)/100),4.6,IF(((Notenliste!D17)/Notenliste!$D$1)&gt;=((Endnoten!$AI$41)/100),4.7,IF(((Notenliste!D17)/Notenliste!$D$1)&gt;=((Endnoten!$AI$42)/100),4.8,IF(((Notenliste!D17)/Notenliste!$D$1)&gt;=((Endnoten!$AI$43)/100),4.9,5))))))))))))))))))))))))))))))))))))))))</f>
        <v>5</v>
      </c>
      <c r="G18" s="35">
        <f>Notenliste!F17</f>
        <v>0</v>
      </c>
      <c r="H18" s="36">
        <f>IF(Notenliste!F17&gt;=0.1,Notenliste!F17/Notenliste!F$1,)</f>
        <v>0</v>
      </c>
      <c r="I18" s="37">
        <f>IF(Endnoten!H18&gt;=(Endnoten!$AG$5/100),1,IF(Endnoten!H18&gt;=(Endnoten!$AG$6/100),2,IF(Endnoten!H18&gt;=(Endnoten!$AG$7/100),3,IF(Endnoten!H18&gt;=(Endnoten!$AG$8/100),4,5))))</f>
        <v>5</v>
      </c>
      <c r="J18" s="39" t="e">
        <f>IF(((Notenliste!F17)/Notenliste!$F$1)&gt;=((Endnoten!$AI$5+1)/100),1,IF(((Notenliste!F17)/Notenliste!$F$1)&gt;=(Endnoten!$AI$5/100),1.1,IF(((Notenliste!F17)/Notenliste!$F$1)&gt;=(Endnoten!$AI$6/100),1.2,IF(((Notenliste!F17)/Notenliste!$F$1)&gt;=(Endnoten!$AI$7/100),1.3,IF(((Notenliste!F17)/Notenliste!$F$1)&gt;=((Endnoten!$AI$8)/100),1.4,IF(((Notenliste!F17)/Notenliste!$F$1)&gt;=((Endnoten!$AI$9)/100),1.44,IF(((Notenliste!F17)/Notenliste!$F$1)&gt;=((Endnoten!$AI$10)/100),1.6,IF(((Notenliste!F17)/Notenliste!$F$1)&gt;=((Endnoten!$AI$11)/100),1.7,IF(((Notenliste!F17)/Notenliste!$F$1)&gt;=((Endnoten!$AI$12)/100),1.8,IF(((Notenliste!F17)/Notenliste!$F$1)&gt;=((Endnoten!$AI$13)/100),1.9,IF(((Notenliste!F17)/Notenliste!$F$1)&gt;=((Endnoten!$AI$14)/100),2,IF(((Notenliste!F17)/Notenliste!$F$1)&gt;=((Endnoten!$AI$15)/100),2.1,IF(((Notenliste!F17)/Notenliste!$F$1)&gt;=((Endnoten!$AI$16)/100),2.2,IF(((Notenliste!F17)/Notenliste!$F$1)&gt;=((Endnoten!$AI$17)/100),2.3,IF(((Notenliste!F17)/Notenliste!$F$1)&gt;=((Endnoten!$AI$18)/100),2.4,IF(((Notenliste!F17)/Notenliste!$F$1)&gt;=((Endnoten!$AI$19)/100),2.5,IF(((Notenliste!F17)/Notenliste!$F$1)&gt;=((Endnoten!$AI$20)/100),2.6,IF(((Notenliste!F17)/Notenliste!$F$1)&gt;=((Endnoten!$AI$21)/100),2.7,IF(((Notenliste!F17)/Notenliste!$F$1)&gt;=((Endnoten!$AI$22)/100),2.8,IF(((Notenliste!F17)/Notenliste!$F$1)&gt;=((Endnoten!$AI$23)/100),2.9,IF(((Notenliste!F17)/Notenliste!$F$1)&gt;=((Endnoten!$AI$24)/100),3,IF(((Notenliste!F17)/Notenliste!$F$1)&gt;=((Endnoten!$AI$25)/100),3.1,IF(((Notenliste!F17)/Notenliste!$F$1)&gt;=((Endnoten!$AI$26)/100),3.2,IF(((Notenliste!F17)/Notenliste!$F$1)&gt;=((Endnoten!$AI$27)/100),3.3,IF(((Notenliste!F17)/Notenliste!$F$1)&gt;=((Endnoten!$AI$28)/100),3.4,IF(((Notenliste!F17)/Notenliste!$F$1)&gt;=((Endnoten!$AI$29)/100),3.5,IF(((Notenliste!F17)/Notenliste!$F$1)&gt;=((Endnoten!$AI$30)/100),3.6,IF(((Notenliste!F17)/Notenliste!$F$1)&gt;=((Endnoten!$AI$31)/100),3.7,IF(((Notenliste!F17)/Notenliste!$F$1)&gt;=((Endnoten!$AI$32)/100),3.8,IF(((Notenliste!F17)/Notenliste!$F$1)&gt;=((Endnoten!$AI$33)/100),3.9,IF(((Notenliste!F17)/Notenliste!$F$1)&gt;=((Endnoten!$AI$34)/100),4,IF(((Notenliste!F17)/Notenliste!$F$1)&gt;=((Endnoten!$AI$35)/100),4.1,IF(((Notenliste!F17)/Notenliste!$F$1)&gt;=((Endnoten!$AI$36)/100),4.2,IF(((Notenliste!F17)/Notenliste!$F$1)&gt;=((Endnoten!$AI$37)/100),4.3,IF(((Notenliste!F17)/Notenliste!$F$1)&gt;=((Endnoten!$AI$38)/100),4.4,IF(((Notenliste!F17)/Notenliste!$F$1)&gt;=((Endnoten!$AI$39)/100),4.5,IF(((Notenliste!F17)/Notenliste!$F$1)&gt;=((Endnoten!$AI$40)/100),4.6,IF(((Notenliste!F17)/Notenliste!$F$1)&gt;=((Endnoten!$AI$41)/100),4.7,IF(((Notenliste!F17)/Notenliste!$F$1)&gt;=((Endnoten!$AI$42)/100),4.8,IF(((Notenliste!F17)/Notenliste!$F$1)&gt;=((Endnoten!$AI$43)/100),4.9,5))))))))))))))))))))))))))))))))))))))))</f>
        <v>#DIV/0!</v>
      </c>
      <c r="K18" s="35">
        <f>Notenliste!H17</f>
        <v>0</v>
      </c>
      <c r="L18" s="36">
        <f>IF(Notenliste!H17&gt;=0.1,Notenliste!H17/Notenliste!H$1,)</f>
        <v>0</v>
      </c>
      <c r="M18" s="37">
        <f>IF(Endnoten!L18&gt;=(Endnoten!$AG$5/100),1,IF(Endnoten!L18&gt;=(Endnoten!$AG$6/100),2,IF(Endnoten!L18&gt;=(Endnoten!$AG$7/100),3,IF(Endnoten!L18&gt;=(Endnoten!$AG$8/100),4,5))))</f>
        <v>5</v>
      </c>
      <c r="N18" s="39" t="e">
        <f>IF(((Notenliste!H17)/Notenliste!$H$1)&gt;=((Endnoten!$AI$5+1)/100),1,IF(((Notenliste!H17)/Notenliste!$H$1)&gt;=(Endnoten!$AI$5/100),1.1,IF(((Notenliste!H17)/Notenliste!$H$1)&gt;=(Endnoten!$AI$6/100),1.2,IF(((Notenliste!H17)/Notenliste!$H$1)&gt;=(Endnoten!$AI$7/100),1.3,IF(((Notenliste!H17)/Notenliste!$H$1)&gt;=((Endnoten!$AI$8)/100),1.4,IF(((Notenliste!H17)/Notenliste!$H$1)&gt;=((Endnoten!$AI$9)/100),1.44,IF(((Notenliste!H17)/Notenliste!$H$1)&gt;=((Endnoten!$AI$10)/100),1.6,IF(((Notenliste!H17)/Notenliste!$H$1)&gt;=((Endnoten!$AI$11)/100),1.7,IF(((Notenliste!H17)/Notenliste!$H$1)&gt;=((Endnoten!$AI$12)/100),1.8,IF(((Notenliste!H17)/Notenliste!$H$1)&gt;=((Endnoten!$AI$13)/100),1.9,IF(((Notenliste!H17)/Notenliste!$H$1)&gt;=((Endnoten!$AI$14)/100),2,IF(((Notenliste!H17)/Notenliste!$H$1)&gt;=((Endnoten!$AI$15)/100),2.1,IF(((Notenliste!H17)/Notenliste!$H$1)&gt;=((Endnoten!$AI$16)/100),2.2,IF(((Notenliste!H17)/Notenliste!$H$1)&gt;=((Endnoten!$AI$17)/100),2.3,IF(((Notenliste!H17)/Notenliste!$H$1)&gt;=((Endnoten!$AI$18)/100),2.4,IF(((Notenliste!H17)/Notenliste!$H$1)&gt;=((Endnoten!$AI$19)/100),2.5,IF(((Notenliste!H17)/Notenliste!$H$1)&gt;=((Endnoten!$AI$20)/100),2.6,IF(((Notenliste!H17)/Notenliste!$H$1)&gt;=((Endnoten!$AI$21)/100),2.7,IF(((Notenliste!H17)/Notenliste!$H$1)&gt;=((Endnoten!$AI$22)/100),2.8,IF(((Notenliste!H17)/Notenliste!$H$1)&gt;=((Endnoten!$AI$23)/100),2.9,IF(((Notenliste!H17)/Notenliste!$H$1)&gt;=((Endnoten!$AI$24)/100),3,IF(((Notenliste!H17)/Notenliste!$H$1)&gt;=((Endnoten!$AI$25)/100),3.1,IF(((Notenliste!H17)/Notenliste!$H$1)&gt;=((Endnoten!$AI$26)/100),3.2,IF(((Notenliste!H17)/Notenliste!$H$1)&gt;=((Endnoten!$AI$27)/100),3.3,IF(((Notenliste!H17)/Notenliste!$H$1)&gt;=((Endnoten!$AI$28)/100),3.4,IF(((Notenliste!H17)/Notenliste!$H$1)&gt;=((Endnoten!$AI$29)/100),3.5,IF(((Notenliste!H17)/Notenliste!$H$1)&gt;=((Endnoten!$AI$30)/100),3.6,IF(((Notenliste!H17)/Notenliste!$H$1)&gt;=((Endnoten!$AI$31)/100),3.7,IF(((Notenliste!H17)/Notenliste!$H$1)&gt;=((Endnoten!$AI$32)/100),3.8,IF(((Notenliste!H17)/Notenliste!$H$1)&gt;=((Endnoten!$AI$33)/100),3.9,IF(((Notenliste!H17)/Notenliste!$H$1)&gt;=((Endnoten!$AI$34)/100),4,IF(((Notenliste!H17)/Notenliste!$H$1)&gt;=((Endnoten!$AI$35)/100),4.1,IF(((Notenliste!H17)/Notenliste!$H$1)&gt;=((Endnoten!$AI$36)/100),4.2,IF(((Notenliste!H17)/Notenliste!$H$1)&gt;=((Endnoten!$AI$37)/100),4.3,IF(((Notenliste!H17)/Notenliste!$H$1)&gt;=((Endnoten!$AI$38)/100),4.4,IF(((Notenliste!H17)/Notenliste!$H$1)&gt;=((Endnoten!$AI$39)/100),4.5,IF(((Notenliste!H17)/Notenliste!$H$1)&gt;=((Endnoten!$AI$40)/100),4.6,IF(((Notenliste!H17)/Notenliste!$H$1)&gt;=((Endnoten!$AI$41)/100),4.7,IF(((Notenliste!H17)/Notenliste!$H$1)&gt;=((Endnoten!$AI$42)/100),4.8,IF(((Notenliste!H17)/Notenliste!$H$1)&gt;=((Endnoten!$AI$43)/100),4.9,5))))))))))))))))))))))))))))))))))))))))</f>
        <v>#DIV/0!</v>
      </c>
      <c r="O18" s="35">
        <f>Notenliste!L17</f>
        <v>0</v>
      </c>
      <c r="P18" s="36">
        <f>IF(Notenliste!J17&gt;=0.1,Notenliste!J17/Notenliste!J$1,)</f>
        <v>0</v>
      </c>
      <c r="Q18" s="37">
        <f>IF(Endnoten!P18&gt;=(Endnoten!$AG$5/100),1,IF(Endnoten!P18&gt;=(Endnoten!$AG$6/100),2,IF(Endnoten!P18&gt;=(Endnoten!$AG$7/100),3,IF(Endnoten!P18&gt;=(Endnoten!$AG$8/100),4,5))))</f>
        <v>5</v>
      </c>
      <c r="R18" s="39" t="e">
        <f>IF(((Notenliste!J17)/Notenliste!$J$1)&gt;=((Endnoten!$AI$5+1)/100),1,IF(((Notenliste!J17)/Notenliste!$J$1)&gt;=(Endnoten!$AI$5/100),1.1,IF(((Notenliste!J17)/Notenliste!$J$1)&gt;=(Endnoten!$AI$6/100),1.2,IF(((Notenliste!J17)/Notenliste!$J$1)&gt;=(Endnoten!$AI$7/100),1.3,IF(((Notenliste!J17)/Notenliste!$J$1)&gt;=((Endnoten!$AI$8)/100),1.4,IF(((Notenliste!J17)/Notenliste!$J$1)&gt;=((Endnoten!$AI$9)/100),1.44,IF(((Notenliste!J17)/Notenliste!$J$1)&gt;=((Endnoten!$AI$10)/100),1.6,IF(((Notenliste!J17)/Notenliste!$J$1)&gt;=((Endnoten!$AI$11)/100),1.7,IF(((Notenliste!J17)/Notenliste!$J$1)&gt;=((Endnoten!$AI$12)/100),1.8,IF(((Notenliste!J17)/Notenliste!$J$1)&gt;=((Endnoten!$AI$13)/100),1.9,IF(((Notenliste!J17)/Notenliste!$J$1)&gt;=((Endnoten!$AI$14)/100),2,IF(((Notenliste!J17)/Notenliste!$J$1)&gt;=((Endnoten!$AI$15)/100),2.1,IF(((Notenliste!J17)/Notenliste!$J$1)&gt;=((Endnoten!$AI$16)/100),2.2,IF(((Notenliste!J17)/Notenliste!$J$1)&gt;=((Endnoten!$AI$17)/100),2.3,IF(((Notenliste!J17)/Notenliste!$J$1)&gt;=((Endnoten!$AI$18)/100),2.4,IF(((Notenliste!J17)/Notenliste!$J$1)&gt;=((Endnoten!$AI$19)/100),2.5,IF(((Notenliste!J17)/Notenliste!$J$1)&gt;=((Endnoten!$AI$20)/100),2.6,IF(((Notenliste!J17)/Notenliste!$J$1)&gt;=((Endnoten!$AI$21)/100),2.7,IF(((Notenliste!J17)/Notenliste!$J$1)&gt;=((Endnoten!$AI$22)/100),2.8,IF(((Notenliste!J17)/Notenliste!$J$1)&gt;=((Endnoten!$AI$23)/100),2.9,IF(((Notenliste!J17)/Notenliste!$J$1)&gt;=((Endnoten!$AI$24)/100),3,IF(((Notenliste!J17)/Notenliste!$J$1)&gt;=((Endnoten!$AI$25)/100),3.1,IF(((Notenliste!J17)/Notenliste!$J$1)&gt;=((Endnoten!$AI$26)/100),3.2,IF(((Notenliste!J17)/Notenliste!$J$1)&gt;=((Endnoten!$AI$27)/100),3.3,IF(((Notenliste!J17)/Notenliste!$J$1)&gt;=((Endnoten!$AI$28)/100),3.4,IF(((Notenliste!J17)/Notenliste!$J$1)&gt;=((Endnoten!$AI$29)/100),3.5,IF(((Notenliste!J17)/Notenliste!$J$1)&gt;=((Endnoten!$AI$30)/100),3.6,IF(((Notenliste!J17)/Notenliste!$J$1)&gt;=((Endnoten!$AI$31)/100),3.7,IF(((Notenliste!J17)/Notenliste!$J$1)&gt;=((Endnoten!$AI$32)/100),3.8,IF(((Notenliste!J17)/Notenliste!$J$1)&gt;=((Endnoten!$AI$33)/100),3.9,IF(((Notenliste!J17)/Notenliste!$J$1)&gt;=((Endnoten!$AI$34)/100),4,IF(((Notenliste!J17)/Notenliste!$J$1)&gt;=((Endnoten!$AI$35)/100),4.1,IF(((Notenliste!J17)/Notenliste!$J$1)&gt;=((Endnoten!$AI$36)/100),4.2,IF(((Notenliste!J17)/Notenliste!$J$1)&gt;=((Endnoten!$AI$37)/100),4.3,IF(((Notenliste!J17)/Notenliste!$J$1)&gt;=((Endnoten!$AI$38)/100),4.4,IF(((Notenliste!J17)/Notenliste!$J$1)&gt;=((Endnoten!$AI$39)/100),4.5,IF(((Notenliste!J17)/Notenliste!$J$1)&gt;=((Endnoten!$AI$40)/100),4.6,IF(((Notenliste!J17)/Notenliste!$J$1)&gt;=((Endnoten!$AI$41)/100),4.7,IF(((Notenliste!J17)/Notenliste!$J$1)&gt;=((Endnoten!$AI$42)/100),4.8,IF(((Notenliste!J17)/Notenliste!$J$1)&gt;=((Endnoten!$AI$43)/100),4.9,5))))))))))))))))))))))))))))))))))))))))</f>
        <v>#DIV/0!</v>
      </c>
      <c r="S18" s="35">
        <f>Notenliste!L17</f>
        <v>0</v>
      </c>
      <c r="T18" s="36">
        <f>IF(Notenliste!L17&gt;=0.1,Notenliste!L17/Notenliste!L$1,)</f>
        <v>0</v>
      </c>
      <c r="U18" s="37">
        <f>IF(Endnoten!T18&gt;=(Endnoten!$AG$5/100),1,IF(Endnoten!T18&gt;=(Endnoten!$AG$6/100),2,IF(Endnoten!T18&gt;=(Endnoten!$AG$7/100),3,IF(Endnoten!T18&gt;=(Endnoten!$AG$8/100),4,5))))</f>
        <v>5</v>
      </c>
      <c r="V18" s="39" t="e">
        <f>IF(((Notenliste!L17)/Notenliste!$L$1)&gt;=((Endnoten!$AI$5+1)/100),1,IF(((Notenliste!L17)/Notenliste!$L$1)&gt;=(Endnoten!$AI$5/100),1.1,IF(((Notenliste!L17)/Notenliste!$L$1)&gt;=(Endnoten!$AI$6/100),1.2,IF(((Notenliste!L17)/Notenliste!$L$1)&gt;=(Endnoten!$AI$7/100),1.3,IF(((Notenliste!L17)/Notenliste!$L$1)&gt;=((Endnoten!$AI$8)/100),1.4,IF(((Notenliste!L17)/Notenliste!$L$1)&gt;=((Endnoten!$AI$9)/100),1.5,IF(((Notenliste!L17)/Notenliste!$L$1)&gt;=((Endnoten!$AI$10)/100),1.6,IF(((Notenliste!L17)/Notenliste!$L$1)&gt;=((Endnoten!$AI$11)/100),1.7,IF(((Notenliste!L17)/Notenliste!$L$1)&gt;=((Endnoten!$AI$12)/100),1.8,IF(((Notenliste!L17)/Notenliste!$L$1)&gt;=((Endnoten!$AI$13)/100),1.9,IF(((Notenliste!L17)/Notenliste!$L$1)&gt;=((Endnoten!$AI$14)/100),2,IF(((Notenliste!L17)/Notenliste!$L$1)&gt;=((Endnoten!$AI$15)/100),2.1,IF(((Notenliste!L17)/Notenliste!$L$1)&gt;=((Endnoten!$AI$16)/100),2.2,IF(((Notenliste!L17)/Notenliste!$L$1)&gt;=((Endnoten!$AI$17)/100),2.3,IF(((Notenliste!L17)/Notenliste!$L$1)&gt;=((Endnoten!$AI$18)/100),2.4,IF(((Notenliste!L17)/Notenliste!$L$1)&gt;=((Endnoten!$AI$19)/100),2.5,IF(((Notenliste!L17)/Notenliste!$L$1)&gt;=((Endnoten!$AI$20)/100),2.6,IF(((Notenliste!L17)/Notenliste!$L$1)&gt;=((Endnoten!$AI$21)/100),2.7,IF(((Notenliste!L17)/Notenliste!$L$1)&gt;=((Endnoten!$AI$22)/100),2.8,IF(((Notenliste!L17)/Notenliste!$L$1)&gt;=((Endnoten!$AI$23)/100),2.9,IF(((Notenliste!L17)/Notenliste!$L$1)&gt;=((Endnoten!$AI$24)/100),3,IF(((Notenliste!L17)/Notenliste!$L$1)&gt;=((Endnoten!$AI$25)/100),3.1,IF(((Notenliste!L17)/Notenliste!$L$1)&gt;=((Endnoten!$AI$26)/100),3.2,IF(((Notenliste!L17)/Notenliste!$L$1)&gt;=((Endnoten!$AI$27)/100),3.3,IF(((Notenliste!L17)/Notenliste!$L$1)&gt;=((Endnoten!$AI$28)/100),3.4,IF(((Notenliste!L17)/Notenliste!$L$1)&gt;=((Endnoten!$AI$29)/100),3.5,IF(((Notenliste!L17)/Notenliste!$L$1)&gt;=((Endnoten!$AI$30)/100),3.6,IF(((Notenliste!L17)/Notenliste!$L$1)&gt;=((Endnoten!$AI$31)/100),3.7,IF(((Notenliste!L17)/Notenliste!$L$1)&gt;=((Endnoten!$AI$32)/100),3.8,IF(((Notenliste!L17)/Notenliste!$L$1)&gt;=((Endnoten!$AI$33)/100),3.9,IF(((Notenliste!L17)/Notenliste!$L$1)&gt;=((Endnoten!$AI$34)/100),4,IF(((Notenliste!L17)/Notenliste!$L$1)&gt;=((Endnoten!$AI$35)/100),4.1,IF(((Notenliste!L17)/Notenliste!$L$1)&gt;=((Endnoten!$AI$36)/100),4.2,IF(((Notenliste!L17)/Notenliste!$L$1)&gt;=((Endnoten!$AI$37)/100),4.3,IF(((Notenliste!L17)/Notenliste!$L$1)&gt;=((Endnoten!$AI$38)/100),4.4,IF(((Notenliste!L17)/Notenliste!$L$1)&gt;=((Endnoten!$AI$39)/100),4.5,IF(((Notenliste!L17)/Notenliste!$L$1)&gt;=((Endnoten!$AI$40)/100),4.6,IF(((Notenliste!L17)/Notenliste!$L$1)&gt;=((Endnoten!$AI$41)/100),4.7,IF(((Notenliste!L17)/Notenliste!$L$1)&gt;=((Endnoten!$AI$42)/100),4.8,IF(((Notenliste!L17)/Notenliste!$L$1)&gt;=((Endnoten!$AI$43)/100),4.9,5))))))))))))))))))))))))))))))))))))))))</f>
        <v>#DIV/0!</v>
      </c>
      <c r="W18" s="35">
        <v>0</v>
      </c>
      <c r="X18" s="36" cm="1">
        <f t="array" ref="X18">ROUND(_xlfn.IFS((T18&gt;0.1),(AVERAGE(F18,J18,N18,R18,U18)),(P18&gt;=0.1),(AVERAGE(F18,J18,N18,R18)),(L18&gt;=0.1),(AVERAGE(F18,J18,N18)),(H18&gt;0.1),(AVERAGE(F18,J18)),(D18&gt;0.1),F18,(D18&lt;0.1),10.12345), 2)</f>
        <v>10.119999999999999</v>
      </c>
      <c r="Y18" s="36" t="str">
        <f t="shared" si="0"/>
        <v>ND</v>
      </c>
      <c r="Z18" s="36" t="e">
        <f t="shared" si="1"/>
        <v>#DIV/0!</v>
      </c>
      <c r="AA18" s="36">
        <f>SUM(Notenliste!O17:AR17)</f>
        <v>16</v>
      </c>
      <c r="AB18" s="36">
        <f>Notenliste!AT17</f>
        <v>1</v>
      </c>
      <c r="AC18" s="36" t="str">
        <f>IF((D18&lt;0.1),"Nur MA",((AB18*Notenliste!$AT$1)+(IF(W18=0,Y18,Z18)*(1-Notenliste!$AT$1))))</f>
        <v>Nur MA</v>
      </c>
      <c r="AD18" s="36" t="e">
        <f t="shared" si="2"/>
        <v>#DIV/0!</v>
      </c>
      <c r="AE18" s="10" t="e">
        <f t="shared" si="3"/>
        <v>#DIV/0!</v>
      </c>
      <c r="AF18" s="25" t="s">
        <v>72</v>
      </c>
      <c r="AH18" s="16">
        <v>2.4</v>
      </c>
      <c r="AI18" s="16">
        <f t="shared" si="9"/>
        <v>80</v>
      </c>
      <c r="AJ18">
        <f>IF(((AM18+AK18+AL18)/$AM$3)&gt;=((Endnoten!$AI$5+1)/100),1,IF(((AM18+AK18+AL18)/$AM$3)&gt;=(Endnoten!$AI$5/100),1.1,IF(((AM18+AK18+AL18)/$AM$3)&gt;=(Endnoten!$AI$6/100),1.2,IF(((AM18+AK18+AL18)/$AM$3)&gt;=(Endnoten!$AI$7/100),1.3,IF(((AM18+AK18+AL18)/$AM$3)&gt;=((Endnoten!$AI$8)/100),1.4,IF(((AM18+AK18+AL18)/$AM$3)&gt;=((Endnoten!$AI$9)/100),1.5,IF(((AM18+AK18+AL18)/$AM$3)&gt;=((Endnoten!$AI$10)/100),1.6,IF(((AM18+AK18+AL18)/$AM$3)&gt;=((Endnoten!$AI$11)/100),1.7,IF(((AM18+AK18+AL18)/$AM$3)&gt;=((Endnoten!$AI$12)/100),1.8,IF(((AM18+AK18+AL18)/$AM$3)&gt;=((Endnoten!$AI$13)/100),1.9,IF(((AM18+AK18+AL18)/$AM$3)&gt;=((Endnoten!$AI$14)/100),2,IF(((AM18+AK18+AL18)/$AM$3)&gt;=((Endnoten!$AI$15)/100),2.1,IF(((AM18+AK18+AL18)/$AM$3)&gt;=((Endnoten!$AI$16)/100),2.2,IF(((AM18+AK18+AL18)/$AM$3)&gt;=((Endnoten!$AI$17)/100),2.3,IF(((AM18+AK18+AL18)/$AM$3)&gt;=((Endnoten!$AI$18)/100),2.4,IF(((AM18+AK18+AL18)/$AM$3)&gt;=((Endnoten!$AI$19)/100),2.5,IF(((AM18+AK18+AL18)/$AM$3)&gt;=((Endnoten!$AI$20)/100),2.6,IF(((AM18+AK18+AL18)/$AM$3)&gt;=((Endnoten!$AI$21)/100),2.7,IF(((AM18+AK18+AL18)/$AM$3)&gt;=((Endnoten!$AI$22)/100),2.8,IF(((AM18+AK18+AL18)/$AM$3)&gt;=((Endnoten!$AI$23)/100),2.9,IF(((AM18+AK18+AL18)/$AM$3)&gt;=((Endnoten!$AI$24)/100),3,IF(((AM18+AK18+AL18)/$AM$3)&gt;=((Endnoten!$AI$25)/100),3.1,IF(((AM18+AK18+AL18)/$AM$3)&gt;=((Endnoten!$AI$26)/100),3.2,IF(((AM18+AK18+AL18)/$AM$3)&gt;=((Endnoten!$AI$27)/100),3.3,IF(((AM18+AK18+AL18)/$AM$3)&gt;=((Endnoten!$AI$28)/100),3.4,IF(((AM18+AK18+AL18)/$AM$3)&gt;=((Endnoten!$AI$29)/100),3.5,IF(((AM18+AK18+AL18)/$AM$3)&gt;=((Endnoten!$AI$30)/100),3.6,IF(((AM18+AK18+AL18)/$AM$3)&gt;=((Endnoten!$AI$31)/100),3.7,IF(((AM18+AK18+AL18)/$AM$3)&gt;=((Endnoten!$AI$32)/100),3.8,IF(((AM18+AK18+AL18)/$AM$3)&gt;=((Endnoten!$AI$33)/100),3.9,IF(((AM18+AK18+AL18)/$AM$3)&gt;=((Endnoten!$AI$34)/100),4,IF(((AM18+AK18+AL18)/$AM$3)&gt;=((Endnoten!$AI$35)/100),4.1,IF(((AM18+AK18+AL18)/$AM$3)&gt;=((Endnoten!$AI$36)/100),4.2,IF(((AM18+AK18+AL18)/$AM$3)&gt;=((Endnoten!$AI$37)/100),4.3,IF(((AM18+AK18+AL18)/$AM$3)&gt;=((Endnoten!$AI$38)/100),4.4,IF(((AM18+AK18+AL18)/$AM$3)&gt;=((Endnoten!$AI$39)/100),4.5,IF(((AM18+AK18+AL18)/$AM$3)&gt;=((Endnoten!$AI$40)/100),4.6,IF(((AM18+AK18+AL18)/$AM$3)&gt;=((Endnoten!$AI$41)/100),4.7,IF(((AM18+AK18+AL18)/$AM$3)&gt;=((Endnoten!$AI$42)/100),4.8,IF(((AM18+AK18+AL18)/$AM$3)&gt;=((Endnoten!$AI$43)/100),4.9,5))))))))))))))))))))))))))))))))))))))))</f>
        <v>2.4</v>
      </c>
      <c r="AM18">
        <f t="shared" si="8"/>
        <v>80</v>
      </c>
      <c r="AO18" s="53"/>
      <c r="AP18" s="53" t="e">
        <f t="shared" si="4"/>
        <v>#DIV/0!</v>
      </c>
      <c r="AQ18" s="53" t="e">
        <f t="shared" si="5"/>
        <v>#DIV/0!</v>
      </c>
      <c r="AR18" s="53" t="e">
        <f t="shared" si="6"/>
        <v>#DIV/0!</v>
      </c>
      <c r="AS18" s="53" t="e">
        <f t="shared" si="7"/>
        <v>#DIV/0!</v>
      </c>
      <c r="AU18" s="1">
        <f>IF(((Notenliste!D17+Notenliste!F17+Notenliste!H17)/$AU$1)&gt;=((Endnoten!$AI$5+1)/100),1,IF(((Notenliste!D17+Notenliste!F17+Notenliste!H17)/$AU$1)&gt;=(Endnoten!$AI$5/100),1.1,IF(((Notenliste!D17+Notenliste!F17+Notenliste!H17)/$AU$1)&gt;=(Endnoten!$AI$6/100),1.2,IF(((Notenliste!D17+Notenliste!F17+Notenliste!H17)/$AU$1)&gt;=(Endnoten!$AI$7/100),1.3,IF(((Notenliste!D17+Notenliste!F17+Notenliste!H17)/$AU$1)&gt;=((Endnoten!$AI$8)/100),1.4,IF(((Notenliste!D17+Notenliste!F17+Notenliste!H17)/$AU$1)&gt;=((Endnoten!$AI$9)/100),1.5,IF(((Notenliste!D17+Notenliste!F17+Notenliste!H17)/$AU$1)&gt;=((Endnoten!$AI$10)/100),1.6,IF(((Notenliste!D17+Notenliste!F17+Notenliste!H17)/$AU$1)&gt;=((Endnoten!$AI$11)/100),1.7,IF(((Notenliste!D17+Notenliste!F17+Notenliste!H17)/$AU$1)&gt;=((Endnoten!$AI$12)/100),1.8,IF(((Notenliste!D17+Notenliste!F17+Notenliste!H17)/$AU$1)&gt;=((Endnoten!$AI$13)/100),1.9,IF(((Notenliste!D17+Notenliste!F17+Notenliste!H17)/$AU$1)&gt;=((Endnoten!$AI$14)/100),2,IF(((Notenliste!D17+Notenliste!F17+Notenliste!H17)/$AU$1)&gt;=((Endnoten!$AI$15)/100),2.1,IF(((Notenliste!D17+Notenliste!F17+Notenliste!H17)/$AU$1)&gt;=((Endnoten!$AI$16)/100),2.2,IF(((Notenliste!D17+Notenliste!F17+Notenliste!H17)/$AU$1)&gt;=((Endnoten!$AI$17)/100),2.3,IF(((Notenliste!D17+Notenliste!F17+Notenliste!H17)/$AU$1)&gt;=((Endnoten!$AI$18)/100),2.4,IF(((Notenliste!D17+Notenliste!F17+Notenliste!H17)/$AU$1)&gt;=((Endnoten!$AI$19)/100),2.5,IF(((Notenliste!D17+Notenliste!F17+Notenliste!H17)/$AU$1)&gt;=((Endnoten!$AI$20)/100),2.6,IF(((Notenliste!D17+Notenliste!F17+Notenliste!H17)/$AU$1)&gt;=((Endnoten!$AI$21)/100),2.7,IF(((Notenliste!D17+Notenliste!F17+Notenliste!H17)/$AU$1)&gt;=((Endnoten!$AI$22)/100),2.8,IF(((Notenliste!D17+Notenliste!F17+Notenliste!H17)/$AU$1)&gt;=((Endnoten!$AI$23)/100),2.9,IF(((Notenliste!D17+Notenliste!F17+Notenliste!H17)/$AU$1)&gt;=((Endnoten!$AI$24)/100),3,IF(((Notenliste!D17+Notenliste!F17+Notenliste!H17)/$AU$1)&gt;=((Endnoten!$AI$25)/100),3.1,IF(((Notenliste!D17+Notenliste!F17+Notenliste!H17)/$AU$1)&gt;=((Endnoten!$AI$26)/100),3.2,IF(((Notenliste!D17+Notenliste!F17+Notenliste!H17)/$AU$1)&gt;=((Endnoten!$AI$27)/100),3.3,IF(((Notenliste!D17+Notenliste!F17+Notenliste!H17)/$AU$1)&gt;=((Endnoten!$AI$28)/100),3.4,IF(((Notenliste!D17+Notenliste!F17+Notenliste!H17)/$AU$1)&gt;=((Endnoten!$AI$29)/100),3.5,IF(((Notenliste!D17+Notenliste!F17+Notenliste!H17)/$AU$1)&gt;=((Endnoten!$AI$30)/100),3.6,IF(((Notenliste!D17+Notenliste!F17+Notenliste!H17)/$AU$1)&gt;=((Endnoten!$AI$31)/100),3.7,IF(((Notenliste!D17+Notenliste!F17+Notenliste!H17)/$AU$1)&gt;=((Endnoten!$AI$32)/100),3.8,IF(((Notenliste!D17+Notenliste!F17+Notenliste!H17)/$AU$1)&gt;=((Endnoten!$AI$33)/100),3.9,IF(((Notenliste!D17+Notenliste!F17+Notenliste!H17)/$AU$1)&gt;=((Endnoten!$AI$34)/100),4,IF(((Notenliste!D17+Notenliste!F17+Notenliste!H17)/$AU$1)&gt;=((Endnoten!$AI$35)/100),4.1,IF(((Notenliste!D17+Notenliste!F17+Notenliste!H17)/$AU$1)&gt;=((Endnoten!$AI$36)/100),4.2,IF(((Notenliste!D17+Notenliste!F17+Notenliste!H17)/$AU$1)&gt;=((Endnoten!$AI$37)/100),4.3,IF(((Notenliste!D17+Notenliste!F17+Notenliste!H17)/$AU$1)&gt;=((Endnoten!$AI$38)/100),4.4,IF(((Notenliste!D17+Notenliste!F17+Notenliste!H17)/$AU$1)&gt;=((Endnoten!$AI$39)/100),4.5,IF(((Notenliste!D17+Notenliste!F17+Notenliste!H17)/$AU$1)&gt;=((Endnoten!$AI$40)/100),4.6,IF(((Notenliste!D17+Notenliste!F17+Notenliste!H17)/$AU$1)&gt;=((Endnoten!$AI$41)/100),4.7,IF(((Notenliste!D17+Notenliste!F17+Notenliste!H17)/$AU$1)&gt;=((Endnoten!$AI$42)/100),4.8,IF(((Notenliste!D17+Notenliste!F17+Notenliste!H17)/$AU$1)&gt;=((Endnoten!$AI$43)/100),4.9,5))))))))))))))))))))))))))))))))))))))))</f>
        <v>5</v>
      </c>
      <c r="AV18" s="1">
        <f>IF(((Notenliste!D17+Notenliste!F17+Notenliste!H17+Notenliste!L17)/$AV$1)&gt;=((Endnoten!$AI$5+1)/100),1,IF(((Notenliste!D17+Notenliste!F17+Notenliste!H17+Notenliste!L17)/$AV$1)&gt;=(Endnoten!$AI$5/100),1.1,IF(((Notenliste!D17+Notenliste!F17+Notenliste!H17+Notenliste!L17)/$AV$1)&gt;=(Endnoten!$AI$6/100),1.2,IF(((Notenliste!D17+Notenliste!F17+Notenliste!H17+Notenliste!L17)/$AV$1)&gt;=(Endnoten!$AI$7/100),1.3,IF(((Notenliste!D17+Notenliste!F17+Notenliste!H17+Notenliste!L17)/$AV$1)&gt;=((Endnoten!$AI$8)/100),1.4,IF(((Notenliste!D17+Notenliste!F17+Notenliste!H17+Notenliste!L17)/$AV$1)&gt;=((Endnoten!$AI$9)/100),1.5,IF(((Notenliste!D17+Notenliste!F17+Notenliste!H17+Notenliste!L17)/$AV$1)&gt;=((Endnoten!$AI$10)/100),1.6,IF(((Notenliste!D17+Notenliste!F17+Notenliste!H17+Notenliste!L17)/$AV$1)&gt;=((Endnoten!$AI$11)/100),1.7,IF(((Notenliste!D17+Notenliste!F17+Notenliste!H17+Notenliste!L17)/$AV$1)&gt;=((Endnoten!$AI$12)/100),1.8,IF(((Notenliste!D17+Notenliste!F17+Notenliste!H17+Notenliste!L17)/$AV$1)&gt;=((Endnoten!$AI$13)/100),1.9,IF(((Notenliste!D17+Notenliste!F17+Notenliste!H17+Notenliste!L17)/$AV$1)&gt;=((Endnoten!$AI$14)/100),2,IF(((Notenliste!D17+Notenliste!F17+Notenliste!H17+Notenliste!L17)/$AV$1)&gt;=((Endnoten!$AI$15)/100),2.1,IF(((Notenliste!D17+Notenliste!F17+Notenliste!H17+Notenliste!L17)/$AV$1)&gt;=((Endnoten!$AI$16)/100),2.2,IF(((Notenliste!D17+Notenliste!F17+Notenliste!H17+Notenliste!L17)/$AV$1)&gt;=((Endnoten!$AI$17)/100),2.3,IF(((Notenliste!D17+Notenliste!F17+Notenliste!H17+Notenliste!L17)/$AV$1)&gt;=((Endnoten!$AI$18)/100),2.4,IF(((Notenliste!D17+Notenliste!F17+Notenliste!H17+Notenliste!L17)/$AV$1)&gt;=((Endnoten!$AI$19)/100),2.5,IF(((Notenliste!D17+Notenliste!F17+Notenliste!H17+Notenliste!L17)/$AV$1)&gt;=((Endnoten!$AI$20)/100),2.6,IF(((Notenliste!D17+Notenliste!F17+Notenliste!H17+Notenliste!L17)/$AV$1)&gt;=((Endnoten!$AI$21)/100),2.7,IF(((Notenliste!D17+Notenliste!F17+Notenliste!H17+Notenliste!L17)/$AV$1)&gt;=((Endnoten!$AI$22)/100),2.8,IF(((Notenliste!D17+Notenliste!F17+Notenliste!H17+Notenliste!L17)/$AV$1)&gt;=((Endnoten!$AI$23)/100),2.9,IF(((Notenliste!D17+Notenliste!F17+Notenliste!H17+Notenliste!L17)/$AV$1)&gt;=((Endnoten!$AI$24)/100),3,IF(((Notenliste!D17+Notenliste!F17+Notenliste!H17+Notenliste!L17)/$AV$1)&gt;=((Endnoten!$AI$25)/100),3.1,IF(((Notenliste!D17+Notenliste!F17+Notenliste!H17+Notenliste!L17)/$AV$1)&gt;=((Endnoten!$AI$26)/100),3.2,IF(((Notenliste!D17+Notenliste!F17+Notenliste!H17+Notenliste!L17)/$AV$1)&gt;=((Endnoten!$AI$27)/100),3.3,IF(((Notenliste!D17+Notenliste!F17+Notenliste!H17+Notenliste!L17)/$AV$1)&gt;=((Endnoten!$AI$28)/100),3.4,IF(((Notenliste!D17+Notenliste!F17+Notenliste!H17+Notenliste!L17)/$AV$1)&gt;=((Endnoten!$AI$29)/100),3.5,IF(((Notenliste!D17+Notenliste!F17+Notenliste!H17+Notenliste!L17)/$AV$1)&gt;=((Endnoten!$AI$30)/100),3.6,IF(((Notenliste!D17+Notenliste!F17+Notenliste!H17+Notenliste!L17)/$AV$1)&gt;=((Endnoten!$AI$31)/100),3.7,IF(((Notenliste!D17+Notenliste!F17+Notenliste!H17+Notenliste!L17)/$AV$1)&gt;=((Endnoten!$AI$32)/100),3.8,IF(((Notenliste!D17+Notenliste!F17+Notenliste!H17+Notenliste!L17)/$AV$1)&gt;=((Endnoten!$AI$33)/100),3.9,IF(((Notenliste!D17+Notenliste!F17+Notenliste!H17+Notenliste!L17)/$AV$1)&gt;=((Endnoten!$AI$34)/100),4,IF(((Notenliste!D17+Notenliste!F17+Notenliste!H17+Notenliste!L17)/$AV$1)&gt;=((Endnoten!$AI$35)/100),4.1,IF(((Notenliste!D17+Notenliste!F17+Notenliste!H17+Notenliste!L17)/$AV$1)&gt;=((Endnoten!$AI$36)/100),4.2,IF(((Notenliste!D17+Notenliste!F17+Notenliste!H17+Notenliste!L17)/$AV$1)&gt;=((Endnoten!$AI$37)/100),4.3,IF(((Notenliste!D17+Notenliste!F17+Notenliste!H17+Notenliste!L17)/$AV$1)&gt;=((Endnoten!$AI$38)/100),4.4,IF(((Notenliste!D17+Notenliste!F17+Notenliste!H17+Notenliste!L17)/$AV$1)&gt;=((Endnoten!$AI$39)/100),4.5,IF(((Notenliste!D17+Notenliste!F17+Notenliste!H17+Notenliste!L17)/$AV$1)&gt;=((Endnoten!$AI$40)/100),4.6,IF(((Notenliste!D17+Notenliste!F17+Notenliste!H17+Notenliste!L17)/$AV$1)&gt;=((Endnoten!$AI$41)/100),4.7,IF(((Notenliste!D17+Notenliste!F17+Notenliste!H17+Notenliste!L17)/$AV$1)&gt;=((Endnoten!$AI$42)/100),4.8,IF(((Notenliste!D17+Notenliste!F17+Notenliste!H17+Notenliste!L17)/$AV$1)&gt;=((Endnoten!$AI$43)/100),4.9,5))))))))))))))))))))))))))))))))))))))))</f>
        <v>5</v>
      </c>
    </row>
    <row r="19" spans="1:48" ht="18.75" x14ac:dyDescent="0.3">
      <c r="A19" s="28">
        <f>'Schüler+Bedienungsanleitung'!B31</f>
        <v>16</v>
      </c>
      <c r="B19" s="30">
        <f>'Schüler+Bedienungsanleitung'!C31</f>
        <v>16</v>
      </c>
      <c r="C19" s="28">
        <f>Notenliste!D18</f>
        <v>0</v>
      </c>
      <c r="D19" s="29">
        <f>IF(Notenliste!D18&gt;=0.1,Notenliste!D18/Notenliste!D$1,)</f>
        <v>0</v>
      </c>
      <c r="E19" s="30">
        <f>IF(Endnoten!D19&gt;=(Endnoten!$AG$5/100),1,IF(Endnoten!D19&gt;=(Endnoten!$AG$6/100),2,IF(Endnoten!D19&gt;=(Endnoten!$AG$7/100),3,IF(Endnoten!D19&gt;=(Endnoten!$AG$8/100),4,5))))</f>
        <v>5</v>
      </c>
      <c r="F19" s="31">
        <f>IF(((Notenliste!D18)/Notenliste!$D$1)&gt;=((Endnoten!$AI$5+1)/100),1,IF(((Notenliste!D18)/Notenliste!$D$1)&gt;=(Endnoten!$AI$5/100),1.1,IF(((Notenliste!D18)/Notenliste!$D$1)&gt;=(Endnoten!$AI$6/100),1.2,IF(((Notenliste!D18)/Notenliste!$D$1)&gt;=(Endnoten!$AI$7/100),1.3,IF(((Notenliste!D18)/Notenliste!$D$1)&gt;=((Endnoten!$AI$8)/100),1.4,IF(((Notenliste!D18)/Notenliste!$D$1)&gt;=((Endnoten!$AI$9)/100),1.44,IF(((Notenliste!D18)/Notenliste!$D$1)&gt;=((Endnoten!$AI$10)/100),1.6,IF(((Notenliste!D18)/Notenliste!$D$1)&gt;=((Endnoten!$AI$11)/100),1.7,IF(((Notenliste!D18)/Notenliste!$D$1)&gt;=((Endnoten!$AI$12)/100),1.8,IF(((Notenliste!D18)/Notenliste!$D$1)&gt;=((Endnoten!$AI$13)/100),1.9,IF(((Notenliste!D18)/Notenliste!$D$1)&gt;=((Endnoten!$AI$14)/100),2,IF(((Notenliste!D18)/Notenliste!$D$1)&gt;=((Endnoten!$AI$15)/100),2.1,IF(((Notenliste!D18)/Notenliste!$D$1)&gt;=((Endnoten!$AI$16)/100),2.2,IF(((Notenliste!D18)/Notenliste!$D$1)&gt;=((Endnoten!$AI$17)/100),2.3,IF(((Notenliste!D18)/Notenliste!$D$1)&gt;=((Endnoten!$AI$18)/100),2.4,IF(((Notenliste!D18)/Notenliste!$D$1)&gt;=((Endnoten!$AI$19)/100),2.5,IF(((Notenliste!D18)/Notenliste!$D$1)&gt;=((Endnoten!$AI$20)/100),2.6,IF(((Notenliste!D18)/Notenliste!$D$1)&gt;=((Endnoten!$AI$21)/100),2.7,IF(((Notenliste!D18)/Notenliste!$D$1)&gt;=((Endnoten!$AI$22)/100),2.8,IF(((Notenliste!D18)/Notenliste!$D$1)&gt;=((Endnoten!$AI$23)/100),2.9,IF(((Notenliste!D18)/Notenliste!$D$1)&gt;=((Endnoten!$AI$24)/100),3,IF(((Notenliste!D18)/Notenliste!$D$1)&gt;=((Endnoten!$AI$25)/100),3.1,IF(((Notenliste!D18)/Notenliste!$D$1)&gt;=((Endnoten!$AI$26)/100),3.2,IF(((Notenliste!D18)/Notenliste!$D$1)&gt;=((Endnoten!$AI$27)/100),3.3,IF(((Notenliste!D18)/Notenliste!$D$1)&gt;=((Endnoten!$AI$28)/100),3.4,IF(((Notenliste!D18)/Notenliste!$D$1)&gt;=((Endnoten!$AI$29)/100),3.5,IF(((Notenliste!D18)/Notenliste!$D$1)&gt;=((Endnoten!$AI$30)/100),3.6,IF(((Notenliste!D18)/Notenliste!$D$1)&gt;=((Endnoten!$AI$31)/100),3.7,IF(((Notenliste!D18)/Notenliste!$D$1)&gt;=((Endnoten!$AI$32)/100),3.8,IF(((Notenliste!D18)/Notenliste!$D$1)&gt;=((Endnoten!$AI$33)/100),3.9,IF(((Notenliste!D18)/Notenliste!$D$1)&gt;=((Endnoten!$AI$34)/100),4,IF(((Notenliste!D18)/Notenliste!$D$1)&gt;=((Endnoten!$AI$35)/100),4.1,IF(((Notenliste!D18)/Notenliste!$D$1)&gt;=((Endnoten!$AI$36)/100),4.2,IF(((Notenliste!D18)/Notenliste!$D$1)&gt;=((Endnoten!$AI$37)/100),4.3,IF(((Notenliste!D18)/Notenliste!$D$1)&gt;=((Endnoten!$AI$38)/100),4.4,IF(((Notenliste!D18)/Notenliste!$D$1)&gt;=((Endnoten!$AI$39)/100),4.5,IF(((Notenliste!D18)/Notenliste!$D$1)&gt;=((Endnoten!$AI$40)/100),4.6,IF(((Notenliste!D18)/Notenliste!$D$1)&gt;=((Endnoten!$AI$41)/100),4.7,IF(((Notenliste!D18)/Notenliste!$D$1)&gt;=((Endnoten!$AI$42)/100),4.8,IF(((Notenliste!D18)/Notenliste!$D$1)&gt;=((Endnoten!$AI$43)/100),4.9,5))))))))))))))))))))))))))))))))))))))))</f>
        <v>5</v>
      </c>
      <c r="G19" s="28">
        <f>Notenliste!F18</f>
        <v>0</v>
      </c>
      <c r="H19" s="29">
        <f>IF(Notenliste!F18&gt;=0.1,Notenliste!F18/Notenliste!F$1,)</f>
        <v>0</v>
      </c>
      <c r="I19" s="30">
        <f>IF(Endnoten!H19&gt;=(Endnoten!$AG$5/100),1,IF(Endnoten!H19&gt;=(Endnoten!$AG$6/100),2,IF(Endnoten!H19&gt;=(Endnoten!$AG$7/100),3,IF(Endnoten!H19&gt;=(Endnoten!$AG$8/100),4,5))))</f>
        <v>5</v>
      </c>
      <c r="J19" s="31" t="e">
        <f>IF(((Notenliste!F18)/Notenliste!$F$1)&gt;=((Endnoten!$AI$5+1)/100),1,IF(((Notenliste!F18)/Notenliste!$F$1)&gt;=(Endnoten!$AI$5/100),1.1,IF(((Notenliste!F18)/Notenliste!$F$1)&gt;=(Endnoten!$AI$6/100),1.2,IF(((Notenliste!F18)/Notenliste!$F$1)&gt;=(Endnoten!$AI$7/100),1.3,IF(((Notenliste!F18)/Notenliste!$F$1)&gt;=((Endnoten!$AI$8)/100),1.4,IF(((Notenliste!F18)/Notenliste!$F$1)&gt;=((Endnoten!$AI$9)/100),1.44,IF(((Notenliste!F18)/Notenliste!$F$1)&gt;=((Endnoten!$AI$10)/100),1.6,IF(((Notenliste!F18)/Notenliste!$F$1)&gt;=((Endnoten!$AI$11)/100),1.7,IF(((Notenliste!F18)/Notenliste!$F$1)&gt;=((Endnoten!$AI$12)/100),1.8,IF(((Notenliste!F18)/Notenliste!$F$1)&gt;=((Endnoten!$AI$13)/100),1.9,IF(((Notenliste!F18)/Notenliste!$F$1)&gt;=((Endnoten!$AI$14)/100),2,IF(((Notenliste!F18)/Notenliste!$F$1)&gt;=((Endnoten!$AI$15)/100),2.1,IF(((Notenliste!F18)/Notenliste!$F$1)&gt;=((Endnoten!$AI$16)/100),2.2,IF(((Notenliste!F18)/Notenliste!$F$1)&gt;=((Endnoten!$AI$17)/100),2.3,IF(((Notenliste!F18)/Notenliste!$F$1)&gt;=((Endnoten!$AI$18)/100),2.4,IF(((Notenliste!F18)/Notenliste!$F$1)&gt;=((Endnoten!$AI$19)/100),2.5,IF(((Notenliste!F18)/Notenliste!$F$1)&gt;=((Endnoten!$AI$20)/100),2.6,IF(((Notenliste!F18)/Notenliste!$F$1)&gt;=((Endnoten!$AI$21)/100),2.7,IF(((Notenliste!F18)/Notenliste!$F$1)&gt;=((Endnoten!$AI$22)/100),2.8,IF(((Notenliste!F18)/Notenliste!$F$1)&gt;=((Endnoten!$AI$23)/100),2.9,IF(((Notenliste!F18)/Notenliste!$F$1)&gt;=((Endnoten!$AI$24)/100),3,IF(((Notenliste!F18)/Notenliste!$F$1)&gt;=((Endnoten!$AI$25)/100),3.1,IF(((Notenliste!F18)/Notenliste!$F$1)&gt;=((Endnoten!$AI$26)/100),3.2,IF(((Notenliste!F18)/Notenliste!$F$1)&gt;=((Endnoten!$AI$27)/100),3.3,IF(((Notenliste!F18)/Notenliste!$F$1)&gt;=((Endnoten!$AI$28)/100),3.4,IF(((Notenliste!F18)/Notenliste!$F$1)&gt;=((Endnoten!$AI$29)/100),3.5,IF(((Notenliste!F18)/Notenliste!$F$1)&gt;=((Endnoten!$AI$30)/100),3.6,IF(((Notenliste!F18)/Notenliste!$F$1)&gt;=((Endnoten!$AI$31)/100),3.7,IF(((Notenliste!F18)/Notenliste!$F$1)&gt;=((Endnoten!$AI$32)/100),3.8,IF(((Notenliste!F18)/Notenliste!$F$1)&gt;=((Endnoten!$AI$33)/100),3.9,IF(((Notenliste!F18)/Notenliste!$F$1)&gt;=((Endnoten!$AI$34)/100),4,IF(((Notenliste!F18)/Notenliste!$F$1)&gt;=((Endnoten!$AI$35)/100),4.1,IF(((Notenliste!F18)/Notenliste!$F$1)&gt;=((Endnoten!$AI$36)/100),4.2,IF(((Notenliste!F18)/Notenliste!$F$1)&gt;=((Endnoten!$AI$37)/100),4.3,IF(((Notenliste!F18)/Notenliste!$F$1)&gt;=((Endnoten!$AI$38)/100),4.4,IF(((Notenliste!F18)/Notenliste!$F$1)&gt;=((Endnoten!$AI$39)/100),4.5,IF(((Notenliste!F18)/Notenliste!$F$1)&gt;=((Endnoten!$AI$40)/100),4.6,IF(((Notenliste!F18)/Notenliste!$F$1)&gt;=((Endnoten!$AI$41)/100),4.7,IF(((Notenliste!F18)/Notenliste!$F$1)&gt;=((Endnoten!$AI$42)/100),4.8,IF(((Notenliste!F18)/Notenliste!$F$1)&gt;=((Endnoten!$AI$43)/100),4.9,5))))))))))))))))))))))))))))))))))))))))</f>
        <v>#DIV/0!</v>
      </c>
      <c r="K19" s="28">
        <f>Notenliste!H18</f>
        <v>0</v>
      </c>
      <c r="L19" s="29">
        <f>IF(Notenliste!H18&gt;=0.1,Notenliste!H18/Notenliste!H$1,)</f>
        <v>0</v>
      </c>
      <c r="M19" s="30">
        <f>IF(Endnoten!L19&gt;=(Endnoten!$AG$5/100),1,IF(Endnoten!L19&gt;=(Endnoten!$AG$6/100),2,IF(Endnoten!L19&gt;=(Endnoten!$AG$7/100),3,IF(Endnoten!L19&gt;=(Endnoten!$AG$8/100),4,5))))</f>
        <v>5</v>
      </c>
      <c r="N19" s="31" t="e">
        <f>IF(((Notenliste!H18)/Notenliste!$H$1)&gt;=((Endnoten!$AI$5+1)/100),1,IF(((Notenliste!H18)/Notenliste!$H$1)&gt;=(Endnoten!$AI$5/100),1.1,IF(((Notenliste!H18)/Notenliste!$H$1)&gt;=(Endnoten!$AI$6/100),1.2,IF(((Notenliste!H18)/Notenliste!$H$1)&gt;=(Endnoten!$AI$7/100),1.3,IF(((Notenliste!H18)/Notenliste!$H$1)&gt;=((Endnoten!$AI$8)/100),1.4,IF(((Notenliste!H18)/Notenliste!$H$1)&gt;=((Endnoten!$AI$9)/100),1.44,IF(((Notenliste!H18)/Notenliste!$H$1)&gt;=((Endnoten!$AI$10)/100),1.6,IF(((Notenliste!H18)/Notenliste!$H$1)&gt;=((Endnoten!$AI$11)/100),1.7,IF(((Notenliste!H18)/Notenliste!$H$1)&gt;=((Endnoten!$AI$12)/100),1.8,IF(((Notenliste!H18)/Notenliste!$H$1)&gt;=((Endnoten!$AI$13)/100),1.9,IF(((Notenliste!H18)/Notenliste!$H$1)&gt;=((Endnoten!$AI$14)/100),2,IF(((Notenliste!H18)/Notenliste!$H$1)&gt;=((Endnoten!$AI$15)/100),2.1,IF(((Notenliste!H18)/Notenliste!$H$1)&gt;=((Endnoten!$AI$16)/100),2.2,IF(((Notenliste!H18)/Notenliste!$H$1)&gt;=((Endnoten!$AI$17)/100),2.3,IF(((Notenliste!H18)/Notenliste!$H$1)&gt;=((Endnoten!$AI$18)/100),2.4,IF(((Notenliste!H18)/Notenliste!$H$1)&gt;=((Endnoten!$AI$19)/100),2.5,IF(((Notenliste!H18)/Notenliste!$H$1)&gt;=((Endnoten!$AI$20)/100),2.6,IF(((Notenliste!H18)/Notenliste!$H$1)&gt;=((Endnoten!$AI$21)/100),2.7,IF(((Notenliste!H18)/Notenliste!$H$1)&gt;=((Endnoten!$AI$22)/100),2.8,IF(((Notenliste!H18)/Notenliste!$H$1)&gt;=((Endnoten!$AI$23)/100),2.9,IF(((Notenliste!H18)/Notenliste!$H$1)&gt;=((Endnoten!$AI$24)/100),3,IF(((Notenliste!H18)/Notenliste!$H$1)&gt;=((Endnoten!$AI$25)/100),3.1,IF(((Notenliste!H18)/Notenliste!$H$1)&gt;=((Endnoten!$AI$26)/100),3.2,IF(((Notenliste!H18)/Notenliste!$H$1)&gt;=((Endnoten!$AI$27)/100),3.3,IF(((Notenliste!H18)/Notenliste!$H$1)&gt;=((Endnoten!$AI$28)/100),3.4,IF(((Notenliste!H18)/Notenliste!$H$1)&gt;=((Endnoten!$AI$29)/100),3.5,IF(((Notenliste!H18)/Notenliste!$H$1)&gt;=((Endnoten!$AI$30)/100),3.6,IF(((Notenliste!H18)/Notenliste!$H$1)&gt;=((Endnoten!$AI$31)/100),3.7,IF(((Notenliste!H18)/Notenliste!$H$1)&gt;=((Endnoten!$AI$32)/100),3.8,IF(((Notenliste!H18)/Notenliste!$H$1)&gt;=((Endnoten!$AI$33)/100),3.9,IF(((Notenliste!H18)/Notenliste!$H$1)&gt;=((Endnoten!$AI$34)/100),4,IF(((Notenliste!H18)/Notenliste!$H$1)&gt;=((Endnoten!$AI$35)/100),4.1,IF(((Notenliste!H18)/Notenliste!$H$1)&gt;=((Endnoten!$AI$36)/100),4.2,IF(((Notenliste!H18)/Notenliste!$H$1)&gt;=((Endnoten!$AI$37)/100),4.3,IF(((Notenliste!H18)/Notenliste!$H$1)&gt;=((Endnoten!$AI$38)/100),4.4,IF(((Notenliste!H18)/Notenliste!$H$1)&gt;=((Endnoten!$AI$39)/100),4.5,IF(((Notenliste!H18)/Notenliste!$H$1)&gt;=((Endnoten!$AI$40)/100),4.6,IF(((Notenliste!H18)/Notenliste!$H$1)&gt;=((Endnoten!$AI$41)/100),4.7,IF(((Notenliste!H18)/Notenliste!$H$1)&gt;=((Endnoten!$AI$42)/100),4.8,IF(((Notenliste!H18)/Notenliste!$H$1)&gt;=((Endnoten!$AI$43)/100),4.9,5))))))))))))))))))))))))))))))))))))))))</f>
        <v>#DIV/0!</v>
      </c>
      <c r="O19" s="28">
        <f>Notenliste!L18</f>
        <v>0</v>
      </c>
      <c r="P19" s="29">
        <f>IF(Notenliste!J18&gt;=0.1,Notenliste!J18/Notenliste!J$1,)</f>
        <v>0</v>
      </c>
      <c r="Q19" s="30">
        <f>IF(Endnoten!P19&gt;=(Endnoten!$AG$5/100),1,IF(Endnoten!P19&gt;=(Endnoten!$AG$6/100),2,IF(Endnoten!P19&gt;=(Endnoten!$AG$7/100),3,IF(Endnoten!P19&gt;=(Endnoten!$AG$8/100),4,5))))</f>
        <v>5</v>
      </c>
      <c r="R19" s="31" t="e">
        <f>IF(((Notenliste!J18)/Notenliste!$J$1)&gt;=((Endnoten!$AI$5+1)/100),1,IF(((Notenliste!J18)/Notenliste!$J$1)&gt;=(Endnoten!$AI$5/100),1.1,IF(((Notenliste!J18)/Notenliste!$J$1)&gt;=(Endnoten!$AI$6/100),1.2,IF(((Notenliste!J18)/Notenliste!$J$1)&gt;=(Endnoten!$AI$7/100),1.3,IF(((Notenliste!J18)/Notenliste!$J$1)&gt;=((Endnoten!$AI$8)/100),1.4,IF(((Notenliste!J18)/Notenliste!$J$1)&gt;=((Endnoten!$AI$9)/100),1.44,IF(((Notenliste!J18)/Notenliste!$J$1)&gt;=((Endnoten!$AI$10)/100),1.6,IF(((Notenliste!J18)/Notenliste!$J$1)&gt;=((Endnoten!$AI$11)/100),1.7,IF(((Notenliste!J18)/Notenliste!$J$1)&gt;=((Endnoten!$AI$12)/100),1.8,IF(((Notenliste!J18)/Notenliste!$J$1)&gt;=((Endnoten!$AI$13)/100),1.9,IF(((Notenliste!J18)/Notenliste!$J$1)&gt;=((Endnoten!$AI$14)/100),2,IF(((Notenliste!J18)/Notenliste!$J$1)&gt;=((Endnoten!$AI$15)/100),2.1,IF(((Notenliste!J18)/Notenliste!$J$1)&gt;=((Endnoten!$AI$16)/100),2.2,IF(((Notenliste!J18)/Notenliste!$J$1)&gt;=((Endnoten!$AI$17)/100),2.3,IF(((Notenliste!J18)/Notenliste!$J$1)&gt;=((Endnoten!$AI$18)/100),2.4,IF(((Notenliste!J18)/Notenliste!$J$1)&gt;=((Endnoten!$AI$19)/100),2.5,IF(((Notenliste!J18)/Notenliste!$J$1)&gt;=((Endnoten!$AI$20)/100),2.6,IF(((Notenliste!J18)/Notenliste!$J$1)&gt;=((Endnoten!$AI$21)/100),2.7,IF(((Notenliste!J18)/Notenliste!$J$1)&gt;=((Endnoten!$AI$22)/100),2.8,IF(((Notenliste!J18)/Notenliste!$J$1)&gt;=((Endnoten!$AI$23)/100),2.9,IF(((Notenliste!J18)/Notenliste!$J$1)&gt;=((Endnoten!$AI$24)/100),3,IF(((Notenliste!J18)/Notenliste!$J$1)&gt;=((Endnoten!$AI$25)/100),3.1,IF(((Notenliste!J18)/Notenliste!$J$1)&gt;=((Endnoten!$AI$26)/100),3.2,IF(((Notenliste!J18)/Notenliste!$J$1)&gt;=((Endnoten!$AI$27)/100),3.3,IF(((Notenliste!J18)/Notenliste!$J$1)&gt;=((Endnoten!$AI$28)/100),3.4,IF(((Notenliste!J18)/Notenliste!$J$1)&gt;=((Endnoten!$AI$29)/100),3.5,IF(((Notenliste!J18)/Notenliste!$J$1)&gt;=((Endnoten!$AI$30)/100),3.6,IF(((Notenliste!J18)/Notenliste!$J$1)&gt;=((Endnoten!$AI$31)/100),3.7,IF(((Notenliste!J18)/Notenliste!$J$1)&gt;=((Endnoten!$AI$32)/100),3.8,IF(((Notenliste!J18)/Notenliste!$J$1)&gt;=((Endnoten!$AI$33)/100),3.9,IF(((Notenliste!J18)/Notenliste!$J$1)&gt;=((Endnoten!$AI$34)/100),4,IF(((Notenliste!J18)/Notenliste!$J$1)&gt;=((Endnoten!$AI$35)/100),4.1,IF(((Notenliste!J18)/Notenliste!$J$1)&gt;=((Endnoten!$AI$36)/100),4.2,IF(((Notenliste!J18)/Notenliste!$J$1)&gt;=((Endnoten!$AI$37)/100),4.3,IF(((Notenliste!J18)/Notenliste!$J$1)&gt;=((Endnoten!$AI$38)/100),4.4,IF(((Notenliste!J18)/Notenliste!$J$1)&gt;=((Endnoten!$AI$39)/100),4.5,IF(((Notenliste!J18)/Notenliste!$J$1)&gt;=((Endnoten!$AI$40)/100),4.6,IF(((Notenliste!J18)/Notenliste!$J$1)&gt;=((Endnoten!$AI$41)/100),4.7,IF(((Notenliste!J18)/Notenliste!$J$1)&gt;=((Endnoten!$AI$42)/100),4.8,IF(((Notenliste!J18)/Notenliste!$J$1)&gt;=((Endnoten!$AI$43)/100),4.9,5))))))))))))))))))))))))))))))))))))))))</f>
        <v>#DIV/0!</v>
      </c>
      <c r="S19" s="28">
        <f>Notenliste!L18</f>
        <v>0</v>
      </c>
      <c r="T19" s="29">
        <f>IF(Notenliste!L18&gt;=0.1,Notenliste!L18/Notenliste!L$1,)</f>
        <v>0</v>
      </c>
      <c r="U19" s="30">
        <f>IF(Endnoten!T19&gt;=(Endnoten!$AG$5/100),1,IF(Endnoten!T19&gt;=(Endnoten!$AG$6/100),2,IF(Endnoten!T19&gt;=(Endnoten!$AG$7/100),3,IF(Endnoten!T19&gt;=(Endnoten!$AG$8/100),4,5))))</f>
        <v>5</v>
      </c>
      <c r="V19" s="31" t="e">
        <f>IF(((Notenliste!L18)/Notenliste!$L$1)&gt;=((Endnoten!$AI$5+1)/100),1,IF(((Notenliste!L18)/Notenliste!$L$1)&gt;=(Endnoten!$AI$5/100),1.1,IF(((Notenliste!L18)/Notenliste!$L$1)&gt;=(Endnoten!$AI$6/100),1.2,IF(((Notenliste!L18)/Notenliste!$L$1)&gt;=(Endnoten!$AI$7/100),1.3,IF(((Notenliste!L18)/Notenliste!$L$1)&gt;=((Endnoten!$AI$8)/100),1.4,IF(((Notenliste!L18)/Notenliste!$L$1)&gt;=((Endnoten!$AI$9)/100),1.5,IF(((Notenliste!L18)/Notenliste!$L$1)&gt;=((Endnoten!$AI$10)/100),1.6,IF(((Notenliste!L18)/Notenliste!$L$1)&gt;=((Endnoten!$AI$11)/100),1.7,IF(((Notenliste!L18)/Notenliste!$L$1)&gt;=((Endnoten!$AI$12)/100),1.8,IF(((Notenliste!L18)/Notenliste!$L$1)&gt;=((Endnoten!$AI$13)/100),1.9,IF(((Notenliste!L18)/Notenliste!$L$1)&gt;=((Endnoten!$AI$14)/100),2,IF(((Notenliste!L18)/Notenliste!$L$1)&gt;=((Endnoten!$AI$15)/100),2.1,IF(((Notenliste!L18)/Notenliste!$L$1)&gt;=((Endnoten!$AI$16)/100),2.2,IF(((Notenliste!L18)/Notenliste!$L$1)&gt;=((Endnoten!$AI$17)/100),2.3,IF(((Notenliste!L18)/Notenliste!$L$1)&gt;=((Endnoten!$AI$18)/100),2.4,IF(((Notenliste!L18)/Notenliste!$L$1)&gt;=((Endnoten!$AI$19)/100),2.5,IF(((Notenliste!L18)/Notenliste!$L$1)&gt;=((Endnoten!$AI$20)/100),2.6,IF(((Notenliste!L18)/Notenliste!$L$1)&gt;=((Endnoten!$AI$21)/100),2.7,IF(((Notenliste!L18)/Notenliste!$L$1)&gt;=((Endnoten!$AI$22)/100),2.8,IF(((Notenliste!L18)/Notenliste!$L$1)&gt;=((Endnoten!$AI$23)/100),2.9,IF(((Notenliste!L18)/Notenliste!$L$1)&gt;=((Endnoten!$AI$24)/100),3,IF(((Notenliste!L18)/Notenliste!$L$1)&gt;=((Endnoten!$AI$25)/100),3.1,IF(((Notenliste!L18)/Notenliste!$L$1)&gt;=((Endnoten!$AI$26)/100),3.2,IF(((Notenliste!L18)/Notenliste!$L$1)&gt;=((Endnoten!$AI$27)/100),3.3,IF(((Notenliste!L18)/Notenliste!$L$1)&gt;=((Endnoten!$AI$28)/100),3.4,IF(((Notenliste!L18)/Notenliste!$L$1)&gt;=((Endnoten!$AI$29)/100),3.5,IF(((Notenliste!L18)/Notenliste!$L$1)&gt;=((Endnoten!$AI$30)/100),3.6,IF(((Notenliste!L18)/Notenliste!$L$1)&gt;=((Endnoten!$AI$31)/100),3.7,IF(((Notenliste!L18)/Notenliste!$L$1)&gt;=((Endnoten!$AI$32)/100),3.8,IF(((Notenliste!L18)/Notenliste!$L$1)&gt;=((Endnoten!$AI$33)/100),3.9,IF(((Notenliste!L18)/Notenliste!$L$1)&gt;=((Endnoten!$AI$34)/100),4,IF(((Notenliste!L18)/Notenliste!$L$1)&gt;=((Endnoten!$AI$35)/100),4.1,IF(((Notenliste!L18)/Notenliste!$L$1)&gt;=((Endnoten!$AI$36)/100),4.2,IF(((Notenliste!L18)/Notenliste!$L$1)&gt;=((Endnoten!$AI$37)/100),4.3,IF(((Notenliste!L18)/Notenliste!$L$1)&gt;=((Endnoten!$AI$38)/100),4.4,IF(((Notenliste!L18)/Notenliste!$L$1)&gt;=((Endnoten!$AI$39)/100),4.5,IF(((Notenliste!L18)/Notenliste!$L$1)&gt;=((Endnoten!$AI$40)/100),4.6,IF(((Notenliste!L18)/Notenliste!$L$1)&gt;=((Endnoten!$AI$41)/100),4.7,IF(((Notenliste!L18)/Notenliste!$L$1)&gt;=((Endnoten!$AI$42)/100),4.8,IF(((Notenliste!L18)/Notenliste!$L$1)&gt;=((Endnoten!$AI$43)/100),4.9,5))))))))))))))))))))))))))))))))))))))))</f>
        <v>#DIV/0!</v>
      </c>
      <c r="W19" s="28">
        <v>0</v>
      </c>
      <c r="X19" s="29" cm="1">
        <f t="array" ref="X19">ROUND(_xlfn.IFS((T19&gt;0.1),(AVERAGE(F19,J19,N19,R19,U19)),(P19&gt;=0.1),(AVERAGE(F19,J19,N19,R19)),(L19&gt;=0.1),(AVERAGE(F19,J19,N19)),(H19&gt;0.1),(AVERAGE(F19,J19)),(D19&gt;0.1),F19,(D19&lt;0.1),10.12345), 2)</f>
        <v>10.119999999999999</v>
      </c>
      <c r="Y19" s="29" t="str">
        <f t="shared" si="0"/>
        <v>ND</v>
      </c>
      <c r="Z19" s="29" t="e">
        <f t="shared" si="1"/>
        <v>#DIV/0!</v>
      </c>
      <c r="AA19" s="29">
        <f>SUM(Notenliste!O18:AR18)</f>
        <v>17</v>
      </c>
      <c r="AB19" s="29">
        <f>Notenliste!AT18</f>
        <v>1</v>
      </c>
      <c r="AC19" s="29" t="str">
        <f>IF((D19&lt;0.1),"Nur MA",((AB19*Notenliste!$AT$1)+(IF(W19=0,Y19,Z19)*(1-Notenliste!$AT$1))))</f>
        <v>Nur MA</v>
      </c>
      <c r="AD19" s="29" t="e">
        <f t="shared" si="2"/>
        <v>#DIV/0!</v>
      </c>
      <c r="AE19" s="10" t="e">
        <f t="shared" si="3"/>
        <v>#DIV/0!</v>
      </c>
      <c r="AH19" s="17">
        <v>2.5</v>
      </c>
      <c r="AI19" s="17">
        <f t="shared" ref="AI19:AI27" si="10">($AG$6-$AG$7)/10+AI20</f>
        <v>78.5</v>
      </c>
      <c r="AJ19">
        <f>IF(((AM19+AK19+AL19)/$AM$3)&gt;=((Endnoten!$AI$5+1)/100),1,IF(((AM19+AK19+AL19)/$AM$3)&gt;=(Endnoten!$AI$5/100),1.1,IF(((AM19+AK19+AL19)/$AM$3)&gt;=(Endnoten!$AI$6/100),1.2,IF(((AM19+AK19+AL19)/$AM$3)&gt;=(Endnoten!$AI$7/100),1.3,IF(((AM19+AK19+AL19)/$AM$3)&gt;=((Endnoten!$AI$8)/100),1.4,IF(((AM19+AK19+AL19)/$AM$3)&gt;=((Endnoten!$AI$9)/100),1.5,IF(((AM19+AK19+AL19)/$AM$3)&gt;=((Endnoten!$AI$10)/100),1.6,IF(((AM19+AK19+AL19)/$AM$3)&gt;=((Endnoten!$AI$11)/100),1.7,IF(((AM19+AK19+AL19)/$AM$3)&gt;=((Endnoten!$AI$12)/100),1.8,IF(((AM19+AK19+AL19)/$AM$3)&gt;=((Endnoten!$AI$13)/100),1.9,IF(((AM19+AK19+AL19)/$AM$3)&gt;=((Endnoten!$AI$14)/100),2,IF(((AM19+AK19+AL19)/$AM$3)&gt;=((Endnoten!$AI$15)/100),2.1,IF(((AM19+AK19+AL19)/$AM$3)&gt;=((Endnoten!$AI$16)/100),2.2,IF(((AM19+AK19+AL19)/$AM$3)&gt;=((Endnoten!$AI$17)/100),2.3,IF(((AM19+AK19+AL19)/$AM$3)&gt;=((Endnoten!$AI$18)/100),2.4,IF(((AM19+AK19+AL19)/$AM$3)&gt;=((Endnoten!$AI$19)/100),2.5,IF(((AM19+AK19+AL19)/$AM$3)&gt;=((Endnoten!$AI$20)/100),2.6,IF(((AM19+AK19+AL19)/$AM$3)&gt;=((Endnoten!$AI$21)/100),2.7,IF(((AM19+AK19+AL19)/$AM$3)&gt;=((Endnoten!$AI$22)/100),2.8,IF(((AM19+AK19+AL19)/$AM$3)&gt;=((Endnoten!$AI$23)/100),2.9,IF(((AM19+AK19+AL19)/$AM$3)&gt;=((Endnoten!$AI$24)/100),3,IF(((AM19+AK19+AL19)/$AM$3)&gt;=((Endnoten!$AI$25)/100),3.1,IF(((AM19+AK19+AL19)/$AM$3)&gt;=((Endnoten!$AI$26)/100),3.2,IF(((AM19+AK19+AL19)/$AM$3)&gt;=((Endnoten!$AI$27)/100),3.3,IF(((AM19+AK19+AL19)/$AM$3)&gt;=((Endnoten!$AI$28)/100),3.4,IF(((AM19+AK19+AL19)/$AM$3)&gt;=((Endnoten!$AI$29)/100),3.5,IF(((AM19+AK19+AL19)/$AM$3)&gt;=((Endnoten!$AI$30)/100),3.6,IF(((AM19+AK19+AL19)/$AM$3)&gt;=((Endnoten!$AI$31)/100),3.7,IF(((AM19+AK19+AL19)/$AM$3)&gt;=((Endnoten!$AI$32)/100),3.8,IF(((AM19+AK19+AL19)/$AM$3)&gt;=((Endnoten!$AI$33)/100),3.9,IF(((AM19+AK19+AL19)/$AM$3)&gt;=((Endnoten!$AI$34)/100),4,IF(((AM19+AK19+AL19)/$AM$3)&gt;=((Endnoten!$AI$35)/100),4.1,IF(((AM19+AK19+AL19)/$AM$3)&gt;=((Endnoten!$AI$36)/100),4.2,IF(((AM19+AK19+AL19)/$AM$3)&gt;=((Endnoten!$AI$37)/100),4.3,IF(((AM19+AK19+AL19)/$AM$3)&gt;=((Endnoten!$AI$38)/100),4.4,IF(((AM19+AK19+AL19)/$AM$3)&gt;=((Endnoten!$AI$39)/100),4.5,IF(((AM19+AK19+AL19)/$AM$3)&gt;=((Endnoten!$AI$40)/100),4.6,IF(((AM19+AK19+AL19)/$AM$3)&gt;=((Endnoten!$AI$41)/100),4.7,IF(((AM19+AK19+AL19)/$AM$3)&gt;=((Endnoten!$AI$42)/100),4.8,IF(((AM19+AK19+AL19)/$AM$3)&gt;=((Endnoten!$AI$43)/100),4.9,5))))))))))))))))))))))))))))))))))))))))</f>
        <v>2.5</v>
      </c>
      <c r="AM19">
        <f t="shared" si="8"/>
        <v>78.5</v>
      </c>
      <c r="AO19" s="53"/>
      <c r="AP19" s="53" t="e">
        <f t="shared" si="4"/>
        <v>#DIV/0!</v>
      </c>
      <c r="AQ19" s="53" t="e">
        <f t="shared" si="5"/>
        <v>#DIV/0!</v>
      </c>
      <c r="AR19" s="53" t="e">
        <f t="shared" si="6"/>
        <v>#DIV/0!</v>
      </c>
      <c r="AS19" s="53" t="e">
        <f t="shared" si="7"/>
        <v>#DIV/0!</v>
      </c>
      <c r="AU19" s="1">
        <f>IF(((Notenliste!D18+Notenliste!F18+Notenliste!H18)/$AU$1)&gt;=((Endnoten!$AI$5+1)/100),1,IF(((Notenliste!D18+Notenliste!F18+Notenliste!H18)/$AU$1)&gt;=(Endnoten!$AI$5/100),1.1,IF(((Notenliste!D18+Notenliste!F18+Notenliste!H18)/$AU$1)&gt;=(Endnoten!$AI$6/100),1.2,IF(((Notenliste!D18+Notenliste!F18+Notenliste!H18)/$AU$1)&gt;=(Endnoten!$AI$7/100),1.3,IF(((Notenliste!D18+Notenliste!F18+Notenliste!H18)/$AU$1)&gt;=((Endnoten!$AI$8)/100),1.4,IF(((Notenliste!D18+Notenliste!F18+Notenliste!H18)/$AU$1)&gt;=((Endnoten!$AI$9)/100),1.5,IF(((Notenliste!D18+Notenliste!F18+Notenliste!H18)/$AU$1)&gt;=((Endnoten!$AI$10)/100),1.6,IF(((Notenliste!D18+Notenliste!F18+Notenliste!H18)/$AU$1)&gt;=((Endnoten!$AI$11)/100),1.7,IF(((Notenliste!D18+Notenliste!F18+Notenliste!H18)/$AU$1)&gt;=((Endnoten!$AI$12)/100),1.8,IF(((Notenliste!D18+Notenliste!F18+Notenliste!H18)/$AU$1)&gt;=((Endnoten!$AI$13)/100),1.9,IF(((Notenliste!D18+Notenliste!F18+Notenliste!H18)/$AU$1)&gt;=((Endnoten!$AI$14)/100),2,IF(((Notenliste!D18+Notenliste!F18+Notenliste!H18)/$AU$1)&gt;=((Endnoten!$AI$15)/100),2.1,IF(((Notenliste!D18+Notenliste!F18+Notenliste!H18)/$AU$1)&gt;=((Endnoten!$AI$16)/100),2.2,IF(((Notenliste!D18+Notenliste!F18+Notenliste!H18)/$AU$1)&gt;=((Endnoten!$AI$17)/100),2.3,IF(((Notenliste!D18+Notenliste!F18+Notenliste!H18)/$AU$1)&gt;=((Endnoten!$AI$18)/100),2.4,IF(((Notenliste!D18+Notenliste!F18+Notenliste!H18)/$AU$1)&gt;=((Endnoten!$AI$19)/100),2.5,IF(((Notenliste!D18+Notenliste!F18+Notenliste!H18)/$AU$1)&gt;=((Endnoten!$AI$20)/100),2.6,IF(((Notenliste!D18+Notenliste!F18+Notenliste!H18)/$AU$1)&gt;=((Endnoten!$AI$21)/100),2.7,IF(((Notenliste!D18+Notenliste!F18+Notenliste!H18)/$AU$1)&gt;=((Endnoten!$AI$22)/100),2.8,IF(((Notenliste!D18+Notenliste!F18+Notenliste!H18)/$AU$1)&gt;=((Endnoten!$AI$23)/100),2.9,IF(((Notenliste!D18+Notenliste!F18+Notenliste!H18)/$AU$1)&gt;=((Endnoten!$AI$24)/100),3,IF(((Notenliste!D18+Notenliste!F18+Notenliste!H18)/$AU$1)&gt;=((Endnoten!$AI$25)/100),3.1,IF(((Notenliste!D18+Notenliste!F18+Notenliste!H18)/$AU$1)&gt;=((Endnoten!$AI$26)/100),3.2,IF(((Notenliste!D18+Notenliste!F18+Notenliste!H18)/$AU$1)&gt;=((Endnoten!$AI$27)/100),3.3,IF(((Notenliste!D18+Notenliste!F18+Notenliste!H18)/$AU$1)&gt;=((Endnoten!$AI$28)/100),3.4,IF(((Notenliste!D18+Notenliste!F18+Notenliste!H18)/$AU$1)&gt;=((Endnoten!$AI$29)/100),3.5,IF(((Notenliste!D18+Notenliste!F18+Notenliste!H18)/$AU$1)&gt;=((Endnoten!$AI$30)/100),3.6,IF(((Notenliste!D18+Notenliste!F18+Notenliste!H18)/$AU$1)&gt;=((Endnoten!$AI$31)/100),3.7,IF(((Notenliste!D18+Notenliste!F18+Notenliste!H18)/$AU$1)&gt;=((Endnoten!$AI$32)/100),3.8,IF(((Notenliste!D18+Notenliste!F18+Notenliste!H18)/$AU$1)&gt;=((Endnoten!$AI$33)/100),3.9,IF(((Notenliste!D18+Notenliste!F18+Notenliste!H18)/$AU$1)&gt;=((Endnoten!$AI$34)/100),4,IF(((Notenliste!D18+Notenliste!F18+Notenliste!H18)/$AU$1)&gt;=((Endnoten!$AI$35)/100),4.1,IF(((Notenliste!D18+Notenliste!F18+Notenliste!H18)/$AU$1)&gt;=((Endnoten!$AI$36)/100),4.2,IF(((Notenliste!D18+Notenliste!F18+Notenliste!H18)/$AU$1)&gt;=((Endnoten!$AI$37)/100),4.3,IF(((Notenliste!D18+Notenliste!F18+Notenliste!H18)/$AU$1)&gt;=((Endnoten!$AI$38)/100),4.4,IF(((Notenliste!D18+Notenliste!F18+Notenliste!H18)/$AU$1)&gt;=((Endnoten!$AI$39)/100),4.5,IF(((Notenliste!D18+Notenliste!F18+Notenliste!H18)/$AU$1)&gt;=((Endnoten!$AI$40)/100),4.6,IF(((Notenliste!D18+Notenliste!F18+Notenliste!H18)/$AU$1)&gt;=((Endnoten!$AI$41)/100),4.7,IF(((Notenliste!D18+Notenliste!F18+Notenliste!H18)/$AU$1)&gt;=((Endnoten!$AI$42)/100),4.8,IF(((Notenliste!D18+Notenliste!F18+Notenliste!H18)/$AU$1)&gt;=((Endnoten!$AI$43)/100),4.9,5))))))))))))))))))))))))))))))))))))))))</f>
        <v>5</v>
      </c>
      <c r="AV19" s="1">
        <f>IF(((Notenliste!D18+Notenliste!F18+Notenliste!H18+Notenliste!L18)/$AV$1)&gt;=((Endnoten!$AI$5+1)/100),1,IF(((Notenliste!D18+Notenliste!F18+Notenliste!H18+Notenliste!L18)/$AV$1)&gt;=(Endnoten!$AI$5/100),1.1,IF(((Notenliste!D18+Notenliste!F18+Notenliste!H18+Notenliste!L18)/$AV$1)&gt;=(Endnoten!$AI$6/100),1.2,IF(((Notenliste!D18+Notenliste!F18+Notenliste!H18+Notenliste!L18)/$AV$1)&gt;=(Endnoten!$AI$7/100),1.3,IF(((Notenliste!D18+Notenliste!F18+Notenliste!H18+Notenliste!L18)/$AV$1)&gt;=((Endnoten!$AI$8)/100),1.4,IF(((Notenliste!D18+Notenliste!F18+Notenliste!H18+Notenliste!L18)/$AV$1)&gt;=((Endnoten!$AI$9)/100),1.5,IF(((Notenliste!D18+Notenliste!F18+Notenliste!H18+Notenliste!L18)/$AV$1)&gt;=((Endnoten!$AI$10)/100),1.6,IF(((Notenliste!D18+Notenliste!F18+Notenliste!H18+Notenliste!L18)/$AV$1)&gt;=((Endnoten!$AI$11)/100),1.7,IF(((Notenliste!D18+Notenliste!F18+Notenliste!H18+Notenliste!L18)/$AV$1)&gt;=((Endnoten!$AI$12)/100),1.8,IF(((Notenliste!D18+Notenliste!F18+Notenliste!H18+Notenliste!L18)/$AV$1)&gt;=((Endnoten!$AI$13)/100),1.9,IF(((Notenliste!D18+Notenliste!F18+Notenliste!H18+Notenliste!L18)/$AV$1)&gt;=((Endnoten!$AI$14)/100),2,IF(((Notenliste!D18+Notenliste!F18+Notenliste!H18+Notenliste!L18)/$AV$1)&gt;=((Endnoten!$AI$15)/100),2.1,IF(((Notenliste!D18+Notenliste!F18+Notenliste!H18+Notenliste!L18)/$AV$1)&gt;=((Endnoten!$AI$16)/100),2.2,IF(((Notenliste!D18+Notenliste!F18+Notenliste!H18+Notenliste!L18)/$AV$1)&gt;=((Endnoten!$AI$17)/100),2.3,IF(((Notenliste!D18+Notenliste!F18+Notenliste!H18+Notenliste!L18)/$AV$1)&gt;=((Endnoten!$AI$18)/100),2.4,IF(((Notenliste!D18+Notenliste!F18+Notenliste!H18+Notenliste!L18)/$AV$1)&gt;=((Endnoten!$AI$19)/100),2.5,IF(((Notenliste!D18+Notenliste!F18+Notenliste!H18+Notenliste!L18)/$AV$1)&gt;=((Endnoten!$AI$20)/100),2.6,IF(((Notenliste!D18+Notenliste!F18+Notenliste!H18+Notenliste!L18)/$AV$1)&gt;=((Endnoten!$AI$21)/100),2.7,IF(((Notenliste!D18+Notenliste!F18+Notenliste!H18+Notenliste!L18)/$AV$1)&gt;=((Endnoten!$AI$22)/100),2.8,IF(((Notenliste!D18+Notenliste!F18+Notenliste!H18+Notenliste!L18)/$AV$1)&gt;=((Endnoten!$AI$23)/100),2.9,IF(((Notenliste!D18+Notenliste!F18+Notenliste!H18+Notenliste!L18)/$AV$1)&gt;=((Endnoten!$AI$24)/100),3,IF(((Notenliste!D18+Notenliste!F18+Notenliste!H18+Notenliste!L18)/$AV$1)&gt;=((Endnoten!$AI$25)/100),3.1,IF(((Notenliste!D18+Notenliste!F18+Notenliste!H18+Notenliste!L18)/$AV$1)&gt;=((Endnoten!$AI$26)/100),3.2,IF(((Notenliste!D18+Notenliste!F18+Notenliste!H18+Notenliste!L18)/$AV$1)&gt;=((Endnoten!$AI$27)/100),3.3,IF(((Notenliste!D18+Notenliste!F18+Notenliste!H18+Notenliste!L18)/$AV$1)&gt;=((Endnoten!$AI$28)/100),3.4,IF(((Notenliste!D18+Notenliste!F18+Notenliste!H18+Notenliste!L18)/$AV$1)&gt;=((Endnoten!$AI$29)/100),3.5,IF(((Notenliste!D18+Notenliste!F18+Notenliste!H18+Notenliste!L18)/$AV$1)&gt;=((Endnoten!$AI$30)/100),3.6,IF(((Notenliste!D18+Notenliste!F18+Notenliste!H18+Notenliste!L18)/$AV$1)&gt;=((Endnoten!$AI$31)/100),3.7,IF(((Notenliste!D18+Notenliste!F18+Notenliste!H18+Notenliste!L18)/$AV$1)&gt;=((Endnoten!$AI$32)/100),3.8,IF(((Notenliste!D18+Notenliste!F18+Notenliste!H18+Notenliste!L18)/$AV$1)&gt;=((Endnoten!$AI$33)/100),3.9,IF(((Notenliste!D18+Notenliste!F18+Notenliste!H18+Notenliste!L18)/$AV$1)&gt;=((Endnoten!$AI$34)/100),4,IF(((Notenliste!D18+Notenliste!F18+Notenliste!H18+Notenliste!L18)/$AV$1)&gt;=((Endnoten!$AI$35)/100),4.1,IF(((Notenliste!D18+Notenliste!F18+Notenliste!H18+Notenliste!L18)/$AV$1)&gt;=((Endnoten!$AI$36)/100),4.2,IF(((Notenliste!D18+Notenliste!F18+Notenliste!H18+Notenliste!L18)/$AV$1)&gt;=((Endnoten!$AI$37)/100),4.3,IF(((Notenliste!D18+Notenliste!F18+Notenliste!H18+Notenliste!L18)/$AV$1)&gt;=((Endnoten!$AI$38)/100),4.4,IF(((Notenliste!D18+Notenliste!F18+Notenliste!H18+Notenliste!L18)/$AV$1)&gt;=((Endnoten!$AI$39)/100),4.5,IF(((Notenliste!D18+Notenliste!F18+Notenliste!H18+Notenliste!L18)/$AV$1)&gt;=((Endnoten!$AI$40)/100),4.6,IF(((Notenliste!D18+Notenliste!F18+Notenliste!H18+Notenliste!L18)/$AV$1)&gt;=((Endnoten!$AI$41)/100),4.7,IF(((Notenliste!D18+Notenliste!F18+Notenliste!H18+Notenliste!L18)/$AV$1)&gt;=((Endnoten!$AI$42)/100),4.8,IF(((Notenliste!D18+Notenliste!F18+Notenliste!H18+Notenliste!L18)/$AV$1)&gt;=((Endnoten!$AI$43)/100),4.9,5))))))))))))))))))))))))))))))))))))))))</f>
        <v>5</v>
      </c>
    </row>
    <row r="20" spans="1:48" ht="18.75" x14ac:dyDescent="0.3">
      <c r="A20" s="32">
        <f>'Schüler+Bedienungsanleitung'!B32</f>
        <v>17</v>
      </c>
      <c r="B20" s="34">
        <f>'Schüler+Bedienungsanleitung'!C32</f>
        <v>17</v>
      </c>
      <c r="C20" s="32">
        <f>Notenliste!D19</f>
        <v>0</v>
      </c>
      <c r="D20" s="33">
        <f>IF(Notenliste!D19&gt;=0.1,Notenliste!D19/Notenliste!D$1,)</f>
        <v>0</v>
      </c>
      <c r="E20" s="34">
        <f>IF(Endnoten!D20&gt;=(Endnoten!$AG$5/100),1,IF(Endnoten!D20&gt;=(Endnoten!$AG$6/100),2,IF(Endnoten!D20&gt;=(Endnoten!$AG$7/100),3,IF(Endnoten!D20&gt;=(Endnoten!$AG$8/100),4,5))))</f>
        <v>5</v>
      </c>
      <c r="F20" s="38">
        <f>IF(((Notenliste!D19)/Notenliste!$D$1)&gt;=((Endnoten!$AI$5+1)/100),1,IF(((Notenliste!D19)/Notenliste!$D$1)&gt;=(Endnoten!$AI$5/100),1.1,IF(((Notenliste!D19)/Notenliste!$D$1)&gt;=(Endnoten!$AI$6/100),1.2,IF(((Notenliste!D19)/Notenliste!$D$1)&gt;=(Endnoten!$AI$7/100),1.3,IF(((Notenliste!D19)/Notenliste!$D$1)&gt;=((Endnoten!$AI$8)/100),1.4,IF(((Notenliste!D19)/Notenliste!$D$1)&gt;=((Endnoten!$AI$9)/100),1.44,IF(((Notenliste!D19)/Notenliste!$D$1)&gt;=((Endnoten!$AI$10)/100),1.6,IF(((Notenliste!D19)/Notenliste!$D$1)&gt;=((Endnoten!$AI$11)/100),1.7,IF(((Notenliste!D19)/Notenliste!$D$1)&gt;=((Endnoten!$AI$12)/100),1.8,IF(((Notenliste!D19)/Notenliste!$D$1)&gt;=((Endnoten!$AI$13)/100),1.9,IF(((Notenliste!D19)/Notenliste!$D$1)&gt;=((Endnoten!$AI$14)/100),2,IF(((Notenliste!D19)/Notenliste!$D$1)&gt;=((Endnoten!$AI$15)/100),2.1,IF(((Notenliste!D19)/Notenliste!$D$1)&gt;=((Endnoten!$AI$16)/100),2.2,IF(((Notenliste!D19)/Notenliste!$D$1)&gt;=((Endnoten!$AI$17)/100),2.3,IF(((Notenliste!D19)/Notenliste!$D$1)&gt;=((Endnoten!$AI$18)/100),2.4,IF(((Notenliste!D19)/Notenliste!$D$1)&gt;=((Endnoten!$AI$19)/100),2.5,IF(((Notenliste!D19)/Notenliste!$D$1)&gt;=((Endnoten!$AI$20)/100),2.6,IF(((Notenliste!D19)/Notenliste!$D$1)&gt;=((Endnoten!$AI$21)/100),2.7,IF(((Notenliste!D19)/Notenliste!$D$1)&gt;=((Endnoten!$AI$22)/100),2.8,IF(((Notenliste!D19)/Notenliste!$D$1)&gt;=((Endnoten!$AI$23)/100),2.9,IF(((Notenliste!D19)/Notenliste!$D$1)&gt;=((Endnoten!$AI$24)/100),3,IF(((Notenliste!D19)/Notenliste!$D$1)&gt;=((Endnoten!$AI$25)/100),3.1,IF(((Notenliste!D19)/Notenliste!$D$1)&gt;=((Endnoten!$AI$26)/100),3.2,IF(((Notenliste!D19)/Notenliste!$D$1)&gt;=((Endnoten!$AI$27)/100),3.3,IF(((Notenliste!D19)/Notenliste!$D$1)&gt;=((Endnoten!$AI$28)/100),3.4,IF(((Notenliste!D19)/Notenliste!$D$1)&gt;=((Endnoten!$AI$29)/100),3.5,IF(((Notenliste!D19)/Notenliste!$D$1)&gt;=((Endnoten!$AI$30)/100),3.6,IF(((Notenliste!D19)/Notenliste!$D$1)&gt;=((Endnoten!$AI$31)/100),3.7,IF(((Notenliste!D19)/Notenliste!$D$1)&gt;=((Endnoten!$AI$32)/100),3.8,IF(((Notenliste!D19)/Notenliste!$D$1)&gt;=((Endnoten!$AI$33)/100),3.9,IF(((Notenliste!D19)/Notenliste!$D$1)&gt;=((Endnoten!$AI$34)/100),4,IF(((Notenliste!D19)/Notenliste!$D$1)&gt;=((Endnoten!$AI$35)/100),4.1,IF(((Notenliste!D19)/Notenliste!$D$1)&gt;=((Endnoten!$AI$36)/100),4.2,IF(((Notenliste!D19)/Notenliste!$D$1)&gt;=((Endnoten!$AI$37)/100),4.3,IF(((Notenliste!D19)/Notenliste!$D$1)&gt;=((Endnoten!$AI$38)/100),4.4,IF(((Notenliste!D19)/Notenliste!$D$1)&gt;=((Endnoten!$AI$39)/100),4.5,IF(((Notenliste!D19)/Notenliste!$D$1)&gt;=((Endnoten!$AI$40)/100),4.6,IF(((Notenliste!D19)/Notenliste!$D$1)&gt;=((Endnoten!$AI$41)/100),4.7,IF(((Notenliste!D19)/Notenliste!$D$1)&gt;=((Endnoten!$AI$42)/100),4.8,IF(((Notenliste!D19)/Notenliste!$D$1)&gt;=((Endnoten!$AI$43)/100),4.9,5))))))))))))))))))))))))))))))))))))))))</f>
        <v>5</v>
      </c>
      <c r="G20" s="32">
        <f>Notenliste!F19</f>
        <v>0</v>
      </c>
      <c r="H20" s="33">
        <f>IF(Notenliste!F19&gt;=0.1,Notenliste!F19/Notenliste!F$1,)</f>
        <v>0</v>
      </c>
      <c r="I20" s="34">
        <f>IF(Endnoten!H20&gt;=(Endnoten!$AG$5/100),1,IF(Endnoten!H20&gt;=(Endnoten!$AG$6/100),2,IF(Endnoten!H20&gt;=(Endnoten!$AG$7/100),3,IF(Endnoten!H20&gt;=(Endnoten!$AG$8/100),4,5))))</f>
        <v>5</v>
      </c>
      <c r="J20" s="38" t="e">
        <f>IF(((Notenliste!F19)/Notenliste!$F$1)&gt;=((Endnoten!$AI$5+1)/100),1,IF(((Notenliste!F19)/Notenliste!$F$1)&gt;=(Endnoten!$AI$5/100),1.1,IF(((Notenliste!F19)/Notenliste!$F$1)&gt;=(Endnoten!$AI$6/100),1.2,IF(((Notenliste!F19)/Notenliste!$F$1)&gt;=(Endnoten!$AI$7/100),1.3,IF(((Notenliste!F19)/Notenliste!$F$1)&gt;=((Endnoten!$AI$8)/100),1.4,IF(((Notenliste!F19)/Notenliste!$F$1)&gt;=((Endnoten!$AI$9)/100),1.44,IF(((Notenliste!F19)/Notenliste!$F$1)&gt;=((Endnoten!$AI$10)/100),1.6,IF(((Notenliste!F19)/Notenliste!$F$1)&gt;=((Endnoten!$AI$11)/100),1.7,IF(((Notenliste!F19)/Notenliste!$F$1)&gt;=((Endnoten!$AI$12)/100),1.8,IF(((Notenliste!F19)/Notenliste!$F$1)&gt;=((Endnoten!$AI$13)/100),1.9,IF(((Notenliste!F19)/Notenliste!$F$1)&gt;=((Endnoten!$AI$14)/100),2,IF(((Notenliste!F19)/Notenliste!$F$1)&gt;=((Endnoten!$AI$15)/100),2.1,IF(((Notenliste!F19)/Notenliste!$F$1)&gt;=((Endnoten!$AI$16)/100),2.2,IF(((Notenliste!F19)/Notenliste!$F$1)&gt;=((Endnoten!$AI$17)/100),2.3,IF(((Notenliste!F19)/Notenliste!$F$1)&gt;=((Endnoten!$AI$18)/100),2.4,IF(((Notenliste!F19)/Notenliste!$F$1)&gt;=((Endnoten!$AI$19)/100),2.5,IF(((Notenliste!F19)/Notenliste!$F$1)&gt;=((Endnoten!$AI$20)/100),2.6,IF(((Notenliste!F19)/Notenliste!$F$1)&gt;=((Endnoten!$AI$21)/100),2.7,IF(((Notenliste!F19)/Notenliste!$F$1)&gt;=((Endnoten!$AI$22)/100),2.8,IF(((Notenliste!F19)/Notenliste!$F$1)&gt;=((Endnoten!$AI$23)/100),2.9,IF(((Notenliste!F19)/Notenliste!$F$1)&gt;=((Endnoten!$AI$24)/100),3,IF(((Notenliste!F19)/Notenliste!$F$1)&gt;=((Endnoten!$AI$25)/100),3.1,IF(((Notenliste!F19)/Notenliste!$F$1)&gt;=((Endnoten!$AI$26)/100),3.2,IF(((Notenliste!F19)/Notenliste!$F$1)&gt;=((Endnoten!$AI$27)/100),3.3,IF(((Notenliste!F19)/Notenliste!$F$1)&gt;=((Endnoten!$AI$28)/100),3.4,IF(((Notenliste!F19)/Notenliste!$F$1)&gt;=((Endnoten!$AI$29)/100),3.5,IF(((Notenliste!F19)/Notenliste!$F$1)&gt;=((Endnoten!$AI$30)/100),3.6,IF(((Notenliste!F19)/Notenliste!$F$1)&gt;=((Endnoten!$AI$31)/100),3.7,IF(((Notenliste!F19)/Notenliste!$F$1)&gt;=((Endnoten!$AI$32)/100),3.8,IF(((Notenliste!F19)/Notenliste!$F$1)&gt;=((Endnoten!$AI$33)/100),3.9,IF(((Notenliste!F19)/Notenliste!$F$1)&gt;=((Endnoten!$AI$34)/100),4,IF(((Notenliste!F19)/Notenliste!$F$1)&gt;=((Endnoten!$AI$35)/100),4.1,IF(((Notenliste!F19)/Notenliste!$F$1)&gt;=((Endnoten!$AI$36)/100),4.2,IF(((Notenliste!F19)/Notenliste!$F$1)&gt;=((Endnoten!$AI$37)/100),4.3,IF(((Notenliste!F19)/Notenliste!$F$1)&gt;=((Endnoten!$AI$38)/100),4.4,IF(((Notenliste!F19)/Notenliste!$F$1)&gt;=((Endnoten!$AI$39)/100),4.5,IF(((Notenliste!F19)/Notenliste!$F$1)&gt;=((Endnoten!$AI$40)/100),4.6,IF(((Notenliste!F19)/Notenliste!$F$1)&gt;=((Endnoten!$AI$41)/100),4.7,IF(((Notenliste!F19)/Notenliste!$F$1)&gt;=((Endnoten!$AI$42)/100),4.8,IF(((Notenliste!F19)/Notenliste!$F$1)&gt;=((Endnoten!$AI$43)/100),4.9,5))))))))))))))))))))))))))))))))))))))))</f>
        <v>#DIV/0!</v>
      </c>
      <c r="K20" s="32">
        <f>Notenliste!H19</f>
        <v>0</v>
      </c>
      <c r="L20" s="33">
        <f>IF(Notenliste!H19&gt;=0.1,Notenliste!H19/Notenliste!H$1,)</f>
        <v>0</v>
      </c>
      <c r="M20" s="34">
        <f>IF(Endnoten!L20&gt;=(Endnoten!$AG$5/100),1,IF(Endnoten!L20&gt;=(Endnoten!$AG$6/100),2,IF(Endnoten!L20&gt;=(Endnoten!$AG$7/100),3,IF(Endnoten!L20&gt;=(Endnoten!$AG$8/100),4,5))))</f>
        <v>5</v>
      </c>
      <c r="N20" s="38" t="e">
        <f>IF(((Notenliste!H19)/Notenliste!$H$1)&gt;=((Endnoten!$AI$5+1)/100),1,IF(((Notenliste!H19)/Notenliste!$H$1)&gt;=(Endnoten!$AI$5/100),1.1,IF(((Notenliste!H19)/Notenliste!$H$1)&gt;=(Endnoten!$AI$6/100),1.2,IF(((Notenliste!H19)/Notenliste!$H$1)&gt;=(Endnoten!$AI$7/100),1.3,IF(((Notenliste!H19)/Notenliste!$H$1)&gt;=((Endnoten!$AI$8)/100),1.4,IF(((Notenliste!H19)/Notenliste!$H$1)&gt;=((Endnoten!$AI$9)/100),1.44,IF(((Notenliste!H19)/Notenliste!$H$1)&gt;=((Endnoten!$AI$10)/100),1.6,IF(((Notenliste!H19)/Notenliste!$H$1)&gt;=((Endnoten!$AI$11)/100),1.7,IF(((Notenliste!H19)/Notenliste!$H$1)&gt;=((Endnoten!$AI$12)/100),1.8,IF(((Notenliste!H19)/Notenliste!$H$1)&gt;=((Endnoten!$AI$13)/100),1.9,IF(((Notenliste!H19)/Notenliste!$H$1)&gt;=((Endnoten!$AI$14)/100),2,IF(((Notenliste!H19)/Notenliste!$H$1)&gt;=((Endnoten!$AI$15)/100),2.1,IF(((Notenliste!H19)/Notenliste!$H$1)&gt;=((Endnoten!$AI$16)/100),2.2,IF(((Notenliste!H19)/Notenliste!$H$1)&gt;=((Endnoten!$AI$17)/100),2.3,IF(((Notenliste!H19)/Notenliste!$H$1)&gt;=((Endnoten!$AI$18)/100),2.4,IF(((Notenliste!H19)/Notenliste!$H$1)&gt;=((Endnoten!$AI$19)/100),2.5,IF(((Notenliste!H19)/Notenliste!$H$1)&gt;=((Endnoten!$AI$20)/100),2.6,IF(((Notenliste!H19)/Notenliste!$H$1)&gt;=((Endnoten!$AI$21)/100),2.7,IF(((Notenliste!H19)/Notenliste!$H$1)&gt;=((Endnoten!$AI$22)/100),2.8,IF(((Notenliste!H19)/Notenliste!$H$1)&gt;=((Endnoten!$AI$23)/100),2.9,IF(((Notenliste!H19)/Notenliste!$H$1)&gt;=((Endnoten!$AI$24)/100),3,IF(((Notenliste!H19)/Notenliste!$H$1)&gt;=((Endnoten!$AI$25)/100),3.1,IF(((Notenliste!H19)/Notenliste!$H$1)&gt;=((Endnoten!$AI$26)/100),3.2,IF(((Notenliste!H19)/Notenliste!$H$1)&gt;=((Endnoten!$AI$27)/100),3.3,IF(((Notenliste!H19)/Notenliste!$H$1)&gt;=((Endnoten!$AI$28)/100),3.4,IF(((Notenliste!H19)/Notenliste!$H$1)&gt;=((Endnoten!$AI$29)/100),3.5,IF(((Notenliste!H19)/Notenliste!$H$1)&gt;=((Endnoten!$AI$30)/100),3.6,IF(((Notenliste!H19)/Notenliste!$H$1)&gt;=((Endnoten!$AI$31)/100),3.7,IF(((Notenliste!H19)/Notenliste!$H$1)&gt;=((Endnoten!$AI$32)/100),3.8,IF(((Notenliste!H19)/Notenliste!$H$1)&gt;=((Endnoten!$AI$33)/100),3.9,IF(((Notenliste!H19)/Notenliste!$H$1)&gt;=((Endnoten!$AI$34)/100),4,IF(((Notenliste!H19)/Notenliste!$H$1)&gt;=((Endnoten!$AI$35)/100),4.1,IF(((Notenliste!H19)/Notenliste!$H$1)&gt;=((Endnoten!$AI$36)/100),4.2,IF(((Notenliste!H19)/Notenliste!$H$1)&gt;=((Endnoten!$AI$37)/100),4.3,IF(((Notenliste!H19)/Notenliste!$H$1)&gt;=((Endnoten!$AI$38)/100),4.4,IF(((Notenliste!H19)/Notenliste!$H$1)&gt;=((Endnoten!$AI$39)/100),4.5,IF(((Notenliste!H19)/Notenliste!$H$1)&gt;=((Endnoten!$AI$40)/100),4.6,IF(((Notenliste!H19)/Notenliste!$H$1)&gt;=((Endnoten!$AI$41)/100),4.7,IF(((Notenliste!H19)/Notenliste!$H$1)&gt;=((Endnoten!$AI$42)/100),4.8,IF(((Notenliste!H19)/Notenliste!$H$1)&gt;=((Endnoten!$AI$43)/100),4.9,5))))))))))))))))))))))))))))))))))))))))</f>
        <v>#DIV/0!</v>
      </c>
      <c r="O20" s="32">
        <f>Notenliste!L19</f>
        <v>0</v>
      </c>
      <c r="P20" s="33">
        <f>IF(Notenliste!J19&gt;=0.1,Notenliste!J19/Notenliste!J$1,)</f>
        <v>0</v>
      </c>
      <c r="Q20" s="34">
        <f>IF(Endnoten!P20&gt;=(Endnoten!$AG$5/100),1,IF(Endnoten!P20&gt;=(Endnoten!$AG$6/100),2,IF(Endnoten!P20&gt;=(Endnoten!$AG$7/100),3,IF(Endnoten!P20&gt;=(Endnoten!$AG$8/100),4,5))))</f>
        <v>5</v>
      </c>
      <c r="R20" s="38" t="e">
        <f>IF(((Notenliste!J19)/Notenliste!$J$1)&gt;=((Endnoten!$AI$5+1)/100),1,IF(((Notenliste!J19)/Notenliste!$J$1)&gt;=(Endnoten!$AI$5/100),1.1,IF(((Notenliste!J19)/Notenliste!$J$1)&gt;=(Endnoten!$AI$6/100),1.2,IF(((Notenliste!J19)/Notenliste!$J$1)&gt;=(Endnoten!$AI$7/100),1.3,IF(((Notenliste!J19)/Notenliste!$J$1)&gt;=((Endnoten!$AI$8)/100),1.4,IF(((Notenliste!J19)/Notenliste!$J$1)&gt;=((Endnoten!$AI$9)/100),1.44,IF(((Notenliste!J19)/Notenliste!$J$1)&gt;=((Endnoten!$AI$10)/100),1.6,IF(((Notenliste!J19)/Notenliste!$J$1)&gt;=((Endnoten!$AI$11)/100),1.7,IF(((Notenliste!J19)/Notenliste!$J$1)&gt;=((Endnoten!$AI$12)/100),1.8,IF(((Notenliste!J19)/Notenliste!$J$1)&gt;=((Endnoten!$AI$13)/100),1.9,IF(((Notenliste!J19)/Notenliste!$J$1)&gt;=((Endnoten!$AI$14)/100),2,IF(((Notenliste!J19)/Notenliste!$J$1)&gt;=((Endnoten!$AI$15)/100),2.1,IF(((Notenliste!J19)/Notenliste!$J$1)&gt;=((Endnoten!$AI$16)/100),2.2,IF(((Notenliste!J19)/Notenliste!$J$1)&gt;=((Endnoten!$AI$17)/100),2.3,IF(((Notenliste!J19)/Notenliste!$J$1)&gt;=((Endnoten!$AI$18)/100),2.4,IF(((Notenliste!J19)/Notenliste!$J$1)&gt;=((Endnoten!$AI$19)/100),2.5,IF(((Notenliste!J19)/Notenliste!$J$1)&gt;=((Endnoten!$AI$20)/100),2.6,IF(((Notenliste!J19)/Notenliste!$J$1)&gt;=((Endnoten!$AI$21)/100),2.7,IF(((Notenliste!J19)/Notenliste!$J$1)&gt;=((Endnoten!$AI$22)/100),2.8,IF(((Notenliste!J19)/Notenliste!$J$1)&gt;=((Endnoten!$AI$23)/100),2.9,IF(((Notenliste!J19)/Notenliste!$J$1)&gt;=((Endnoten!$AI$24)/100),3,IF(((Notenliste!J19)/Notenliste!$J$1)&gt;=((Endnoten!$AI$25)/100),3.1,IF(((Notenliste!J19)/Notenliste!$J$1)&gt;=((Endnoten!$AI$26)/100),3.2,IF(((Notenliste!J19)/Notenliste!$J$1)&gt;=((Endnoten!$AI$27)/100),3.3,IF(((Notenliste!J19)/Notenliste!$J$1)&gt;=((Endnoten!$AI$28)/100),3.4,IF(((Notenliste!J19)/Notenliste!$J$1)&gt;=((Endnoten!$AI$29)/100),3.5,IF(((Notenliste!J19)/Notenliste!$J$1)&gt;=((Endnoten!$AI$30)/100),3.6,IF(((Notenliste!J19)/Notenliste!$J$1)&gt;=((Endnoten!$AI$31)/100),3.7,IF(((Notenliste!J19)/Notenliste!$J$1)&gt;=((Endnoten!$AI$32)/100),3.8,IF(((Notenliste!J19)/Notenliste!$J$1)&gt;=((Endnoten!$AI$33)/100),3.9,IF(((Notenliste!J19)/Notenliste!$J$1)&gt;=((Endnoten!$AI$34)/100),4,IF(((Notenliste!J19)/Notenliste!$J$1)&gt;=((Endnoten!$AI$35)/100),4.1,IF(((Notenliste!J19)/Notenliste!$J$1)&gt;=((Endnoten!$AI$36)/100),4.2,IF(((Notenliste!J19)/Notenliste!$J$1)&gt;=((Endnoten!$AI$37)/100),4.3,IF(((Notenliste!J19)/Notenliste!$J$1)&gt;=((Endnoten!$AI$38)/100),4.4,IF(((Notenliste!J19)/Notenliste!$J$1)&gt;=((Endnoten!$AI$39)/100),4.5,IF(((Notenliste!J19)/Notenliste!$J$1)&gt;=((Endnoten!$AI$40)/100),4.6,IF(((Notenliste!J19)/Notenliste!$J$1)&gt;=((Endnoten!$AI$41)/100),4.7,IF(((Notenliste!J19)/Notenliste!$J$1)&gt;=((Endnoten!$AI$42)/100),4.8,IF(((Notenliste!J19)/Notenliste!$J$1)&gt;=((Endnoten!$AI$43)/100),4.9,5))))))))))))))))))))))))))))))))))))))))</f>
        <v>#DIV/0!</v>
      </c>
      <c r="S20" s="32">
        <f>Notenliste!L19</f>
        <v>0</v>
      </c>
      <c r="T20" s="33">
        <f>IF(Notenliste!L19&gt;=0.1,Notenliste!L19/Notenliste!L$1,)</f>
        <v>0</v>
      </c>
      <c r="U20" s="34">
        <f>IF(Endnoten!T20&gt;=(Endnoten!$AG$5/100),1,IF(Endnoten!T20&gt;=(Endnoten!$AG$6/100),2,IF(Endnoten!T20&gt;=(Endnoten!$AG$7/100),3,IF(Endnoten!T20&gt;=(Endnoten!$AG$8/100),4,5))))</f>
        <v>5</v>
      </c>
      <c r="V20" s="38" t="e">
        <f>IF(((Notenliste!L19)/Notenliste!$L$1)&gt;=((Endnoten!$AI$5+1)/100),1,IF(((Notenliste!L19)/Notenliste!$L$1)&gt;=(Endnoten!$AI$5/100),1.1,IF(((Notenliste!L19)/Notenliste!$L$1)&gt;=(Endnoten!$AI$6/100),1.2,IF(((Notenliste!L19)/Notenliste!$L$1)&gt;=(Endnoten!$AI$7/100),1.3,IF(((Notenliste!L19)/Notenliste!$L$1)&gt;=((Endnoten!$AI$8)/100),1.4,IF(((Notenliste!L19)/Notenliste!$L$1)&gt;=((Endnoten!$AI$9)/100),1.5,IF(((Notenliste!L19)/Notenliste!$L$1)&gt;=((Endnoten!$AI$10)/100),1.6,IF(((Notenliste!L19)/Notenliste!$L$1)&gt;=((Endnoten!$AI$11)/100),1.7,IF(((Notenliste!L19)/Notenliste!$L$1)&gt;=((Endnoten!$AI$12)/100),1.8,IF(((Notenliste!L19)/Notenliste!$L$1)&gt;=((Endnoten!$AI$13)/100),1.9,IF(((Notenliste!L19)/Notenliste!$L$1)&gt;=((Endnoten!$AI$14)/100),2,IF(((Notenliste!L19)/Notenliste!$L$1)&gt;=((Endnoten!$AI$15)/100),2.1,IF(((Notenliste!L19)/Notenliste!$L$1)&gt;=((Endnoten!$AI$16)/100),2.2,IF(((Notenliste!L19)/Notenliste!$L$1)&gt;=((Endnoten!$AI$17)/100),2.3,IF(((Notenliste!L19)/Notenliste!$L$1)&gt;=((Endnoten!$AI$18)/100),2.4,IF(((Notenliste!L19)/Notenliste!$L$1)&gt;=((Endnoten!$AI$19)/100),2.5,IF(((Notenliste!L19)/Notenliste!$L$1)&gt;=((Endnoten!$AI$20)/100),2.6,IF(((Notenliste!L19)/Notenliste!$L$1)&gt;=((Endnoten!$AI$21)/100),2.7,IF(((Notenliste!L19)/Notenliste!$L$1)&gt;=((Endnoten!$AI$22)/100),2.8,IF(((Notenliste!L19)/Notenliste!$L$1)&gt;=((Endnoten!$AI$23)/100),2.9,IF(((Notenliste!L19)/Notenliste!$L$1)&gt;=((Endnoten!$AI$24)/100),3,IF(((Notenliste!L19)/Notenliste!$L$1)&gt;=((Endnoten!$AI$25)/100),3.1,IF(((Notenliste!L19)/Notenliste!$L$1)&gt;=((Endnoten!$AI$26)/100),3.2,IF(((Notenliste!L19)/Notenliste!$L$1)&gt;=((Endnoten!$AI$27)/100),3.3,IF(((Notenliste!L19)/Notenliste!$L$1)&gt;=((Endnoten!$AI$28)/100),3.4,IF(((Notenliste!L19)/Notenliste!$L$1)&gt;=((Endnoten!$AI$29)/100),3.5,IF(((Notenliste!L19)/Notenliste!$L$1)&gt;=((Endnoten!$AI$30)/100),3.6,IF(((Notenliste!L19)/Notenliste!$L$1)&gt;=((Endnoten!$AI$31)/100),3.7,IF(((Notenliste!L19)/Notenliste!$L$1)&gt;=((Endnoten!$AI$32)/100),3.8,IF(((Notenliste!L19)/Notenliste!$L$1)&gt;=((Endnoten!$AI$33)/100),3.9,IF(((Notenliste!L19)/Notenliste!$L$1)&gt;=((Endnoten!$AI$34)/100),4,IF(((Notenliste!L19)/Notenliste!$L$1)&gt;=((Endnoten!$AI$35)/100),4.1,IF(((Notenliste!L19)/Notenliste!$L$1)&gt;=((Endnoten!$AI$36)/100),4.2,IF(((Notenliste!L19)/Notenliste!$L$1)&gt;=((Endnoten!$AI$37)/100),4.3,IF(((Notenliste!L19)/Notenliste!$L$1)&gt;=((Endnoten!$AI$38)/100),4.4,IF(((Notenliste!L19)/Notenliste!$L$1)&gt;=((Endnoten!$AI$39)/100),4.5,IF(((Notenliste!L19)/Notenliste!$L$1)&gt;=((Endnoten!$AI$40)/100),4.6,IF(((Notenliste!L19)/Notenliste!$L$1)&gt;=((Endnoten!$AI$41)/100),4.7,IF(((Notenliste!L19)/Notenliste!$L$1)&gt;=((Endnoten!$AI$42)/100),4.8,IF(((Notenliste!L19)/Notenliste!$L$1)&gt;=((Endnoten!$AI$43)/100),4.9,5))))))))))))))))))))))))))))))))))))))))</f>
        <v>#DIV/0!</v>
      </c>
      <c r="W20" s="32">
        <v>0</v>
      </c>
      <c r="X20" s="33" cm="1">
        <f t="array" ref="X20">ROUND(_xlfn.IFS((T20&gt;0.1),(AVERAGE(F20,J20,N20,R20,U20)),(P20&gt;=0.1),(AVERAGE(F20,J20,N20,R20)),(L20&gt;=0.1),(AVERAGE(F20,J20,N20)),(H20&gt;0.1),(AVERAGE(F20,J20)),(D20&gt;0.1),F20,(D20&lt;0.1),10.12345), 2)</f>
        <v>10.119999999999999</v>
      </c>
      <c r="Y20" s="33" t="str">
        <f t="shared" si="0"/>
        <v>ND</v>
      </c>
      <c r="Z20" s="33" t="e">
        <f t="shared" si="1"/>
        <v>#DIV/0!</v>
      </c>
      <c r="AA20" s="33">
        <f>SUM(Notenliste!O19:AR19)</f>
        <v>18</v>
      </c>
      <c r="AB20" s="33">
        <f>Notenliste!AT19</f>
        <v>1</v>
      </c>
      <c r="AC20" s="33" t="str">
        <f>IF((D20&lt;0.1),"Nur MA",((AB20*Notenliste!$AT$1)+(IF(W20=0,Y20,Z20)*(1-Notenliste!$AT$1))))</f>
        <v>Nur MA</v>
      </c>
      <c r="AD20" s="33" t="e">
        <f t="shared" si="2"/>
        <v>#DIV/0!</v>
      </c>
      <c r="AE20" s="10" t="e">
        <f t="shared" si="3"/>
        <v>#DIV/0!</v>
      </c>
      <c r="AH20" s="17">
        <v>2.6</v>
      </c>
      <c r="AI20" s="17">
        <f t="shared" si="10"/>
        <v>77</v>
      </c>
      <c r="AJ20">
        <f>IF(((AM20+AK20+AL20)/$AM$3)&gt;=((Endnoten!$AI$5+1)/100),1,IF(((AM20+AK20+AL20)/$AM$3)&gt;=(Endnoten!$AI$5/100),1.1,IF(((AM20+AK20+AL20)/$AM$3)&gt;=(Endnoten!$AI$6/100),1.2,IF(((AM20+AK20+AL20)/$AM$3)&gt;=(Endnoten!$AI$7/100),1.3,IF(((AM20+AK20+AL20)/$AM$3)&gt;=((Endnoten!$AI$8)/100),1.4,IF(((AM20+AK20+AL20)/$AM$3)&gt;=((Endnoten!$AI$9)/100),1.5,IF(((AM20+AK20+AL20)/$AM$3)&gt;=((Endnoten!$AI$10)/100),1.6,IF(((AM20+AK20+AL20)/$AM$3)&gt;=((Endnoten!$AI$11)/100),1.7,IF(((AM20+AK20+AL20)/$AM$3)&gt;=((Endnoten!$AI$12)/100),1.8,IF(((AM20+AK20+AL20)/$AM$3)&gt;=((Endnoten!$AI$13)/100),1.9,IF(((AM20+AK20+AL20)/$AM$3)&gt;=((Endnoten!$AI$14)/100),2,IF(((AM20+AK20+AL20)/$AM$3)&gt;=((Endnoten!$AI$15)/100),2.1,IF(((AM20+AK20+AL20)/$AM$3)&gt;=((Endnoten!$AI$16)/100),2.2,IF(((AM20+AK20+AL20)/$AM$3)&gt;=((Endnoten!$AI$17)/100),2.3,IF(((AM20+AK20+AL20)/$AM$3)&gt;=((Endnoten!$AI$18)/100),2.4,IF(((AM20+AK20+AL20)/$AM$3)&gt;=((Endnoten!$AI$19)/100),2.5,IF(((AM20+AK20+AL20)/$AM$3)&gt;=((Endnoten!$AI$20)/100),2.6,IF(((AM20+AK20+AL20)/$AM$3)&gt;=((Endnoten!$AI$21)/100),2.7,IF(((AM20+AK20+AL20)/$AM$3)&gt;=((Endnoten!$AI$22)/100),2.8,IF(((AM20+AK20+AL20)/$AM$3)&gt;=((Endnoten!$AI$23)/100),2.9,IF(((AM20+AK20+AL20)/$AM$3)&gt;=((Endnoten!$AI$24)/100),3,IF(((AM20+AK20+AL20)/$AM$3)&gt;=((Endnoten!$AI$25)/100),3.1,IF(((AM20+AK20+AL20)/$AM$3)&gt;=((Endnoten!$AI$26)/100),3.2,IF(((AM20+AK20+AL20)/$AM$3)&gt;=((Endnoten!$AI$27)/100),3.3,IF(((AM20+AK20+AL20)/$AM$3)&gt;=((Endnoten!$AI$28)/100),3.4,IF(((AM20+AK20+AL20)/$AM$3)&gt;=((Endnoten!$AI$29)/100),3.5,IF(((AM20+AK20+AL20)/$AM$3)&gt;=((Endnoten!$AI$30)/100),3.6,IF(((AM20+AK20+AL20)/$AM$3)&gt;=((Endnoten!$AI$31)/100),3.7,IF(((AM20+AK20+AL20)/$AM$3)&gt;=((Endnoten!$AI$32)/100),3.8,IF(((AM20+AK20+AL20)/$AM$3)&gt;=((Endnoten!$AI$33)/100),3.9,IF(((AM20+AK20+AL20)/$AM$3)&gt;=((Endnoten!$AI$34)/100),4,IF(((AM20+AK20+AL20)/$AM$3)&gt;=((Endnoten!$AI$35)/100),4.1,IF(((AM20+AK20+AL20)/$AM$3)&gt;=((Endnoten!$AI$36)/100),4.2,IF(((AM20+AK20+AL20)/$AM$3)&gt;=((Endnoten!$AI$37)/100),4.3,IF(((AM20+AK20+AL20)/$AM$3)&gt;=((Endnoten!$AI$38)/100),4.4,IF(((AM20+AK20+AL20)/$AM$3)&gt;=((Endnoten!$AI$39)/100),4.5,IF(((AM20+AK20+AL20)/$AM$3)&gt;=((Endnoten!$AI$40)/100),4.6,IF(((AM20+AK20+AL20)/$AM$3)&gt;=((Endnoten!$AI$41)/100),4.7,IF(((AM20+AK20+AL20)/$AM$3)&gt;=((Endnoten!$AI$42)/100),4.8,IF(((AM20+AK20+AL20)/$AM$3)&gt;=((Endnoten!$AI$43)/100),4.9,5))))))))))))))))))))))))))))))))))))))))</f>
        <v>2.6</v>
      </c>
      <c r="AM20">
        <f t="shared" si="8"/>
        <v>77</v>
      </c>
      <c r="AO20" s="53"/>
      <c r="AP20" s="53" t="e">
        <f t="shared" si="4"/>
        <v>#DIV/0!</v>
      </c>
      <c r="AQ20" s="53" t="e">
        <f t="shared" si="5"/>
        <v>#DIV/0!</v>
      </c>
      <c r="AR20" s="53" t="e">
        <f t="shared" si="6"/>
        <v>#DIV/0!</v>
      </c>
      <c r="AS20" s="53" t="e">
        <f t="shared" si="7"/>
        <v>#DIV/0!</v>
      </c>
      <c r="AU20" s="1">
        <f>IF(((Notenliste!D19+Notenliste!F19+Notenliste!H19)/$AU$1)&gt;=((Endnoten!$AI$5+1)/100),1,IF(((Notenliste!D19+Notenliste!F19+Notenliste!H19)/$AU$1)&gt;=(Endnoten!$AI$5/100),1.1,IF(((Notenliste!D19+Notenliste!F19+Notenliste!H19)/$AU$1)&gt;=(Endnoten!$AI$6/100),1.2,IF(((Notenliste!D19+Notenliste!F19+Notenliste!H19)/$AU$1)&gt;=(Endnoten!$AI$7/100),1.3,IF(((Notenliste!D19+Notenliste!F19+Notenliste!H19)/$AU$1)&gt;=((Endnoten!$AI$8)/100),1.4,IF(((Notenliste!D19+Notenliste!F19+Notenliste!H19)/$AU$1)&gt;=((Endnoten!$AI$9)/100),1.5,IF(((Notenliste!D19+Notenliste!F19+Notenliste!H19)/$AU$1)&gt;=((Endnoten!$AI$10)/100),1.6,IF(((Notenliste!D19+Notenliste!F19+Notenliste!H19)/$AU$1)&gt;=((Endnoten!$AI$11)/100),1.7,IF(((Notenliste!D19+Notenliste!F19+Notenliste!H19)/$AU$1)&gt;=((Endnoten!$AI$12)/100),1.8,IF(((Notenliste!D19+Notenliste!F19+Notenliste!H19)/$AU$1)&gt;=((Endnoten!$AI$13)/100),1.9,IF(((Notenliste!D19+Notenliste!F19+Notenliste!H19)/$AU$1)&gt;=((Endnoten!$AI$14)/100),2,IF(((Notenliste!D19+Notenliste!F19+Notenliste!H19)/$AU$1)&gt;=((Endnoten!$AI$15)/100),2.1,IF(((Notenliste!D19+Notenliste!F19+Notenliste!H19)/$AU$1)&gt;=((Endnoten!$AI$16)/100),2.2,IF(((Notenliste!D19+Notenliste!F19+Notenliste!H19)/$AU$1)&gt;=((Endnoten!$AI$17)/100),2.3,IF(((Notenliste!D19+Notenliste!F19+Notenliste!H19)/$AU$1)&gt;=((Endnoten!$AI$18)/100),2.4,IF(((Notenliste!D19+Notenliste!F19+Notenliste!H19)/$AU$1)&gt;=((Endnoten!$AI$19)/100),2.5,IF(((Notenliste!D19+Notenliste!F19+Notenliste!H19)/$AU$1)&gt;=((Endnoten!$AI$20)/100),2.6,IF(((Notenliste!D19+Notenliste!F19+Notenliste!H19)/$AU$1)&gt;=((Endnoten!$AI$21)/100),2.7,IF(((Notenliste!D19+Notenliste!F19+Notenliste!H19)/$AU$1)&gt;=((Endnoten!$AI$22)/100),2.8,IF(((Notenliste!D19+Notenliste!F19+Notenliste!H19)/$AU$1)&gt;=((Endnoten!$AI$23)/100),2.9,IF(((Notenliste!D19+Notenliste!F19+Notenliste!H19)/$AU$1)&gt;=((Endnoten!$AI$24)/100),3,IF(((Notenliste!D19+Notenliste!F19+Notenliste!H19)/$AU$1)&gt;=((Endnoten!$AI$25)/100),3.1,IF(((Notenliste!D19+Notenliste!F19+Notenliste!H19)/$AU$1)&gt;=((Endnoten!$AI$26)/100),3.2,IF(((Notenliste!D19+Notenliste!F19+Notenliste!H19)/$AU$1)&gt;=((Endnoten!$AI$27)/100),3.3,IF(((Notenliste!D19+Notenliste!F19+Notenliste!H19)/$AU$1)&gt;=((Endnoten!$AI$28)/100),3.4,IF(((Notenliste!D19+Notenliste!F19+Notenliste!H19)/$AU$1)&gt;=((Endnoten!$AI$29)/100),3.5,IF(((Notenliste!D19+Notenliste!F19+Notenliste!H19)/$AU$1)&gt;=((Endnoten!$AI$30)/100),3.6,IF(((Notenliste!D19+Notenliste!F19+Notenliste!H19)/$AU$1)&gt;=((Endnoten!$AI$31)/100),3.7,IF(((Notenliste!D19+Notenliste!F19+Notenliste!H19)/$AU$1)&gt;=((Endnoten!$AI$32)/100),3.8,IF(((Notenliste!D19+Notenliste!F19+Notenliste!H19)/$AU$1)&gt;=((Endnoten!$AI$33)/100),3.9,IF(((Notenliste!D19+Notenliste!F19+Notenliste!H19)/$AU$1)&gt;=((Endnoten!$AI$34)/100),4,IF(((Notenliste!D19+Notenliste!F19+Notenliste!H19)/$AU$1)&gt;=((Endnoten!$AI$35)/100),4.1,IF(((Notenliste!D19+Notenliste!F19+Notenliste!H19)/$AU$1)&gt;=((Endnoten!$AI$36)/100),4.2,IF(((Notenliste!D19+Notenliste!F19+Notenliste!H19)/$AU$1)&gt;=((Endnoten!$AI$37)/100),4.3,IF(((Notenliste!D19+Notenliste!F19+Notenliste!H19)/$AU$1)&gt;=((Endnoten!$AI$38)/100),4.4,IF(((Notenliste!D19+Notenliste!F19+Notenliste!H19)/$AU$1)&gt;=((Endnoten!$AI$39)/100),4.5,IF(((Notenliste!D19+Notenliste!F19+Notenliste!H19)/$AU$1)&gt;=((Endnoten!$AI$40)/100),4.6,IF(((Notenliste!D19+Notenliste!F19+Notenliste!H19)/$AU$1)&gt;=((Endnoten!$AI$41)/100),4.7,IF(((Notenliste!D19+Notenliste!F19+Notenliste!H19)/$AU$1)&gt;=((Endnoten!$AI$42)/100),4.8,IF(((Notenliste!D19+Notenliste!F19+Notenliste!H19)/$AU$1)&gt;=((Endnoten!$AI$43)/100),4.9,5))))))))))))))))))))))))))))))))))))))))</f>
        <v>5</v>
      </c>
      <c r="AV20" s="1">
        <f>IF(((Notenliste!D19+Notenliste!F19+Notenliste!H19+Notenliste!L19)/$AV$1)&gt;=((Endnoten!$AI$5+1)/100),1,IF(((Notenliste!D19+Notenliste!F19+Notenliste!H19+Notenliste!L19)/$AV$1)&gt;=(Endnoten!$AI$5/100),1.1,IF(((Notenliste!D19+Notenliste!F19+Notenliste!H19+Notenliste!L19)/$AV$1)&gt;=(Endnoten!$AI$6/100),1.2,IF(((Notenliste!D19+Notenliste!F19+Notenliste!H19+Notenliste!L19)/$AV$1)&gt;=(Endnoten!$AI$7/100),1.3,IF(((Notenliste!D19+Notenliste!F19+Notenliste!H19+Notenliste!L19)/$AV$1)&gt;=((Endnoten!$AI$8)/100),1.4,IF(((Notenliste!D19+Notenliste!F19+Notenliste!H19+Notenliste!L19)/$AV$1)&gt;=((Endnoten!$AI$9)/100),1.5,IF(((Notenliste!D19+Notenliste!F19+Notenliste!H19+Notenliste!L19)/$AV$1)&gt;=((Endnoten!$AI$10)/100),1.6,IF(((Notenliste!D19+Notenliste!F19+Notenliste!H19+Notenliste!L19)/$AV$1)&gt;=((Endnoten!$AI$11)/100),1.7,IF(((Notenliste!D19+Notenliste!F19+Notenliste!H19+Notenliste!L19)/$AV$1)&gt;=((Endnoten!$AI$12)/100),1.8,IF(((Notenliste!D19+Notenliste!F19+Notenliste!H19+Notenliste!L19)/$AV$1)&gt;=((Endnoten!$AI$13)/100),1.9,IF(((Notenliste!D19+Notenliste!F19+Notenliste!H19+Notenliste!L19)/$AV$1)&gt;=((Endnoten!$AI$14)/100),2,IF(((Notenliste!D19+Notenliste!F19+Notenliste!H19+Notenliste!L19)/$AV$1)&gt;=((Endnoten!$AI$15)/100),2.1,IF(((Notenliste!D19+Notenliste!F19+Notenliste!H19+Notenliste!L19)/$AV$1)&gt;=((Endnoten!$AI$16)/100),2.2,IF(((Notenliste!D19+Notenliste!F19+Notenliste!H19+Notenliste!L19)/$AV$1)&gt;=((Endnoten!$AI$17)/100),2.3,IF(((Notenliste!D19+Notenliste!F19+Notenliste!H19+Notenliste!L19)/$AV$1)&gt;=((Endnoten!$AI$18)/100),2.4,IF(((Notenliste!D19+Notenliste!F19+Notenliste!H19+Notenliste!L19)/$AV$1)&gt;=((Endnoten!$AI$19)/100),2.5,IF(((Notenliste!D19+Notenliste!F19+Notenliste!H19+Notenliste!L19)/$AV$1)&gt;=((Endnoten!$AI$20)/100),2.6,IF(((Notenliste!D19+Notenliste!F19+Notenliste!H19+Notenliste!L19)/$AV$1)&gt;=((Endnoten!$AI$21)/100),2.7,IF(((Notenliste!D19+Notenliste!F19+Notenliste!H19+Notenliste!L19)/$AV$1)&gt;=((Endnoten!$AI$22)/100),2.8,IF(((Notenliste!D19+Notenliste!F19+Notenliste!H19+Notenliste!L19)/$AV$1)&gt;=((Endnoten!$AI$23)/100),2.9,IF(((Notenliste!D19+Notenliste!F19+Notenliste!H19+Notenliste!L19)/$AV$1)&gt;=((Endnoten!$AI$24)/100),3,IF(((Notenliste!D19+Notenliste!F19+Notenliste!H19+Notenliste!L19)/$AV$1)&gt;=((Endnoten!$AI$25)/100),3.1,IF(((Notenliste!D19+Notenliste!F19+Notenliste!H19+Notenliste!L19)/$AV$1)&gt;=((Endnoten!$AI$26)/100),3.2,IF(((Notenliste!D19+Notenliste!F19+Notenliste!H19+Notenliste!L19)/$AV$1)&gt;=((Endnoten!$AI$27)/100),3.3,IF(((Notenliste!D19+Notenliste!F19+Notenliste!H19+Notenliste!L19)/$AV$1)&gt;=((Endnoten!$AI$28)/100),3.4,IF(((Notenliste!D19+Notenliste!F19+Notenliste!H19+Notenliste!L19)/$AV$1)&gt;=((Endnoten!$AI$29)/100),3.5,IF(((Notenliste!D19+Notenliste!F19+Notenliste!H19+Notenliste!L19)/$AV$1)&gt;=((Endnoten!$AI$30)/100),3.6,IF(((Notenliste!D19+Notenliste!F19+Notenliste!H19+Notenliste!L19)/$AV$1)&gt;=((Endnoten!$AI$31)/100),3.7,IF(((Notenliste!D19+Notenliste!F19+Notenliste!H19+Notenliste!L19)/$AV$1)&gt;=((Endnoten!$AI$32)/100),3.8,IF(((Notenliste!D19+Notenliste!F19+Notenliste!H19+Notenliste!L19)/$AV$1)&gt;=((Endnoten!$AI$33)/100),3.9,IF(((Notenliste!D19+Notenliste!F19+Notenliste!H19+Notenliste!L19)/$AV$1)&gt;=((Endnoten!$AI$34)/100),4,IF(((Notenliste!D19+Notenliste!F19+Notenliste!H19+Notenliste!L19)/$AV$1)&gt;=((Endnoten!$AI$35)/100),4.1,IF(((Notenliste!D19+Notenliste!F19+Notenliste!H19+Notenliste!L19)/$AV$1)&gt;=((Endnoten!$AI$36)/100),4.2,IF(((Notenliste!D19+Notenliste!F19+Notenliste!H19+Notenliste!L19)/$AV$1)&gt;=((Endnoten!$AI$37)/100),4.3,IF(((Notenliste!D19+Notenliste!F19+Notenliste!H19+Notenliste!L19)/$AV$1)&gt;=((Endnoten!$AI$38)/100),4.4,IF(((Notenliste!D19+Notenliste!F19+Notenliste!H19+Notenliste!L19)/$AV$1)&gt;=((Endnoten!$AI$39)/100),4.5,IF(((Notenliste!D19+Notenliste!F19+Notenliste!H19+Notenliste!L19)/$AV$1)&gt;=((Endnoten!$AI$40)/100),4.6,IF(((Notenliste!D19+Notenliste!F19+Notenliste!H19+Notenliste!L19)/$AV$1)&gt;=((Endnoten!$AI$41)/100),4.7,IF(((Notenliste!D19+Notenliste!F19+Notenliste!H19+Notenliste!L19)/$AV$1)&gt;=((Endnoten!$AI$42)/100),4.8,IF(((Notenliste!D19+Notenliste!F19+Notenliste!H19+Notenliste!L19)/$AV$1)&gt;=((Endnoten!$AI$43)/100),4.9,5))))))))))))))))))))))))))))))))))))))))</f>
        <v>5</v>
      </c>
    </row>
    <row r="21" spans="1:48" ht="18.75" x14ac:dyDescent="0.3">
      <c r="A21" s="35">
        <f>'Schüler+Bedienungsanleitung'!B33</f>
        <v>18</v>
      </c>
      <c r="B21" s="37">
        <f>'Schüler+Bedienungsanleitung'!C33</f>
        <v>18</v>
      </c>
      <c r="C21" s="35">
        <f>Notenliste!D20</f>
        <v>0</v>
      </c>
      <c r="D21" s="36">
        <f>IF(Notenliste!D20&gt;=0.1,Notenliste!D20/Notenliste!D$1,)</f>
        <v>0</v>
      </c>
      <c r="E21" s="37">
        <f>IF(Endnoten!D21&gt;=(Endnoten!$AG$5/100),1,IF(Endnoten!D21&gt;=(Endnoten!$AG$6/100),2,IF(Endnoten!D21&gt;=(Endnoten!$AG$7/100),3,IF(Endnoten!D21&gt;=(Endnoten!$AG$8/100),4,5))))</f>
        <v>5</v>
      </c>
      <c r="F21" s="39">
        <f>IF(((Notenliste!D20)/Notenliste!$D$1)&gt;=((Endnoten!$AI$5+1)/100),1,IF(((Notenliste!D20)/Notenliste!$D$1)&gt;=(Endnoten!$AI$5/100),1.1,IF(((Notenliste!D20)/Notenliste!$D$1)&gt;=(Endnoten!$AI$6/100),1.2,IF(((Notenliste!D20)/Notenliste!$D$1)&gt;=(Endnoten!$AI$7/100),1.3,IF(((Notenliste!D20)/Notenliste!$D$1)&gt;=((Endnoten!$AI$8)/100),1.4,IF(((Notenliste!D20)/Notenliste!$D$1)&gt;=((Endnoten!$AI$9)/100),1.44,IF(((Notenliste!D20)/Notenliste!$D$1)&gt;=((Endnoten!$AI$10)/100),1.6,IF(((Notenliste!D20)/Notenliste!$D$1)&gt;=((Endnoten!$AI$11)/100),1.7,IF(((Notenliste!D20)/Notenliste!$D$1)&gt;=((Endnoten!$AI$12)/100),1.8,IF(((Notenliste!D20)/Notenliste!$D$1)&gt;=((Endnoten!$AI$13)/100),1.9,IF(((Notenliste!D20)/Notenliste!$D$1)&gt;=((Endnoten!$AI$14)/100),2,IF(((Notenliste!D20)/Notenliste!$D$1)&gt;=((Endnoten!$AI$15)/100),2.1,IF(((Notenliste!D20)/Notenliste!$D$1)&gt;=((Endnoten!$AI$16)/100),2.2,IF(((Notenliste!D20)/Notenliste!$D$1)&gt;=((Endnoten!$AI$17)/100),2.3,IF(((Notenliste!D20)/Notenliste!$D$1)&gt;=((Endnoten!$AI$18)/100),2.4,IF(((Notenliste!D20)/Notenliste!$D$1)&gt;=((Endnoten!$AI$19)/100),2.5,IF(((Notenliste!D20)/Notenliste!$D$1)&gt;=((Endnoten!$AI$20)/100),2.6,IF(((Notenliste!D20)/Notenliste!$D$1)&gt;=((Endnoten!$AI$21)/100),2.7,IF(((Notenliste!D20)/Notenliste!$D$1)&gt;=((Endnoten!$AI$22)/100),2.8,IF(((Notenliste!D20)/Notenliste!$D$1)&gt;=((Endnoten!$AI$23)/100),2.9,IF(((Notenliste!D20)/Notenliste!$D$1)&gt;=((Endnoten!$AI$24)/100),3,IF(((Notenliste!D20)/Notenliste!$D$1)&gt;=((Endnoten!$AI$25)/100),3.1,IF(((Notenliste!D20)/Notenliste!$D$1)&gt;=((Endnoten!$AI$26)/100),3.2,IF(((Notenliste!D20)/Notenliste!$D$1)&gt;=((Endnoten!$AI$27)/100),3.3,IF(((Notenliste!D20)/Notenliste!$D$1)&gt;=((Endnoten!$AI$28)/100),3.4,IF(((Notenliste!D20)/Notenliste!$D$1)&gt;=((Endnoten!$AI$29)/100),3.5,IF(((Notenliste!D20)/Notenliste!$D$1)&gt;=((Endnoten!$AI$30)/100),3.6,IF(((Notenliste!D20)/Notenliste!$D$1)&gt;=((Endnoten!$AI$31)/100),3.7,IF(((Notenliste!D20)/Notenliste!$D$1)&gt;=((Endnoten!$AI$32)/100),3.8,IF(((Notenliste!D20)/Notenliste!$D$1)&gt;=((Endnoten!$AI$33)/100),3.9,IF(((Notenliste!D20)/Notenliste!$D$1)&gt;=((Endnoten!$AI$34)/100),4,IF(((Notenliste!D20)/Notenliste!$D$1)&gt;=((Endnoten!$AI$35)/100),4.1,IF(((Notenliste!D20)/Notenliste!$D$1)&gt;=((Endnoten!$AI$36)/100),4.2,IF(((Notenliste!D20)/Notenliste!$D$1)&gt;=((Endnoten!$AI$37)/100),4.3,IF(((Notenliste!D20)/Notenliste!$D$1)&gt;=((Endnoten!$AI$38)/100),4.4,IF(((Notenliste!D20)/Notenliste!$D$1)&gt;=((Endnoten!$AI$39)/100),4.5,IF(((Notenliste!D20)/Notenliste!$D$1)&gt;=((Endnoten!$AI$40)/100),4.6,IF(((Notenliste!D20)/Notenliste!$D$1)&gt;=((Endnoten!$AI$41)/100),4.7,IF(((Notenliste!D20)/Notenliste!$D$1)&gt;=((Endnoten!$AI$42)/100),4.8,IF(((Notenliste!D20)/Notenliste!$D$1)&gt;=((Endnoten!$AI$43)/100),4.9,5))))))))))))))))))))))))))))))))))))))))</f>
        <v>5</v>
      </c>
      <c r="G21" s="35">
        <f>Notenliste!F20</f>
        <v>0</v>
      </c>
      <c r="H21" s="36">
        <f>IF(Notenliste!F20&gt;=0.1,Notenliste!F20/Notenliste!F$1,)</f>
        <v>0</v>
      </c>
      <c r="I21" s="37">
        <f>IF(Endnoten!H21&gt;=(Endnoten!$AG$5/100),1,IF(Endnoten!H21&gt;=(Endnoten!$AG$6/100),2,IF(Endnoten!H21&gt;=(Endnoten!$AG$7/100),3,IF(Endnoten!H21&gt;=(Endnoten!$AG$8/100),4,5))))</f>
        <v>5</v>
      </c>
      <c r="J21" s="39" t="e">
        <f>IF(((Notenliste!F20)/Notenliste!$F$1)&gt;=((Endnoten!$AI$5+1)/100),1,IF(((Notenliste!F20)/Notenliste!$F$1)&gt;=(Endnoten!$AI$5/100),1.1,IF(((Notenliste!F20)/Notenliste!$F$1)&gt;=(Endnoten!$AI$6/100),1.2,IF(((Notenliste!F20)/Notenliste!$F$1)&gt;=(Endnoten!$AI$7/100),1.3,IF(((Notenliste!F20)/Notenliste!$F$1)&gt;=((Endnoten!$AI$8)/100),1.4,IF(((Notenliste!F20)/Notenliste!$F$1)&gt;=((Endnoten!$AI$9)/100),1.44,IF(((Notenliste!F20)/Notenliste!$F$1)&gt;=((Endnoten!$AI$10)/100),1.6,IF(((Notenliste!F20)/Notenliste!$F$1)&gt;=((Endnoten!$AI$11)/100),1.7,IF(((Notenliste!F20)/Notenliste!$F$1)&gt;=((Endnoten!$AI$12)/100),1.8,IF(((Notenliste!F20)/Notenliste!$F$1)&gt;=((Endnoten!$AI$13)/100),1.9,IF(((Notenliste!F20)/Notenliste!$F$1)&gt;=((Endnoten!$AI$14)/100),2,IF(((Notenliste!F20)/Notenliste!$F$1)&gt;=((Endnoten!$AI$15)/100),2.1,IF(((Notenliste!F20)/Notenliste!$F$1)&gt;=((Endnoten!$AI$16)/100),2.2,IF(((Notenliste!F20)/Notenliste!$F$1)&gt;=((Endnoten!$AI$17)/100),2.3,IF(((Notenliste!F20)/Notenliste!$F$1)&gt;=((Endnoten!$AI$18)/100),2.4,IF(((Notenliste!F20)/Notenliste!$F$1)&gt;=((Endnoten!$AI$19)/100),2.5,IF(((Notenliste!F20)/Notenliste!$F$1)&gt;=((Endnoten!$AI$20)/100),2.6,IF(((Notenliste!F20)/Notenliste!$F$1)&gt;=((Endnoten!$AI$21)/100),2.7,IF(((Notenliste!F20)/Notenliste!$F$1)&gt;=((Endnoten!$AI$22)/100),2.8,IF(((Notenliste!F20)/Notenliste!$F$1)&gt;=((Endnoten!$AI$23)/100),2.9,IF(((Notenliste!F20)/Notenliste!$F$1)&gt;=((Endnoten!$AI$24)/100),3,IF(((Notenliste!F20)/Notenliste!$F$1)&gt;=((Endnoten!$AI$25)/100),3.1,IF(((Notenliste!F20)/Notenliste!$F$1)&gt;=((Endnoten!$AI$26)/100),3.2,IF(((Notenliste!F20)/Notenliste!$F$1)&gt;=((Endnoten!$AI$27)/100),3.3,IF(((Notenliste!F20)/Notenliste!$F$1)&gt;=((Endnoten!$AI$28)/100),3.4,IF(((Notenliste!F20)/Notenliste!$F$1)&gt;=((Endnoten!$AI$29)/100),3.5,IF(((Notenliste!F20)/Notenliste!$F$1)&gt;=((Endnoten!$AI$30)/100),3.6,IF(((Notenliste!F20)/Notenliste!$F$1)&gt;=((Endnoten!$AI$31)/100),3.7,IF(((Notenliste!F20)/Notenliste!$F$1)&gt;=((Endnoten!$AI$32)/100),3.8,IF(((Notenliste!F20)/Notenliste!$F$1)&gt;=((Endnoten!$AI$33)/100),3.9,IF(((Notenliste!F20)/Notenliste!$F$1)&gt;=((Endnoten!$AI$34)/100),4,IF(((Notenliste!F20)/Notenliste!$F$1)&gt;=((Endnoten!$AI$35)/100),4.1,IF(((Notenliste!F20)/Notenliste!$F$1)&gt;=((Endnoten!$AI$36)/100),4.2,IF(((Notenliste!F20)/Notenliste!$F$1)&gt;=((Endnoten!$AI$37)/100),4.3,IF(((Notenliste!F20)/Notenliste!$F$1)&gt;=((Endnoten!$AI$38)/100),4.4,IF(((Notenliste!F20)/Notenliste!$F$1)&gt;=((Endnoten!$AI$39)/100),4.5,IF(((Notenliste!F20)/Notenliste!$F$1)&gt;=((Endnoten!$AI$40)/100),4.6,IF(((Notenliste!F20)/Notenliste!$F$1)&gt;=((Endnoten!$AI$41)/100),4.7,IF(((Notenliste!F20)/Notenliste!$F$1)&gt;=((Endnoten!$AI$42)/100),4.8,IF(((Notenliste!F20)/Notenliste!$F$1)&gt;=((Endnoten!$AI$43)/100),4.9,5))))))))))))))))))))))))))))))))))))))))</f>
        <v>#DIV/0!</v>
      </c>
      <c r="K21" s="35">
        <f>Notenliste!H20</f>
        <v>0</v>
      </c>
      <c r="L21" s="36">
        <f>IF(Notenliste!H20&gt;=0.1,Notenliste!H20/Notenliste!H$1,)</f>
        <v>0</v>
      </c>
      <c r="M21" s="37">
        <f>IF(Endnoten!L21&gt;=(Endnoten!$AG$5/100),1,IF(Endnoten!L21&gt;=(Endnoten!$AG$6/100),2,IF(Endnoten!L21&gt;=(Endnoten!$AG$7/100),3,IF(Endnoten!L21&gt;=(Endnoten!$AG$8/100),4,5))))</f>
        <v>5</v>
      </c>
      <c r="N21" s="39" t="e">
        <f>IF(((Notenliste!H20)/Notenliste!$H$1)&gt;=((Endnoten!$AI$5+1)/100),1,IF(((Notenliste!H20)/Notenliste!$H$1)&gt;=(Endnoten!$AI$5/100),1.1,IF(((Notenliste!H20)/Notenliste!$H$1)&gt;=(Endnoten!$AI$6/100),1.2,IF(((Notenliste!H20)/Notenliste!$H$1)&gt;=(Endnoten!$AI$7/100),1.3,IF(((Notenliste!H20)/Notenliste!$H$1)&gt;=((Endnoten!$AI$8)/100),1.4,IF(((Notenliste!H20)/Notenliste!$H$1)&gt;=((Endnoten!$AI$9)/100),1.44,IF(((Notenliste!H20)/Notenliste!$H$1)&gt;=((Endnoten!$AI$10)/100),1.6,IF(((Notenliste!H20)/Notenliste!$H$1)&gt;=((Endnoten!$AI$11)/100),1.7,IF(((Notenliste!H20)/Notenliste!$H$1)&gt;=((Endnoten!$AI$12)/100),1.8,IF(((Notenliste!H20)/Notenliste!$H$1)&gt;=((Endnoten!$AI$13)/100),1.9,IF(((Notenliste!H20)/Notenliste!$H$1)&gt;=((Endnoten!$AI$14)/100),2,IF(((Notenliste!H20)/Notenliste!$H$1)&gt;=((Endnoten!$AI$15)/100),2.1,IF(((Notenliste!H20)/Notenliste!$H$1)&gt;=((Endnoten!$AI$16)/100),2.2,IF(((Notenliste!H20)/Notenliste!$H$1)&gt;=((Endnoten!$AI$17)/100),2.3,IF(((Notenliste!H20)/Notenliste!$H$1)&gt;=((Endnoten!$AI$18)/100),2.4,IF(((Notenliste!H20)/Notenliste!$H$1)&gt;=((Endnoten!$AI$19)/100),2.5,IF(((Notenliste!H20)/Notenliste!$H$1)&gt;=((Endnoten!$AI$20)/100),2.6,IF(((Notenliste!H20)/Notenliste!$H$1)&gt;=((Endnoten!$AI$21)/100),2.7,IF(((Notenliste!H20)/Notenliste!$H$1)&gt;=((Endnoten!$AI$22)/100),2.8,IF(((Notenliste!H20)/Notenliste!$H$1)&gt;=((Endnoten!$AI$23)/100),2.9,IF(((Notenliste!H20)/Notenliste!$H$1)&gt;=((Endnoten!$AI$24)/100),3,IF(((Notenliste!H20)/Notenliste!$H$1)&gt;=((Endnoten!$AI$25)/100),3.1,IF(((Notenliste!H20)/Notenliste!$H$1)&gt;=((Endnoten!$AI$26)/100),3.2,IF(((Notenliste!H20)/Notenliste!$H$1)&gt;=((Endnoten!$AI$27)/100),3.3,IF(((Notenliste!H20)/Notenliste!$H$1)&gt;=((Endnoten!$AI$28)/100),3.4,IF(((Notenliste!H20)/Notenliste!$H$1)&gt;=((Endnoten!$AI$29)/100),3.5,IF(((Notenliste!H20)/Notenliste!$H$1)&gt;=((Endnoten!$AI$30)/100),3.6,IF(((Notenliste!H20)/Notenliste!$H$1)&gt;=((Endnoten!$AI$31)/100),3.7,IF(((Notenliste!H20)/Notenliste!$H$1)&gt;=((Endnoten!$AI$32)/100),3.8,IF(((Notenliste!H20)/Notenliste!$H$1)&gt;=((Endnoten!$AI$33)/100),3.9,IF(((Notenliste!H20)/Notenliste!$H$1)&gt;=((Endnoten!$AI$34)/100),4,IF(((Notenliste!H20)/Notenliste!$H$1)&gt;=((Endnoten!$AI$35)/100),4.1,IF(((Notenliste!H20)/Notenliste!$H$1)&gt;=((Endnoten!$AI$36)/100),4.2,IF(((Notenliste!H20)/Notenliste!$H$1)&gt;=((Endnoten!$AI$37)/100),4.3,IF(((Notenliste!H20)/Notenliste!$H$1)&gt;=((Endnoten!$AI$38)/100),4.4,IF(((Notenliste!H20)/Notenliste!$H$1)&gt;=((Endnoten!$AI$39)/100),4.5,IF(((Notenliste!H20)/Notenliste!$H$1)&gt;=((Endnoten!$AI$40)/100),4.6,IF(((Notenliste!H20)/Notenliste!$H$1)&gt;=((Endnoten!$AI$41)/100),4.7,IF(((Notenliste!H20)/Notenliste!$H$1)&gt;=((Endnoten!$AI$42)/100),4.8,IF(((Notenliste!H20)/Notenliste!$H$1)&gt;=((Endnoten!$AI$43)/100),4.9,5))))))))))))))))))))))))))))))))))))))))</f>
        <v>#DIV/0!</v>
      </c>
      <c r="O21" s="35">
        <f>Notenliste!L20</f>
        <v>0</v>
      </c>
      <c r="P21" s="36">
        <f>IF(Notenliste!J20&gt;=0.1,Notenliste!J20/Notenliste!J$1,)</f>
        <v>0</v>
      </c>
      <c r="Q21" s="37">
        <f>IF(Endnoten!P21&gt;=(Endnoten!$AG$5/100),1,IF(Endnoten!P21&gt;=(Endnoten!$AG$6/100),2,IF(Endnoten!P21&gt;=(Endnoten!$AG$7/100),3,IF(Endnoten!P21&gt;=(Endnoten!$AG$8/100),4,5))))</f>
        <v>5</v>
      </c>
      <c r="R21" s="39" t="e">
        <f>IF(((Notenliste!J20)/Notenliste!$J$1)&gt;=((Endnoten!$AI$5+1)/100),1,IF(((Notenliste!J20)/Notenliste!$J$1)&gt;=(Endnoten!$AI$5/100),1.1,IF(((Notenliste!J20)/Notenliste!$J$1)&gt;=(Endnoten!$AI$6/100),1.2,IF(((Notenliste!J20)/Notenliste!$J$1)&gt;=(Endnoten!$AI$7/100),1.3,IF(((Notenliste!J20)/Notenliste!$J$1)&gt;=((Endnoten!$AI$8)/100),1.4,IF(((Notenliste!J20)/Notenliste!$J$1)&gt;=((Endnoten!$AI$9)/100),1.44,IF(((Notenliste!J20)/Notenliste!$J$1)&gt;=((Endnoten!$AI$10)/100),1.6,IF(((Notenliste!J20)/Notenliste!$J$1)&gt;=((Endnoten!$AI$11)/100),1.7,IF(((Notenliste!J20)/Notenliste!$J$1)&gt;=((Endnoten!$AI$12)/100),1.8,IF(((Notenliste!J20)/Notenliste!$J$1)&gt;=((Endnoten!$AI$13)/100),1.9,IF(((Notenliste!J20)/Notenliste!$J$1)&gt;=((Endnoten!$AI$14)/100),2,IF(((Notenliste!J20)/Notenliste!$J$1)&gt;=((Endnoten!$AI$15)/100),2.1,IF(((Notenliste!J20)/Notenliste!$J$1)&gt;=((Endnoten!$AI$16)/100),2.2,IF(((Notenliste!J20)/Notenliste!$J$1)&gt;=((Endnoten!$AI$17)/100),2.3,IF(((Notenliste!J20)/Notenliste!$J$1)&gt;=((Endnoten!$AI$18)/100),2.4,IF(((Notenliste!J20)/Notenliste!$J$1)&gt;=((Endnoten!$AI$19)/100),2.5,IF(((Notenliste!J20)/Notenliste!$J$1)&gt;=((Endnoten!$AI$20)/100),2.6,IF(((Notenliste!J20)/Notenliste!$J$1)&gt;=((Endnoten!$AI$21)/100),2.7,IF(((Notenliste!J20)/Notenliste!$J$1)&gt;=((Endnoten!$AI$22)/100),2.8,IF(((Notenliste!J20)/Notenliste!$J$1)&gt;=((Endnoten!$AI$23)/100),2.9,IF(((Notenliste!J20)/Notenliste!$J$1)&gt;=((Endnoten!$AI$24)/100),3,IF(((Notenliste!J20)/Notenliste!$J$1)&gt;=((Endnoten!$AI$25)/100),3.1,IF(((Notenliste!J20)/Notenliste!$J$1)&gt;=((Endnoten!$AI$26)/100),3.2,IF(((Notenliste!J20)/Notenliste!$J$1)&gt;=((Endnoten!$AI$27)/100),3.3,IF(((Notenliste!J20)/Notenliste!$J$1)&gt;=((Endnoten!$AI$28)/100),3.4,IF(((Notenliste!J20)/Notenliste!$J$1)&gt;=((Endnoten!$AI$29)/100),3.5,IF(((Notenliste!J20)/Notenliste!$J$1)&gt;=((Endnoten!$AI$30)/100),3.6,IF(((Notenliste!J20)/Notenliste!$J$1)&gt;=((Endnoten!$AI$31)/100),3.7,IF(((Notenliste!J20)/Notenliste!$J$1)&gt;=((Endnoten!$AI$32)/100),3.8,IF(((Notenliste!J20)/Notenliste!$J$1)&gt;=((Endnoten!$AI$33)/100),3.9,IF(((Notenliste!J20)/Notenliste!$J$1)&gt;=((Endnoten!$AI$34)/100),4,IF(((Notenliste!J20)/Notenliste!$J$1)&gt;=((Endnoten!$AI$35)/100),4.1,IF(((Notenliste!J20)/Notenliste!$J$1)&gt;=((Endnoten!$AI$36)/100),4.2,IF(((Notenliste!J20)/Notenliste!$J$1)&gt;=((Endnoten!$AI$37)/100),4.3,IF(((Notenliste!J20)/Notenliste!$J$1)&gt;=((Endnoten!$AI$38)/100),4.4,IF(((Notenliste!J20)/Notenliste!$J$1)&gt;=((Endnoten!$AI$39)/100),4.5,IF(((Notenliste!J20)/Notenliste!$J$1)&gt;=((Endnoten!$AI$40)/100),4.6,IF(((Notenliste!J20)/Notenliste!$J$1)&gt;=((Endnoten!$AI$41)/100),4.7,IF(((Notenliste!J20)/Notenliste!$J$1)&gt;=((Endnoten!$AI$42)/100),4.8,IF(((Notenliste!J20)/Notenliste!$J$1)&gt;=((Endnoten!$AI$43)/100),4.9,5))))))))))))))))))))))))))))))))))))))))</f>
        <v>#DIV/0!</v>
      </c>
      <c r="S21" s="35">
        <f>Notenliste!L20</f>
        <v>0</v>
      </c>
      <c r="T21" s="36">
        <f>IF(Notenliste!L20&gt;=0.1,Notenliste!L20/Notenliste!L$1,)</f>
        <v>0</v>
      </c>
      <c r="U21" s="37">
        <f>IF(Endnoten!T21&gt;=(Endnoten!$AG$5/100),1,IF(Endnoten!T21&gt;=(Endnoten!$AG$6/100),2,IF(Endnoten!T21&gt;=(Endnoten!$AG$7/100),3,IF(Endnoten!T21&gt;=(Endnoten!$AG$8/100),4,5))))</f>
        <v>5</v>
      </c>
      <c r="V21" s="39" t="e">
        <f>IF(((Notenliste!L20)/Notenliste!$L$1)&gt;=((Endnoten!$AI$5+1)/100),1,IF(((Notenliste!L20)/Notenliste!$L$1)&gt;=(Endnoten!$AI$5/100),1.1,IF(((Notenliste!L20)/Notenliste!$L$1)&gt;=(Endnoten!$AI$6/100),1.2,IF(((Notenliste!L20)/Notenliste!$L$1)&gt;=(Endnoten!$AI$7/100),1.3,IF(((Notenliste!L20)/Notenliste!$L$1)&gt;=((Endnoten!$AI$8)/100),1.4,IF(((Notenliste!L20)/Notenliste!$L$1)&gt;=((Endnoten!$AI$9)/100),1.5,IF(((Notenliste!L20)/Notenliste!$L$1)&gt;=((Endnoten!$AI$10)/100),1.6,IF(((Notenliste!L20)/Notenliste!$L$1)&gt;=((Endnoten!$AI$11)/100),1.7,IF(((Notenliste!L20)/Notenliste!$L$1)&gt;=((Endnoten!$AI$12)/100),1.8,IF(((Notenliste!L20)/Notenliste!$L$1)&gt;=((Endnoten!$AI$13)/100),1.9,IF(((Notenliste!L20)/Notenliste!$L$1)&gt;=((Endnoten!$AI$14)/100),2,IF(((Notenliste!L20)/Notenliste!$L$1)&gt;=((Endnoten!$AI$15)/100),2.1,IF(((Notenliste!L20)/Notenliste!$L$1)&gt;=((Endnoten!$AI$16)/100),2.2,IF(((Notenliste!L20)/Notenliste!$L$1)&gt;=((Endnoten!$AI$17)/100),2.3,IF(((Notenliste!L20)/Notenliste!$L$1)&gt;=((Endnoten!$AI$18)/100),2.4,IF(((Notenliste!L20)/Notenliste!$L$1)&gt;=((Endnoten!$AI$19)/100),2.5,IF(((Notenliste!L20)/Notenliste!$L$1)&gt;=((Endnoten!$AI$20)/100),2.6,IF(((Notenliste!L20)/Notenliste!$L$1)&gt;=((Endnoten!$AI$21)/100),2.7,IF(((Notenliste!L20)/Notenliste!$L$1)&gt;=((Endnoten!$AI$22)/100),2.8,IF(((Notenliste!L20)/Notenliste!$L$1)&gt;=((Endnoten!$AI$23)/100),2.9,IF(((Notenliste!L20)/Notenliste!$L$1)&gt;=((Endnoten!$AI$24)/100),3,IF(((Notenliste!L20)/Notenliste!$L$1)&gt;=((Endnoten!$AI$25)/100),3.1,IF(((Notenliste!L20)/Notenliste!$L$1)&gt;=((Endnoten!$AI$26)/100),3.2,IF(((Notenliste!L20)/Notenliste!$L$1)&gt;=((Endnoten!$AI$27)/100),3.3,IF(((Notenliste!L20)/Notenliste!$L$1)&gt;=((Endnoten!$AI$28)/100),3.4,IF(((Notenliste!L20)/Notenliste!$L$1)&gt;=((Endnoten!$AI$29)/100),3.5,IF(((Notenliste!L20)/Notenliste!$L$1)&gt;=((Endnoten!$AI$30)/100),3.6,IF(((Notenliste!L20)/Notenliste!$L$1)&gt;=((Endnoten!$AI$31)/100),3.7,IF(((Notenliste!L20)/Notenliste!$L$1)&gt;=((Endnoten!$AI$32)/100),3.8,IF(((Notenliste!L20)/Notenliste!$L$1)&gt;=((Endnoten!$AI$33)/100),3.9,IF(((Notenliste!L20)/Notenliste!$L$1)&gt;=((Endnoten!$AI$34)/100),4,IF(((Notenliste!L20)/Notenliste!$L$1)&gt;=((Endnoten!$AI$35)/100),4.1,IF(((Notenliste!L20)/Notenliste!$L$1)&gt;=((Endnoten!$AI$36)/100),4.2,IF(((Notenliste!L20)/Notenliste!$L$1)&gt;=((Endnoten!$AI$37)/100),4.3,IF(((Notenliste!L20)/Notenliste!$L$1)&gt;=((Endnoten!$AI$38)/100),4.4,IF(((Notenliste!L20)/Notenliste!$L$1)&gt;=((Endnoten!$AI$39)/100),4.5,IF(((Notenliste!L20)/Notenliste!$L$1)&gt;=((Endnoten!$AI$40)/100),4.6,IF(((Notenliste!L20)/Notenliste!$L$1)&gt;=((Endnoten!$AI$41)/100),4.7,IF(((Notenliste!L20)/Notenliste!$L$1)&gt;=((Endnoten!$AI$42)/100),4.8,IF(((Notenliste!L20)/Notenliste!$L$1)&gt;=((Endnoten!$AI$43)/100),4.9,5))))))))))))))))))))))))))))))))))))))))</f>
        <v>#DIV/0!</v>
      </c>
      <c r="W21" s="35">
        <v>0</v>
      </c>
      <c r="X21" s="36" cm="1">
        <f t="array" ref="X21">ROUND(_xlfn.IFS((T21&gt;0.1),(AVERAGE(F21,J21,N21,R21,U21)),(P21&gt;=0.1),(AVERAGE(F21,J21,N21,R21)),(L21&gt;=0.1),(AVERAGE(F21,J21,N21)),(H21&gt;0.1),(AVERAGE(F21,J21)),(D21&gt;0.1),F21,(D21&lt;0.1),10.12345), 2)</f>
        <v>10.119999999999999</v>
      </c>
      <c r="Y21" s="36" t="str">
        <f t="shared" si="0"/>
        <v>ND</v>
      </c>
      <c r="Z21" s="36" t="e">
        <f t="shared" si="1"/>
        <v>#DIV/0!</v>
      </c>
      <c r="AA21" s="36">
        <f>SUM(Notenliste!O20:AR20)</f>
        <v>19</v>
      </c>
      <c r="AB21" s="36">
        <f>Notenliste!AT20</f>
        <v>1</v>
      </c>
      <c r="AC21" s="36" t="str">
        <f>IF((D21&lt;0.1),"Nur MA",((AB21*Notenliste!$AT$1)+(IF(W21=0,Y21,Z21)*(1-Notenliste!$AT$1))))</f>
        <v>Nur MA</v>
      </c>
      <c r="AD21" s="36" t="e">
        <f t="shared" si="2"/>
        <v>#DIV/0!</v>
      </c>
      <c r="AE21" s="10" t="e">
        <f t="shared" si="3"/>
        <v>#DIV/0!</v>
      </c>
      <c r="AH21" s="17">
        <v>2.7</v>
      </c>
      <c r="AI21" s="17">
        <f t="shared" si="10"/>
        <v>75.5</v>
      </c>
      <c r="AJ21">
        <f>IF(((AM21+AK21+AL21)/$AM$3)&gt;=((Endnoten!$AI$5+1)/100),1,IF(((AM21+AK21+AL21)/$AM$3)&gt;=(Endnoten!$AI$5/100),1.1,IF(((AM21+AK21+AL21)/$AM$3)&gt;=(Endnoten!$AI$6/100),1.2,IF(((AM21+AK21+AL21)/$AM$3)&gt;=(Endnoten!$AI$7/100),1.3,IF(((AM21+AK21+AL21)/$AM$3)&gt;=((Endnoten!$AI$8)/100),1.4,IF(((AM21+AK21+AL21)/$AM$3)&gt;=((Endnoten!$AI$9)/100),1.5,IF(((AM21+AK21+AL21)/$AM$3)&gt;=((Endnoten!$AI$10)/100),1.6,IF(((AM21+AK21+AL21)/$AM$3)&gt;=((Endnoten!$AI$11)/100),1.7,IF(((AM21+AK21+AL21)/$AM$3)&gt;=((Endnoten!$AI$12)/100),1.8,IF(((AM21+AK21+AL21)/$AM$3)&gt;=((Endnoten!$AI$13)/100),1.9,IF(((AM21+AK21+AL21)/$AM$3)&gt;=((Endnoten!$AI$14)/100),2,IF(((AM21+AK21+AL21)/$AM$3)&gt;=((Endnoten!$AI$15)/100),2.1,IF(((AM21+AK21+AL21)/$AM$3)&gt;=((Endnoten!$AI$16)/100),2.2,IF(((AM21+AK21+AL21)/$AM$3)&gt;=((Endnoten!$AI$17)/100),2.3,IF(((AM21+AK21+AL21)/$AM$3)&gt;=((Endnoten!$AI$18)/100),2.4,IF(((AM21+AK21+AL21)/$AM$3)&gt;=((Endnoten!$AI$19)/100),2.5,IF(((AM21+AK21+AL21)/$AM$3)&gt;=((Endnoten!$AI$20)/100),2.6,IF(((AM21+AK21+AL21)/$AM$3)&gt;=((Endnoten!$AI$21)/100),2.7,IF(((AM21+AK21+AL21)/$AM$3)&gt;=((Endnoten!$AI$22)/100),2.8,IF(((AM21+AK21+AL21)/$AM$3)&gt;=((Endnoten!$AI$23)/100),2.9,IF(((AM21+AK21+AL21)/$AM$3)&gt;=((Endnoten!$AI$24)/100),3,IF(((AM21+AK21+AL21)/$AM$3)&gt;=((Endnoten!$AI$25)/100),3.1,IF(((AM21+AK21+AL21)/$AM$3)&gt;=((Endnoten!$AI$26)/100),3.2,IF(((AM21+AK21+AL21)/$AM$3)&gt;=((Endnoten!$AI$27)/100),3.3,IF(((AM21+AK21+AL21)/$AM$3)&gt;=((Endnoten!$AI$28)/100),3.4,IF(((AM21+AK21+AL21)/$AM$3)&gt;=((Endnoten!$AI$29)/100),3.5,IF(((AM21+AK21+AL21)/$AM$3)&gt;=((Endnoten!$AI$30)/100),3.6,IF(((AM21+AK21+AL21)/$AM$3)&gt;=((Endnoten!$AI$31)/100),3.7,IF(((AM21+AK21+AL21)/$AM$3)&gt;=((Endnoten!$AI$32)/100),3.8,IF(((AM21+AK21+AL21)/$AM$3)&gt;=((Endnoten!$AI$33)/100),3.9,IF(((AM21+AK21+AL21)/$AM$3)&gt;=((Endnoten!$AI$34)/100),4,IF(((AM21+AK21+AL21)/$AM$3)&gt;=((Endnoten!$AI$35)/100),4.1,IF(((AM21+AK21+AL21)/$AM$3)&gt;=((Endnoten!$AI$36)/100),4.2,IF(((AM21+AK21+AL21)/$AM$3)&gt;=((Endnoten!$AI$37)/100),4.3,IF(((AM21+AK21+AL21)/$AM$3)&gt;=((Endnoten!$AI$38)/100),4.4,IF(((AM21+AK21+AL21)/$AM$3)&gt;=((Endnoten!$AI$39)/100),4.5,IF(((AM21+AK21+AL21)/$AM$3)&gt;=((Endnoten!$AI$40)/100),4.6,IF(((AM21+AK21+AL21)/$AM$3)&gt;=((Endnoten!$AI$41)/100),4.7,IF(((AM21+AK21+AL21)/$AM$3)&gt;=((Endnoten!$AI$42)/100),4.8,IF(((AM21+AK21+AL21)/$AM$3)&gt;=((Endnoten!$AI$43)/100),4.9,5))))))))))))))))))))))))))))))))))))))))</f>
        <v>2.7</v>
      </c>
      <c r="AM21">
        <f t="shared" si="8"/>
        <v>75.5</v>
      </c>
      <c r="AO21" s="53"/>
      <c r="AP21" s="53" t="e">
        <f t="shared" si="4"/>
        <v>#DIV/0!</v>
      </c>
      <c r="AQ21" s="53" t="e">
        <f t="shared" si="5"/>
        <v>#DIV/0!</v>
      </c>
      <c r="AR21" s="53" t="e">
        <f t="shared" si="6"/>
        <v>#DIV/0!</v>
      </c>
      <c r="AS21" s="53" t="e">
        <f t="shared" si="7"/>
        <v>#DIV/0!</v>
      </c>
      <c r="AU21" s="1">
        <f>IF(((Notenliste!D20+Notenliste!F20+Notenliste!H20)/$AU$1)&gt;=((Endnoten!$AI$5+1)/100),1,IF(((Notenliste!D20+Notenliste!F20+Notenliste!H20)/$AU$1)&gt;=(Endnoten!$AI$5/100),1.1,IF(((Notenliste!D20+Notenliste!F20+Notenliste!H20)/$AU$1)&gt;=(Endnoten!$AI$6/100),1.2,IF(((Notenliste!D20+Notenliste!F20+Notenliste!H20)/$AU$1)&gt;=(Endnoten!$AI$7/100),1.3,IF(((Notenliste!D20+Notenliste!F20+Notenliste!H20)/$AU$1)&gt;=((Endnoten!$AI$8)/100),1.4,IF(((Notenliste!D20+Notenliste!F20+Notenliste!H20)/$AU$1)&gt;=((Endnoten!$AI$9)/100),1.5,IF(((Notenliste!D20+Notenliste!F20+Notenliste!H20)/$AU$1)&gt;=((Endnoten!$AI$10)/100),1.6,IF(((Notenliste!D20+Notenliste!F20+Notenliste!H20)/$AU$1)&gt;=((Endnoten!$AI$11)/100),1.7,IF(((Notenliste!D20+Notenliste!F20+Notenliste!H20)/$AU$1)&gt;=((Endnoten!$AI$12)/100),1.8,IF(((Notenliste!D20+Notenliste!F20+Notenliste!H20)/$AU$1)&gt;=((Endnoten!$AI$13)/100),1.9,IF(((Notenliste!D20+Notenliste!F20+Notenliste!H20)/$AU$1)&gt;=((Endnoten!$AI$14)/100),2,IF(((Notenliste!D20+Notenliste!F20+Notenliste!H20)/$AU$1)&gt;=((Endnoten!$AI$15)/100),2.1,IF(((Notenliste!D20+Notenliste!F20+Notenliste!H20)/$AU$1)&gt;=((Endnoten!$AI$16)/100),2.2,IF(((Notenliste!D20+Notenliste!F20+Notenliste!H20)/$AU$1)&gt;=((Endnoten!$AI$17)/100),2.3,IF(((Notenliste!D20+Notenliste!F20+Notenliste!H20)/$AU$1)&gt;=((Endnoten!$AI$18)/100),2.4,IF(((Notenliste!D20+Notenliste!F20+Notenliste!H20)/$AU$1)&gt;=((Endnoten!$AI$19)/100),2.5,IF(((Notenliste!D20+Notenliste!F20+Notenliste!H20)/$AU$1)&gt;=((Endnoten!$AI$20)/100),2.6,IF(((Notenliste!D20+Notenliste!F20+Notenliste!H20)/$AU$1)&gt;=((Endnoten!$AI$21)/100),2.7,IF(((Notenliste!D20+Notenliste!F20+Notenliste!H20)/$AU$1)&gt;=((Endnoten!$AI$22)/100),2.8,IF(((Notenliste!D20+Notenliste!F20+Notenliste!H20)/$AU$1)&gt;=((Endnoten!$AI$23)/100),2.9,IF(((Notenliste!D20+Notenliste!F20+Notenliste!H20)/$AU$1)&gt;=((Endnoten!$AI$24)/100),3,IF(((Notenliste!D20+Notenliste!F20+Notenliste!H20)/$AU$1)&gt;=((Endnoten!$AI$25)/100),3.1,IF(((Notenliste!D20+Notenliste!F20+Notenliste!H20)/$AU$1)&gt;=((Endnoten!$AI$26)/100),3.2,IF(((Notenliste!D20+Notenliste!F20+Notenliste!H20)/$AU$1)&gt;=((Endnoten!$AI$27)/100),3.3,IF(((Notenliste!D20+Notenliste!F20+Notenliste!H20)/$AU$1)&gt;=((Endnoten!$AI$28)/100),3.4,IF(((Notenliste!D20+Notenliste!F20+Notenliste!H20)/$AU$1)&gt;=((Endnoten!$AI$29)/100),3.5,IF(((Notenliste!D20+Notenliste!F20+Notenliste!H20)/$AU$1)&gt;=((Endnoten!$AI$30)/100),3.6,IF(((Notenliste!D20+Notenliste!F20+Notenliste!H20)/$AU$1)&gt;=((Endnoten!$AI$31)/100),3.7,IF(((Notenliste!D20+Notenliste!F20+Notenliste!H20)/$AU$1)&gt;=((Endnoten!$AI$32)/100),3.8,IF(((Notenliste!D20+Notenliste!F20+Notenliste!H20)/$AU$1)&gt;=((Endnoten!$AI$33)/100),3.9,IF(((Notenliste!D20+Notenliste!F20+Notenliste!H20)/$AU$1)&gt;=((Endnoten!$AI$34)/100),4,IF(((Notenliste!D20+Notenliste!F20+Notenliste!H20)/$AU$1)&gt;=((Endnoten!$AI$35)/100),4.1,IF(((Notenliste!D20+Notenliste!F20+Notenliste!H20)/$AU$1)&gt;=((Endnoten!$AI$36)/100),4.2,IF(((Notenliste!D20+Notenliste!F20+Notenliste!H20)/$AU$1)&gt;=((Endnoten!$AI$37)/100),4.3,IF(((Notenliste!D20+Notenliste!F20+Notenliste!H20)/$AU$1)&gt;=((Endnoten!$AI$38)/100),4.4,IF(((Notenliste!D20+Notenliste!F20+Notenliste!H20)/$AU$1)&gt;=((Endnoten!$AI$39)/100),4.5,IF(((Notenliste!D20+Notenliste!F20+Notenliste!H20)/$AU$1)&gt;=((Endnoten!$AI$40)/100),4.6,IF(((Notenliste!D20+Notenliste!F20+Notenliste!H20)/$AU$1)&gt;=((Endnoten!$AI$41)/100),4.7,IF(((Notenliste!D20+Notenliste!F20+Notenliste!H20)/$AU$1)&gt;=((Endnoten!$AI$42)/100),4.8,IF(((Notenliste!D20+Notenliste!F20+Notenliste!H20)/$AU$1)&gt;=((Endnoten!$AI$43)/100),4.9,5))))))))))))))))))))))))))))))))))))))))</f>
        <v>5</v>
      </c>
      <c r="AV21" s="1">
        <f>IF(((Notenliste!D20+Notenliste!F20+Notenliste!H20+Notenliste!L20)/$AV$1)&gt;=((Endnoten!$AI$5+1)/100),1,IF(((Notenliste!D20+Notenliste!F20+Notenliste!H20+Notenliste!L20)/$AV$1)&gt;=(Endnoten!$AI$5/100),1.1,IF(((Notenliste!D20+Notenliste!F20+Notenliste!H20+Notenliste!L20)/$AV$1)&gt;=(Endnoten!$AI$6/100),1.2,IF(((Notenliste!D20+Notenliste!F20+Notenliste!H20+Notenliste!L20)/$AV$1)&gt;=(Endnoten!$AI$7/100),1.3,IF(((Notenliste!D20+Notenliste!F20+Notenliste!H20+Notenliste!L20)/$AV$1)&gt;=((Endnoten!$AI$8)/100),1.4,IF(((Notenliste!D20+Notenliste!F20+Notenliste!H20+Notenliste!L20)/$AV$1)&gt;=((Endnoten!$AI$9)/100),1.5,IF(((Notenliste!D20+Notenliste!F20+Notenliste!H20+Notenliste!L20)/$AV$1)&gt;=((Endnoten!$AI$10)/100),1.6,IF(((Notenliste!D20+Notenliste!F20+Notenliste!H20+Notenliste!L20)/$AV$1)&gt;=((Endnoten!$AI$11)/100),1.7,IF(((Notenliste!D20+Notenliste!F20+Notenliste!H20+Notenliste!L20)/$AV$1)&gt;=((Endnoten!$AI$12)/100),1.8,IF(((Notenliste!D20+Notenliste!F20+Notenliste!H20+Notenliste!L20)/$AV$1)&gt;=((Endnoten!$AI$13)/100),1.9,IF(((Notenliste!D20+Notenliste!F20+Notenliste!H20+Notenliste!L20)/$AV$1)&gt;=((Endnoten!$AI$14)/100),2,IF(((Notenliste!D20+Notenliste!F20+Notenliste!H20+Notenliste!L20)/$AV$1)&gt;=((Endnoten!$AI$15)/100),2.1,IF(((Notenliste!D20+Notenliste!F20+Notenliste!H20+Notenliste!L20)/$AV$1)&gt;=((Endnoten!$AI$16)/100),2.2,IF(((Notenliste!D20+Notenliste!F20+Notenliste!H20+Notenliste!L20)/$AV$1)&gt;=((Endnoten!$AI$17)/100),2.3,IF(((Notenliste!D20+Notenliste!F20+Notenliste!H20+Notenliste!L20)/$AV$1)&gt;=((Endnoten!$AI$18)/100),2.4,IF(((Notenliste!D20+Notenliste!F20+Notenliste!H20+Notenliste!L20)/$AV$1)&gt;=((Endnoten!$AI$19)/100),2.5,IF(((Notenliste!D20+Notenliste!F20+Notenliste!H20+Notenliste!L20)/$AV$1)&gt;=((Endnoten!$AI$20)/100),2.6,IF(((Notenliste!D20+Notenliste!F20+Notenliste!H20+Notenliste!L20)/$AV$1)&gt;=((Endnoten!$AI$21)/100),2.7,IF(((Notenliste!D20+Notenliste!F20+Notenliste!H20+Notenliste!L20)/$AV$1)&gt;=((Endnoten!$AI$22)/100),2.8,IF(((Notenliste!D20+Notenliste!F20+Notenliste!H20+Notenliste!L20)/$AV$1)&gt;=((Endnoten!$AI$23)/100),2.9,IF(((Notenliste!D20+Notenliste!F20+Notenliste!H20+Notenliste!L20)/$AV$1)&gt;=((Endnoten!$AI$24)/100),3,IF(((Notenliste!D20+Notenliste!F20+Notenliste!H20+Notenliste!L20)/$AV$1)&gt;=((Endnoten!$AI$25)/100),3.1,IF(((Notenliste!D20+Notenliste!F20+Notenliste!H20+Notenliste!L20)/$AV$1)&gt;=((Endnoten!$AI$26)/100),3.2,IF(((Notenliste!D20+Notenliste!F20+Notenliste!H20+Notenliste!L20)/$AV$1)&gt;=((Endnoten!$AI$27)/100),3.3,IF(((Notenliste!D20+Notenliste!F20+Notenliste!H20+Notenliste!L20)/$AV$1)&gt;=((Endnoten!$AI$28)/100),3.4,IF(((Notenliste!D20+Notenliste!F20+Notenliste!H20+Notenliste!L20)/$AV$1)&gt;=((Endnoten!$AI$29)/100),3.5,IF(((Notenliste!D20+Notenliste!F20+Notenliste!H20+Notenliste!L20)/$AV$1)&gt;=((Endnoten!$AI$30)/100),3.6,IF(((Notenliste!D20+Notenliste!F20+Notenliste!H20+Notenliste!L20)/$AV$1)&gt;=((Endnoten!$AI$31)/100),3.7,IF(((Notenliste!D20+Notenliste!F20+Notenliste!H20+Notenliste!L20)/$AV$1)&gt;=((Endnoten!$AI$32)/100),3.8,IF(((Notenliste!D20+Notenliste!F20+Notenliste!H20+Notenliste!L20)/$AV$1)&gt;=((Endnoten!$AI$33)/100),3.9,IF(((Notenliste!D20+Notenliste!F20+Notenliste!H20+Notenliste!L20)/$AV$1)&gt;=((Endnoten!$AI$34)/100),4,IF(((Notenliste!D20+Notenliste!F20+Notenliste!H20+Notenliste!L20)/$AV$1)&gt;=((Endnoten!$AI$35)/100),4.1,IF(((Notenliste!D20+Notenliste!F20+Notenliste!H20+Notenliste!L20)/$AV$1)&gt;=((Endnoten!$AI$36)/100),4.2,IF(((Notenliste!D20+Notenliste!F20+Notenliste!H20+Notenliste!L20)/$AV$1)&gt;=((Endnoten!$AI$37)/100),4.3,IF(((Notenliste!D20+Notenliste!F20+Notenliste!H20+Notenliste!L20)/$AV$1)&gt;=((Endnoten!$AI$38)/100),4.4,IF(((Notenliste!D20+Notenliste!F20+Notenliste!H20+Notenliste!L20)/$AV$1)&gt;=((Endnoten!$AI$39)/100),4.5,IF(((Notenliste!D20+Notenliste!F20+Notenliste!H20+Notenliste!L20)/$AV$1)&gt;=((Endnoten!$AI$40)/100),4.6,IF(((Notenliste!D20+Notenliste!F20+Notenliste!H20+Notenliste!L20)/$AV$1)&gt;=((Endnoten!$AI$41)/100),4.7,IF(((Notenliste!D20+Notenliste!F20+Notenliste!H20+Notenliste!L20)/$AV$1)&gt;=((Endnoten!$AI$42)/100),4.8,IF(((Notenliste!D20+Notenliste!F20+Notenliste!H20+Notenliste!L20)/$AV$1)&gt;=((Endnoten!$AI$43)/100),4.9,5))))))))))))))))))))))))))))))))))))))))</f>
        <v>5</v>
      </c>
    </row>
    <row r="22" spans="1:48" ht="18.75" x14ac:dyDescent="0.3">
      <c r="A22" s="28">
        <f>'Schüler+Bedienungsanleitung'!B34</f>
        <v>19</v>
      </c>
      <c r="B22" s="30">
        <f>'Schüler+Bedienungsanleitung'!C34</f>
        <v>19</v>
      </c>
      <c r="C22" s="28">
        <f>Notenliste!D21</f>
        <v>0</v>
      </c>
      <c r="D22" s="29">
        <f>IF(Notenliste!D21&gt;=0.1,Notenliste!D21/Notenliste!D$1,)</f>
        <v>0</v>
      </c>
      <c r="E22" s="30">
        <f>IF(Endnoten!D22&gt;=(Endnoten!$AG$5/100),1,IF(Endnoten!D22&gt;=(Endnoten!$AG$6/100),2,IF(Endnoten!D22&gt;=(Endnoten!$AG$7/100),3,IF(Endnoten!D22&gt;=(Endnoten!$AG$8/100),4,5))))</f>
        <v>5</v>
      </c>
      <c r="F22" s="31">
        <f>IF(((Notenliste!D21)/Notenliste!$D$1)&gt;=((Endnoten!$AI$5+1)/100),1,IF(((Notenliste!D21)/Notenliste!$D$1)&gt;=(Endnoten!$AI$5/100),1.1,IF(((Notenliste!D21)/Notenliste!$D$1)&gt;=(Endnoten!$AI$6/100),1.2,IF(((Notenliste!D21)/Notenliste!$D$1)&gt;=(Endnoten!$AI$7/100),1.3,IF(((Notenliste!D21)/Notenliste!$D$1)&gt;=((Endnoten!$AI$8)/100),1.4,IF(((Notenliste!D21)/Notenliste!$D$1)&gt;=((Endnoten!$AI$9)/100),1.44,IF(((Notenliste!D21)/Notenliste!$D$1)&gt;=((Endnoten!$AI$10)/100),1.6,IF(((Notenliste!D21)/Notenliste!$D$1)&gt;=((Endnoten!$AI$11)/100),1.7,IF(((Notenliste!D21)/Notenliste!$D$1)&gt;=((Endnoten!$AI$12)/100),1.8,IF(((Notenliste!D21)/Notenliste!$D$1)&gt;=((Endnoten!$AI$13)/100),1.9,IF(((Notenliste!D21)/Notenliste!$D$1)&gt;=((Endnoten!$AI$14)/100),2,IF(((Notenliste!D21)/Notenliste!$D$1)&gt;=((Endnoten!$AI$15)/100),2.1,IF(((Notenliste!D21)/Notenliste!$D$1)&gt;=((Endnoten!$AI$16)/100),2.2,IF(((Notenliste!D21)/Notenliste!$D$1)&gt;=((Endnoten!$AI$17)/100),2.3,IF(((Notenliste!D21)/Notenliste!$D$1)&gt;=((Endnoten!$AI$18)/100),2.4,IF(((Notenliste!D21)/Notenliste!$D$1)&gt;=((Endnoten!$AI$19)/100),2.5,IF(((Notenliste!D21)/Notenliste!$D$1)&gt;=((Endnoten!$AI$20)/100),2.6,IF(((Notenliste!D21)/Notenliste!$D$1)&gt;=((Endnoten!$AI$21)/100),2.7,IF(((Notenliste!D21)/Notenliste!$D$1)&gt;=((Endnoten!$AI$22)/100),2.8,IF(((Notenliste!D21)/Notenliste!$D$1)&gt;=((Endnoten!$AI$23)/100),2.9,IF(((Notenliste!D21)/Notenliste!$D$1)&gt;=((Endnoten!$AI$24)/100),3,IF(((Notenliste!D21)/Notenliste!$D$1)&gt;=((Endnoten!$AI$25)/100),3.1,IF(((Notenliste!D21)/Notenliste!$D$1)&gt;=((Endnoten!$AI$26)/100),3.2,IF(((Notenliste!D21)/Notenliste!$D$1)&gt;=((Endnoten!$AI$27)/100),3.3,IF(((Notenliste!D21)/Notenliste!$D$1)&gt;=((Endnoten!$AI$28)/100),3.4,IF(((Notenliste!D21)/Notenliste!$D$1)&gt;=((Endnoten!$AI$29)/100),3.5,IF(((Notenliste!D21)/Notenliste!$D$1)&gt;=((Endnoten!$AI$30)/100),3.6,IF(((Notenliste!D21)/Notenliste!$D$1)&gt;=((Endnoten!$AI$31)/100),3.7,IF(((Notenliste!D21)/Notenliste!$D$1)&gt;=((Endnoten!$AI$32)/100),3.8,IF(((Notenliste!D21)/Notenliste!$D$1)&gt;=((Endnoten!$AI$33)/100),3.9,IF(((Notenliste!D21)/Notenliste!$D$1)&gt;=((Endnoten!$AI$34)/100),4,IF(((Notenliste!D21)/Notenliste!$D$1)&gt;=((Endnoten!$AI$35)/100),4.1,IF(((Notenliste!D21)/Notenliste!$D$1)&gt;=((Endnoten!$AI$36)/100),4.2,IF(((Notenliste!D21)/Notenliste!$D$1)&gt;=((Endnoten!$AI$37)/100),4.3,IF(((Notenliste!D21)/Notenliste!$D$1)&gt;=((Endnoten!$AI$38)/100),4.4,IF(((Notenliste!D21)/Notenliste!$D$1)&gt;=((Endnoten!$AI$39)/100),4.5,IF(((Notenliste!D21)/Notenliste!$D$1)&gt;=((Endnoten!$AI$40)/100),4.6,IF(((Notenliste!D21)/Notenliste!$D$1)&gt;=((Endnoten!$AI$41)/100),4.7,IF(((Notenliste!D21)/Notenliste!$D$1)&gt;=((Endnoten!$AI$42)/100),4.8,IF(((Notenliste!D21)/Notenliste!$D$1)&gt;=((Endnoten!$AI$43)/100),4.9,5))))))))))))))))))))))))))))))))))))))))</f>
        <v>5</v>
      </c>
      <c r="G22" s="28">
        <f>Notenliste!F21</f>
        <v>0</v>
      </c>
      <c r="H22" s="29">
        <f>IF(Notenliste!F21&gt;=0.1,Notenliste!F21/Notenliste!F$1,)</f>
        <v>0</v>
      </c>
      <c r="I22" s="30">
        <f>IF(Endnoten!H22&gt;=(Endnoten!$AG$5/100),1,IF(Endnoten!H22&gt;=(Endnoten!$AG$6/100),2,IF(Endnoten!H22&gt;=(Endnoten!$AG$7/100),3,IF(Endnoten!H22&gt;=(Endnoten!$AG$8/100),4,5))))</f>
        <v>5</v>
      </c>
      <c r="J22" s="31" t="e">
        <f>IF(((Notenliste!F21)/Notenliste!$F$1)&gt;=((Endnoten!$AI$5+1)/100),1,IF(((Notenliste!F21)/Notenliste!$F$1)&gt;=(Endnoten!$AI$5/100),1.1,IF(((Notenliste!F21)/Notenliste!$F$1)&gt;=(Endnoten!$AI$6/100),1.2,IF(((Notenliste!F21)/Notenliste!$F$1)&gt;=(Endnoten!$AI$7/100),1.3,IF(((Notenliste!F21)/Notenliste!$F$1)&gt;=((Endnoten!$AI$8)/100),1.4,IF(((Notenliste!F21)/Notenliste!$F$1)&gt;=((Endnoten!$AI$9)/100),1.44,IF(((Notenliste!F21)/Notenliste!$F$1)&gt;=((Endnoten!$AI$10)/100),1.6,IF(((Notenliste!F21)/Notenliste!$F$1)&gt;=((Endnoten!$AI$11)/100),1.7,IF(((Notenliste!F21)/Notenliste!$F$1)&gt;=((Endnoten!$AI$12)/100),1.8,IF(((Notenliste!F21)/Notenliste!$F$1)&gt;=((Endnoten!$AI$13)/100),1.9,IF(((Notenliste!F21)/Notenliste!$F$1)&gt;=((Endnoten!$AI$14)/100),2,IF(((Notenliste!F21)/Notenliste!$F$1)&gt;=((Endnoten!$AI$15)/100),2.1,IF(((Notenliste!F21)/Notenliste!$F$1)&gt;=((Endnoten!$AI$16)/100),2.2,IF(((Notenliste!F21)/Notenliste!$F$1)&gt;=((Endnoten!$AI$17)/100),2.3,IF(((Notenliste!F21)/Notenliste!$F$1)&gt;=((Endnoten!$AI$18)/100),2.4,IF(((Notenliste!F21)/Notenliste!$F$1)&gt;=((Endnoten!$AI$19)/100),2.5,IF(((Notenliste!F21)/Notenliste!$F$1)&gt;=((Endnoten!$AI$20)/100),2.6,IF(((Notenliste!F21)/Notenliste!$F$1)&gt;=((Endnoten!$AI$21)/100),2.7,IF(((Notenliste!F21)/Notenliste!$F$1)&gt;=((Endnoten!$AI$22)/100),2.8,IF(((Notenliste!F21)/Notenliste!$F$1)&gt;=((Endnoten!$AI$23)/100),2.9,IF(((Notenliste!F21)/Notenliste!$F$1)&gt;=((Endnoten!$AI$24)/100),3,IF(((Notenliste!F21)/Notenliste!$F$1)&gt;=((Endnoten!$AI$25)/100),3.1,IF(((Notenliste!F21)/Notenliste!$F$1)&gt;=((Endnoten!$AI$26)/100),3.2,IF(((Notenliste!F21)/Notenliste!$F$1)&gt;=((Endnoten!$AI$27)/100),3.3,IF(((Notenliste!F21)/Notenliste!$F$1)&gt;=((Endnoten!$AI$28)/100),3.4,IF(((Notenliste!F21)/Notenliste!$F$1)&gt;=((Endnoten!$AI$29)/100),3.5,IF(((Notenliste!F21)/Notenliste!$F$1)&gt;=((Endnoten!$AI$30)/100),3.6,IF(((Notenliste!F21)/Notenliste!$F$1)&gt;=((Endnoten!$AI$31)/100),3.7,IF(((Notenliste!F21)/Notenliste!$F$1)&gt;=((Endnoten!$AI$32)/100),3.8,IF(((Notenliste!F21)/Notenliste!$F$1)&gt;=((Endnoten!$AI$33)/100),3.9,IF(((Notenliste!F21)/Notenliste!$F$1)&gt;=((Endnoten!$AI$34)/100),4,IF(((Notenliste!F21)/Notenliste!$F$1)&gt;=((Endnoten!$AI$35)/100),4.1,IF(((Notenliste!F21)/Notenliste!$F$1)&gt;=((Endnoten!$AI$36)/100),4.2,IF(((Notenliste!F21)/Notenliste!$F$1)&gt;=((Endnoten!$AI$37)/100),4.3,IF(((Notenliste!F21)/Notenliste!$F$1)&gt;=((Endnoten!$AI$38)/100),4.4,IF(((Notenliste!F21)/Notenliste!$F$1)&gt;=((Endnoten!$AI$39)/100),4.5,IF(((Notenliste!F21)/Notenliste!$F$1)&gt;=((Endnoten!$AI$40)/100),4.6,IF(((Notenliste!F21)/Notenliste!$F$1)&gt;=((Endnoten!$AI$41)/100),4.7,IF(((Notenliste!F21)/Notenliste!$F$1)&gt;=((Endnoten!$AI$42)/100),4.8,IF(((Notenliste!F21)/Notenliste!$F$1)&gt;=((Endnoten!$AI$43)/100),4.9,5))))))))))))))))))))))))))))))))))))))))</f>
        <v>#DIV/0!</v>
      </c>
      <c r="K22" s="28">
        <f>Notenliste!H21</f>
        <v>0</v>
      </c>
      <c r="L22" s="29">
        <f>IF(Notenliste!H21&gt;=0.1,Notenliste!H21/Notenliste!H$1,)</f>
        <v>0</v>
      </c>
      <c r="M22" s="30">
        <f>IF(Endnoten!L22&gt;=(Endnoten!$AG$5/100),1,IF(Endnoten!L22&gt;=(Endnoten!$AG$6/100),2,IF(Endnoten!L22&gt;=(Endnoten!$AG$7/100),3,IF(Endnoten!L22&gt;=(Endnoten!$AG$8/100),4,5))))</f>
        <v>5</v>
      </c>
      <c r="N22" s="31" t="e">
        <f>IF(((Notenliste!H21)/Notenliste!$H$1)&gt;=((Endnoten!$AI$5+1)/100),1,IF(((Notenliste!H21)/Notenliste!$H$1)&gt;=(Endnoten!$AI$5/100),1.1,IF(((Notenliste!H21)/Notenliste!$H$1)&gt;=(Endnoten!$AI$6/100),1.2,IF(((Notenliste!H21)/Notenliste!$H$1)&gt;=(Endnoten!$AI$7/100),1.3,IF(((Notenliste!H21)/Notenliste!$H$1)&gt;=((Endnoten!$AI$8)/100),1.4,IF(((Notenliste!H21)/Notenliste!$H$1)&gt;=((Endnoten!$AI$9)/100),1.44,IF(((Notenliste!H21)/Notenliste!$H$1)&gt;=((Endnoten!$AI$10)/100),1.6,IF(((Notenliste!H21)/Notenliste!$H$1)&gt;=((Endnoten!$AI$11)/100),1.7,IF(((Notenliste!H21)/Notenliste!$H$1)&gt;=((Endnoten!$AI$12)/100),1.8,IF(((Notenliste!H21)/Notenliste!$H$1)&gt;=((Endnoten!$AI$13)/100),1.9,IF(((Notenliste!H21)/Notenliste!$H$1)&gt;=((Endnoten!$AI$14)/100),2,IF(((Notenliste!H21)/Notenliste!$H$1)&gt;=((Endnoten!$AI$15)/100),2.1,IF(((Notenliste!H21)/Notenliste!$H$1)&gt;=((Endnoten!$AI$16)/100),2.2,IF(((Notenliste!H21)/Notenliste!$H$1)&gt;=((Endnoten!$AI$17)/100),2.3,IF(((Notenliste!H21)/Notenliste!$H$1)&gt;=((Endnoten!$AI$18)/100),2.4,IF(((Notenliste!H21)/Notenliste!$H$1)&gt;=((Endnoten!$AI$19)/100),2.5,IF(((Notenliste!H21)/Notenliste!$H$1)&gt;=((Endnoten!$AI$20)/100),2.6,IF(((Notenliste!H21)/Notenliste!$H$1)&gt;=((Endnoten!$AI$21)/100),2.7,IF(((Notenliste!H21)/Notenliste!$H$1)&gt;=((Endnoten!$AI$22)/100),2.8,IF(((Notenliste!H21)/Notenliste!$H$1)&gt;=((Endnoten!$AI$23)/100),2.9,IF(((Notenliste!H21)/Notenliste!$H$1)&gt;=((Endnoten!$AI$24)/100),3,IF(((Notenliste!H21)/Notenliste!$H$1)&gt;=((Endnoten!$AI$25)/100),3.1,IF(((Notenliste!H21)/Notenliste!$H$1)&gt;=((Endnoten!$AI$26)/100),3.2,IF(((Notenliste!H21)/Notenliste!$H$1)&gt;=((Endnoten!$AI$27)/100),3.3,IF(((Notenliste!H21)/Notenliste!$H$1)&gt;=((Endnoten!$AI$28)/100),3.4,IF(((Notenliste!H21)/Notenliste!$H$1)&gt;=((Endnoten!$AI$29)/100),3.5,IF(((Notenliste!H21)/Notenliste!$H$1)&gt;=((Endnoten!$AI$30)/100),3.6,IF(((Notenliste!H21)/Notenliste!$H$1)&gt;=((Endnoten!$AI$31)/100),3.7,IF(((Notenliste!H21)/Notenliste!$H$1)&gt;=((Endnoten!$AI$32)/100),3.8,IF(((Notenliste!H21)/Notenliste!$H$1)&gt;=((Endnoten!$AI$33)/100),3.9,IF(((Notenliste!H21)/Notenliste!$H$1)&gt;=((Endnoten!$AI$34)/100),4,IF(((Notenliste!H21)/Notenliste!$H$1)&gt;=((Endnoten!$AI$35)/100),4.1,IF(((Notenliste!H21)/Notenliste!$H$1)&gt;=((Endnoten!$AI$36)/100),4.2,IF(((Notenliste!H21)/Notenliste!$H$1)&gt;=((Endnoten!$AI$37)/100),4.3,IF(((Notenliste!H21)/Notenliste!$H$1)&gt;=((Endnoten!$AI$38)/100),4.4,IF(((Notenliste!H21)/Notenliste!$H$1)&gt;=((Endnoten!$AI$39)/100),4.5,IF(((Notenliste!H21)/Notenliste!$H$1)&gt;=((Endnoten!$AI$40)/100),4.6,IF(((Notenliste!H21)/Notenliste!$H$1)&gt;=((Endnoten!$AI$41)/100),4.7,IF(((Notenliste!H21)/Notenliste!$H$1)&gt;=((Endnoten!$AI$42)/100),4.8,IF(((Notenliste!H21)/Notenliste!$H$1)&gt;=((Endnoten!$AI$43)/100),4.9,5))))))))))))))))))))))))))))))))))))))))</f>
        <v>#DIV/0!</v>
      </c>
      <c r="O22" s="28">
        <f>Notenliste!L21</f>
        <v>0</v>
      </c>
      <c r="P22" s="29">
        <f>IF(Notenliste!J21&gt;=0.1,Notenliste!J21/Notenliste!J$1,)</f>
        <v>0</v>
      </c>
      <c r="Q22" s="30">
        <f>IF(Endnoten!P22&gt;=(Endnoten!$AG$5/100),1,IF(Endnoten!P22&gt;=(Endnoten!$AG$6/100),2,IF(Endnoten!P22&gt;=(Endnoten!$AG$7/100),3,IF(Endnoten!P22&gt;=(Endnoten!$AG$8/100),4,5))))</f>
        <v>5</v>
      </c>
      <c r="R22" s="31" t="e">
        <f>IF(((Notenliste!J21)/Notenliste!$J$1)&gt;=((Endnoten!$AI$5+1)/100),1,IF(((Notenliste!J21)/Notenliste!$J$1)&gt;=(Endnoten!$AI$5/100),1.1,IF(((Notenliste!J21)/Notenliste!$J$1)&gt;=(Endnoten!$AI$6/100),1.2,IF(((Notenliste!J21)/Notenliste!$J$1)&gt;=(Endnoten!$AI$7/100),1.3,IF(((Notenliste!J21)/Notenliste!$J$1)&gt;=((Endnoten!$AI$8)/100),1.4,IF(((Notenliste!J21)/Notenliste!$J$1)&gt;=((Endnoten!$AI$9)/100),1.44,IF(((Notenliste!J21)/Notenliste!$J$1)&gt;=((Endnoten!$AI$10)/100),1.6,IF(((Notenliste!J21)/Notenliste!$J$1)&gt;=((Endnoten!$AI$11)/100),1.7,IF(((Notenliste!J21)/Notenliste!$J$1)&gt;=((Endnoten!$AI$12)/100),1.8,IF(((Notenliste!J21)/Notenliste!$J$1)&gt;=((Endnoten!$AI$13)/100),1.9,IF(((Notenliste!J21)/Notenliste!$J$1)&gt;=((Endnoten!$AI$14)/100),2,IF(((Notenliste!J21)/Notenliste!$J$1)&gt;=((Endnoten!$AI$15)/100),2.1,IF(((Notenliste!J21)/Notenliste!$J$1)&gt;=((Endnoten!$AI$16)/100),2.2,IF(((Notenliste!J21)/Notenliste!$J$1)&gt;=((Endnoten!$AI$17)/100),2.3,IF(((Notenliste!J21)/Notenliste!$J$1)&gt;=((Endnoten!$AI$18)/100),2.4,IF(((Notenliste!J21)/Notenliste!$J$1)&gt;=((Endnoten!$AI$19)/100),2.5,IF(((Notenliste!J21)/Notenliste!$J$1)&gt;=((Endnoten!$AI$20)/100),2.6,IF(((Notenliste!J21)/Notenliste!$J$1)&gt;=((Endnoten!$AI$21)/100),2.7,IF(((Notenliste!J21)/Notenliste!$J$1)&gt;=((Endnoten!$AI$22)/100),2.8,IF(((Notenliste!J21)/Notenliste!$J$1)&gt;=((Endnoten!$AI$23)/100),2.9,IF(((Notenliste!J21)/Notenliste!$J$1)&gt;=((Endnoten!$AI$24)/100),3,IF(((Notenliste!J21)/Notenliste!$J$1)&gt;=((Endnoten!$AI$25)/100),3.1,IF(((Notenliste!J21)/Notenliste!$J$1)&gt;=((Endnoten!$AI$26)/100),3.2,IF(((Notenliste!J21)/Notenliste!$J$1)&gt;=((Endnoten!$AI$27)/100),3.3,IF(((Notenliste!J21)/Notenliste!$J$1)&gt;=((Endnoten!$AI$28)/100),3.4,IF(((Notenliste!J21)/Notenliste!$J$1)&gt;=((Endnoten!$AI$29)/100),3.5,IF(((Notenliste!J21)/Notenliste!$J$1)&gt;=((Endnoten!$AI$30)/100),3.6,IF(((Notenliste!J21)/Notenliste!$J$1)&gt;=((Endnoten!$AI$31)/100),3.7,IF(((Notenliste!J21)/Notenliste!$J$1)&gt;=((Endnoten!$AI$32)/100),3.8,IF(((Notenliste!J21)/Notenliste!$J$1)&gt;=((Endnoten!$AI$33)/100),3.9,IF(((Notenliste!J21)/Notenliste!$J$1)&gt;=((Endnoten!$AI$34)/100),4,IF(((Notenliste!J21)/Notenliste!$J$1)&gt;=((Endnoten!$AI$35)/100),4.1,IF(((Notenliste!J21)/Notenliste!$J$1)&gt;=((Endnoten!$AI$36)/100),4.2,IF(((Notenliste!J21)/Notenliste!$J$1)&gt;=((Endnoten!$AI$37)/100),4.3,IF(((Notenliste!J21)/Notenliste!$J$1)&gt;=((Endnoten!$AI$38)/100),4.4,IF(((Notenliste!J21)/Notenliste!$J$1)&gt;=((Endnoten!$AI$39)/100),4.5,IF(((Notenliste!J21)/Notenliste!$J$1)&gt;=((Endnoten!$AI$40)/100),4.6,IF(((Notenliste!J21)/Notenliste!$J$1)&gt;=((Endnoten!$AI$41)/100),4.7,IF(((Notenliste!J21)/Notenliste!$J$1)&gt;=((Endnoten!$AI$42)/100),4.8,IF(((Notenliste!J21)/Notenliste!$J$1)&gt;=((Endnoten!$AI$43)/100),4.9,5))))))))))))))))))))))))))))))))))))))))</f>
        <v>#DIV/0!</v>
      </c>
      <c r="S22" s="28">
        <f>Notenliste!L21</f>
        <v>0</v>
      </c>
      <c r="T22" s="29">
        <f>IF(Notenliste!L21&gt;=0.1,Notenliste!L21/Notenliste!L$1,)</f>
        <v>0</v>
      </c>
      <c r="U22" s="30">
        <f>IF(Endnoten!T22&gt;=(Endnoten!$AG$5/100),1,IF(Endnoten!T22&gt;=(Endnoten!$AG$6/100),2,IF(Endnoten!T22&gt;=(Endnoten!$AG$7/100),3,IF(Endnoten!T22&gt;=(Endnoten!$AG$8/100),4,5))))</f>
        <v>5</v>
      </c>
      <c r="V22" s="31" t="e">
        <f>IF(((Notenliste!L21)/Notenliste!$L$1)&gt;=((Endnoten!$AI$5+1)/100),1,IF(((Notenliste!L21)/Notenliste!$L$1)&gt;=(Endnoten!$AI$5/100),1.1,IF(((Notenliste!L21)/Notenliste!$L$1)&gt;=(Endnoten!$AI$6/100),1.2,IF(((Notenliste!L21)/Notenliste!$L$1)&gt;=(Endnoten!$AI$7/100),1.3,IF(((Notenliste!L21)/Notenliste!$L$1)&gt;=((Endnoten!$AI$8)/100),1.4,IF(((Notenliste!L21)/Notenliste!$L$1)&gt;=((Endnoten!$AI$9)/100),1.5,IF(((Notenliste!L21)/Notenliste!$L$1)&gt;=((Endnoten!$AI$10)/100),1.6,IF(((Notenliste!L21)/Notenliste!$L$1)&gt;=((Endnoten!$AI$11)/100),1.7,IF(((Notenliste!L21)/Notenliste!$L$1)&gt;=((Endnoten!$AI$12)/100),1.8,IF(((Notenliste!L21)/Notenliste!$L$1)&gt;=((Endnoten!$AI$13)/100),1.9,IF(((Notenliste!L21)/Notenliste!$L$1)&gt;=((Endnoten!$AI$14)/100),2,IF(((Notenliste!L21)/Notenliste!$L$1)&gt;=((Endnoten!$AI$15)/100),2.1,IF(((Notenliste!L21)/Notenliste!$L$1)&gt;=((Endnoten!$AI$16)/100),2.2,IF(((Notenliste!L21)/Notenliste!$L$1)&gt;=((Endnoten!$AI$17)/100),2.3,IF(((Notenliste!L21)/Notenliste!$L$1)&gt;=((Endnoten!$AI$18)/100),2.4,IF(((Notenliste!L21)/Notenliste!$L$1)&gt;=((Endnoten!$AI$19)/100),2.5,IF(((Notenliste!L21)/Notenliste!$L$1)&gt;=((Endnoten!$AI$20)/100),2.6,IF(((Notenliste!L21)/Notenliste!$L$1)&gt;=((Endnoten!$AI$21)/100),2.7,IF(((Notenliste!L21)/Notenliste!$L$1)&gt;=((Endnoten!$AI$22)/100),2.8,IF(((Notenliste!L21)/Notenliste!$L$1)&gt;=((Endnoten!$AI$23)/100),2.9,IF(((Notenliste!L21)/Notenliste!$L$1)&gt;=((Endnoten!$AI$24)/100),3,IF(((Notenliste!L21)/Notenliste!$L$1)&gt;=((Endnoten!$AI$25)/100),3.1,IF(((Notenliste!L21)/Notenliste!$L$1)&gt;=((Endnoten!$AI$26)/100),3.2,IF(((Notenliste!L21)/Notenliste!$L$1)&gt;=((Endnoten!$AI$27)/100),3.3,IF(((Notenliste!L21)/Notenliste!$L$1)&gt;=((Endnoten!$AI$28)/100),3.4,IF(((Notenliste!L21)/Notenliste!$L$1)&gt;=((Endnoten!$AI$29)/100),3.5,IF(((Notenliste!L21)/Notenliste!$L$1)&gt;=((Endnoten!$AI$30)/100),3.6,IF(((Notenliste!L21)/Notenliste!$L$1)&gt;=((Endnoten!$AI$31)/100),3.7,IF(((Notenliste!L21)/Notenliste!$L$1)&gt;=((Endnoten!$AI$32)/100),3.8,IF(((Notenliste!L21)/Notenliste!$L$1)&gt;=((Endnoten!$AI$33)/100),3.9,IF(((Notenliste!L21)/Notenliste!$L$1)&gt;=((Endnoten!$AI$34)/100),4,IF(((Notenliste!L21)/Notenliste!$L$1)&gt;=((Endnoten!$AI$35)/100),4.1,IF(((Notenliste!L21)/Notenliste!$L$1)&gt;=((Endnoten!$AI$36)/100),4.2,IF(((Notenliste!L21)/Notenliste!$L$1)&gt;=((Endnoten!$AI$37)/100),4.3,IF(((Notenliste!L21)/Notenliste!$L$1)&gt;=((Endnoten!$AI$38)/100),4.4,IF(((Notenliste!L21)/Notenliste!$L$1)&gt;=((Endnoten!$AI$39)/100),4.5,IF(((Notenliste!L21)/Notenliste!$L$1)&gt;=((Endnoten!$AI$40)/100),4.6,IF(((Notenliste!L21)/Notenliste!$L$1)&gt;=((Endnoten!$AI$41)/100),4.7,IF(((Notenliste!L21)/Notenliste!$L$1)&gt;=((Endnoten!$AI$42)/100),4.8,IF(((Notenliste!L21)/Notenliste!$L$1)&gt;=((Endnoten!$AI$43)/100),4.9,5))))))))))))))))))))))))))))))))))))))))</f>
        <v>#DIV/0!</v>
      </c>
      <c r="W22" s="28">
        <v>0</v>
      </c>
      <c r="X22" s="29" cm="1">
        <f t="array" ref="X22">ROUND(_xlfn.IFS((T22&gt;0.1),(AVERAGE(F22,J22,N22,R22,U22)),(P22&gt;=0.1),(AVERAGE(F22,J22,N22,R22)),(L22&gt;=0.1),(AVERAGE(F22,J22,N22)),(H22&gt;0.1),(AVERAGE(F22,J22)),(D22&gt;0.1),F22,(D22&lt;0.1),10.12345), 2)</f>
        <v>10.119999999999999</v>
      </c>
      <c r="Y22" s="29" t="str">
        <f t="shared" si="0"/>
        <v>ND</v>
      </c>
      <c r="Z22" s="29" t="e">
        <f t="shared" si="1"/>
        <v>#DIV/0!</v>
      </c>
      <c r="AA22" s="29">
        <f>SUM(Notenliste!O21:AR21)</f>
        <v>20</v>
      </c>
      <c r="AB22" s="29">
        <f>Notenliste!AT21</f>
        <v>1</v>
      </c>
      <c r="AC22" s="29" t="str">
        <f>IF((D22&lt;0.1),"Nur MA",((AB22*Notenliste!$AT$1)+(IF(W22=0,Y22,Z22)*(1-Notenliste!$AT$1))))</f>
        <v>Nur MA</v>
      </c>
      <c r="AD22" s="29" t="e">
        <f t="shared" si="2"/>
        <v>#DIV/0!</v>
      </c>
      <c r="AE22" s="10" t="e">
        <f t="shared" si="3"/>
        <v>#DIV/0!</v>
      </c>
      <c r="AH22" s="17">
        <v>2.8</v>
      </c>
      <c r="AI22" s="17">
        <f t="shared" si="10"/>
        <v>74</v>
      </c>
      <c r="AJ22">
        <f>IF(((AM22+AK22+AL22)/$AM$3)&gt;=((Endnoten!$AI$5+1)/100),1,IF(((AM22+AK22+AL22)/$AM$3)&gt;=(Endnoten!$AI$5/100),1.1,IF(((AM22+AK22+AL22)/$AM$3)&gt;=(Endnoten!$AI$6/100),1.2,IF(((AM22+AK22+AL22)/$AM$3)&gt;=(Endnoten!$AI$7/100),1.3,IF(((AM22+AK22+AL22)/$AM$3)&gt;=((Endnoten!$AI$8)/100),1.4,IF(((AM22+AK22+AL22)/$AM$3)&gt;=((Endnoten!$AI$9)/100),1.5,IF(((AM22+AK22+AL22)/$AM$3)&gt;=((Endnoten!$AI$10)/100),1.6,IF(((AM22+AK22+AL22)/$AM$3)&gt;=((Endnoten!$AI$11)/100),1.7,IF(((AM22+AK22+AL22)/$AM$3)&gt;=((Endnoten!$AI$12)/100),1.8,IF(((AM22+AK22+AL22)/$AM$3)&gt;=((Endnoten!$AI$13)/100),1.9,IF(((AM22+AK22+AL22)/$AM$3)&gt;=((Endnoten!$AI$14)/100),2,IF(((AM22+AK22+AL22)/$AM$3)&gt;=((Endnoten!$AI$15)/100),2.1,IF(((AM22+AK22+AL22)/$AM$3)&gt;=((Endnoten!$AI$16)/100),2.2,IF(((AM22+AK22+AL22)/$AM$3)&gt;=((Endnoten!$AI$17)/100),2.3,IF(((AM22+AK22+AL22)/$AM$3)&gt;=((Endnoten!$AI$18)/100),2.4,IF(((AM22+AK22+AL22)/$AM$3)&gt;=((Endnoten!$AI$19)/100),2.5,IF(((AM22+AK22+AL22)/$AM$3)&gt;=((Endnoten!$AI$20)/100),2.6,IF(((AM22+AK22+AL22)/$AM$3)&gt;=((Endnoten!$AI$21)/100),2.7,IF(((AM22+AK22+AL22)/$AM$3)&gt;=((Endnoten!$AI$22)/100),2.8,IF(((AM22+AK22+AL22)/$AM$3)&gt;=((Endnoten!$AI$23)/100),2.9,IF(((AM22+AK22+AL22)/$AM$3)&gt;=((Endnoten!$AI$24)/100),3,IF(((AM22+AK22+AL22)/$AM$3)&gt;=((Endnoten!$AI$25)/100),3.1,IF(((AM22+AK22+AL22)/$AM$3)&gt;=((Endnoten!$AI$26)/100),3.2,IF(((AM22+AK22+AL22)/$AM$3)&gt;=((Endnoten!$AI$27)/100),3.3,IF(((AM22+AK22+AL22)/$AM$3)&gt;=((Endnoten!$AI$28)/100),3.4,IF(((AM22+AK22+AL22)/$AM$3)&gt;=((Endnoten!$AI$29)/100),3.5,IF(((AM22+AK22+AL22)/$AM$3)&gt;=((Endnoten!$AI$30)/100),3.6,IF(((AM22+AK22+AL22)/$AM$3)&gt;=((Endnoten!$AI$31)/100),3.7,IF(((AM22+AK22+AL22)/$AM$3)&gt;=((Endnoten!$AI$32)/100),3.8,IF(((AM22+AK22+AL22)/$AM$3)&gt;=((Endnoten!$AI$33)/100),3.9,IF(((AM22+AK22+AL22)/$AM$3)&gt;=((Endnoten!$AI$34)/100),4,IF(((AM22+AK22+AL22)/$AM$3)&gt;=((Endnoten!$AI$35)/100),4.1,IF(((AM22+AK22+AL22)/$AM$3)&gt;=((Endnoten!$AI$36)/100),4.2,IF(((AM22+AK22+AL22)/$AM$3)&gt;=((Endnoten!$AI$37)/100),4.3,IF(((AM22+AK22+AL22)/$AM$3)&gt;=((Endnoten!$AI$38)/100),4.4,IF(((AM22+AK22+AL22)/$AM$3)&gt;=((Endnoten!$AI$39)/100),4.5,IF(((AM22+AK22+AL22)/$AM$3)&gt;=((Endnoten!$AI$40)/100),4.6,IF(((AM22+AK22+AL22)/$AM$3)&gt;=((Endnoten!$AI$41)/100),4.7,IF(((AM22+AK22+AL22)/$AM$3)&gt;=((Endnoten!$AI$42)/100),4.8,IF(((AM22+AK22+AL22)/$AM$3)&gt;=((Endnoten!$AI$43)/100),4.9,5))))))))))))))))))))))))))))))))))))))))</f>
        <v>2.8</v>
      </c>
      <c r="AM22">
        <f t="shared" si="8"/>
        <v>74</v>
      </c>
      <c r="AO22" s="53"/>
      <c r="AP22" s="53" t="e">
        <f t="shared" si="4"/>
        <v>#DIV/0!</v>
      </c>
      <c r="AQ22" s="53" t="e">
        <f t="shared" si="5"/>
        <v>#DIV/0!</v>
      </c>
      <c r="AR22" s="53" t="e">
        <f t="shared" si="6"/>
        <v>#DIV/0!</v>
      </c>
      <c r="AS22" s="53" t="e">
        <f t="shared" si="7"/>
        <v>#DIV/0!</v>
      </c>
      <c r="AU22" s="1">
        <f>IF(((Notenliste!D21+Notenliste!F21+Notenliste!H21)/$AU$1)&gt;=((Endnoten!$AI$5+1)/100),1,IF(((Notenliste!D21+Notenliste!F21+Notenliste!H21)/$AU$1)&gt;=(Endnoten!$AI$5/100),1.1,IF(((Notenliste!D21+Notenliste!F21+Notenliste!H21)/$AU$1)&gt;=(Endnoten!$AI$6/100),1.2,IF(((Notenliste!D21+Notenliste!F21+Notenliste!H21)/$AU$1)&gt;=(Endnoten!$AI$7/100),1.3,IF(((Notenliste!D21+Notenliste!F21+Notenliste!H21)/$AU$1)&gt;=((Endnoten!$AI$8)/100),1.4,IF(((Notenliste!D21+Notenliste!F21+Notenliste!H21)/$AU$1)&gt;=((Endnoten!$AI$9)/100),1.5,IF(((Notenliste!D21+Notenliste!F21+Notenliste!H21)/$AU$1)&gt;=((Endnoten!$AI$10)/100),1.6,IF(((Notenliste!D21+Notenliste!F21+Notenliste!H21)/$AU$1)&gt;=((Endnoten!$AI$11)/100),1.7,IF(((Notenliste!D21+Notenliste!F21+Notenliste!H21)/$AU$1)&gt;=((Endnoten!$AI$12)/100),1.8,IF(((Notenliste!D21+Notenliste!F21+Notenliste!H21)/$AU$1)&gt;=((Endnoten!$AI$13)/100),1.9,IF(((Notenliste!D21+Notenliste!F21+Notenliste!H21)/$AU$1)&gt;=((Endnoten!$AI$14)/100),2,IF(((Notenliste!D21+Notenliste!F21+Notenliste!H21)/$AU$1)&gt;=((Endnoten!$AI$15)/100),2.1,IF(((Notenliste!D21+Notenliste!F21+Notenliste!H21)/$AU$1)&gt;=((Endnoten!$AI$16)/100),2.2,IF(((Notenliste!D21+Notenliste!F21+Notenliste!H21)/$AU$1)&gt;=((Endnoten!$AI$17)/100),2.3,IF(((Notenliste!D21+Notenliste!F21+Notenliste!H21)/$AU$1)&gt;=((Endnoten!$AI$18)/100),2.4,IF(((Notenliste!D21+Notenliste!F21+Notenliste!H21)/$AU$1)&gt;=((Endnoten!$AI$19)/100),2.5,IF(((Notenliste!D21+Notenliste!F21+Notenliste!H21)/$AU$1)&gt;=((Endnoten!$AI$20)/100),2.6,IF(((Notenliste!D21+Notenliste!F21+Notenliste!H21)/$AU$1)&gt;=((Endnoten!$AI$21)/100),2.7,IF(((Notenliste!D21+Notenliste!F21+Notenliste!H21)/$AU$1)&gt;=((Endnoten!$AI$22)/100),2.8,IF(((Notenliste!D21+Notenliste!F21+Notenliste!H21)/$AU$1)&gt;=((Endnoten!$AI$23)/100),2.9,IF(((Notenliste!D21+Notenliste!F21+Notenliste!H21)/$AU$1)&gt;=((Endnoten!$AI$24)/100),3,IF(((Notenliste!D21+Notenliste!F21+Notenliste!H21)/$AU$1)&gt;=((Endnoten!$AI$25)/100),3.1,IF(((Notenliste!D21+Notenliste!F21+Notenliste!H21)/$AU$1)&gt;=((Endnoten!$AI$26)/100),3.2,IF(((Notenliste!D21+Notenliste!F21+Notenliste!H21)/$AU$1)&gt;=((Endnoten!$AI$27)/100),3.3,IF(((Notenliste!D21+Notenliste!F21+Notenliste!H21)/$AU$1)&gt;=((Endnoten!$AI$28)/100),3.4,IF(((Notenliste!D21+Notenliste!F21+Notenliste!H21)/$AU$1)&gt;=((Endnoten!$AI$29)/100),3.5,IF(((Notenliste!D21+Notenliste!F21+Notenliste!H21)/$AU$1)&gt;=((Endnoten!$AI$30)/100),3.6,IF(((Notenliste!D21+Notenliste!F21+Notenliste!H21)/$AU$1)&gt;=((Endnoten!$AI$31)/100),3.7,IF(((Notenliste!D21+Notenliste!F21+Notenliste!H21)/$AU$1)&gt;=((Endnoten!$AI$32)/100),3.8,IF(((Notenliste!D21+Notenliste!F21+Notenliste!H21)/$AU$1)&gt;=((Endnoten!$AI$33)/100),3.9,IF(((Notenliste!D21+Notenliste!F21+Notenliste!H21)/$AU$1)&gt;=((Endnoten!$AI$34)/100),4,IF(((Notenliste!D21+Notenliste!F21+Notenliste!H21)/$AU$1)&gt;=((Endnoten!$AI$35)/100),4.1,IF(((Notenliste!D21+Notenliste!F21+Notenliste!H21)/$AU$1)&gt;=((Endnoten!$AI$36)/100),4.2,IF(((Notenliste!D21+Notenliste!F21+Notenliste!H21)/$AU$1)&gt;=((Endnoten!$AI$37)/100),4.3,IF(((Notenliste!D21+Notenliste!F21+Notenliste!H21)/$AU$1)&gt;=((Endnoten!$AI$38)/100),4.4,IF(((Notenliste!D21+Notenliste!F21+Notenliste!H21)/$AU$1)&gt;=((Endnoten!$AI$39)/100),4.5,IF(((Notenliste!D21+Notenliste!F21+Notenliste!H21)/$AU$1)&gt;=((Endnoten!$AI$40)/100),4.6,IF(((Notenliste!D21+Notenliste!F21+Notenliste!H21)/$AU$1)&gt;=((Endnoten!$AI$41)/100),4.7,IF(((Notenliste!D21+Notenliste!F21+Notenliste!H21)/$AU$1)&gt;=((Endnoten!$AI$42)/100),4.8,IF(((Notenliste!D21+Notenliste!F21+Notenliste!H21)/$AU$1)&gt;=((Endnoten!$AI$43)/100),4.9,5))))))))))))))))))))))))))))))))))))))))</f>
        <v>5</v>
      </c>
      <c r="AV22" s="1">
        <f>IF(((Notenliste!D21+Notenliste!F21+Notenliste!H21+Notenliste!L21)/$AV$1)&gt;=((Endnoten!$AI$5+1)/100),1,IF(((Notenliste!D21+Notenliste!F21+Notenliste!H21+Notenliste!L21)/$AV$1)&gt;=(Endnoten!$AI$5/100),1.1,IF(((Notenliste!D21+Notenliste!F21+Notenliste!H21+Notenliste!L21)/$AV$1)&gt;=(Endnoten!$AI$6/100),1.2,IF(((Notenliste!D21+Notenliste!F21+Notenliste!H21+Notenliste!L21)/$AV$1)&gt;=(Endnoten!$AI$7/100),1.3,IF(((Notenliste!D21+Notenliste!F21+Notenliste!H21+Notenliste!L21)/$AV$1)&gt;=((Endnoten!$AI$8)/100),1.4,IF(((Notenliste!D21+Notenliste!F21+Notenliste!H21+Notenliste!L21)/$AV$1)&gt;=((Endnoten!$AI$9)/100),1.5,IF(((Notenliste!D21+Notenliste!F21+Notenliste!H21+Notenliste!L21)/$AV$1)&gt;=((Endnoten!$AI$10)/100),1.6,IF(((Notenliste!D21+Notenliste!F21+Notenliste!H21+Notenliste!L21)/$AV$1)&gt;=((Endnoten!$AI$11)/100),1.7,IF(((Notenliste!D21+Notenliste!F21+Notenliste!H21+Notenliste!L21)/$AV$1)&gt;=((Endnoten!$AI$12)/100),1.8,IF(((Notenliste!D21+Notenliste!F21+Notenliste!H21+Notenliste!L21)/$AV$1)&gt;=((Endnoten!$AI$13)/100),1.9,IF(((Notenliste!D21+Notenliste!F21+Notenliste!H21+Notenliste!L21)/$AV$1)&gt;=((Endnoten!$AI$14)/100),2,IF(((Notenliste!D21+Notenliste!F21+Notenliste!H21+Notenliste!L21)/$AV$1)&gt;=((Endnoten!$AI$15)/100),2.1,IF(((Notenliste!D21+Notenliste!F21+Notenliste!H21+Notenliste!L21)/$AV$1)&gt;=((Endnoten!$AI$16)/100),2.2,IF(((Notenliste!D21+Notenliste!F21+Notenliste!H21+Notenliste!L21)/$AV$1)&gt;=((Endnoten!$AI$17)/100),2.3,IF(((Notenliste!D21+Notenliste!F21+Notenliste!H21+Notenliste!L21)/$AV$1)&gt;=((Endnoten!$AI$18)/100),2.4,IF(((Notenliste!D21+Notenliste!F21+Notenliste!H21+Notenliste!L21)/$AV$1)&gt;=((Endnoten!$AI$19)/100),2.5,IF(((Notenliste!D21+Notenliste!F21+Notenliste!H21+Notenliste!L21)/$AV$1)&gt;=((Endnoten!$AI$20)/100),2.6,IF(((Notenliste!D21+Notenliste!F21+Notenliste!H21+Notenliste!L21)/$AV$1)&gt;=((Endnoten!$AI$21)/100),2.7,IF(((Notenliste!D21+Notenliste!F21+Notenliste!H21+Notenliste!L21)/$AV$1)&gt;=((Endnoten!$AI$22)/100),2.8,IF(((Notenliste!D21+Notenliste!F21+Notenliste!H21+Notenliste!L21)/$AV$1)&gt;=((Endnoten!$AI$23)/100),2.9,IF(((Notenliste!D21+Notenliste!F21+Notenliste!H21+Notenliste!L21)/$AV$1)&gt;=((Endnoten!$AI$24)/100),3,IF(((Notenliste!D21+Notenliste!F21+Notenliste!H21+Notenliste!L21)/$AV$1)&gt;=((Endnoten!$AI$25)/100),3.1,IF(((Notenliste!D21+Notenliste!F21+Notenliste!H21+Notenliste!L21)/$AV$1)&gt;=((Endnoten!$AI$26)/100),3.2,IF(((Notenliste!D21+Notenliste!F21+Notenliste!H21+Notenliste!L21)/$AV$1)&gt;=((Endnoten!$AI$27)/100),3.3,IF(((Notenliste!D21+Notenliste!F21+Notenliste!H21+Notenliste!L21)/$AV$1)&gt;=((Endnoten!$AI$28)/100),3.4,IF(((Notenliste!D21+Notenliste!F21+Notenliste!H21+Notenliste!L21)/$AV$1)&gt;=((Endnoten!$AI$29)/100),3.5,IF(((Notenliste!D21+Notenliste!F21+Notenliste!H21+Notenliste!L21)/$AV$1)&gt;=((Endnoten!$AI$30)/100),3.6,IF(((Notenliste!D21+Notenliste!F21+Notenliste!H21+Notenliste!L21)/$AV$1)&gt;=((Endnoten!$AI$31)/100),3.7,IF(((Notenliste!D21+Notenliste!F21+Notenliste!H21+Notenliste!L21)/$AV$1)&gt;=((Endnoten!$AI$32)/100),3.8,IF(((Notenliste!D21+Notenliste!F21+Notenliste!H21+Notenliste!L21)/$AV$1)&gt;=((Endnoten!$AI$33)/100),3.9,IF(((Notenliste!D21+Notenliste!F21+Notenliste!H21+Notenliste!L21)/$AV$1)&gt;=((Endnoten!$AI$34)/100),4,IF(((Notenliste!D21+Notenliste!F21+Notenliste!H21+Notenliste!L21)/$AV$1)&gt;=((Endnoten!$AI$35)/100),4.1,IF(((Notenliste!D21+Notenliste!F21+Notenliste!H21+Notenliste!L21)/$AV$1)&gt;=((Endnoten!$AI$36)/100),4.2,IF(((Notenliste!D21+Notenliste!F21+Notenliste!H21+Notenliste!L21)/$AV$1)&gt;=((Endnoten!$AI$37)/100),4.3,IF(((Notenliste!D21+Notenliste!F21+Notenliste!H21+Notenliste!L21)/$AV$1)&gt;=((Endnoten!$AI$38)/100),4.4,IF(((Notenliste!D21+Notenliste!F21+Notenliste!H21+Notenliste!L21)/$AV$1)&gt;=((Endnoten!$AI$39)/100),4.5,IF(((Notenliste!D21+Notenliste!F21+Notenliste!H21+Notenliste!L21)/$AV$1)&gt;=((Endnoten!$AI$40)/100),4.6,IF(((Notenliste!D21+Notenliste!F21+Notenliste!H21+Notenliste!L21)/$AV$1)&gt;=((Endnoten!$AI$41)/100),4.7,IF(((Notenliste!D21+Notenliste!F21+Notenliste!H21+Notenliste!L21)/$AV$1)&gt;=((Endnoten!$AI$42)/100),4.8,IF(((Notenliste!D21+Notenliste!F21+Notenliste!H21+Notenliste!L21)/$AV$1)&gt;=((Endnoten!$AI$43)/100),4.9,5))))))))))))))))))))))))))))))))))))))))</f>
        <v>5</v>
      </c>
    </row>
    <row r="23" spans="1:48" ht="18.75" x14ac:dyDescent="0.3">
      <c r="A23" s="32">
        <f>'Schüler+Bedienungsanleitung'!B35</f>
        <v>20</v>
      </c>
      <c r="B23" s="34">
        <f>'Schüler+Bedienungsanleitung'!C35</f>
        <v>20</v>
      </c>
      <c r="C23" s="32">
        <f>Notenliste!D22</f>
        <v>0</v>
      </c>
      <c r="D23" s="33">
        <f>IF(Notenliste!D22&gt;=0.1,Notenliste!D22/Notenliste!D$1,)</f>
        <v>0</v>
      </c>
      <c r="E23" s="34">
        <f>IF(Endnoten!D23&gt;=(Endnoten!$AG$5/100),1,IF(Endnoten!D23&gt;=(Endnoten!$AG$6/100),2,IF(Endnoten!D23&gt;=(Endnoten!$AG$7/100),3,IF(Endnoten!D23&gt;=(Endnoten!$AG$8/100),4,5))))</f>
        <v>5</v>
      </c>
      <c r="F23" s="38">
        <f>IF(((Notenliste!D22)/Notenliste!$D$1)&gt;=((Endnoten!$AI$5+1)/100),1,IF(((Notenliste!D22)/Notenliste!$D$1)&gt;=(Endnoten!$AI$5/100),1.1,IF(((Notenliste!D22)/Notenliste!$D$1)&gt;=(Endnoten!$AI$6/100),1.2,IF(((Notenliste!D22)/Notenliste!$D$1)&gt;=(Endnoten!$AI$7/100),1.3,IF(((Notenliste!D22)/Notenliste!$D$1)&gt;=((Endnoten!$AI$8)/100),1.4,IF(((Notenliste!D22)/Notenliste!$D$1)&gt;=((Endnoten!$AI$9)/100),1.44,IF(((Notenliste!D22)/Notenliste!$D$1)&gt;=((Endnoten!$AI$10)/100),1.6,IF(((Notenliste!D22)/Notenliste!$D$1)&gt;=((Endnoten!$AI$11)/100),1.7,IF(((Notenliste!D22)/Notenliste!$D$1)&gt;=((Endnoten!$AI$12)/100),1.8,IF(((Notenliste!D22)/Notenliste!$D$1)&gt;=((Endnoten!$AI$13)/100),1.9,IF(((Notenliste!D22)/Notenliste!$D$1)&gt;=((Endnoten!$AI$14)/100),2,IF(((Notenliste!D22)/Notenliste!$D$1)&gt;=((Endnoten!$AI$15)/100),2.1,IF(((Notenliste!D22)/Notenliste!$D$1)&gt;=((Endnoten!$AI$16)/100),2.2,IF(((Notenliste!D22)/Notenliste!$D$1)&gt;=((Endnoten!$AI$17)/100),2.3,IF(((Notenliste!D22)/Notenliste!$D$1)&gt;=((Endnoten!$AI$18)/100),2.4,IF(((Notenliste!D22)/Notenliste!$D$1)&gt;=((Endnoten!$AI$19)/100),2.5,IF(((Notenliste!D22)/Notenliste!$D$1)&gt;=((Endnoten!$AI$20)/100),2.6,IF(((Notenliste!D22)/Notenliste!$D$1)&gt;=((Endnoten!$AI$21)/100),2.7,IF(((Notenliste!D22)/Notenliste!$D$1)&gt;=((Endnoten!$AI$22)/100),2.8,IF(((Notenliste!D22)/Notenliste!$D$1)&gt;=((Endnoten!$AI$23)/100),2.9,IF(((Notenliste!D22)/Notenliste!$D$1)&gt;=((Endnoten!$AI$24)/100),3,IF(((Notenliste!D22)/Notenliste!$D$1)&gt;=((Endnoten!$AI$25)/100),3.1,IF(((Notenliste!D22)/Notenliste!$D$1)&gt;=((Endnoten!$AI$26)/100),3.2,IF(((Notenliste!D22)/Notenliste!$D$1)&gt;=((Endnoten!$AI$27)/100),3.3,IF(((Notenliste!D22)/Notenliste!$D$1)&gt;=((Endnoten!$AI$28)/100),3.4,IF(((Notenliste!D22)/Notenliste!$D$1)&gt;=((Endnoten!$AI$29)/100),3.5,IF(((Notenliste!D22)/Notenliste!$D$1)&gt;=((Endnoten!$AI$30)/100),3.6,IF(((Notenliste!D22)/Notenliste!$D$1)&gt;=((Endnoten!$AI$31)/100),3.7,IF(((Notenliste!D22)/Notenliste!$D$1)&gt;=((Endnoten!$AI$32)/100),3.8,IF(((Notenliste!D22)/Notenliste!$D$1)&gt;=((Endnoten!$AI$33)/100),3.9,IF(((Notenliste!D22)/Notenliste!$D$1)&gt;=((Endnoten!$AI$34)/100),4,IF(((Notenliste!D22)/Notenliste!$D$1)&gt;=((Endnoten!$AI$35)/100),4.1,IF(((Notenliste!D22)/Notenliste!$D$1)&gt;=((Endnoten!$AI$36)/100),4.2,IF(((Notenliste!D22)/Notenliste!$D$1)&gt;=((Endnoten!$AI$37)/100),4.3,IF(((Notenliste!D22)/Notenliste!$D$1)&gt;=((Endnoten!$AI$38)/100),4.4,IF(((Notenliste!D22)/Notenliste!$D$1)&gt;=((Endnoten!$AI$39)/100),4.5,IF(((Notenliste!D22)/Notenliste!$D$1)&gt;=((Endnoten!$AI$40)/100),4.6,IF(((Notenliste!D22)/Notenliste!$D$1)&gt;=((Endnoten!$AI$41)/100),4.7,IF(((Notenliste!D22)/Notenliste!$D$1)&gt;=((Endnoten!$AI$42)/100),4.8,IF(((Notenliste!D22)/Notenliste!$D$1)&gt;=((Endnoten!$AI$43)/100),4.9,5))))))))))))))))))))))))))))))))))))))))</f>
        <v>5</v>
      </c>
      <c r="G23" s="32">
        <f>Notenliste!F22</f>
        <v>0</v>
      </c>
      <c r="H23" s="33">
        <f>IF(Notenliste!F22&gt;=0.1,Notenliste!F22/Notenliste!F$1,)</f>
        <v>0</v>
      </c>
      <c r="I23" s="34">
        <f>IF(Endnoten!H23&gt;=(Endnoten!$AG$5/100),1,IF(Endnoten!H23&gt;=(Endnoten!$AG$6/100),2,IF(Endnoten!H23&gt;=(Endnoten!$AG$7/100),3,IF(Endnoten!H23&gt;=(Endnoten!$AG$8/100),4,5))))</f>
        <v>5</v>
      </c>
      <c r="J23" s="38" t="e">
        <f>IF(((Notenliste!F22)/Notenliste!$F$1)&gt;=((Endnoten!$AI$5+1)/100),1,IF(((Notenliste!F22)/Notenliste!$F$1)&gt;=(Endnoten!$AI$5/100),1.1,IF(((Notenliste!F22)/Notenliste!$F$1)&gt;=(Endnoten!$AI$6/100),1.2,IF(((Notenliste!F22)/Notenliste!$F$1)&gt;=(Endnoten!$AI$7/100),1.3,IF(((Notenliste!F22)/Notenliste!$F$1)&gt;=((Endnoten!$AI$8)/100),1.4,IF(((Notenliste!F22)/Notenliste!$F$1)&gt;=((Endnoten!$AI$9)/100),1.44,IF(((Notenliste!F22)/Notenliste!$F$1)&gt;=((Endnoten!$AI$10)/100),1.6,IF(((Notenliste!F22)/Notenliste!$F$1)&gt;=((Endnoten!$AI$11)/100),1.7,IF(((Notenliste!F22)/Notenliste!$F$1)&gt;=((Endnoten!$AI$12)/100),1.8,IF(((Notenliste!F22)/Notenliste!$F$1)&gt;=((Endnoten!$AI$13)/100),1.9,IF(((Notenliste!F22)/Notenliste!$F$1)&gt;=((Endnoten!$AI$14)/100),2,IF(((Notenliste!F22)/Notenliste!$F$1)&gt;=((Endnoten!$AI$15)/100),2.1,IF(((Notenliste!F22)/Notenliste!$F$1)&gt;=((Endnoten!$AI$16)/100),2.2,IF(((Notenliste!F22)/Notenliste!$F$1)&gt;=((Endnoten!$AI$17)/100),2.3,IF(((Notenliste!F22)/Notenliste!$F$1)&gt;=((Endnoten!$AI$18)/100),2.4,IF(((Notenliste!F22)/Notenliste!$F$1)&gt;=((Endnoten!$AI$19)/100),2.5,IF(((Notenliste!F22)/Notenliste!$F$1)&gt;=((Endnoten!$AI$20)/100),2.6,IF(((Notenliste!F22)/Notenliste!$F$1)&gt;=((Endnoten!$AI$21)/100),2.7,IF(((Notenliste!F22)/Notenliste!$F$1)&gt;=((Endnoten!$AI$22)/100),2.8,IF(((Notenliste!F22)/Notenliste!$F$1)&gt;=((Endnoten!$AI$23)/100),2.9,IF(((Notenliste!F22)/Notenliste!$F$1)&gt;=((Endnoten!$AI$24)/100),3,IF(((Notenliste!F22)/Notenliste!$F$1)&gt;=((Endnoten!$AI$25)/100),3.1,IF(((Notenliste!F22)/Notenliste!$F$1)&gt;=((Endnoten!$AI$26)/100),3.2,IF(((Notenliste!F22)/Notenliste!$F$1)&gt;=((Endnoten!$AI$27)/100),3.3,IF(((Notenliste!F22)/Notenliste!$F$1)&gt;=((Endnoten!$AI$28)/100),3.4,IF(((Notenliste!F22)/Notenliste!$F$1)&gt;=((Endnoten!$AI$29)/100),3.5,IF(((Notenliste!F22)/Notenliste!$F$1)&gt;=((Endnoten!$AI$30)/100),3.6,IF(((Notenliste!F22)/Notenliste!$F$1)&gt;=((Endnoten!$AI$31)/100),3.7,IF(((Notenliste!F22)/Notenliste!$F$1)&gt;=((Endnoten!$AI$32)/100),3.8,IF(((Notenliste!F22)/Notenliste!$F$1)&gt;=((Endnoten!$AI$33)/100),3.9,IF(((Notenliste!F22)/Notenliste!$F$1)&gt;=((Endnoten!$AI$34)/100),4,IF(((Notenliste!F22)/Notenliste!$F$1)&gt;=((Endnoten!$AI$35)/100),4.1,IF(((Notenliste!F22)/Notenliste!$F$1)&gt;=((Endnoten!$AI$36)/100),4.2,IF(((Notenliste!F22)/Notenliste!$F$1)&gt;=((Endnoten!$AI$37)/100),4.3,IF(((Notenliste!F22)/Notenliste!$F$1)&gt;=((Endnoten!$AI$38)/100),4.4,IF(((Notenliste!F22)/Notenliste!$F$1)&gt;=((Endnoten!$AI$39)/100),4.5,IF(((Notenliste!F22)/Notenliste!$F$1)&gt;=((Endnoten!$AI$40)/100),4.6,IF(((Notenliste!F22)/Notenliste!$F$1)&gt;=((Endnoten!$AI$41)/100),4.7,IF(((Notenliste!F22)/Notenliste!$F$1)&gt;=((Endnoten!$AI$42)/100),4.8,IF(((Notenliste!F22)/Notenliste!$F$1)&gt;=((Endnoten!$AI$43)/100),4.9,5))))))))))))))))))))))))))))))))))))))))</f>
        <v>#DIV/0!</v>
      </c>
      <c r="K23" s="32">
        <f>Notenliste!H22</f>
        <v>0</v>
      </c>
      <c r="L23" s="33">
        <f>IF(Notenliste!H22&gt;=0.1,Notenliste!H22/Notenliste!H$1,)</f>
        <v>0</v>
      </c>
      <c r="M23" s="34">
        <f>IF(Endnoten!L23&gt;=(Endnoten!$AG$5/100),1,IF(Endnoten!L23&gt;=(Endnoten!$AG$6/100),2,IF(Endnoten!L23&gt;=(Endnoten!$AG$7/100),3,IF(Endnoten!L23&gt;=(Endnoten!$AG$8/100),4,5))))</f>
        <v>5</v>
      </c>
      <c r="N23" s="38" t="e">
        <f>IF(((Notenliste!H22)/Notenliste!$H$1)&gt;=((Endnoten!$AI$5+1)/100),1,IF(((Notenliste!H22)/Notenliste!$H$1)&gt;=(Endnoten!$AI$5/100),1.1,IF(((Notenliste!H22)/Notenliste!$H$1)&gt;=(Endnoten!$AI$6/100),1.2,IF(((Notenliste!H22)/Notenliste!$H$1)&gt;=(Endnoten!$AI$7/100),1.3,IF(((Notenliste!H22)/Notenliste!$H$1)&gt;=((Endnoten!$AI$8)/100),1.4,IF(((Notenliste!H22)/Notenliste!$H$1)&gt;=((Endnoten!$AI$9)/100),1.44,IF(((Notenliste!H22)/Notenliste!$H$1)&gt;=((Endnoten!$AI$10)/100),1.6,IF(((Notenliste!H22)/Notenliste!$H$1)&gt;=((Endnoten!$AI$11)/100),1.7,IF(((Notenliste!H22)/Notenliste!$H$1)&gt;=((Endnoten!$AI$12)/100),1.8,IF(((Notenliste!H22)/Notenliste!$H$1)&gt;=((Endnoten!$AI$13)/100),1.9,IF(((Notenliste!H22)/Notenliste!$H$1)&gt;=((Endnoten!$AI$14)/100),2,IF(((Notenliste!H22)/Notenliste!$H$1)&gt;=((Endnoten!$AI$15)/100),2.1,IF(((Notenliste!H22)/Notenliste!$H$1)&gt;=((Endnoten!$AI$16)/100),2.2,IF(((Notenliste!H22)/Notenliste!$H$1)&gt;=((Endnoten!$AI$17)/100),2.3,IF(((Notenliste!H22)/Notenliste!$H$1)&gt;=((Endnoten!$AI$18)/100),2.4,IF(((Notenliste!H22)/Notenliste!$H$1)&gt;=((Endnoten!$AI$19)/100),2.5,IF(((Notenliste!H22)/Notenliste!$H$1)&gt;=((Endnoten!$AI$20)/100),2.6,IF(((Notenliste!H22)/Notenliste!$H$1)&gt;=((Endnoten!$AI$21)/100),2.7,IF(((Notenliste!H22)/Notenliste!$H$1)&gt;=((Endnoten!$AI$22)/100),2.8,IF(((Notenliste!H22)/Notenliste!$H$1)&gt;=((Endnoten!$AI$23)/100),2.9,IF(((Notenliste!H22)/Notenliste!$H$1)&gt;=((Endnoten!$AI$24)/100),3,IF(((Notenliste!H22)/Notenliste!$H$1)&gt;=((Endnoten!$AI$25)/100),3.1,IF(((Notenliste!H22)/Notenliste!$H$1)&gt;=((Endnoten!$AI$26)/100),3.2,IF(((Notenliste!H22)/Notenliste!$H$1)&gt;=((Endnoten!$AI$27)/100),3.3,IF(((Notenliste!H22)/Notenliste!$H$1)&gt;=((Endnoten!$AI$28)/100),3.4,IF(((Notenliste!H22)/Notenliste!$H$1)&gt;=((Endnoten!$AI$29)/100),3.5,IF(((Notenliste!H22)/Notenliste!$H$1)&gt;=((Endnoten!$AI$30)/100),3.6,IF(((Notenliste!H22)/Notenliste!$H$1)&gt;=((Endnoten!$AI$31)/100),3.7,IF(((Notenliste!H22)/Notenliste!$H$1)&gt;=((Endnoten!$AI$32)/100),3.8,IF(((Notenliste!H22)/Notenliste!$H$1)&gt;=((Endnoten!$AI$33)/100),3.9,IF(((Notenliste!H22)/Notenliste!$H$1)&gt;=((Endnoten!$AI$34)/100),4,IF(((Notenliste!H22)/Notenliste!$H$1)&gt;=((Endnoten!$AI$35)/100),4.1,IF(((Notenliste!H22)/Notenliste!$H$1)&gt;=((Endnoten!$AI$36)/100),4.2,IF(((Notenliste!H22)/Notenliste!$H$1)&gt;=((Endnoten!$AI$37)/100),4.3,IF(((Notenliste!H22)/Notenliste!$H$1)&gt;=((Endnoten!$AI$38)/100),4.4,IF(((Notenliste!H22)/Notenliste!$H$1)&gt;=((Endnoten!$AI$39)/100),4.5,IF(((Notenliste!H22)/Notenliste!$H$1)&gt;=((Endnoten!$AI$40)/100),4.6,IF(((Notenliste!H22)/Notenliste!$H$1)&gt;=((Endnoten!$AI$41)/100),4.7,IF(((Notenliste!H22)/Notenliste!$H$1)&gt;=((Endnoten!$AI$42)/100),4.8,IF(((Notenliste!H22)/Notenliste!$H$1)&gt;=((Endnoten!$AI$43)/100),4.9,5))))))))))))))))))))))))))))))))))))))))</f>
        <v>#DIV/0!</v>
      </c>
      <c r="O23" s="32">
        <f>Notenliste!L22</f>
        <v>0</v>
      </c>
      <c r="P23" s="33">
        <f>IF(Notenliste!J22&gt;=0.1,Notenliste!J22/Notenliste!J$1,)</f>
        <v>0</v>
      </c>
      <c r="Q23" s="34">
        <f>IF(Endnoten!P23&gt;=(Endnoten!$AG$5/100),1,IF(Endnoten!P23&gt;=(Endnoten!$AG$6/100),2,IF(Endnoten!P23&gt;=(Endnoten!$AG$7/100),3,IF(Endnoten!P23&gt;=(Endnoten!$AG$8/100),4,5))))</f>
        <v>5</v>
      </c>
      <c r="R23" s="38" t="e">
        <f>IF(((Notenliste!J22)/Notenliste!$J$1)&gt;=((Endnoten!$AI$5+1)/100),1,IF(((Notenliste!J22)/Notenliste!$J$1)&gt;=(Endnoten!$AI$5/100),1.1,IF(((Notenliste!J22)/Notenliste!$J$1)&gt;=(Endnoten!$AI$6/100),1.2,IF(((Notenliste!J22)/Notenliste!$J$1)&gt;=(Endnoten!$AI$7/100),1.3,IF(((Notenliste!J22)/Notenliste!$J$1)&gt;=((Endnoten!$AI$8)/100),1.4,IF(((Notenliste!J22)/Notenliste!$J$1)&gt;=((Endnoten!$AI$9)/100),1.44,IF(((Notenliste!J22)/Notenliste!$J$1)&gt;=((Endnoten!$AI$10)/100),1.6,IF(((Notenliste!J22)/Notenliste!$J$1)&gt;=((Endnoten!$AI$11)/100),1.7,IF(((Notenliste!J22)/Notenliste!$J$1)&gt;=((Endnoten!$AI$12)/100),1.8,IF(((Notenliste!J22)/Notenliste!$J$1)&gt;=((Endnoten!$AI$13)/100),1.9,IF(((Notenliste!J22)/Notenliste!$J$1)&gt;=((Endnoten!$AI$14)/100),2,IF(((Notenliste!J22)/Notenliste!$J$1)&gt;=((Endnoten!$AI$15)/100),2.1,IF(((Notenliste!J22)/Notenliste!$J$1)&gt;=((Endnoten!$AI$16)/100),2.2,IF(((Notenliste!J22)/Notenliste!$J$1)&gt;=((Endnoten!$AI$17)/100),2.3,IF(((Notenliste!J22)/Notenliste!$J$1)&gt;=((Endnoten!$AI$18)/100),2.4,IF(((Notenliste!J22)/Notenliste!$J$1)&gt;=((Endnoten!$AI$19)/100),2.5,IF(((Notenliste!J22)/Notenliste!$J$1)&gt;=((Endnoten!$AI$20)/100),2.6,IF(((Notenliste!J22)/Notenliste!$J$1)&gt;=((Endnoten!$AI$21)/100),2.7,IF(((Notenliste!J22)/Notenliste!$J$1)&gt;=((Endnoten!$AI$22)/100),2.8,IF(((Notenliste!J22)/Notenliste!$J$1)&gt;=((Endnoten!$AI$23)/100),2.9,IF(((Notenliste!J22)/Notenliste!$J$1)&gt;=((Endnoten!$AI$24)/100),3,IF(((Notenliste!J22)/Notenliste!$J$1)&gt;=((Endnoten!$AI$25)/100),3.1,IF(((Notenliste!J22)/Notenliste!$J$1)&gt;=((Endnoten!$AI$26)/100),3.2,IF(((Notenliste!J22)/Notenliste!$J$1)&gt;=((Endnoten!$AI$27)/100),3.3,IF(((Notenliste!J22)/Notenliste!$J$1)&gt;=((Endnoten!$AI$28)/100),3.4,IF(((Notenliste!J22)/Notenliste!$J$1)&gt;=((Endnoten!$AI$29)/100),3.5,IF(((Notenliste!J22)/Notenliste!$J$1)&gt;=((Endnoten!$AI$30)/100),3.6,IF(((Notenliste!J22)/Notenliste!$J$1)&gt;=((Endnoten!$AI$31)/100),3.7,IF(((Notenliste!J22)/Notenliste!$J$1)&gt;=((Endnoten!$AI$32)/100),3.8,IF(((Notenliste!J22)/Notenliste!$J$1)&gt;=((Endnoten!$AI$33)/100),3.9,IF(((Notenliste!J22)/Notenliste!$J$1)&gt;=((Endnoten!$AI$34)/100),4,IF(((Notenliste!J22)/Notenliste!$J$1)&gt;=((Endnoten!$AI$35)/100),4.1,IF(((Notenliste!J22)/Notenliste!$J$1)&gt;=((Endnoten!$AI$36)/100),4.2,IF(((Notenliste!J22)/Notenliste!$J$1)&gt;=((Endnoten!$AI$37)/100),4.3,IF(((Notenliste!J22)/Notenliste!$J$1)&gt;=((Endnoten!$AI$38)/100),4.4,IF(((Notenliste!J22)/Notenliste!$J$1)&gt;=((Endnoten!$AI$39)/100),4.5,IF(((Notenliste!J22)/Notenliste!$J$1)&gt;=((Endnoten!$AI$40)/100),4.6,IF(((Notenliste!J22)/Notenliste!$J$1)&gt;=((Endnoten!$AI$41)/100),4.7,IF(((Notenliste!J22)/Notenliste!$J$1)&gt;=((Endnoten!$AI$42)/100),4.8,IF(((Notenliste!J22)/Notenliste!$J$1)&gt;=((Endnoten!$AI$43)/100),4.9,5))))))))))))))))))))))))))))))))))))))))</f>
        <v>#DIV/0!</v>
      </c>
      <c r="S23" s="32">
        <f>Notenliste!L22</f>
        <v>0</v>
      </c>
      <c r="T23" s="33">
        <f>IF(Notenliste!L22&gt;=0.1,Notenliste!L22/Notenliste!L$1,)</f>
        <v>0</v>
      </c>
      <c r="U23" s="34">
        <f>IF(Endnoten!T23&gt;=(Endnoten!$AG$5/100),1,IF(Endnoten!T23&gt;=(Endnoten!$AG$6/100),2,IF(Endnoten!T23&gt;=(Endnoten!$AG$7/100),3,IF(Endnoten!T23&gt;=(Endnoten!$AG$8/100),4,5))))</f>
        <v>5</v>
      </c>
      <c r="V23" s="38" t="e">
        <f>IF(((Notenliste!L22)/Notenliste!$L$1)&gt;=((Endnoten!$AI$5+1)/100),1,IF(((Notenliste!L22)/Notenliste!$L$1)&gt;=(Endnoten!$AI$5/100),1.1,IF(((Notenliste!L22)/Notenliste!$L$1)&gt;=(Endnoten!$AI$6/100),1.2,IF(((Notenliste!L22)/Notenliste!$L$1)&gt;=(Endnoten!$AI$7/100),1.3,IF(((Notenliste!L22)/Notenliste!$L$1)&gt;=((Endnoten!$AI$8)/100),1.4,IF(((Notenliste!L22)/Notenliste!$L$1)&gt;=((Endnoten!$AI$9)/100),1.5,IF(((Notenliste!L22)/Notenliste!$L$1)&gt;=((Endnoten!$AI$10)/100),1.6,IF(((Notenliste!L22)/Notenliste!$L$1)&gt;=((Endnoten!$AI$11)/100),1.7,IF(((Notenliste!L22)/Notenliste!$L$1)&gt;=((Endnoten!$AI$12)/100),1.8,IF(((Notenliste!L22)/Notenliste!$L$1)&gt;=((Endnoten!$AI$13)/100),1.9,IF(((Notenliste!L22)/Notenliste!$L$1)&gt;=((Endnoten!$AI$14)/100),2,IF(((Notenliste!L22)/Notenliste!$L$1)&gt;=((Endnoten!$AI$15)/100),2.1,IF(((Notenliste!L22)/Notenliste!$L$1)&gt;=((Endnoten!$AI$16)/100),2.2,IF(((Notenliste!L22)/Notenliste!$L$1)&gt;=((Endnoten!$AI$17)/100),2.3,IF(((Notenliste!L22)/Notenliste!$L$1)&gt;=((Endnoten!$AI$18)/100),2.4,IF(((Notenliste!L22)/Notenliste!$L$1)&gt;=((Endnoten!$AI$19)/100),2.5,IF(((Notenliste!L22)/Notenliste!$L$1)&gt;=((Endnoten!$AI$20)/100),2.6,IF(((Notenliste!L22)/Notenliste!$L$1)&gt;=((Endnoten!$AI$21)/100),2.7,IF(((Notenliste!L22)/Notenliste!$L$1)&gt;=((Endnoten!$AI$22)/100),2.8,IF(((Notenliste!L22)/Notenliste!$L$1)&gt;=((Endnoten!$AI$23)/100),2.9,IF(((Notenliste!L22)/Notenliste!$L$1)&gt;=((Endnoten!$AI$24)/100),3,IF(((Notenliste!L22)/Notenliste!$L$1)&gt;=((Endnoten!$AI$25)/100),3.1,IF(((Notenliste!L22)/Notenliste!$L$1)&gt;=((Endnoten!$AI$26)/100),3.2,IF(((Notenliste!L22)/Notenliste!$L$1)&gt;=((Endnoten!$AI$27)/100),3.3,IF(((Notenliste!L22)/Notenliste!$L$1)&gt;=((Endnoten!$AI$28)/100),3.4,IF(((Notenliste!L22)/Notenliste!$L$1)&gt;=((Endnoten!$AI$29)/100),3.5,IF(((Notenliste!L22)/Notenliste!$L$1)&gt;=((Endnoten!$AI$30)/100),3.6,IF(((Notenliste!L22)/Notenliste!$L$1)&gt;=((Endnoten!$AI$31)/100),3.7,IF(((Notenliste!L22)/Notenliste!$L$1)&gt;=((Endnoten!$AI$32)/100),3.8,IF(((Notenliste!L22)/Notenliste!$L$1)&gt;=((Endnoten!$AI$33)/100),3.9,IF(((Notenliste!L22)/Notenliste!$L$1)&gt;=((Endnoten!$AI$34)/100),4,IF(((Notenliste!L22)/Notenliste!$L$1)&gt;=((Endnoten!$AI$35)/100),4.1,IF(((Notenliste!L22)/Notenliste!$L$1)&gt;=((Endnoten!$AI$36)/100),4.2,IF(((Notenliste!L22)/Notenliste!$L$1)&gt;=((Endnoten!$AI$37)/100),4.3,IF(((Notenliste!L22)/Notenliste!$L$1)&gt;=((Endnoten!$AI$38)/100),4.4,IF(((Notenliste!L22)/Notenliste!$L$1)&gt;=((Endnoten!$AI$39)/100),4.5,IF(((Notenliste!L22)/Notenliste!$L$1)&gt;=((Endnoten!$AI$40)/100),4.6,IF(((Notenliste!L22)/Notenliste!$L$1)&gt;=((Endnoten!$AI$41)/100),4.7,IF(((Notenliste!L22)/Notenliste!$L$1)&gt;=((Endnoten!$AI$42)/100),4.8,IF(((Notenliste!L22)/Notenliste!$L$1)&gt;=((Endnoten!$AI$43)/100),4.9,5))))))))))))))))))))))))))))))))))))))))</f>
        <v>#DIV/0!</v>
      </c>
      <c r="W23" s="32">
        <v>0</v>
      </c>
      <c r="X23" s="33" cm="1">
        <f t="array" ref="X23">ROUND(_xlfn.IFS((T23&gt;0.1),(AVERAGE(F23,J23,N23,R23,U23)),(P23&gt;=0.1),(AVERAGE(F23,J23,N23,R23)),(L23&gt;=0.1),(AVERAGE(F23,J23,N23)),(H23&gt;0.1),(AVERAGE(F23,J23)),(D23&gt;0.1),F23,(D23&lt;0.1),10.12345), 2)</f>
        <v>10.119999999999999</v>
      </c>
      <c r="Y23" s="33" t="str">
        <f t="shared" si="0"/>
        <v>ND</v>
      </c>
      <c r="Z23" s="33" t="e">
        <f t="shared" si="1"/>
        <v>#DIV/0!</v>
      </c>
      <c r="AA23" s="33">
        <f>SUM(Notenliste!O22:AR22)</f>
        <v>21</v>
      </c>
      <c r="AB23" s="33">
        <f>Notenliste!AT22</f>
        <v>1</v>
      </c>
      <c r="AC23" s="33" t="str">
        <f>IF((D23&lt;0.1),"Nur MA",((AB23*Notenliste!$AT$1)+(IF(W23=0,Y23,Z23)*(1-Notenliste!$AT$1))))</f>
        <v>Nur MA</v>
      </c>
      <c r="AD23" s="33" t="e">
        <f t="shared" si="2"/>
        <v>#DIV/0!</v>
      </c>
      <c r="AE23" s="10" t="e">
        <f t="shared" si="3"/>
        <v>#DIV/0!</v>
      </c>
      <c r="AH23" s="17">
        <v>2.9</v>
      </c>
      <c r="AI23" s="17">
        <f t="shared" si="10"/>
        <v>72.5</v>
      </c>
      <c r="AJ23">
        <f>IF(((AM23+AK23+AL23)/$AM$3)&gt;=((Endnoten!$AI$5+1)/100),1,IF(((AM23+AK23+AL23)/$AM$3)&gt;=(Endnoten!$AI$5/100),1.1,IF(((AM23+AK23+AL23)/$AM$3)&gt;=(Endnoten!$AI$6/100),1.2,IF(((AM23+AK23+AL23)/$AM$3)&gt;=(Endnoten!$AI$7/100),1.3,IF(((AM23+AK23+AL23)/$AM$3)&gt;=((Endnoten!$AI$8)/100),1.4,IF(((AM23+AK23+AL23)/$AM$3)&gt;=((Endnoten!$AI$9)/100),1.5,IF(((AM23+AK23+AL23)/$AM$3)&gt;=((Endnoten!$AI$10)/100),1.6,IF(((AM23+AK23+AL23)/$AM$3)&gt;=((Endnoten!$AI$11)/100),1.7,IF(((AM23+AK23+AL23)/$AM$3)&gt;=((Endnoten!$AI$12)/100),1.8,IF(((AM23+AK23+AL23)/$AM$3)&gt;=((Endnoten!$AI$13)/100),1.9,IF(((AM23+AK23+AL23)/$AM$3)&gt;=((Endnoten!$AI$14)/100),2,IF(((AM23+AK23+AL23)/$AM$3)&gt;=((Endnoten!$AI$15)/100),2.1,IF(((AM23+AK23+AL23)/$AM$3)&gt;=((Endnoten!$AI$16)/100),2.2,IF(((AM23+AK23+AL23)/$AM$3)&gt;=((Endnoten!$AI$17)/100),2.3,IF(((AM23+AK23+AL23)/$AM$3)&gt;=((Endnoten!$AI$18)/100),2.4,IF(((AM23+AK23+AL23)/$AM$3)&gt;=((Endnoten!$AI$19)/100),2.5,IF(((AM23+AK23+AL23)/$AM$3)&gt;=((Endnoten!$AI$20)/100),2.6,IF(((AM23+AK23+AL23)/$AM$3)&gt;=((Endnoten!$AI$21)/100),2.7,IF(((AM23+AK23+AL23)/$AM$3)&gt;=((Endnoten!$AI$22)/100),2.8,IF(((AM23+AK23+AL23)/$AM$3)&gt;=((Endnoten!$AI$23)/100),2.9,IF(((AM23+AK23+AL23)/$AM$3)&gt;=((Endnoten!$AI$24)/100),3,IF(((AM23+AK23+AL23)/$AM$3)&gt;=((Endnoten!$AI$25)/100),3.1,IF(((AM23+AK23+AL23)/$AM$3)&gt;=((Endnoten!$AI$26)/100),3.2,IF(((AM23+AK23+AL23)/$AM$3)&gt;=((Endnoten!$AI$27)/100),3.3,IF(((AM23+AK23+AL23)/$AM$3)&gt;=((Endnoten!$AI$28)/100),3.4,IF(((AM23+AK23+AL23)/$AM$3)&gt;=((Endnoten!$AI$29)/100),3.5,IF(((AM23+AK23+AL23)/$AM$3)&gt;=((Endnoten!$AI$30)/100),3.6,IF(((AM23+AK23+AL23)/$AM$3)&gt;=((Endnoten!$AI$31)/100),3.7,IF(((AM23+AK23+AL23)/$AM$3)&gt;=((Endnoten!$AI$32)/100),3.8,IF(((AM23+AK23+AL23)/$AM$3)&gt;=((Endnoten!$AI$33)/100),3.9,IF(((AM23+AK23+AL23)/$AM$3)&gt;=((Endnoten!$AI$34)/100),4,IF(((AM23+AK23+AL23)/$AM$3)&gt;=((Endnoten!$AI$35)/100),4.1,IF(((AM23+AK23+AL23)/$AM$3)&gt;=((Endnoten!$AI$36)/100),4.2,IF(((AM23+AK23+AL23)/$AM$3)&gt;=((Endnoten!$AI$37)/100),4.3,IF(((AM23+AK23+AL23)/$AM$3)&gt;=((Endnoten!$AI$38)/100),4.4,IF(((AM23+AK23+AL23)/$AM$3)&gt;=((Endnoten!$AI$39)/100),4.5,IF(((AM23+AK23+AL23)/$AM$3)&gt;=((Endnoten!$AI$40)/100),4.6,IF(((AM23+AK23+AL23)/$AM$3)&gt;=((Endnoten!$AI$41)/100),4.7,IF(((AM23+AK23+AL23)/$AM$3)&gt;=((Endnoten!$AI$42)/100),4.8,IF(((AM23+AK23+AL23)/$AM$3)&gt;=((Endnoten!$AI$43)/100),4.9,5))))))))))))))))))))))))))))))))))))))))</f>
        <v>2.9</v>
      </c>
      <c r="AM23">
        <f t="shared" si="8"/>
        <v>72.5</v>
      </c>
      <c r="AO23" s="53"/>
      <c r="AP23" s="53" t="e">
        <f t="shared" si="4"/>
        <v>#DIV/0!</v>
      </c>
      <c r="AQ23" s="53" t="e">
        <f t="shared" si="5"/>
        <v>#DIV/0!</v>
      </c>
      <c r="AR23" s="53" t="e">
        <f t="shared" si="6"/>
        <v>#DIV/0!</v>
      </c>
      <c r="AS23" s="53" t="e">
        <f t="shared" si="7"/>
        <v>#DIV/0!</v>
      </c>
      <c r="AU23" s="1">
        <f>IF(((Notenliste!D22+Notenliste!F22+Notenliste!H22)/$AU$1)&gt;=((Endnoten!$AI$5+1)/100),1,IF(((Notenliste!D22+Notenliste!F22+Notenliste!H22)/$AU$1)&gt;=(Endnoten!$AI$5/100),1.1,IF(((Notenliste!D22+Notenliste!F22+Notenliste!H22)/$AU$1)&gt;=(Endnoten!$AI$6/100),1.2,IF(((Notenliste!D22+Notenliste!F22+Notenliste!H22)/$AU$1)&gt;=(Endnoten!$AI$7/100),1.3,IF(((Notenliste!D22+Notenliste!F22+Notenliste!H22)/$AU$1)&gt;=((Endnoten!$AI$8)/100),1.4,IF(((Notenliste!D22+Notenliste!F22+Notenliste!H22)/$AU$1)&gt;=((Endnoten!$AI$9)/100),1.5,IF(((Notenliste!D22+Notenliste!F22+Notenliste!H22)/$AU$1)&gt;=((Endnoten!$AI$10)/100),1.6,IF(((Notenliste!D22+Notenliste!F22+Notenliste!H22)/$AU$1)&gt;=((Endnoten!$AI$11)/100),1.7,IF(((Notenliste!D22+Notenliste!F22+Notenliste!H22)/$AU$1)&gt;=((Endnoten!$AI$12)/100),1.8,IF(((Notenliste!D22+Notenliste!F22+Notenliste!H22)/$AU$1)&gt;=((Endnoten!$AI$13)/100),1.9,IF(((Notenliste!D22+Notenliste!F22+Notenliste!H22)/$AU$1)&gt;=((Endnoten!$AI$14)/100),2,IF(((Notenliste!D22+Notenliste!F22+Notenliste!H22)/$AU$1)&gt;=((Endnoten!$AI$15)/100),2.1,IF(((Notenliste!D22+Notenliste!F22+Notenliste!H22)/$AU$1)&gt;=((Endnoten!$AI$16)/100),2.2,IF(((Notenliste!D22+Notenliste!F22+Notenliste!H22)/$AU$1)&gt;=((Endnoten!$AI$17)/100),2.3,IF(((Notenliste!D22+Notenliste!F22+Notenliste!H22)/$AU$1)&gt;=((Endnoten!$AI$18)/100),2.4,IF(((Notenliste!D22+Notenliste!F22+Notenliste!H22)/$AU$1)&gt;=((Endnoten!$AI$19)/100),2.5,IF(((Notenliste!D22+Notenliste!F22+Notenliste!H22)/$AU$1)&gt;=((Endnoten!$AI$20)/100),2.6,IF(((Notenliste!D22+Notenliste!F22+Notenliste!H22)/$AU$1)&gt;=((Endnoten!$AI$21)/100),2.7,IF(((Notenliste!D22+Notenliste!F22+Notenliste!H22)/$AU$1)&gt;=((Endnoten!$AI$22)/100),2.8,IF(((Notenliste!D22+Notenliste!F22+Notenliste!H22)/$AU$1)&gt;=((Endnoten!$AI$23)/100),2.9,IF(((Notenliste!D22+Notenliste!F22+Notenliste!H22)/$AU$1)&gt;=((Endnoten!$AI$24)/100),3,IF(((Notenliste!D22+Notenliste!F22+Notenliste!H22)/$AU$1)&gt;=((Endnoten!$AI$25)/100),3.1,IF(((Notenliste!D22+Notenliste!F22+Notenliste!H22)/$AU$1)&gt;=((Endnoten!$AI$26)/100),3.2,IF(((Notenliste!D22+Notenliste!F22+Notenliste!H22)/$AU$1)&gt;=((Endnoten!$AI$27)/100),3.3,IF(((Notenliste!D22+Notenliste!F22+Notenliste!H22)/$AU$1)&gt;=((Endnoten!$AI$28)/100),3.4,IF(((Notenliste!D22+Notenliste!F22+Notenliste!H22)/$AU$1)&gt;=((Endnoten!$AI$29)/100),3.5,IF(((Notenliste!D22+Notenliste!F22+Notenliste!H22)/$AU$1)&gt;=((Endnoten!$AI$30)/100),3.6,IF(((Notenliste!D22+Notenliste!F22+Notenliste!H22)/$AU$1)&gt;=((Endnoten!$AI$31)/100),3.7,IF(((Notenliste!D22+Notenliste!F22+Notenliste!H22)/$AU$1)&gt;=((Endnoten!$AI$32)/100),3.8,IF(((Notenliste!D22+Notenliste!F22+Notenliste!H22)/$AU$1)&gt;=((Endnoten!$AI$33)/100),3.9,IF(((Notenliste!D22+Notenliste!F22+Notenliste!H22)/$AU$1)&gt;=((Endnoten!$AI$34)/100),4,IF(((Notenliste!D22+Notenliste!F22+Notenliste!H22)/$AU$1)&gt;=((Endnoten!$AI$35)/100),4.1,IF(((Notenliste!D22+Notenliste!F22+Notenliste!H22)/$AU$1)&gt;=((Endnoten!$AI$36)/100),4.2,IF(((Notenliste!D22+Notenliste!F22+Notenliste!H22)/$AU$1)&gt;=((Endnoten!$AI$37)/100),4.3,IF(((Notenliste!D22+Notenliste!F22+Notenliste!H22)/$AU$1)&gt;=((Endnoten!$AI$38)/100),4.4,IF(((Notenliste!D22+Notenliste!F22+Notenliste!H22)/$AU$1)&gt;=((Endnoten!$AI$39)/100),4.5,IF(((Notenliste!D22+Notenliste!F22+Notenliste!H22)/$AU$1)&gt;=((Endnoten!$AI$40)/100),4.6,IF(((Notenliste!D22+Notenliste!F22+Notenliste!H22)/$AU$1)&gt;=((Endnoten!$AI$41)/100),4.7,IF(((Notenliste!D22+Notenliste!F22+Notenliste!H22)/$AU$1)&gt;=((Endnoten!$AI$42)/100),4.8,IF(((Notenliste!D22+Notenliste!F22+Notenliste!H22)/$AU$1)&gt;=((Endnoten!$AI$43)/100),4.9,5))))))))))))))))))))))))))))))))))))))))</f>
        <v>5</v>
      </c>
      <c r="AV23" s="1">
        <f>IF(((Notenliste!D22+Notenliste!F22+Notenliste!H22+Notenliste!L22)/$AV$1)&gt;=((Endnoten!$AI$5+1)/100),1,IF(((Notenliste!D22+Notenliste!F22+Notenliste!H22+Notenliste!L22)/$AV$1)&gt;=(Endnoten!$AI$5/100),1.1,IF(((Notenliste!D22+Notenliste!F22+Notenliste!H22+Notenliste!L22)/$AV$1)&gt;=(Endnoten!$AI$6/100),1.2,IF(((Notenliste!D22+Notenliste!F22+Notenliste!H22+Notenliste!L22)/$AV$1)&gt;=(Endnoten!$AI$7/100),1.3,IF(((Notenliste!D22+Notenliste!F22+Notenliste!H22+Notenliste!L22)/$AV$1)&gt;=((Endnoten!$AI$8)/100),1.4,IF(((Notenliste!D22+Notenliste!F22+Notenliste!H22+Notenliste!L22)/$AV$1)&gt;=((Endnoten!$AI$9)/100),1.5,IF(((Notenliste!D22+Notenliste!F22+Notenliste!H22+Notenliste!L22)/$AV$1)&gt;=((Endnoten!$AI$10)/100),1.6,IF(((Notenliste!D22+Notenliste!F22+Notenliste!H22+Notenliste!L22)/$AV$1)&gt;=((Endnoten!$AI$11)/100),1.7,IF(((Notenliste!D22+Notenliste!F22+Notenliste!H22+Notenliste!L22)/$AV$1)&gt;=((Endnoten!$AI$12)/100),1.8,IF(((Notenliste!D22+Notenliste!F22+Notenliste!H22+Notenliste!L22)/$AV$1)&gt;=((Endnoten!$AI$13)/100),1.9,IF(((Notenliste!D22+Notenliste!F22+Notenliste!H22+Notenliste!L22)/$AV$1)&gt;=((Endnoten!$AI$14)/100),2,IF(((Notenliste!D22+Notenliste!F22+Notenliste!H22+Notenliste!L22)/$AV$1)&gt;=((Endnoten!$AI$15)/100),2.1,IF(((Notenliste!D22+Notenliste!F22+Notenliste!H22+Notenliste!L22)/$AV$1)&gt;=((Endnoten!$AI$16)/100),2.2,IF(((Notenliste!D22+Notenliste!F22+Notenliste!H22+Notenliste!L22)/$AV$1)&gt;=((Endnoten!$AI$17)/100),2.3,IF(((Notenliste!D22+Notenliste!F22+Notenliste!H22+Notenliste!L22)/$AV$1)&gt;=((Endnoten!$AI$18)/100),2.4,IF(((Notenliste!D22+Notenliste!F22+Notenliste!H22+Notenliste!L22)/$AV$1)&gt;=((Endnoten!$AI$19)/100),2.5,IF(((Notenliste!D22+Notenliste!F22+Notenliste!H22+Notenliste!L22)/$AV$1)&gt;=((Endnoten!$AI$20)/100),2.6,IF(((Notenliste!D22+Notenliste!F22+Notenliste!H22+Notenliste!L22)/$AV$1)&gt;=((Endnoten!$AI$21)/100),2.7,IF(((Notenliste!D22+Notenliste!F22+Notenliste!H22+Notenliste!L22)/$AV$1)&gt;=((Endnoten!$AI$22)/100),2.8,IF(((Notenliste!D22+Notenliste!F22+Notenliste!H22+Notenliste!L22)/$AV$1)&gt;=((Endnoten!$AI$23)/100),2.9,IF(((Notenliste!D22+Notenliste!F22+Notenliste!H22+Notenliste!L22)/$AV$1)&gt;=((Endnoten!$AI$24)/100),3,IF(((Notenliste!D22+Notenliste!F22+Notenliste!H22+Notenliste!L22)/$AV$1)&gt;=((Endnoten!$AI$25)/100),3.1,IF(((Notenliste!D22+Notenliste!F22+Notenliste!H22+Notenliste!L22)/$AV$1)&gt;=((Endnoten!$AI$26)/100),3.2,IF(((Notenliste!D22+Notenliste!F22+Notenliste!H22+Notenliste!L22)/$AV$1)&gt;=((Endnoten!$AI$27)/100),3.3,IF(((Notenliste!D22+Notenliste!F22+Notenliste!H22+Notenliste!L22)/$AV$1)&gt;=((Endnoten!$AI$28)/100),3.4,IF(((Notenliste!D22+Notenliste!F22+Notenliste!H22+Notenliste!L22)/$AV$1)&gt;=((Endnoten!$AI$29)/100),3.5,IF(((Notenliste!D22+Notenliste!F22+Notenliste!H22+Notenliste!L22)/$AV$1)&gt;=((Endnoten!$AI$30)/100),3.6,IF(((Notenliste!D22+Notenliste!F22+Notenliste!H22+Notenliste!L22)/$AV$1)&gt;=((Endnoten!$AI$31)/100),3.7,IF(((Notenliste!D22+Notenliste!F22+Notenliste!H22+Notenliste!L22)/$AV$1)&gt;=((Endnoten!$AI$32)/100),3.8,IF(((Notenliste!D22+Notenliste!F22+Notenliste!H22+Notenliste!L22)/$AV$1)&gt;=((Endnoten!$AI$33)/100),3.9,IF(((Notenliste!D22+Notenliste!F22+Notenliste!H22+Notenliste!L22)/$AV$1)&gt;=((Endnoten!$AI$34)/100),4,IF(((Notenliste!D22+Notenliste!F22+Notenliste!H22+Notenliste!L22)/$AV$1)&gt;=((Endnoten!$AI$35)/100),4.1,IF(((Notenliste!D22+Notenliste!F22+Notenliste!H22+Notenliste!L22)/$AV$1)&gt;=((Endnoten!$AI$36)/100),4.2,IF(((Notenliste!D22+Notenliste!F22+Notenliste!H22+Notenliste!L22)/$AV$1)&gt;=((Endnoten!$AI$37)/100),4.3,IF(((Notenliste!D22+Notenliste!F22+Notenliste!H22+Notenliste!L22)/$AV$1)&gt;=((Endnoten!$AI$38)/100),4.4,IF(((Notenliste!D22+Notenliste!F22+Notenliste!H22+Notenliste!L22)/$AV$1)&gt;=((Endnoten!$AI$39)/100),4.5,IF(((Notenliste!D22+Notenliste!F22+Notenliste!H22+Notenliste!L22)/$AV$1)&gt;=((Endnoten!$AI$40)/100),4.6,IF(((Notenliste!D22+Notenliste!F22+Notenliste!H22+Notenliste!L22)/$AV$1)&gt;=((Endnoten!$AI$41)/100),4.7,IF(((Notenliste!D22+Notenliste!F22+Notenliste!H22+Notenliste!L22)/$AV$1)&gt;=((Endnoten!$AI$42)/100),4.8,IF(((Notenliste!D22+Notenliste!F22+Notenliste!H22+Notenliste!L22)/$AV$1)&gt;=((Endnoten!$AI$43)/100),4.9,5))))))))))))))))))))))))))))))))))))))))</f>
        <v>5</v>
      </c>
    </row>
    <row r="24" spans="1:48" ht="18.75" x14ac:dyDescent="0.3">
      <c r="A24" s="35">
        <f>'Schüler+Bedienungsanleitung'!B36</f>
        <v>21</v>
      </c>
      <c r="B24" s="37">
        <f>'Schüler+Bedienungsanleitung'!C36</f>
        <v>21</v>
      </c>
      <c r="C24" s="35">
        <f>Notenliste!D23</f>
        <v>0</v>
      </c>
      <c r="D24" s="36">
        <f>IF(Notenliste!D23&gt;=0.1,Notenliste!D23/Notenliste!D$1,)</f>
        <v>0</v>
      </c>
      <c r="E24" s="37">
        <f>IF(Endnoten!D24&gt;=(Endnoten!$AG$5/100),1,IF(Endnoten!D24&gt;=(Endnoten!$AG$6/100),2,IF(Endnoten!D24&gt;=(Endnoten!$AG$7/100),3,IF(Endnoten!D24&gt;=(Endnoten!$AG$8/100),4,5))))</f>
        <v>5</v>
      </c>
      <c r="F24" s="39">
        <f>IF(((Notenliste!D23)/Notenliste!$D$1)&gt;=((Endnoten!$AI$5+1)/100),1,IF(((Notenliste!D23)/Notenliste!$D$1)&gt;=(Endnoten!$AI$5/100),1.1,IF(((Notenliste!D23)/Notenliste!$D$1)&gt;=(Endnoten!$AI$6/100),1.2,IF(((Notenliste!D23)/Notenliste!$D$1)&gt;=(Endnoten!$AI$7/100),1.3,IF(((Notenliste!D23)/Notenliste!$D$1)&gt;=((Endnoten!$AI$8)/100),1.4,IF(((Notenliste!D23)/Notenliste!$D$1)&gt;=((Endnoten!$AI$9)/100),1.44,IF(((Notenliste!D23)/Notenliste!$D$1)&gt;=((Endnoten!$AI$10)/100),1.6,IF(((Notenliste!D23)/Notenliste!$D$1)&gt;=((Endnoten!$AI$11)/100),1.7,IF(((Notenliste!D23)/Notenliste!$D$1)&gt;=((Endnoten!$AI$12)/100),1.8,IF(((Notenliste!D23)/Notenliste!$D$1)&gt;=((Endnoten!$AI$13)/100),1.9,IF(((Notenliste!D23)/Notenliste!$D$1)&gt;=((Endnoten!$AI$14)/100),2,IF(((Notenliste!D23)/Notenliste!$D$1)&gt;=((Endnoten!$AI$15)/100),2.1,IF(((Notenliste!D23)/Notenliste!$D$1)&gt;=((Endnoten!$AI$16)/100),2.2,IF(((Notenliste!D23)/Notenliste!$D$1)&gt;=((Endnoten!$AI$17)/100),2.3,IF(((Notenliste!D23)/Notenliste!$D$1)&gt;=((Endnoten!$AI$18)/100),2.4,IF(((Notenliste!D23)/Notenliste!$D$1)&gt;=((Endnoten!$AI$19)/100),2.5,IF(((Notenliste!D23)/Notenliste!$D$1)&gt;=((Endnoten!$AI$20)/100),2.6,IF(((Notenliste!D23)/Notenliste!$D$1)&gt;=((Endnoten!$AI$21)/100),2.7,IF(((Notenliste!D23)/Notenliste!$D$1)&gt;=((Endnoten!$AI$22)/100),2.8,IF(((Notenliste!D23)/Notenliste!$D$1)&gt;=((Endnoten!$AI$23)/100),2.9,IF(((Notenliste!D23)/Notenliste!$D$1)&gt;=((Endnoten!$AI$24)/100),3,IF(((Notenliste!D23)/Notenliste!$D$1)&gt;=((Endnoten!$AI$25)/100),3.1,IF(((Notenliste!D23)/Notenliste!$D$1)&gt;=((Endnoten!$AI$26)/100),3.2,IF(((Notenliste!D23)/Notenliste!$D$1)&gt;=((Endnoten!$AI$27)/100),3.3,IF(((Notenliste!D23)/Notenliste!$D$1)&gt;=((Endnoten!$AI$28)/100),3.4,IF(((Notenliste!D23)/Notenliste!$D$1)&gt;=((Endnoten!$AI$29)/100),3.5,IF(((Notenliste!D23)/Notenliste!$D$1)&gt;=((Endnoten!$AI$30)/100),3.6,IF(((Notenliste!D23)/Notenliste!$D$1)&gt;=((Endnoten!$AI$31)/100),3.7,IF(((Notenliste!D23)/Notenliste!$D$1)&gt;=((Endnoten!$AI$32)/100),3.8,IF(((Notenliste!D23)/Notenliste!$D$1)&gt;=((Endnoten!$AI$33)/100),3.9,IF(((Notenliste!D23)/Notenliste!$D$1)&gt;=((Endnoten!$AI$34)/100),4,IF(((Notenliste!D23)/Notenliste!$D$1)&gt;=((Endnoten!$AI$35)/100),4.1,IF(((Notenliste!D23)/Notenliste!$D$1)&gt;=((Endnoten!$AI$36)/100),4.2,IF(((Notenliste!D23)/Notenliste!$D$1)&gt;=((Endnoten!$AI$37)/100),4.3,IF(((Notenliste!D23)/Notenliste!$D$1)&gt;=((Endnoten!$AI$38)/100),4.4,IF(((Notenliste!D23)/Notenliste!$D$1)&gt;=((Endnoten!$AI$39)/100),4.5,IF(((Notenliste!D23)/Notenliste!$D$1)&gt;=((Endnoten!$AI$40)/100),4.6,IF(((Notenliste!D23)/Notenliste!$D$1)&gt;=((Endnoten!$AI$41)/100),4.7,IF(((Notenliste!D23)/Notenliste!$D$1)&gt;=((Endnoten!$AI$42)/100),4.8,IF(((Notenliste!D23)/Notenliste!$D$1)&gt;=((Endnoten!$AI$43)/100),4.9,5))))))))))))))))))))))))))))))))))))))))</f>
        <v>5</v>
      </c>
      <c r="G24" s="35">
        <f>Notenliste!F23</f>
        <v>0</v>
      </c>
      <c r="H24" s="36">
        <f>IF(Notenliste!F23&gt;=0.1,Notenliste!F23/Notenliste!F$1,)</f>
        <v>0</v>
      </c>
      <c r="I24" s="37">
        <f>IF(Endnoten!H24&gt;=(Endnoten!$AG$5/100),1,IF(Endnoten!H24&gt;=(Endnoten!$AG$6/100),2,IF(Endnoten!H24&gt;=(Endnoten!$AG$7/100),3,IF(Endnoten!H24&gt;=(Endnoten!$AG$8/100),4,5))))</f>
        <v>5</v>
      </c>
      <c r="J24" s="39" t="e">
        <f>IF(((Notenliste!F23)/Notenliste!$F$1)&gt;=((Endnoten!$AI$5+1)/100),1,IF(((Notenliste!F23)/Notenliste!$F$1)&gt;=(Endnoten!$AI$5/100),1.1,IF(((Notenliste!F23)/Notenliste!$F$1)&gt;=(Endnoten!$AI$6/100),1.2,IF(((Notenliste!F23)/Notenliste!$F$1)&gt;=(Endnoten!$AI$7/100),1.3,IF(((Notenliste!F23)/Notenliste!$F$1)&gt;=((Endnoten!$AI$8)/100),1.4,IF(((Notenliste!F23)/Notenliste!$F$1)&gt;=((Endnoten!$AI$9)/100),1.44,IF(((Notenliste!F23)/Notenliste!$F$1)&gt;=((Endnoten!$AI$10)/100),1.6,IF(((Notenliste!F23)/Notenliste!$F$1)&gt;=((Endnoten!$AI$11)/100),1.7,IF(((Notenliste!F23)/Notenliste!$F$1)&gt;=((Endnoten!$AI$12)/100),1.8,IF(((Notenliste!F23)/Notenliste!$F$1)&gt;=((Endnoten!$AI$13)/100),1.9,IF(((Notenliste!F23)/Notenliste!$F$1)&gt;=((Endnoten!$AI$14)/100),2,IF(((Notenliste!F23)/Notenliste!$F$1)&gt;=((Endnoten!$AI$15)/100),2.1,IF(((Notenliste!F23)/Notenliste!$F$1)&gt;=((Endnoten!$AI$16)/100),2.2,IF(((Notenliste!F23)/Notenliste!$F$1)&gt;=((Endnoten!$AI$17)/100),2.3,IF(((Notenliste!F23)/Notenliste!$F$1)&gt;=((Endnoten!$AI$18)/100),2.4,IF(((Notenliste!F23)/Notenliste!$F$1)&gt;=((Endnoten!$AI$19)/100),2.5,IF(((Notenliste!F23)/Notenliste!$F$1)&gt;=((Endnoten!$AI$20)/100),2.6,IF(((Notenliste!F23)/Notenliste!$F$1)&gt;=((Endnoten!$AI$21)/100),2.7,IF(((Notenliste!F23)/Notenliste!$F$1)&gt;=((Endnoten!$AI$22)/100),2.8,IF(((Notenliste!F23)/Notenliste!$F$1)&gt;=((Endnoten!$AI$23)/100),2.9,IF(((Notenliste!F23)/Notenliste!$F$1)&gt;=((Endnoten!$AI$24)/100),3,IF(((Notenliste!F23)/Notenliste!$F$1)&gt;=((Endnoten!$AI$25)/100),3.1,IF(((Notenliste!F23)/Notenliste!$F$1)&gt;=((Endnoten!$AI$26)/100),3.2,IF(((Notenliste!F23)/Notenliste!$F$1)&gt;=((Endnoten!$AI$27)/100),3.3,IF(((Notenliste!F23)/Notenliste!$F$1)&gt;=((Endnoten!$AI$28)/100),3.4,IF(((Notenliste!F23)/Notenliste!$F$1)&gt;=((Endnoten!$AI$29)/100),3.5,IF(((Notenliste!F23)/Notenliste!$F$1)&gt;=((Endnoten!$AI$30)/100),3.6,IF(((Notenliste!F23)/Notenliste!$F$1)&gt;=((Endnoten!$AI$31)/100),3.7,IF(((Notenliste!F23)/Notenliste!$F$1)&gt;=((Endnoten!$AI$32)/100),3.8,IF(((Notenliste!F23)/Notenliste!$F$1)&gt;=((Endnoten!$AI$33)/100),3.9,IF(((Notenliste!F23)/Notenliste!$F$1)&gt;=((Endnoten!$AI$34)/100),4,IF(((Notenliste!F23)/Notenliste!$F$1)&gt;=((Endnoten!$AI$35)/100),4.1,IF(((Notenliste!F23)/Notenliste!$F$1)&gt;=((Endnoten!$AI$36)/100),4.2,IF(((Notenliste!F23)/Notenliste!$F$1)&gt;=((Endnoten!$AI$37)/100),4.3,IF(((Notenliste!F23)/Notenliste!$F$1)&gt;=((Endnoten!$AI$38)/100),4.4,IF(((Notenliste!F23)/Notenliste!$F$1)&gt;=((Endnoten!$AI$39)/100),4.5,IF(((Notenliste!F23)/Notenliste!$F$1)&gt;=((Endnoten!$AI$40)/100),4.6,IF(((Notenliste!F23)/Notenliste!$F$1)&gt;=((Endnoten!$AI$41)/100),4.7,IF(((Notenliste!F23)/Notenliste!$F$1)&gt;=((Endnoten!$AI$42)/100),4.8,IF(((Notenliste!F23)/Notenliste!$F$1)&gt;=((Endnoten!$AI$43)/100),4.9,5))))))))))))))))))))))))))))))))))))))))</f>
        <v>#DIV/0!</v>
      </c>
      <c r="K24" s="35">
        <f>Notenliste!H23</f>
        <v>0</v>
      </c>
      <c r="L24" s="36">
        <f>IF(Notenliste!H23&gt;=0.1,Notenliste!H23/Notenliste!H$1,)</f>
        <v>0</v>
      </c>
      <c r="M24" s="37">
        <f>IF(Endnoten!L24&gt;=(Endnoten!$AG$5/100),1,IF(Endnoten!L24&gt;=(Endnoten!$AG$6/100),2,IF(Endnoten!L24&gt;=(Endnoten!$AG$7/100),3,IF(Endnoten!L24&gt;=(Endnoten!$AG$8/100),4,5))))</f>
        <v>5</v>
      </c>
      <c r="N24" s="39" t="e">
        <f>IF(((Notenliste!H23)/Notenliste!$H$1)&gt;=((Endnoten!$AI$5+1)/100),1,IF(((Notenliste!H23)/Notenliste!$H$1)&gt;=(Endnoten!$AI$5/100),1.1,IF(((Notenliste!H23)/Notenliste!$H$1)&gt;=(Endnoten!$AI$6/100),1.2,IF(((Notenliste!H23)/Notenliste!$H$1)&gt;=(Endnoten!$AI$7/100),1.3,IF(((Notenliste!H23)/Notenliste!$H$1)&gt;=((Endnoten!$AI$8)/100),1.4,IF(((Notenliste!H23)/Notenliste!$H$1)&gt;=((Endnoten!$AI$9)/100),1.44,IF(((Notenliste!H23)/Notenliste!$H$1)&gt;=((Endnoten!$AI$10)/100),1.6,IF(((Notenliste!H23)/Notenliste!$H$1)&gt;=((Endnoten!$AI$11)/100),1.7,IF(((Notenliste!H23)/Notenliste!$H$1)&gt;=((Endnoten!$AI$12)/100),1.8,IF(((Notenliste!H23)/Notenliste!$H$1)&gt;=((Endnoten!$AI$13)/100),1.9,IF(((Notenliste!H23)/Notenliste!$H$1)&gt;=((Endnoten!$AI$14)/100),2,IF(((Notenliste!H23)/Notenliste!$H$1)&gt;=((Endnoten!$AI$15)/100),2.1,IF(((Notenliste!H23)/Notenliste!$H$1)&gt;=((Endnoten!$AI$16)/100),2.2,IF(((Notenliste!H23)/Notenliste!$H$1)&gt;=((Endnoten!$AI$17)/100),2.3,IF(((Notenliste!H23)/Notenliste!$H$1)&gt;=((Endnoten!$AI$18)/100),2.4,IF(((Notenliste!H23)/Notenliste!$H$1)&gt;=((Endnoten!$AI$19)/100),2.5,IF(((Notenliste!H23)/Notenliste!$H$1)&gt;=((Endnoten!$AI$20)/100),2.6,IF(((Notenliste!H23)/Notenliste!$H$1)&gt;=((Endnoten!$AI$21)/100),2.7,IF(((Notenliste!H23)/Notenliste!$H$1)&gt;=((Endnoten!$AI$22)/100),2.8,IF(((Notenliste!H23)/Notenliste!$H$1)&gt;=((Endnoten!$AI$23)/100),2.9,IF(((Notenliste!H23)/Notenliste!$H$1)&gt;=((Endnoten!$AI$24)/100),3,IF(((Notenliste!H23)/Notenliste!$H$1)&gt;=((Endnoten!$AI$25)/100),3.1,IF(((Notenliste!H23)/Notenliste!$H$1)&gt;=((Endnoten!$AI$26)/100),3.2,IF(((Notenliste!H23)/Notenliste!$H$1)&gt;=((Endnoten!$AI$27)/100),3.3,IF(((Notenliste!H23)/Notenliste!$H$1)&gt;=((Endnoten!$AI$28)/100),3.4,IF(((Notenliste!H23)/Notenliste!$H$1)&gt;=((Endnoten!$AI$29)/100),3.5,IF(((Notenliste!H23)/Notenliste!$H$1)&gt;=((Endnoten!$AI$30)/100),3.6,IF(((Notenliste!H23)/Notenliste!$H$1)&gt;=((Endnoten!$AI$31)/100),3.7,IF(((Notenliste!H23)/Notenliste!$H$1)&gt;=((Endnoten!$AI$32)/100),3.8,IF(((Notenliste!H23)/Notenliste!$H$1)&gt;=((Endnoten!$AI$33)/100),3.9,IF(((Notenliste!H23)/Notenliste!$H$1)&gt;=((Endnoten!$AI$34)/100),4,IF(((Notenliste!H23)/Notenliste!$H$1)&gt;=((Endnoten!$AI$35)/100),4.1,IF(((Notenliste!H23)/Notenliste!$H$1)&gt;=((Endnoten!$AI$36)/100),4.2,IF(((Notenliste!H23)/Notenliste!$H$1)&gt;=((Endnoten!$AI$37)/100),4.3,IF(((Notenliste!H23)/Notenliste!$H$1)&gt;=((Endnoten!$AI$38)/100),4.4,IF(((Notenliste!H23)/Notenliste!$H$1)&gt;=((Endnoten!$AI$39)/100),4.5,IF(((Notenliste!H23)/Notenliste!$H$1)&gt;=((Endnoten!$AI$40)/100),4.6,IF(((Notenliste!H23)/Notenliste!$H$1)&gt;=((Endnoten!$AI$41)/100),4.7,IF(((Notenliste!H23)/Notenliste!$H$1)&gt;=((Endnoten!$AI$42)/100),4.8,IF(((Notenliste!H23)/Notenliste!$H$1)&gt;=((Endnoten!$AI$43)/100),4.9,5))))))))))))))))))))))))))))))))))))))))</f>
        <v>#DIV/0!</v>
      </c>
      <c r="O24" s="35">
        <f>Notenliste!L23</f>
        <v>0</v>
      </c>
      <c r="P24" s="36">
        <f>IF(Notenliste!J23&gt;=0.1,Notenliste!J23/Notenliste!J$1,)</f>
        <v>0</v>
      </c>
      <c r="Q24" s="37">
        <f>IF(Endnoten!P24&gt;=(Endnoten!$AG$5/100),1,IF(Endnoten!P24&gt;=(Endnoten!$AG$6/100),2,IF(Endnoten!P24&gt;=(Endnoten!$AG$7/100),3,IF(Endnoten!P24&gt;=(Endnoten!$AG$8/100),4,5))))</f>
        <v>5</v>
      </c>
      <c r="R24" s="39" t="e">
        <f>IF(((Notenliste!J23)/Notenliste!$J$1)&gt;=((Endnoten!$AI$5+1)/100),1,IF(((Notenliste!J23)/Notenliste!$J$1)&gt;=(Endnoten!$AI$5/100),1.1,IF(((Notenliste!J23)/Notenliste!$J$1)&gt;=(Endnoten!$AI$6/100),1.2,IF(((Notenliste!J23)/Notenliste!$J$1)&gt;=(Endnoten!$AI$7/100),1.3,IF(((Notenliste!J23)/Notenliste!$J$1)&gt;=((Endnoten!$AI$8)/100),1.4,IF(((Notenliste!J23)/Notenliste!$J$1)&gt;=((Endnoten!$AI$9)/100),1.44,IF(((Notenliste!J23)/Notenliste!$J$1)&gt;=((Endnoten!$AI$10)/100),1.6,IF(((Notenliste!J23)/Notenliste!$J$1)&gt;=((Endnoten!$AI$11)/100),1.7,IF(((Notenliste!J23)/Notenliste!$J$1)&gt;=((Endnoten!$AI$12)/100),1.8,IF(((Notenliste!J23)/Notenliste!$J$1)&gt;=((Endnoten!$AI$13)/100),1.9,IF(((Notenliste!J23)/Notenliste!$J$1)&gt;=((Endnoten!$AI$14)/100),2,IF(((Notenliste!J23)/Notenliste!$J$1)&gt;=((Endnoten!$AI$15)/100),2.1,IF(((Notenliste!J23)/Notenliste!$J$1)&gt;=((Endnoten!$AI$16)/100),2.2,IF(((Notenliste!J23)/Notenliste!$J$1)&gt;=((Endnoten!$AI$17)/100),2.3,IF(((Notenliste!J23)/Notenliste!$J$1)&gt;=((Endnoten!$AI$18)/100),2.4,IF(((Notenliste!J23)/Notenliste!$J$1)&gt;=((Endnoten!$AI$19)/100),2.5,IF(((Notenliste!J23)/Notenliste!$J$1)&gt;=((Endnoten!$AI$20)/100),2.6,IF(((Notenliste!J23)/Notenliste!$J$1)&gt;=((Endnoten!$AI$21)/100),2.7,IF(((Notenliste!J23)/Notenliste!$J$1)&gt;=((Endnoten!$AI$22)/100),2.8,IF(((Notenliste!J23)/Notenliste!$J$1)&gt;=((Endnoten!$AI$23)/100),2.9,IF(((Notenliste!J23)/Notenliste!$J$1)&gt;=((Endnoten!$AI$24)/100),3,IF(((Notenliste!J23)/Notenliste!$J$1)&gt;=((Endnoten!$AI$25)/100),3.1,IF(((Notenliste!J23)/Notenliste!$J$1)&gt;=((Endnoten!$AI$26)/100),3.2,IF(((Notenliste!J23)/Notenliste!$J$1)&gt;=((Endnoten!$AI$27)/100),3.3,IF(((Notenliste!J23)/Notenliste!$J$1)&gt;=((Endnoten!$AI$28)/100),3.4,IF(((Notenliste!J23)/Notenliste!$J$1)&gt;=((Endnoten!$AI$29)/100),3.5,IF(((Notenliste!J23)/Notenliste!$J$1)&gt;=((Endnoten!$AI$30)/100),3.6,IF(((Notenliste!J23)/Notenliste!$J$1)&gt;=((Endnoten!$AI$31)/100),3.7,IF(((Notenliste!J23)/Notenliste!$J$1)&gt;=((Endnoten!$AI$32)/100),3.8,IF(((Notenliste!J23)/Notenliste!$J$1)&gt;=((Endnoten!$AI$33)/100),3.9,IF(((Notenliste!J23)/Notenliste!$J$1)&gt;=((Endnoten!$AI$34)/100),4,IF(((Notenliste!J23)/Notenliste!$J$1)&gt;=((Endnoten!$AI$35)/100),4.1,IF(((Notenliste!J23)/Notenliste!$J$1)&gt;=((Endnoten!$AI$36)/100),4.2,IF(((Notenliste!J23)/Notenliste!$J$1)&gt;=((Endnoten!$AI$37)/100),4.3,IF(((Notenliste!J23)/Notenliste!$J$1)&gt;=((Endnoten!$AI$38)/100),4.4,IF(((Notenliste!J23)/Notenliste!$J$1)&gt;=((Endnoten!$AI$39)/100),4.5,IF(((Notenliste!J23)/Notenliste!$J$1)&gt;=((Endnoten!$AI$40)/100),4.6,IF(((Notenliste!J23)/Notenliste!$J$1)&gt;=((Endnoten!$AI$41)/100),4.7,IF(((Notenliste!J23)/Notenliste!$J$1)&gt;=((Endnoten!$AI$42)/100),4.8,IF(((Notenliste!J23)/Notenliste!$J$1)&gt;=((Endnoten!$AI$43)/100),4.9,5))))))))))))))))))))))))))))))))))))))))</f>
        <v>#DIV/0!</v>
      </c>
      <c r="S24" s="35">
        <f>Notenliste!L23</f>
        <v>0</v>
      </c>
      <c r="T24" s="36">
        <f>IF(Notenliste!L23&gt;=0.1,Notenliste!L23/Notenliste!L$1,)</f>
        <v>0</v>
      </c>
      <c r="U24" s="37">
        <f>IF(Endnoten!T24&gt;=(Endnoten!$AG$5/100),1,IF(Endnoten!T24&gt;=(Endnoten!$AG$6/100),2,IF(Endnoten!T24&gt;=(Endnoten!$AG$7/100),3,IF(Endnoten!T24&gt;=(Endnoten!$AG$8/100),4,5))))</f>
        <v>5</v>
      </c>
      <c r="V24" s="39" t="e">
        <f>IF(((Notenliste!L23)/Notenliste!$L$1)&gt;=((Endnoten!$AI$5+1)/100),1,IF(((Notenliste!L23)/Notenliste!$L$1)&gt;=(Endnoten!$AI$5/100),1.1,IF(((Notenliste!L23)/Notenliste!$L$1)&gt;=(Endnoten!$AI$6/100),1.2,IF(((Notenliste!L23)/Notenliste!$L$1)&gt;=(Endnoten!$AI$7/100),1.3,IF(((Notenliste!L23)/Notenliste!$L$1)&gt;=((Endnoten!$AI$8)/100),1.4,IF(((Notenliste!L23)/Notenliste!$L$1)&gt;=((Endnoten!$AI$9)/100),1.5,IF(((Notenliste!L23)/Notenliste!$L$1)&gt;=((Endnoten!$AI$10)/100),1.6,IF(((Notenliste!L23)/Notenliste!$L$1)&gt;=((Endnoten!$AI$11)/100),1.7,IF(((Notenliste!L23)/Notenliste!$L$1)&gt;=((Endnoten!$AI$12)/100),1.8,IF(((Notenliste!L23)/Notenliste!$L$1)&gt;=((Endnoten!$AI$13)/100),1.9,IF(((Notenliste!L23)/Notenliste!$L$1)&gt;=((Endnoten!$AI$14)/100),2,IF(((Notenliste!L23)/Notenliste!$L$1)&gt;=((Endnoten!$AI$15)/100),2.1,IF(((Notenliste!L23)/Notenliste!$L$1)&gt;=((Endnoten!$AI$16)/100),2.2,IF(((Notenliste!L23)/Notenliste!$L$1)&gt;=((Endnoten!$AI$17)/100),2.3,IF(((Notenliste!L23)/Notenliste!$L$1)&gt;=((Endnoten!$AI$18)/100),2.4,IF(((Notenliste!L23)/Notenliste!$L$1)&gt;=((Endnoten!$AI$19)/100),2.5,IF(((Notenliste!L23)/Notenliste!$L$1)&gt;=((Endnoten!$AI$20)/100),2.6,IF(((Notenliste!L23)/Notenliste!$L$1)&gt;=((Endnoten!$AI$21)/100),2.7,IF(((Notenliste!L23)/Notenliste!$L$1)&gt;=((Endnoten!$AI$22)/100),2.8,IF(((Notenliste!L23)/Notenliste!$L$1)&gt;=((Endnoten!$AI$23)/100),2.9,IF(((Notenliste!L23)/Notenliste!$L$1)&gt;=((Endnoten!$AI$24)/100),3,IF(((Notenliste!L23)/Notenliste!$L$1)&gt;=((Endnoten!$AI$25)/100),3.1,IF(((Notenliste!L23)/Notenliste!$L$1)&gt;=((Endnoten!$AI$26)/100),3.2,IF(((Notenliste!L23)/Notenliste!$L$1)&gt;=((Endnoten!$AI$27)/100),3.3,IF(((Notenliste!L23)/Notenliste!$L$1)&gt;=((Endnoten!$AI$28)/100),3.4,IF(((Notenliste!L23)/Notenliste!$L$1)&gt;=((Endnoten!$AI$29)/100),3.5,IF(((Notenliste!L23)/Notenliste!$L$1)&gt;=((Endnoten!$AI$30)/100),3.6,IF(((Notenliste!L23)/Notenliste!$L$1)&gt;=((Endnoten!$AI$31)/100),3.7,IF(((Notenliste!L23)/Notenliste!$L$1)&gt;=((Endnoten!$AI$32)/100),3.8,IF(((Notenliste!L23)/Notenliste!$L$1)&gt;=((Endnoten!$AI$33)/100),3.9,IF(((Notenliste!L23)/Notenliste!$L$1)&gt;=((Endnoten!$AI$34)/100),4,IF(((Notenliste!L23)/Notenliste!$L$1)&gt;=((Endnoten!$AI$35)/100),4.1,IF(((Notenliste!L23)/Notenliste!$L$1)&gt;=((Endnoten!$AI$36)/100),4.2,IF(((Notenliste!L23)/Notenliste!$L$1)&gt;=((Endnoten!$AI$37)/100),4.3,IF(((Notenliste!L23)/Notenliste!$L$1)&gt;=((Endnoten!$AI$38)/100),4.4,IF(((Notenliste!L23)/Notenliste!$L$1)&gt;=((Endnoten!$AI$39)/100),4.5,IF(((Notenliste!L23)/Notenliste!$L$1)&gt;=((Endnoten!$AI$40)/100),4.6,IF(((Notenliste!L23)/Notenliste!$L$1)&gt;=((Endnoten!$AI$41)/100),4.7,IF(((Notenliste!L23)/Notenliste!$L$1)&gt;=((Endnoten!$AI$42)/100),4.8,IF(((Notenliste!L23)/Notenliste!$L$1)&gt;=((Endnoten!$AI$43)/100),4.9,5))))))))))))))))))))))))))))))))))))))))</f>
        <v>#DIV/0!</v>
      </c>
      <c r="W24" s="35">
        <v>0</v>
      </c>
      <c r="X24" s="36" cm="1">
        <f t="array" ref="X24">ROUND(_xlfn.IFS((T24&gt;0.1),(AVERAGE(F24,J24,N24,R24,U24)),(P24&gt;=0.1),(AVERAGE(F24,J24,N24,R24)),(L24&gt;=0.1),(AVERAGE(F24,J24,N24)),(H24&gt;0.1),(AVERAGE(F24,J24)),(D24&gt;0.1),F24,(D24&lt;0.1),10.12345), 2)</f>
        <v>10.119999999999999</v>
      </c>
      <c r="Y24" s="36" t="str">
        <f t="shared" si="0"/>
        <v>ND</v>
      </c>
      <c r="Z24" s="36" t="e">
        <f t="shared" si="1"/>
        <v>#DIV/0!</v>
      </c>
      <c r="AA24" s="36">
        <f>SUM(Notenliste!O23:AR23)</f>
        <v>22</v>
      </c>
      <c r="AB24" s="36">
        <f>Notenliste!AT23</f>
        <v>1</v>
      </c>
      <c r="AC24" s="36" t="str">
        <f>IF((D24&lt;0.1),"Nur MA",((AB24*Notenliste!$AT$1)+(IF(W24=0,Y24,Z24)*(1-Notenliste!$AT$1))))</f>
        <v>Nur MA</v>
      </c>
      <c r="AD24" s="36" t="e">
        <f t="shared" si="2"/>
        <v>#DIV/0!</v>
      </c>
      <c r="AE24" s="10" t="e">
        <f t="shared" si="3"/>
        <v>#DIV/0!</v>
      </c>
      <c r="AH24" s="17">
        <v>3</v>
      </c>
      <c r="AI24" s="17">
        <f t="shared" si="10"/>
        <v>71</v>
      </c>
      <c r="AJ24">
        <f>IF(((AM24+AK24+AL24)/$AM$3)&gt;=((Endnoten!$AI$5+1)/100),1,IF(((AM24+AK24+AL24)/$AM$3)&gt;=(Endnoten!$AI$5/100),1.1,IF(((AM24+AK24+AL24)/$AM$3)&gt;=(Endnoten!$AI$6/100),1.2,IF(((AM24+AK24+AL24)/$AM$3)&gt;=(Endnoten!$AI$7/100),1.3,IF(((AM24+AK24+AL24)/$AM$3)&gt;=((Endnoten!$AI$8)/100),1.4,IF(((AM24+AK24+AL24)/$AM$3)&gt;=((Endnoten!$AI$9)/100),1.5,IF(((AM24+AK24+AL24)/$AM$3)&gt;=((Endnoten!$AI$10)/100),1.6,IF(((AM24+AK24+AL24)/$AM$3)&gt;=((Endnoten!$AI$11)/100),1.7,IF(((AM24+AK24+AL24)/$AM$3)&gt;=((Endnoten!$AI$12)/100),1.8,IF(((AM24+AK24+AL24)/$AM$3)&gt;=((Endnoten!$AI$13)/100),1.9,IF(((AM24+AK24+AL24)/$AM$3)&gt;=((Endnoten!$AI$14)/100),2,IF(((AM24+AK24+AL24)/$AM$3)&gt;=((Endnoten!$AI$15)/100),2.1,IF(((AM24+AK24+AL24)/$AM$3)&gt;=((Endnoten!$AI$16)/100),2.2,IF(((AM24+AK24+AL24)/$AM$3)&gt;=((Endnoten!$AI$17)/100),2.3,IF(((AM24+AK24+AL24)/$AM$3)&gt;=((Endnoten!$AI$18)/100),2.4,IF(((AM24+AK24+AL24)/$AM$3)&gt;=((Endnoten!$AI$19)/100),2.5,IF(((AM24+AK24+AL24)/$AM$3)&gt;=((Endnoten!$AI$20)/100),2.6,IF(((AM24+AK24+AL24)/$AM$3)&gt;=((Endnoten!$AI$21)/100),2.7,IF(((AM24+AK24+AL24)/$AM$3)&gt;=((Endnoten!$AI$22)/100),2.8,IF(((AM24+AK24+AL24)/$AM$3)&gt;=((Endnoten!$AI$23)/100),2.9,IF(((AM24+AK24+AL24)/$AM$3)&gt;=((Endnoten!$AI$24)/100),3,IF(((AM24+AK24+AL24)/$AM$3)&gt;=((Endnoten!$AI$25)/100),3.1,IF(((AM24+AK24+AL24)/$AM$3)&gt;=((Endnoten!$AI$26)/100),3.2,IF(((AM24+AK24+AL24)/$AM$3)&gt;=((Endnoten!$AI$27)/100),3.3,IF(((AM24+AK24+AL24)/$AM$3)&gt;=((Endnoten!$AI$28)/100),3.4,IF(((AM24+AK24+AL24)/$AM$3)&gt;=((Endnoten!$AI$29)/100),3.5,IF(((AM24+AK24+AL24)/$AM$3)&gt;=((Endnoten!$AI$30)/100),3.6,IF(((AM24+AK24+AL24)/$AM$3)&gt;=((Endnoten!$AI$31)/100),3.7,IF(((AM24+AK24+AL24)/$AM$3)&gt;=((Endnoten!$AI$32)/100),3.8,IF(((AM24+AK24+AL24)/$AM$3)&gt;=((Endnoten!$AI$33)/100),3.9,IF(((AM24+AK24+AL24)/$AM$3)&gt;=((Endnoten!$AI$34)/100),4,IF(((AM24+AK24+AL24)/$AM$3)&gt;=((Endnoten!$AI$35)/100),4.1,IF(((AM24+AK24+AL24)/$AM$3)&gt;=((Endnoten!$AI$36)/100),4.2,IF(((AM24+AK24+AL24)/$AM$3)&gt;=((Endnoten!$AI$37)/100),4.3,IF(((AM24+AK24+AL24)/$AM$3)&gt;=((Endnoten!$AI$38)/100),4.4,IF(((AM24+AK24+AL24)/$AM$3)&gt;=((Endnoten!$AI$39)/100),4.5,IF(((AM24+AK24+AL24)/$AM$3)&gt;=((Endnoten!$AI$40)/100),4.6,IF(((AM24+AK24+AL24)/$AM$3)&gt;=((Endnoten!$AI$41)/100),4.7,IF(((AM24+AK24+AL24)/$AM$3)&gt;=((Endnoten!$AI$42)/100),4.8,IF(((AM24+AK24+AL24)/$AM$3)&gt;=((Endnoten!$AI$43)/100),4.9,5))))))))))))))))))))))))))))))))))))))))</f>
        <v>3</v>
      </c>
      <c r="AM24">
        <f t="shared" si="8"/>
        <v>71</v>
      </c>
      <c r="AO24" s="53"/>
      <c r="AP24" s="53" t="e">
        <f t="shared" si="4"/>
        <v>#DIV/0!</v>
      </c>
      <c r="AQ24" s="53" t="e">
        <f t="shared" si="5"/>
        <v>#DIV/0!</v>
      </c>
      <c r="AR24" s="53" t="e">
        <f t="shared" si="6"/>
        <v>#DIV/0!</v>
      </c>
      <c r="AS24" s="53" t="e">
        <f t="shared" si="7"/>
        <v>#DIV/0!</v>
      </c>
      <c r="AU24" s="1">
        <f>IF(((Notenliste!D23+Notenliste!F23+Notenliste!H23)/$AU$1)&gt;=((Endnoten!$AI$5+1)/100),1,IF(((Notenliste!D23+Notenliste!F23+Notenliste!H23)/$AU$1)&gt;=(Endnoten!$AI$5/100),1.1,IF(((Notenliste!D23+Notenliste!F23+Notenliste!H23)/$AU$1)&gt;=(Endnoten!$AI$6/100),1.2,IF(((Notenliste!D23+Notenliste!F23+Notenliste!H23)/$AU$1)&gt;=(Endnoten!$AI$7/100),1.3,IF(((Notenliste!D23+Notenliste!F23+Notenliste!H23)/$AU$1)&gt;=((Endnoten!$AI$8)/100),1.4,IF(((Notenliste!D23+Notenliste!F23+Notenliste!H23)/$AU$1)&gt;=((Endnoten!$AI$9)/100),1.5,IF(((Notenliste!D23+Notenliste!F23+Notenliste!H23)/$AU$1)&gt;=((Endnoten!$AI$10)/100),1.6,IF(((Notenliste!D23+Notenliste!F23+Notenliste!H23)/$AU$1)&gt;=((Endnoten!$AI$11)/100),1.7,IF(((Notenliste!D23+Notenliste!F23+Notenliste!H23)/$AU$1)&gt;=((Endnoten!$AI$12)/100),1.8,IF(((Notenliste!D23+Notenliste!F23+Notenliste!H23)/$AU$1)&gt;=((Endnoten!$AI$13)/100),1.9,IF(((Notenliste!D23+Notenliste!F23+Notenliste!H23)/$AU$1)&gt;=((Endnoten!$AI$14)/100),2,IF(((Notenliste!D23+Notenliste!F23+Notenliste!H23)/$AU$1)&gt;=((Endnoten!$AI$15)/100),2.1,IF(((Notenliste!D23+Notenliste!F23+Notenliste!H23)/$AU$1)&gt;=((Endnoten!$AI$16)/100),2.2,IF(((Notenliste!D23+Notenliste!F23+Notenliste!H23)/$AU$1)&gt;=((Endnoten!$AI$17)/100),2.3,IF(((Notenliste!D23+Notenliste!F23+Notenliste!H23)/$AU$1)&gt;=((Endnoten!$AI$18)/100),2.4,IF(((Notenliste!D23+Notenliste!F23+Notenliste!H23)/$AU$1)&gt;=((Endnoten!$AI$19)/100),2.5,IF(((Notenliste!D23+Notenliste!F23+Notenliste!H23)/$AU$1)&gt;=((Endnoten!$AI$20)/100),2.6,IF(((Notenliste!D23+Notenliste!F23+Notenliste!H23)/$AU$1)&gt;=((Endnoten!$AI$21)/100),2.7,IF(((Notenliste!D23+Notenliste!F23+Notenliste!H23)/$AU$1)&gt;=((Endnoten!$AI$22)/100),2.8,IF(((Notenliste!D23+Notenliste!F23+Notenliste!H23)/$AU$1)&gt;=((Endnoten!$AI$23)/100),2.9,IF(((Notenliste!D23+Notenliste!F23+Notenliste!H23)/$AU$1)&gt;=((Endnoten!$AI$24)/100),3,IF(((Notenliste!D23+Notenliste!F23+Notenliste!H23)/$AU$1)&gt;=((Endnoten!$AI$25)/100),3.1,IF(((Notenliste!D23+Notenliste!F23+Notenliste!H23)/$AU$1)&gt;=((Endnoten!$AI$26)/100),3.2,IF(((Notenliste!D23+Notenliste!F23+Notenliste!H23)/$AU$1)&gt;=((Endnoten!$AI$27)/100),3.3,IF(((Notenliste!D23+Notenliste!F23+Notenliste!H23)/$AU$1)&gt;=((Endnoten!$AI$28)/100),3.4,IF(((Notenliste!D23+Notenliste!F23+Notenliste!H23)/$AU$1)&gt;=((Endnoten!$AI$29)/100),3.5,IF(((Notenliste!D23+Notenliste!F23+Notenliste!H23)/$AU$1)&gt;=((Endnoten!$AI$30)/100),3.6,IF(((Notenliste!D23+Notenliste!F23+Notenliste!H23)/$AU$1)&gt;=((Endnoten!$AI$31)/100),3.7,IF(((Notenliste!D23+Notenliste!F23+Notenliste!H23)/$AU$1)&gt;=((Endnoten!$AI$32)/100),3.8,IF(((Notenliste!D23+Notenliste!F23+Notenliste!H23)/$AU$1)&gt;=((Endnoten!$AI$33)/100),3.9,IF(((Notenliste!D23+Notenliste!F23+Notenliste!H23)/$AU$1)&gt;=((Endnoten!$AI$34)/100),4,IF(((Notenliste!D23+Notenliste!F23+Notenliste!H23)/$AU$1)&gt;=((Endnoten!$AI$35)/100),4.1,IF(((Notenliste!D23+Notenliste!F23+Notenliste!H23)/$AU$1)&gt;=((Endnoten!$AI$36)/100),4.2,IF(((Notenliste!D23+Notenliste!F23+Notenliste!H23)/$AU$1)&gt;=((Endnoten!$AI$37)/100),4.3,IF(((Notenliste!D23+Notenliste!F23+Notenliste!H23)/$AU$1)&gt;=((Endnoten!$AI$38)/100),4.4,IF(((Notenliste!D23+Notenliste!F23+Notenliste!H23)/$AU$1)&gt;=((Endnoten!$AI$39)/100),4.5,IF(((Notenliste!D23+Notenliste!F23+Notenliste!H23)/$AU$1)&gt;=((Endnoten!$AI$40)/100),4.6,IF(((Notenliste!D23+Notenliste!F23+Notenliste!H23)/$AU$1)&gt;=((Endnoten!$AI$41)/100),4.7,IF(((Notenliste!D23+Notenliste!F23+Notenliste!H23)/$AU$1)&gt;=((Endnoten!$AI$42)/100),4.8,IF(((Notenliste!D23+Notenliste!F23+Notenliste!H23)/$AU$1)&gt;=((Endnoten!$AI$43)/100),4.9,5))))))))))))))))))))))))))))))))))))))))</f>
        <v>5</v>
      </c>
      <c r="AV24" s="1">
        <f>IF(((Notenliste!D23+Notenliste!F23+Notenliste!H23+Notenliste!L23)/$AV$1)&gt;=((Endnoten!$AI$5+1)/100),1,IF(((Notenliste!D23+Notenliste!F23+Notenliste!H23+Notenliste!L23)/$AV$1)&gt;=(Endnoten!$AI$5/100),1.1,IF(((Notenliste!D23+Notenliste!F23+Notenliste!H23+Notenliste!L23)/$AV$1)&gt;=(Endnoten!$AI$6/100),1.2,IF(((Notenliste!D23+Notenliste!F23+Notenliste!H23+Notenliste!L23)/$AV$1)&gt;=(Endnoten!$AI$7/100),1.3,IF(((Notenliste!D23+Notenliste!F23+Notenliste!H23+Notenliste!L23)/$AV$1)&gt;=((Endnoten!$AI$8)/100),1.4,IF(((Notenliste!D23+Notenliste!F23+Notenliste!H23+Notenliste!L23)/$AV$1)&gt;=((Endnoten!$AI$9)/100),1.5,IF(((Notenliste!D23+Notenliste!F23+Notenliste!H23+Notenliste!L23)/$AV$1)&gt;=((Endnoten!$AI$10)/100),1.6,IF(((Notenliste!D23+Notenliste!F23+Notenliste!H23+Notenliste!L23)/$AV$1)&gt;=((Endnoten!$AI$11)/100),1.7,IF(((Notenliste!D23+Notenliste!F23+Notenliste!H23+Notenliste!L23)/$AV$1)&gt;=((Endnoten!$AI$12)/100),1.8,IF(((Notenliste!D23+Notenliste!F23+Notenliste!H23+Notenliste!L23)/$AV$1)&gt;=((Endnoten!$AI$13)/100),1.9,IF(((Notenliste!D23+Notenliste!F23+Notenliste!H23+Notenliste!L23)/$AV$1)&gt;=((Endnoten!$AI$14)/100),2,IF(((Notenliste!D23+Notenliste!F23+Notenliste!H23+Notenliste!L23)/$AV$1)&gt;=((Endnoten!$AI$15)/100),2.1,IF(((Notenliste!D23+Notenliste!F23+Notenliste!H23+Notenliste!L23)/$AV$1)&gt;=((Endnoten!$AI$16)/100),2.2,IF(((Notenliste!D23+Notenliste!F23+Notenliste!H23+Notenliste!L23)/$AV$1)&gt;=((Endnoten!$AI$17)/100),2.3,IF(((Notenliste!D23+Notenliste!F23+Notenliste!H23+Notenliste!L23)/$AV$1)&gt;=((Endnoten!$AI$18)/100),2.4,IF(((Notenliste!D23+Notenliste!F23+Notenliste!H23+Notenliste!L23)/$AV$1)&gt;=((Endnoten!$AI$19)/100),2.5,IF(((Notenliste!D23+Notenliste!F23+Notenliste!H23+Notenliste!L23)/$AV$1)&gt;=((Endnoten!$AI$20)/100),2.6,IF(((Notenliste!D23+Notenliste!F23+Notenliste!H23+Notenliste!L23)/$AV$1)&gt;=((Endnoten!$AI$21)/100),2.7,IF(((Notenliste!D23+Notenliste!F23+Notenliste!H23+Notenliste!L23)/$AV$1)&gt;=((Endnoten!$AI$22)/100),2.8,IF(((Notenliste!D23+Notenliste!F23+Notenliste!H23+Notenliste!L23)/$AV$1)&gt;=((Endnoten!$AI$23)/100),2.9,IF(((Notenliste!D23+Notenliste!F23+Notenliste!H23+Notenliste!L23)/$AV$1)&gt;=((Endnoten!$AI$24)/100),3,IF(((Notenliste!D23+Notenliste!F23+Notenliste!H23+Notenliste!L23)/$AV$1)&gt;=((Endnoten!$AI$25)/100),3.1,IF(((Notenliste!D23+Notenliste!F23+Notenliste!H23+Notenliste!L23)/$AV$1)&gt;=((Endnoten!$AI$26)/100),3.2,IF(((Notenliste!D23+Notenliste!F23+Notenliste!H23+Notenliste!L23)/$AV$1)&gt;=((Endnoten!$AI$27)/100),3.3,IF(((Notenliste!D23+Notenliste!F23+Notenliste!H23+Notenliste!L23)/$AV$1)&gt;=((Endnoten!$AI$28)/100),3.4,IF(((Notenliste!D23+Notenliste!F23+Notenliste!H23+Notenliste!L23)/$AV$1)&gt;=((Endnoten!$AI$29)/100),3.5,IF(((Notenliste!D23+Notenliste!F23+Notenliste!H23+Notenliste!L23)/$AV$1)&gt;=((Endnoten!$AI$30)/100),3.6,IF(((Notenliste!D23+Notenliste!F23+Notenliste!H23+Notenliste!L23)/$AV$1)&gt;=((Endnoten!$AI$31)/100),3.7,IF(((Notenliste!D23+Notenliste!F23+Notenliste!H23+Notenliste!L23)/$AV$1)&gt;=((Endnoten!$AI$32)/100),3.8,IF(((Notenliste!D23+Notenliste!F23+Notenliste!H23+Notenliste!L23)/$AV$1)&gt;=((Endnoten!$AI$33)/100),3.9,IF(((Notenliste!D23+Notenliste!F23+Notenliste!H23+Notenliste!L23)/$AV$1)&gt;=((Endnoten!$AI$34)/100),4,IF(((Notenliste!D23+Notenliste!F23+Notenliste!H23+Notenliste!L23)/$AV$1)&gt;=((Endnoten!$AI$35)/100),4.1,IF(((Notenliste!D23+Notenliste!F23+Notenliste!H23+Notenliste!L23)/$AV$1)&gt;=((Endnoten!$AI$36)/100),4.2,IF(((Notenliste!D23+Notenliste!F23+Notenliste!H23+Notenliste!L23)/$AV$1)&gt;=((Endnoten!$AI$37)/100),4.3,IF(((Notenliste!D23+Notenliste!F23+Notenliste!H23+Notenliste!L23)/$AV$1)&gt;=((Endnoten!$AI$38)/100),4.4,IF(((Notenliste!D23+Notenliste!F23+Notenliste!H23+Notenliste!L23)/$AV$1)&gt;=((Endnoten!$AI$39)/100),4.5,IF(((Notenliste!D23+Notenliste!F23+Notenliste!H23+Notenliste!L23)/$AV$1)&gt;=((Endnoten!$AI$40)/100),4.6,IF(((Notenliste!D23+Notenliste!F23+Notenliste!H23+Notenliste!L23)/$AV$1)&gt;=((Endnoten!$AI$41)/100),4.7,IF(((Notenliste!D23+Notenliste!F23+Notenliste!H23+Notenliste!L23)/$AV$1)&gt;=((Endnoten!$AI$42)/100),4.8,IF(((Notenliste!D23+Notenliste!F23+Notenliste!H23+Notenliste!L23)/$AV$1)&gt;=((Endnoten!$AI$43)/100),4.9,5))))))))))))))))))))))))))))))))))))))))</f>
        <v>5</v>
      </c>
    </row>
    <row r="25" spans="1:48" ht="18.75" x14ac:dyDescent="0.3">
      <c r="A25" s="28">
        <f>'Schüler+Bedienungsanleitung'!B37</f>
        <v>22</v>
      </c>
      <c r="B25" s="30">
        <f>'Schüler+Bedienungsanleitung'!C37</f>
        <v>22</v>
      </c>
      <c r="C25" s="28">
        <f>Notenliste!D24</f>
        <v>0</v>
      </c>
      <c r="D25" s="29">
        <f>IF(Notenliste!D24&gt;=0.1,Notenliste!D24/Notenliste!D$1,)</f>
        <v>0</v>
      </c>
      <c r="E25" s="30">
        <f>IF(Endnoten!D25&gt;=(Endnoten!$AG$5/100),1,IF(Endnoten!D25&gt;=(Endnoten!$AG$6/100),2,IF(Endnoten!D25&gt;=(Endnoten!$AG$7/100),3,IF(Endnoten!D25&gt;=(Endnoten!$AG$8/100),4,5))))</f>
        <v>5</v>
      </c>
      <c r="F25" s="31">
        <f>IF(((Notenliste!D24)/Notenliste!$D$1)&gt;=((Endnoten!$AI$5+1)/100),1,IF(((Notenliste!D24)/Notenliste!$D$1)&gt;=(Endnoten!$AI$5/100),1.1,IF(((Notenliste!D24)/Notenliste!$D$1)&gt;=(Endnoten!$AI$6/100),1.2,IF(((Notenliste!D24)/Notenliste!$D$1)&gt;=(Endnoten!$AI$7/100),1.3,IF(((Notenliste!D24)/Notenliste!$D$1)&gt;=((Endnoten!$AI$8)/100),1.4,IF(((Notenliste!D24)/Notenliste!$D$1)&gt;=((Endnoten!$AI$9)/100),1.44,IF(((Notenliste!D24)/Notenliste!$D$1)&gt;=((Endnoten!$AI$10)/100),1.6,IF(((Notenliste!D24)/Notenliste!$D$1)&gt;=((Endnoten!$AI$11)/100),1.7,IF(((Notenliste!D24)/Notenliste!$D$1)&gt;=((Endnoten!$AI$12)/100),1.8,IF(((Notenliste!D24)/Notenliste!$D$1)&gt;=((Endnoten!$AI$13)/100),1.9,IF(((Notenliste!D24)/Notenliste!$D$1)&gt;=((Endnoten!$AI$14)/100),2,IF(((Notenliste!D24)/Notenliste!$D$1)&gt;=((Endnoten!$AI$15)/100),2.1,IF(((Notenliste!D24)/Notenliste!$D$1)&gt;=((Endnoten!$AI$16)/100),2.2,IF(((Notenliste!D24)/Notenliste!$D$1)&gt;=((Endnoten!$AI$17)/100),2.3,IF(((Notenliste!D24)/Notenliste!$D$1)&gt;=((Endnoten!$AI$18)/100),2.4,IF(((Notenliste!D24)/Notenliste!$D$1)&gt;=((Endnoten!$AI$19)/100),2.5,IF(((Notenliste!D24)/Notenliste!$D$1)&gt;=((Endnoten!$AI$20)/100),2.6,IF(((Notenliste!D24)/Notenliste!$D$1)&gt;=((Endnoten!$AI$21)/100),2.7,IF(((Notenliste!D24)/Notenliste!$D$1)&gt;=((Endnoten!$AI$22)/100),2.8,IF(((Notenliste!D24)/Notenliste!$D$1)&gt;=((Endnoten!$AI$23)/100),2.9,IF(((Notenliste!D24)/Notenliste!$D$1)&gt;=((Endnoten!$AI$24)/100),3,IF(((Notenliste!D24)/Notenliste!$D$1)&gt;=((Endnoten!$AI$25)/100),3.1,IF(((Notenliste!D24)/Notenliste!$D$1)&gt;=((Endnoten!$AI$26)/100),3.2,IF(((Notenliste!D24)/Notenliste!$D$1)&gt;=((Endnoten!$AI$27)/100),3.3,IF(((Notenliste!D24)/Notenliste!$D$1)&gt;=((Endnoten!$AI$28)/100),3.4,IF(((Notenliste!D24)/Notenliste!$D$1)&gt;=((Endnoten!$AI$29)/100),3.5,IF(((Notenliste!D24)/Notenliste!$D$1)&gt;=((Endnoten!$AI$30)/100),3.6,IF(((Notenliste!D24)/Notenliste!$D$1)&gt;=((Endnoten!$AI$31)/100),3.7,IF(((Notenliste!D24)/Notenliste!$D$1)&gt;=((Endnoten!$AI$32)/100),3.8,IF(((Notenliste!D24)/Notenliste!$D$1)&gt;=((Endnoten!$AI$33)/100),3.9,IF(((Notenliste!D24)/Notenliste!$D$1)&gt;=((Endnoten!$AI$34)/100),4,IF(((Notenliste!D24)/Notenliste!$D$1)&gt;=((Endnoten!$AI$35)/100),4.1,IF(((Notenliste!D24)/Notenliste!$D$1)&gt;=((Endnoten!$AI$36)/100),4.2,IF(((Notenliste!D24)/Notenliste!$D$1)&gt;=((Endnoten!$AI$37)/100),4.3,IF(((Notenliste!D24)/Notenliste!$D$1)&gt;=((Endnoten!$AI$38)/100),4.4,IF(((Notenliste!D24)/Notenliste!$D$1)&gt;=((Endnoten!$AI$39)/100),4.5,IF(((Notenliste!D24)/Notenliste!$D$1)&gt;=((Endnoten!$AI$40)/100),4.6,IF(((Notenliste!D24)/Notenliste!$D$1)&gt;=((Endnoten!$AI$41)/100),4.7,IF(((Notenliste!D24)/Notenliste!$D$1)&gt;=((Endnoten!$AI$42)/100),4.8,IF(((Notenliste!D24)/Notenliste!$D$1)&gt;=((Endnoten!$AI$43)/100),4.9,5))))))))))))))))))))))))))))))))))))))))</f>
        <v>5</v>
      </c>
      <c r="G25" s="28">
        <f>Notenliste!F24</f>
        <v>0</v>
      </c>
      <c r="H25" s="29">
        <f>IF(Notenliste!F24&gt;=0.1,Notenliste!F24/Notenliste!F$1,)</f>
        <v>0</v>
      </c>
      <c r="I25" s="30">
        <f>IF(Endnoten!H25&gt;=(Endnoten!$AG$5/100),1,IF(Endnoten!H25&gt;=(Endnoten!$AG$6/100),2,IF(Endnoten!H25&gt;=(Endnoten!$AG$7/100),3,IF(Endnoten!H25&gt;=(Endnoten!$AG$8/100),4,5))))</f>
        <v>5</v>
      </c>
      <c r="J25" s="31" t="e">
        <f>IF(((Notenliste!F24)/Notenliste!$F$1)&gt;=((Endnoten!$AI$5+1)/100),1,IF(((Notenliste!F24)/Notenliste!$F$1)&gt;=(Endnoten!$AI$5/100),1.1,IF(((Notenliste!F24)/Notenliste!$F$1)&gt;=(Endnoten!$AI$6/100),1.2,IF(((Notenliste!F24)/Notenliste!$F$1)&gt;=(Endnoten!$AI$7/100),1.3,IF(((Notenliste!F24)/Notenliste!$F$1)&gt;=((Endnoten!$AI$8)/100),1.4,IF(((Notenliste!F24)/Notenliste!$F$1)&gt;=((Endnoten!$AI$9)/100),1.44,IF(((Notenliste!F24)/Notenliste!$F$1)&gt;=((Endnoten!$AI$10)/100),1.6,IF(((Notenliste!F24)/Notenliste!$F$1)&gt;=((Endnoten!$AI$11)/100),1.7,IF(((Notenliste!F24)/Notenliste!$F$1)&gt;=((Endnoten!$AI$12)/100),1.8,IF(((Notenliste!F24)/Notenliste!$F$1)&gt;=((Endnoten!$AI$13)/100),1.9,IF(((Notenliste!F24)/Notenliste!$F$1)&gt;=((Endnoten!$AI$14)/100),2,IF(((Notenliste!F24)/Notenliste!$F$1)&gt;=((Endnoten!$AI$15)/100),2.1,IF(((Notenliste!F24)/Notenliste!$F$1)&gt;=((Endnoten!$AI$16)/100),2.2,IF(((Notenliste!F24)/Notenliste!$F$1)&gt;=((Endnoten!$AI$17)/100),2.3,IF(((Notenliste!F24)/Notenliste!$F$1)&gt;=((Endnoten!$AI$18)/100),2.4,IF(((Notenliste!F24)/Notenliste!$F$1)&gt;=((Endnoten!$AI$19)/100),2.5,IF(((Notenliste!F24)/Notenliste!$F$1)&gt;=((Endnoten!$AI$20)/100),2.6,IF(((Notenliste!F24)/Notenliste!$F$1)&gt;=((Endnoten!$AI$21)/100),2.7,IF(((Notenliste!F24)/Notenliste!$F$1)&gt;=((Endnoten!$AI$22)/100),2.8,IF(((Notenliste!F24)/Notenliste!$F$1)&gt;=((Endnoten!$AI$23)/100),2.9,IF(((Notenliste!F24)/Notenliste!$F$1)&gt;=((Endnoten!$AI$24)/100),3,IF(((Notenliste!F24)/Notenliste!$F$1)&gt;=((Endnoten!$AI$25)/100),3.1,IF(((Notenliste!F24)/Notenliste!$F$1)&gt;=((Endnoten!$AI$26)/100),3.2,IF(((Notenliste!F24)/Notenliste!$F$1)&gt;=((Endnoten!$AI$27)/100),3.3,IF(((Notenliste!F24)/Notenliste!$F$1)&gt;=((Endnoten!$AI$28)/100),3.4,IF(((Notenliste!F24)/Notenliste!$F$1)&gt;=((Endnoten!$AI$29)/100),3.5,IF(((Notenliste!F24)/Notenliste!$F$1)&gt;=((Endnoten!$AI$30)/100),3.6,IF(((Notenliste!F24)/Notenliste!$F$1)&gt;=((Endnoten!$AI$31)/100),3.7,IF(((Notenliste!F24)/Notenliste!$F$1)&gt;=((Endnoten!$AI$32)/100),3.8,IF(((Notenliste!F24)/Notenliste!$F$1)&gt;=((Endnoten!$AI$33)/100),3.9,IF(((Notenliste!F24)/Notenliste!$F$1)&gt;=((Endnoten!$AI$34)/100),4,IF(((Notenliste!F24)/Notenliste!$F$1)&gt;=((Endnoten!$AI$35)/100),4.1,IF(((Notenliste!F24)/Notenliste!$F$1)&gt;=((Endnoten!$AI$36)/100),4.2,IF(((Notenliste!F24)/Notenliste!$F$1)&gt;=((Endnoten!$AI$37)/100),4.3,IF(((Notenliste!F24)/Notenliste!$F$1)&gt;=((Endnoten!$AI$38)/100),4.4,IF(((Notenliste!F24)/Notenliste!$F$1)&gt;=((Endnoten!$AI$39)/100),4.5,IF(((Notenliste!F24)/Notenliste!$F$1)&gt;=((Endnoten!$AI$40)/100),4.6,IF(((Notenliste!F24)/Notenliste!$F$1)&gt;=((Endnoten!$AI$41)/100),4.7,IF(((Notenliste!F24)/Notenliste!$F$1)&gt;=((Endnoten!$AI$42)/100),4.8,IF(((Notenliste!F24)/Notenliste!$F$1)&gt;=((Endnoten!$AI$43)/100),4.9,5))))))))))))))))))))))))))))))))))))))))</f>
        <v>#DIV/0!</v>
      </c>
      <c r="K25" s="28">
        <f>Notenliste!H24</f>
        <v>0</v>
      </c>
      <c r="L25" s="29">
        <f>IF(Notenliste!H24&gt;=0.1,Notenliste!H24/Notenliste!H$1,)</f>
        <v>0</v>
      </c>
      <c r="M25" s="30">
        <f>IF(Endnoten!L25&gt;=(Endnoten!$AG$5/100),1,IF(Endnoten!L25&gt;=(Endnoten!$AG$6/100),2,IF(Endnoten!L25&gt;=(Endnoten!$AG$7/100),3,IF(Endnoten!L25&gt;=(Endnoten!$AG$8/100),4,5))))</f>
        <v>5</v>
      </c>
      <c r="N25" s="31" t="e">
        <f>IF(((Notenliste!H24)/Notenliste!$H$1)&gt;=((Endnoten!$AI$5+1)/100),1,IF(((Notenliste!H24)/Notenliste!$H$1)&gt;=(Endnoten!$AI$5/100),1.1,IF(((Notenliste!H24)/Notenliste!$H$1)&gt;=(Endnoten!$AI$6/100),1.2,IF(((Notenliste!H24)/Notenliste!$H$1)&gt;=(Endnoten!$AI$7/100),1.3,IF(((Notenliste!H24)/Notenliste!$H$1)&gt;=((Endnoten!$AI$8)/100),1.4,IF(((Notenliste!H24)/Notenliste!$H$1)&gt;=((Endnoten!$AI$9)/100),1.44,IF(((Notenliste!H24)/Notenliste!$H$1)&gt;=((Endnoten!$AI$10)/100),1.6,IF(((Notenliste!H24)/Notenliste!$H$1)&gt;=((Endnoten!$AI$11)/100),1.7,IF(((Notenliste!H24)/Notenliste!$H$1)&gt;=((Endnoten!$AI$12)/100),1.8,IF(((Notenliste!H24)/Notenliste!$H$1)&gt;=((Endnoten!$AI$13)/100),1.9,IF(((Notenliste!H24)/Notenliste!$H$1)&gt;=((Endnoten!$AI$14)/100),2,IF(((Notenliste!H24)/Notenliste!$H$1)&gt;=((Endnoten!$AI$15)/100),2.1,IF(((Notenliste!H24)/Notenliste!$H$1)&gt;=((Endnoten!$AI$16)/100),2.2,IF(((Notenliste!H24)/Notenliste!$H$1)&gt;=((Endnoten!$AI$17)/100),2.3,IF(((Notenliste!H24)/Notenliste!$H$1)&gt;=((Endnoten!$AI$18)/100),2.4,IF(((Notenliste!H24)/Notenliste!$H$1)&gt;=((Endnoten!$AI$19)/100),2.5,IF(((Notenliste!H24)/Notenliste!$H$1)&gt;=((Endnoten!$AI$20)/100),2.6,IF(((Notenliste!H24)/Notenliste!$H$1)&gt;=((Endnoten!$AI$21)/100),2.7,IF(((Notenliste!H24)/Notenliste!$H$1)&gt;=((Endnoten!$AI$22)/100),2.8,IF(((Notenliste!H24)/Notenliste!$H$1)&gt;=((Endnoten!$AI$23)/100),2.9,IF(((Notenliste!H24)/Notenliste!$H$1)&gt;=((Endnoten!$AI$24)/100),3,IF(((Notenliste!H24)/Notenliste!$H$1)&gt;=((Endnoten!$AI$25)/100),3.1,IF(((Notenliste!H24)/Notenliste!$H$1)&gt;=((Endnoten!$AI$26)/100),3.2,IF(((Notenliste!H24)/Notenliste!$H$1)&gt;=((Endnoten!$AI$27)/100),3.3,IF(((Notenliste!H24)/Notenliste!$H$1)&gt;=((Endnoten!$AI$28)/100),3.4,IF(((Notenliste!H24)/Notenliste!$H$1)&gt;=((Endnoten!$AI$29)/100),3.5,IF(((Notenliste!H24)/Notenliste!$H$1)&gt;=((Endnoten!$AI$30)/100),3.6,IF(((Notenliste!H24)/Notenliste!$H$1)&gt;=((Endnoten!$AI$31)/100),3.7,IF(((Notenliste!H24)/Notenliste!$H$1)&gt;=((Endnoten!$AI$32)/100),3.8,IF(((Notenliste!H24)/Notenliste!$H$1)&gt;=((Endnoten!$AI$33)/100),3.9,IF(((Notenliste!H24)/Notenliste!$H$1)&gt;=((Endnoten!$AI$34)/100),4,IF(((Notenliste!H24)/Notenliste!$H$1)&gt;=((Endnoten!$AI$35)/100),4.1,IF(((Notenliste!H24)/Notenliste!$H$1)&gt;=((Endnoten!$AI$36)/100),4.2,IF(((Notenliste!H24)/Notenliste!$H$1)&gt;=((Endnoten!$AI$37)/100),4.3,IF(((Notenliste!H24)/Notenliste!$H$1)&gt;=((Endnoten!$AI$38)/100),4.4,IF(((Notenliste!H24)/Notenliste!$H$1)&gt;=((Endnoten!$AI$39)/100),4.5,IF(((Notenliste!H24)/Notenliste!$H$1)&gt;=((Endnoten!$AI$40)/100),4.6,IF(((Notenliste!H24)/Notenliste!$H$1)&gt;=((Endnoten!$AI$41)/100),4.7,IF(((Notenliste!H24)/Notenliste!$H$1)&gt;=((Endnoten!$AI$42)/100),4.8,IF(((Notenliste!H24)/Notenliste!$H$1)&gt;=((Endnoten!$AI$43)/100),4.9,5))))))))))))))))))))))))))))))))))))))))</f>
        <v>#DIV/0!</v>
      </c>
      <c r="O25" s="28">
        <f>Notenliste!L24</f>
        <v>0</v>
      </c>
      <c r="P25" s="29">
        <f>IF(Notenliste!J24&gt;=0.1,Notenliste!J24/Notenliste!J$1,)</f>
        <v>0</v>
      </c>
      <c r="Q25" s="30">
        <f>IF(Endnoten!P25&gt;=(Endnoten!$AG$5/100),1,IF(Endnoten!P25&gt;=(Endnoten!$AG$6/100),2,IF(Endnoten!P25&gt;=(Endnoten!$AG$7/100),3,IF(Endnoten!P25&gt;=(Endnoten!$AG$8/100),4,5))))</f>
        <v>5</v>
      </c>
      <c r="R25" s="31" t="e">
        <f>IF(((Notenliste!J24)/Notenliste!$J$1)&gt;=((Endnoten!$AI$5+1)/100),1,IF(((Notenliste!J24)/Notenliste!$J$1)&gt;=(Endnoten!$AI$5/100),1.1,IF(((Notenliste!J24)/Notenliste!$J$1)&gt;=(Endnoten!$AI$6/100),1.2,IF(((Notenliste!J24)/Notenliste!$J$1)&gt;=(Endnoten!$AI$7/100),1.3,IF(((Notenliste!J24)/Notenliste!$J$1)&gt;=((Endnoten!$AI$8)/100),1.4,IF(((Notenliste!J24)/Notenliste!$J$1)&gt;=((Endnoten!$AI$9)/100),1.44,IF(((Notenliste!J24)/Notenliste!$J$1)&gt;=((Endnoten!$AI$10)/100),1.6,IF(((Notenliste!J24)/Notenliste!$J$1)&gt;=((Endnoten!$AI$11)/100),1.7,IF(((Notenliste!J24)/Notenliste!$J$1)&gt;=((Endnoten!$AI$12)/100),1.8,IF(((Notenliste!J24)/Notenliste!$J$1)&gt;=((Endnoten!$AI$13)/100),1.9,IF(((Notenliste!J24)/Notenliste!$J$1)&gt;=((Endnoten!$AI$14)/100),2,IF(((Notenliste!J24)/Notenliste!$J$1)&gt;=((Endnoten!$AI$15)/100),2.1,IF(((Notenliste!J24)/Notenliste!$J$1)&gt;=((Endnoten!$AI$16)/100),2.2,IF(((Notenliste!J24)/Notenliste!$J$1)&gt;=((Endnoten!$AI$17)/100),2.3,IF(((Notenliste!J24)/Notenliste!$J$1)&gt;=((Endnoten!$AI$18)/100),2.4,IF(((Notenliste!J24)/Notenliste!$J$1)&gt;=((Endnoten!$AI$19)/100),2.5,IF(((Notenliste!J24)/Notenliste!$J$1)&gt;=((Endnoten!$AI$20)/100),2.6,IF(((Notenliste!J24)/Notenliste!$J$1)&gt;=((Endnoten!$AI$21)/100),2.7,IF(((Notenliste!J24)/Notenliste!$J$1)&gt;=((Endnoten!$AI$22)/100),2.8,IF(((Notenliste!J24)/Notenliste!$J$1)&gt;=((Endnoten!$AI$23)/100),2.9,IF(((Notenliste!J24)/Notenliste!$J$1)&gt;=((Endnoten!$AI$24)/100),3,IF(((Notenliste!J24)/Notenliste!$J$1)&gt;=((Endnoten!$AI$25)/100),3.1,IF(((Notenliste!J24)/Notenliste!$J$1)&gt;=((Endnoten!$AI$26)/100),3.2,IF(((Notenliste!J24)/Notenliste!$J$1)&gt;=((Endnoten!$AI$27)/100),3.3,IF(((Notenliste!J24)/Notenliste!$J$1)&gt;=((Endnoten!$AI$28)/100),3.4,IF(((Notenliste!J24)/Notenliste!$J$1)&gt;=((Endnoten!$AI$29)/100),3.5,IF(((Notenliste!J24)/Notenliste!$J$1)&gt;=((Endnoten!$AI$30)/100),3.6,IF(((Notenliste!J24)/Notenliste!$J$1)&gt;=((Endnoten!$AI$31)/100),3.7,IF(((Notenliste!J24)/Notenliste!$J$1)&gt;=((Endnoten!$AI$32)/100),3.8,IF(((Notenliste!J24)/Notenliste!$J$1)&gt;=((Endnoten!$AI$33)/100),3.9,IF(((Notenliste!J24)/Notenliste!$J$1)&gt;=((Endnoten!$AI$34)/100),4,IF(((Notenliste!J24)/Notenliste!$J$1)&gt;=((Endnoten!$AI$35)/100),4.1,IF(((Notenliste!J24)/Notenliste!$J$1)&gt;=((Endnoten!$AI$36)/100),4.2,IF(((Notenliste!J24)/Notenliste!$J$1)&gt;=((Endnoten!$AI$37)/100),4.3,IF(((Notenliste!J24)/Notenliste!$J$1)&gt;=((Endnoten!$AI$38)/100),4.4,IF(((Notenliste!J24)/Notenliste!$J$1)&gt;=((Endnoten!$AI$39)/100),4.5,IF(((Notenliste!J24)/Notenliste!$J$1)&gt;=((Endnoten!$AI$40)/100),4.6,IF(((Notenliste!J24)/Notenliste!$J$1)&gt;=((Endnoten!$AI$41)/100),4.7,IF(((Notenliste!J24)/Notenliste!$J$1)&gt;=((Endnoten!$AI$42)/100),4.8,IF(((Notenliste!J24)/Notenliste!$J$1)&gt;=((Endnoten!$AI$43)/100),4.9,5))))))))))))))))))))))))))))))))))))))))</f>
        <v>#DIV/0!</v>
      </c>
      <c r="S25" s="28">
        <f>Notenliste!L24</f>
        <v>0</v>
      </c>
      <c r="T25" s="29">
        <f>IF(Notenliste!L24&gt;=0.1,Notenliste!L24/Notenliste!L$1,)</f>
        <v>0</v>
      </c>
      <c r="U25" s="30">
        <f>IF(Endnoten!T25&gt;=(Endnoten!$AG$5/100),1,IF(Endnoten!T25&gt;=(Endnoten!$AG$6/100),2,IF(Endnoten!T25&gt;=(Endnoten!$AG$7/100),3,IF(Endnoten!T25&gt;=(Endnoten!$AG$8/100),4,5))))</f>
        <v>5</v>
      </c>
      <c r="V25" s="31" t="e">
        <f>IF(((Notenliste!L24)/Notenliste!$L$1)&gt;=((Endnoten!$AI$5+1)/100),1,IF(((Notenliste!L24)/Notenliste!$L$1)&gt;=(Endnoten!$AI$5/100),1.1,IF(((Notenliste!L24)/Notenliste!$L$1)&gt;=(Endnoten!$AI$6/100),1.2,IF(((Notenliste!L24)/Notenliste!$L$1)&gt;=(Endnoten!$AI$7/100),1.3,IF(((Notenliste!L24)/Notenliste!$L$1)&gt;=((Endnoten!$AI$8)/100),1.4,IF(((Notenliste!L24)/Notenliste!$L$1)&gt;=((Endnoten!$AI$9)/100),1.5,IF(((Notenliste!L24)/Notenliste!$L$1)&gt;=((Endnoten!$AI$10)/100),1.6,IF(((Notenliste!L24)/Notenliste!$L$1)&gt;=((Endnoten!$AI$11)/100),1.7,IF(((Notenliste!L24)/Notenliste!$L$1)&gt;=((Endnoten!$AI$12)/100),1.8,IF(((Notenliste!L24)/Notenliste!$L$1)&gt;=((Endnoten!$AI$13)/100),1.9,IF(((Notenliste!L24)/Notenliste!$L$1)&gt;=((Endnoten!$AI$14)/100),2,IF(((Notenliste!L24)/Notenliste!$L$1)&gt;=((Endnoten!$AI$15)/100),2.1,IF(((Notenliste!L24)/Notenliste!$L$1)&gt;=((Endnoten!$AI$16)/100),2.2,IF(((Notenliste!L24)/Notenliste!$L$1)&gt;=((Endnoten!$AI$17)/100),2.3,IF(((Notenliste!L24)/Notenliste!$L$1)&gt;=((Endnoten!$AI$18)/100),2.4,IF(((Notenliste!L24)/Notenliste!$L$1)&gt;=((Endnoten!$AI$19)/100),2.5,IF(((Notenliste!L24)/Notenliste!$L$1)&gt;=((Endnoten!$AI$20)/100),2.6,IF(((Notenliste!L24)/Notenliste!$L$1)&gt;=((Endnoten!$AI$21)/100),2.7,IF(((Notenliste!L24)/Notenliste!$L$1)&gt;=((Endnoten!$AI$22)/100),2.8,IF(((Notenliste!L24)/Notenliste!$L$1)&gt;=((Endnoten!$AI$23)/100),2.9,IF(((Notenliste!L24)/Notenliste!$L$1)&gt;=((Endnoten!$AI$24)/100),3,IF(((Notenliste!L24)/Notenliste!$L$1)&gt;=((Endnoten!$AI$25)/100),3.1,IF(((Notenliste!L24)/Notenliste!$L$1)&gt;=((Endnoten!$AI$26)/100),3.2,IF(((Notenliste!L24)/Notenliste!$L$1)&gt;=((Endnoten!$AI$27)/100),3.3,IF(((Notenliste!L24)/Notenliste!$L$1)&gt;=((Endnoten!$AI$28)/100),3.4,IF(((Notenliste!L24)/Notenliste!$L$1)&gt;=((Endnoten!$AI$29)/100),3.5,IF(((Notenliste!L24)/Notenliste!$L$1)&gt;=((Endnoten!$AI$30)/100),3.6,IF(((Notenliste!L24)/Notenliste!$L$1)&gt;=((Endnoten!$AI$31)/100),3.7,IF(((Notenliste!L24)/Notenliste!$L$1)&gt;=((Endnoten!$AI$32)/100),3.8,IF(((Notenliste!L24)/Notenliste!$L$1)&gt;=((Endnoten!$AI$33)/100),3.9,IF(((Notenliste!L24)/Notenliste!$L$1)&gt;=((Endnoten!$AI$34)/100),4,IF(((Notenliste!L24)/Notenliste!$L$1)&gt;=((Endnoten!$AI$35)/100),4.1,IF(((Notenliste!L24)/Notenliste!$L$1)&gt;=((Endnoten!$AI$36)/100),4.2,IF(((Notenliste!L24)/Notenliste!$L$1)&gt;=((Endnoten!$AI$37)/100),4.3,IF(((Notenliste!L24)/Notenliste!$L$1)&gt;=((Endnoten!$AI$38)/100),4.4,IF(((Notenliste!L24)/Notenliste!$L$1)&gt;=((Endnoten!$AI$39)/100),4.5,IF(((Notenliste!L24)/Notenliste!$L$1)&gt;=((Endnoten!$AI$40)/100),4.6,IF(((Notenliste!L24)/Notenliste!$L$1)&gt;=((Endnoten!$AI$41)/100),4.7,IF(((Notenliste!L24)/Notenliste!$L$1)&gt;=((Endnoten!$AI$42)/100),4.8,IF(((Notenliste!L24)/Notenliste!$L$1)&gt;=((Endnoten!$AI$43)/100),4.9,5))))))))))))))))))))))))))))))))))))))))</f>
        <v>#DIV/0!</v>
      </c>
      <c r="W25" s="28">
        <v>0</v>
      </c>
      <c r="X25" s="29" cm="1">
        <f t="array" ref="X25">ROUND(_xlfn.IFS((T25&gt;0.1),(AVERAGE(F25,J25,N25,R25,U25)),(P25&gt;=0.1),(AVERAGE(F25,J25,N25,R25)),(L25&gt;=0.1),(AVERAGE(F25,J25,N25)),(H25&gt;0.1),(AVERAGE(F25,J25)),(D25&gt;0.1),F25,(D25&lt;0.1),10.12345), 2)</f>
        <v>10.119999999999999</v>
      </c>
      <c r="Y25" s="29" t="str">
        <f t="shared" si="0"/>
        <v>ND</v>
      </c>
      <c r="Z25" s="29" t="e">
        <f t="shared" si="1"/>
        <v>#DIV/0!</v>
      </c>
      <c r="AA25" s="29">
        <f>SUM(Notenliste!O24:AR24)</f>
        <v>23</v>
      </c>
      <c r="AB25" s="29">
        <f>Notenliste!AT24</f>
        <v>1</v>
      </c>
      <c r="AC25" s="29" t="str">
        <f>IF((D25&lt;0.1),"Nur MA",((AB25*Notenliste!$AT$1)+(IF(W25=0,Y25,Z25)*(1-Notenliste!$AT$1))))</f>
        <v>Nur MA</v>
      </c>
      <c r="AD25" s="29" t="e">
        <f t="shared" si="2"/>
        <v>#DIV/0!</v>
      </c>
      <c r="AE25" s="10" t="e">
        <f t="shared" si="3"/>
        <v>#DIV/0!</v>
      </c>
      <c r="AH25" s="17">
        <v>3.1</v>
      </c>
      <c r="AI25" s="17">
        <f t="shared" si="10"/>
        <v>69.5</v>
      </c>
      <c r="AJ25">
        <f>IF(((AM25+AK25+AL25)/$AM$3)&gt;=((Endnoten!$AI$5+1)/100),1,IF(((AM25+AK25+AL25)/$AM$3)&gt;=(Endnoten!$AI$5/100),1.1,IF(((AM25+AK25+AL25)/$AM$3)&gt;=(Endnoten!$AI$6/100),1.2,IF(((AM25+AK25+AL25)/$AM$3)&gt;=(Endnoten!$AI$7/100),1.3,IF(((AM25+AK25+AL25)/$AM$3)&gt;=((Endnoten!$AI$8)/100),1.4,IF(((AM25+AK25+AL25)/$AM$3)&gt;=((Endnoten!$AI$9)/100),1.5,IF(((AM25+AK25+AL25)/$AM$3)&gt;=((Endnoten!$AI$10)/100),1.6,IF(((AM25+AK25+AL25)/$AM$3)&gt;=((Endnoten!$AI$11)/100),1.7,IF(((AM25+AK25+AL25)/$AM$3)&gt;=((Endnoten!$AI$12)/100),1.8,IF(((AM25+AK25+AL25)/$AM$3)&gt;=((Endnoten!$AI$13)/100),1.9,IF(((AM25+AK25+AL25)/$AM$3)&gt;=((Endnoten!$AI$14)/100),2,IF(((AM25+AK25+AL25)/$AM$3)&gt;=((Endnoten!$AI$15)/100),2.1,IF(((AM25+AK25+AL25)/$AM$3)&gt;=((Endnoten!$AI$16)/100),2.2,IF(((AM25+AK25+AL25)/$AM$3)&gt;=((Endnoten!$AI$17)/100),2.3,IF(((AM25+AK25+AL25)/$AM$3)&gt;=((Endnoten!$AI$18)/100),2.4,IF(((AM25+AK25+AL25)/$AM$3)&gt;=((Endnoten!$AI$19)/100),2.5,IF(((AM25+AK25+AL25)/$AM$3)&gt;=((Endnoten!$AI$20)/100),2.6,IF(((AM25+AK25+AL25)/$AM$3)&gt;=((Endnoten!$AI$21)/100),2.7,IF(((AM25+AK25+AL25)/$AM$3)&gt;=((Endnoten!$AI$22)/100),2.8,IF(((AM25+AK25+AL25)/$AM$3)&gt;=((Endnoten!$AI$23)/100),2.9,IF(((AM25+AK25+AL25)/$AM$3)&gt;=((Endnoten!$AI$24)/100),3,IF(((AM25+AK25+AL25)/$AM$3)&gt;=((Endnoten!$AI$25)/100),3.1,IF(((AM25+AK25+AL25)/$AM$3)&gt;=((Endnoten!$AI$26)/100),3.2,IF(((AM25+AK25+AL25)/$AM$3)&gt;=((Endnoten!$AI$27)/100),3.3,IF(((AM25+AK25+AL25)/$AM$3)&gt;=((Endnoten!$AI$28)/100),3.4,IF(((AM25+AK25+AL25)/$AM$3)&gt;=((Endnoten!$AI$29)/100),3.5,IF(((AM25+AK25+AL25)/$AM$3)&gt;=((Endnoten!$AI$30)/100),3.6,IF(((AM25+AK25+AL25)/$AM$3)&gt;=((Endnoten!$AI$31)/100),3.7,IF(((AM25+AK25+AL25)/$AM$3)&gt;=((Endnoten!$AI$32)/100),3.8,IF(((AM25+AK25+AL25)/$AM$3)&gt;=((Endnoten!$AI$33)/100),3.9,IF(((AM25+AK25+AL25)/$AM$3)&gt;=((Endnoten!$AI$34)/100),4,IF(((AM25+AK25+AL25)/$AM$3)&gt;=((Endnoten!$AI$35)/100),4.1,IF(((AM25+AK25+AL25)/$AM$3)&gt;=((Endnoten!$AI$36)/100),4.2,IF(((AM25+AK25+AL25)/$AM$3)&gt;=((Endnoten!$AI$37)/100),4.3,IF(((AM25+AK25+AL25)/$AM$3)&gt;=((Endnoten!$AI$38)/100),4.4,IF(((AM25+AK25+AL25)/$AM$3)&gt;=((Endnoten!$AI$39)/100),4.5,IF(((AM25+AK25+AL25)/$AM$3)&gt;=((Endnoten!$AI$40)/100),4.6,IF(((AM25+AK25+AL25)/$AM$3)&gt;=((Endnoten!$AI$41)/100),4.7,IF(((AM25+AK25+AL25)/$AM$3)&gt;=((Endnoten!$AI$42)/100),4.8,IF(((AM25+AK25+AL25)/$AM$3)&gt;=((Endnoten!$AI$43)/100),4.9,5))))))))))))))))))))))))))))))))))))))))</f>
        <v>3.1</v>
      </c>
      <c r="AM25">
        <f t="shared" si="8"/>
        <v>69.5</v>
      </c>
      <c r="AO25" s="53"/>
      <c r="AP25" s="53" t="e">
        <f t="shared" si="4"/>
        <v>#DIV/0!</v>
      </c>
      <c r="AQ25" s="53" t="e">
        <f t="shared" si="5"/>
        <v>#DIV/0!</v>
      </c>
      <c r="AR25" s="53" t="e">
        <f t="shared" si="6"/>
        <v>#DIV/0!</v>
      </c>
      <c r="AS25" s="53" t="e">
        <f t="shared" si="7"/>
        <v>#DIV/0!</v>
      </c>
      <c r="AU25" s="1">
        <f>IF(((Notenliste!D24+Notenliste!F24+Notenliste!H24)/$AU$1)&gt;=((Endnoten!$AI$5+1)/100),1,IF(((Notenliste!D24+Notenliste!F24+Notenliste!H24)/$AU$1)&gt;=(Endnoten!$AI$5/100),1.1,IF(((Notenliste!D24+Notenliste!F24+Notenliste!H24)/$AU$1)&gt;=(Endnoten!$AI$6/100),1.2,IF(((Notenliste!D24+Notenliste!F24+Notenliste!H24)/$AU$1)&gt;=(Endnoten!$AI$7/100),1.3,IF(((Notenliste!D24+Notenliste!F24+Notenliste!H24)/$AU$1)&gt;=((Endnoten!$AI$8)/100),1.4,IF(((Notenliste!D24+Notenliste!F24+Notenliste!H24)/$AU$1)&gt;=((Endnoten!$AI$9)/100),1.5,IF(((Notenliste!D24+Notenliste!F24+Notenliste!H24)/$AU$1)&gt;=((Endnoten!$AI$10)/100),1.6,IF(((Notenliste!D24+Notenliste!F24+Notenliste!H24)/$AU$1)&gt;=((Endnoten!$AI$11)/100),1.7,IF(((Notenliste!D24+Notenliste!F24+Notenliste!H24)/$AU$1)&gt;=((Endnoten!$AI$12)/100),1.8,IF(((Notenliste!D24+Notenliste!F24+Notenliste!H24)/$AU$1)&gt;=((Endnoten!$AI$13)/100),1.9,IF(((Notenliste!D24+Notenliste!F24+Notenliste!H24)/$AU$1)&gt;=((Endnoten!$AI$14)/100),2,IF(((Notenliste!D24+Notenliste!F24+Notenliste!H24)/$AU$1)&gt;=((Endnoten!$AI$15)/100),2.1,IF(((Notenliste!D24+Notenliste!F24+Notenliste!H24)/$AU$1)&gt;=((Endnoten!$AI$16)/100),2.2,IF(((Notenliste!D24+Notenliste!F24+Notenliste!H24)/$AU$1)&gt;=((Endnoten!$AI$17)/100),2.3,IF(((Notenliste!D24+Notenliste!F24+Notenliste!H24)/$AU$1)&gt;=((Endnoten!$AI$18)/100),2.4,IF(((Notenliste!D24+Notenliste!F24+Notenliste!H24)/$AU$1)&gt;=((Endnoten!$AI$19)/100),2.5,IF(((Notenliste!D24+Notenliste!F24+Notenliste!H24)/$AU$1)&gt;=((Endnoten!$AI$20)/100),2.6,IF(((Notenliste!D24+Notenliste!F24+Notenliste!H24)/$AU$1)&gt;=((Endnoten!$AI$21)/100),2.7,IF(((Notenliste!D24+Notenliste!F24+Notenliste!H24)/$AU$1)&gt;=((Endnoten!$AI$22)/100),2.8,IF(((Notenliste!D24+Notenliste!F24+Notenliste!H24)/$AU$1)&gt;=((Endnoten!$AI$23)/100),2.9,IF(((Notenliste!D24+Notenliste!F24+Notenliste!H24)/$AU$1)&gt;=((Endnoten!$AI$24)/100),3,IF(((Notenliste!D24+Notenliste!F24+Notenliste!H24)/$AU$1)&gt;=((Endnoten!$AI$25)/100),3.1,IF(((Notenliste!D24+Notenliste!F24+Notenliste!H24)/$AU$1)&gt;=((Endnoten!$AI$26)/100),3.2,IF(((Notenliste!D24+Notenliste!F24+Notenliste!H24)/$AU$1)&gt;=((Endnoten!$AI$27)/100),3.3,IF(((Notenliste!D24+Notenliste!F24+Notenliste!H24)/$AU$1)&gt;=((Endnoten!$AI$28)/100),3.4,IF(((Notenliste!D24+Notenliste!F24+Notenliste!H24)/$AU$1)&gt;=((Endnoten!$AI$29)/100),3.5,IF(((Notenliste!D24+Notenliste!F24+Notenliste!H24)/$AU$1)&gt;=((Endnoten!$AI$30)/100),3.6,IF(((Notenliste!D24+Notenliste!F24+Notenliste!H24)/$AU$1)&gt;=((Endnoten!$AI$31)/100),3.7,IF(((Notenliste!D24+Notenliste!F24+Notenliste!H24)/$AU$1)&gt;=((Endnoten!$AI$32)/100),3.8,IF(((Notenliste!D24+Notenliste!F24+Notenliste!H24)/$AU$1)&gt;=((Endnoten!$AI$33)/100),3.9,IF(((Notenliste!D24+Notenliste!F24+Notenliste!H24)/$AU$1)&gt;=((Endnoten!$AI$34)/100),4,IF(((Notenliste!D24+Notenliste!F24+Notenliste!H24)/$AU$1)&gt;=((Endnoten!$AI$35)/100),4.1,IF(((Notenliste!D24+Notenliste!F24+Notenliste!H24)/$AU$1)&gt;=((Endnoten!$AI$36)/100),4.2,IF(((Notenliste!D24+Notenliste!F24+Notenliste!H24)/$AU$1)&gt;=((Endnoten!$AI$37)/100),4.3,IF(((Notenliste!D24+Notenliste!F24+Notenliste!H24)/$AU$1)&gt;=((Endnoten!$AI$38)/100),4.4,IF(((Notenliste!D24+Notenliste!F24+Notenliste!H24)/$AU$1)&gt;=((Endnoten!$AI$39)/100),4.5,IF(((Notenliste!D24+Notenliste!F24+Notenliste!H24)/$AU$1)&gt;=((Endnoten!$AI$40)/100),4.6,IF(((Notenliste!D24+Notenliste!F24+Notenliste!H24)/$AU$1)&gt;=((Endnoten!$AI$41)/100),4.7,IF(((Notenliste!D24+Notenliste!F24+Notenliste!H24)/$AU$1)&gt;=((Endnoten!$AI$42)/100),4.8,IF(((Notenliste!D24+Notenliste!F24+Notenliste!H24)/$AU$1)&gt;=((Endnoten!$AI$43)/100),4.9,5))))))))))))))))))))))))))))))))))))))))</f>
        <v>5</v>
      </c>
      <c r="AV25" s="1">
        <f>IF(((Notenliste!D24+Notenliste!F24+Notenliste!H24+Notenliste!L24)/$AV$1)&gt;=((Endnoten!$AI$5+1)/100),1,IF(((Notenliste!D24+Notenliste!F24+Notenliste!H24+Notenliste!L24)/$AV$1)&gt;=(Endnoten!$AI$5/100),1.1,IF(((Notenliste!D24+Notenliste!F24+Notenliste!H24+Notenliste!L24)/$AV$1)&gt;=(Endnoten!$AI$6/100),1.2,IF(((Notenliste!D24+Notenliste!F24+Notenliste!H24+Notenliste!L24)/$AV$1)&gt;=(Endnoten!$AI$7/100),1.3,IF(((Notenliste!D24+Notenliste!F24+Notenliste!H24+Notenliste!L24)/$AV$1)&gt;=((Endnoten!$AI$8)/100),1.4,IF(((Notenliste!D24+Notenliste!F24+Notenliste!H24+Notenliste!L24)/$AV$1)&gt;=((Endnoten!$AI$9)/100),1.5,IF(((Notenliste!D24+Notenliste!F24+Notenliste!H24+Notenliste!L24)/$AV$1)&gt;=((Endnoten!$AI$10)/100),1.6,IF(((Notenliste!D24+Notenliste!F24+Notenliste!H24+Notenliste!L24)/$AV$1)&gt;=((Endnoten!$AI$11)/100),1.7,IF(((Notenliste!D24+Notenliste!F24+Notenliste!H24+Notenliste!L24)/$AV$1)&gt;=((Endnoten!$AI$12)/100),1.8,IF(((Notenliste!D24+Notenliste!F24+Notenliste!H24+Notenliste!L24)/$AV$1)&gt;=((Endnoten!$AI$13)/100),1.9,IF(((Notenliste!D24+Notenliste!F24+Notenliste!H24+Notenliste!L24)/$AV$1)&gt;=((Endnoten!$AI$14)/100),2,IF(((Notenliste!D24+Notenliste!F24+Notenliste!H24+Notenliste!L24)/$AV$1)&gt;=((Endnoten!$AI$15)/100),2.1,IF(((Notenliste!D24+Notenliste!F24+Notenliste!H24+Notenliste!L24)/$AV$1)&gt;=((Endnoten!$AI$16)/100),2.2,IF(((Notenliste!D24+Notenliste!F24+Notenliste!H24+Notenliste!L24)/$AV$1)&gt;=((Endnoten!$AI$17)/100),2.3,IF(((Notenliste!D24+Notenliste!F24+Notenliste!H24+Notenliste!L24)/$AV$1)&gt;=((Endnoten!$AI$18)/100),2.4,IF(((Notenliste!D24+Notenliste!F24+Notenliste!H24+Notenliste!L24)/$AV$1)&gt;=((Endnoten!$AI$19)/100),2.5,IF(((Notenliste!D24+Notenliste!F24+Notenliste!H24+Notenliste!L24)/$AV$1)&gt;=((Endnoten!$AI$20)/100),2.6,IF(((Notenliste!D24+Notenliste!F24+Notenliste!H24+Notenliste!L24)/$AV$1)&gt;=((Endnoten!$AI$21)/100),2.7,IF(((Notenliste!D24+Notenliste!F24+Notenliste!H24+Notenliste!L24)/$AV$1)&gt;=((Endnoten!$AI$22)/100),2.8,IF(((Notenliste!D24+Notenliste!F24+Notenliste!H24+Notenliste!L24)/$AV$1)&gt;=((Endnoten!$AI$23)/100),2.9,IF(((Notenliste!D24+Notenliste!F24+Notenliste!H24+Notenliste!L24)/$AV$1)&gt;=((Endnoten!$AI$24)/100),3,IF(((Notenliste!D24+Notenliste!F24+Notenliste!H24+Notenliste!L24)/$AV$1)&gt;=((Endnoten!$AI$25)/100),3.1,IF(((Notenliste!D24+Notenliste!F24+Notenliste!H24+Notenliste!L24)/$AV$1)&gt;=((Endnoten!$AI$26)/100),3.2,IF(((Notenliste!D24+Notenliste!F24+Notenliste!H24+Notenliste!L24)/$AV$1)&gt;=((Endnoten!$AI$27)/100),3.3,IF(((Notenliste!D24+Notenliste!F24+Notenliste!H24+Notenliste!L24)/$AV$1)&gt;=((Endnoten!$AI$28)/100),3.4,IF(((Notenliste!D24+Notenliste!F24+Notenliste!H24+Notenliste!L24)/$AV$1)&gt;=((Endnoten!$AI$29)/100),3.5,IF(((Notenliste!D24+Notenliste!F24+Notenliste!H24+Notenliste!L24)/$AV$1)&gt;=((Endnoten!$AI$30)/100),3.6,IF(((Notenliste!D24+Notenliste!F24+Notenliste!H24+Notenliste!L24)/$AV$1)&gt;=((Endnoten!$AI$31)/100),3.7,IF(((Notenliste!D24+Notenliste!F24+Notenliste!H24+Notenliste!L24)/$AV$1)&gt;=((Endnoten!$AI$32)/100),3.8,IF(((Notenliste!D24+Notenliste!F24+Notenliste!H24+Notenliste!L24)/$AV$1)&gt;=((Endnoten!$AI$33)/100),3.9,IF(((Notenliste!D24+Notenliste!F24+Notenliste!H24+Notenliste!L24)/$AV$1)&gt;=((Endnoten!$AI$34)/100),4,IF(((Notenliste!D24+Notenliste!F24+Notenliste!H24+Notenliste!L24)/$AV$1)&gt;=((Endnoten!$AI$35)/100),4.1,IF(((Notenliste!D24+Notenliste!F24+Notenliste!H24+Notenliste!L24)/$AV$1)&gt;=((Endnoten!$AI$36)/100),4.2,IF(((Notenliste!D24+Notenliste!F24+Notenliste!H24+Notenliste!L24)/$AV$1)&gt;=((Endnoten!$AI$37)/100),4.3,IF(((Notenliste!D24+Notenliste!F24+Notenliste!H24+Notenliste!L24)/$AV$1)&gt;=((Endnoten!$AI$38)/100),4.4,IF(((Notenliste!D24+Notenliste!F24+Notenliste!H24+Notenliste!L24)/$AV$1)&gt;=((Endnoten!$AI$39)/100),4.5,IF(((Notenliste!D24+Notenliste!F24+Notenliste!H24+Notenliste!L24)/$AV$1)&gt;=((Endnoten!$AI$40)/100),4.6,IF(((Notenliste!D24+Notenliste!F24+Notenliste!H24+Notenliste!L24)/$AV$1)&gt;=((Endnoten!$AI$41)/100),4.7,IF(((Notenliste!D24+Notenliste!F24+Notenliste!H24+Notenliste!L24)/$AV$1)&gt;=((Endnoten!$AI$42)/100),4.8,IF(((Notenliste!D24+Notenliste!F24+Notenliste!H24+Notenliste!L24)/$AV$1)&gt;=((Endnoten!$AI$43)/100),4.9,5))))))))))))))))))))))))))))))))))))))))</f>
        <v>5</v>
      </c>
    </row>
    <row r="26" spans="1:48" ht="18.75" x14ac:dyDescent="0.3">
      <c r="A26" s="32">
        <f>'Schüler+Bedienungsanleitung'!B38</f>
        <v>23</v>
      </c>
      <c r="B26" s="34">
        <f>'Schüler+Bedienungsanleitung'!C38</f>
        <v>23</v>
      </c>
      <c r="C26" s="32">
        <f>Notenliste!D25</f>
        <v>0</v>
      </c>
      <c r="D26" s="33">
        <f>IF(Notenliste!D25&gt;=0.1,Notenliste!D25/Notenliste!D$1,)</f>
        <v>0</v>
      </c>
      <c r="E26" s="34">
        <f>IF(Endnoten!D26&gt;=(Endnoten!$AG$5/100),1,IF(Endnoten!D26&gt;=(Endnoten!$AG$6/100),2,IF(Endnoten!D26&gt;=(Endnoten!$AG$7/100),3,IF(Endnoten!D26&gt;=(Endnoten!$AG$8/100),4,5))))</f>
        <v>5</v>
      </c>
      <c r="F26" s="38">
        <f>IF(((Notenliste!D25)/Notenliste!$D$1)&gt;=((Endnoten!$AI$5+1)/100),1,IF(((Notenliste!D25)/Notenliste!$D$1)&gt;=(Endnoten!$AI$5/100),1.1,IF(((Notenliste!D25)/Notenliste!$D$1)&gt;=(Endnoten!$AI$6/100),1.2,IF(((Notenliste!D25)/Notenliste!$D$1)&gt;=(Endnoten!$AI$7/100),1.3,IF(((Notenliste!D25)/Notenliste!$D$1)&gt;=((Endnoten!$AI$8)/100),1.4,IF(((Notenliste!D25)/Notenliste!$D$1)&gt;=((Endnoten!$AI$9)/100),1.44,IF(((Notenliste!D25)/Notenliste!$D$1)&gt;=((Endnoten!$AI$10)/100),1.6,IF(((Notenliste!D25)/Notenliste!$D$1)&gt;=((Endnoten!$AI$11)/100),1.7,IF(((Notenliste!D25)/Notenliste!$D$1)&gt;=((Endnoten!$AI$12)/100),1.8,IF(((Notenliste!D25)/Notenliste!$D$1)&gt;=((Endnoten!$AI$13)/100),1.9,IF(((Notenliste!D25)/Notenliste!$D$1)&gt;=((Endnoten!$AI$14)/100),2,IF(((Notenliste!D25)/Notenliste!$D$1)&gt;=((Endnoten!$AI$15)/100),2.1,IF(((Notenliste!D25)/Notenliste!$D$1)&gt;=((Endnoten!$AI$16)/100),2.2,IF(((Notenliste!D25)/Notenliste!$D$1)&gt;=((Endnoten!$AI$17)/100),2.3,IF(((Notenliste!D25)/Notenliste!$D$1)&gt;=((Endnoten!$AI$18)/100),2.4,IF(((Notenliste!D25)/Notenliste!$D$1)&gt;=((Endnoten!$AI$19)/100),2.5,IF(((Notenliste!D25)/Notenliste!$D$1)&gt;=((Endnoten!$AI$20)/100),2.6,IF(((Notenliste!D25)/Notenliste!$D$1)&gt;=((Endnoten!$AI$21)/100),2.7,IF(((Notenliste!D25)/Notenliste!$D$1)&gt;=((Endnoten!$AI$22)/100),2.8,IF(((Notenliste!D25)/Notenliste!$D$1)&gt;=((Endnoten!$AI$23)/100),2.9,IF(((Notenliste!D25)/Notenliste!$D$1)&gt;=((Endnoten!$AI$24)/100),3,IF(((Notenliste!D25)/Notenliste!$D$1)&gt;=((Endnoten!$AI$25)/100),3.1,IF(((Notenliste!D25)/Notenliste!$D$1)&gt;=((Endnoten!$AI$26)/100),3.2,IF(((Notenliste!D25)/Notenliste!$D$1)&gt;=((Endnoten!$AI$27)/100),3.3,IF(((Notenliste!D25)/Notenliste!$D$1)&gt;=((Endnoten!$AI$28)/100),3.4,IF(((Notenliste!D25)/Notenliste!$D$1)&gt;=((Endnoten!$AI$29)/100),3.5,IF(((Notenliste!D25)/Notenliste!$D$1)&gt;=((Endnoten!$AI$30)/100),3.6,IF(((Notenliste!D25)/Notenliste!$D$1)&gt;=((Endnoten!$AI$31)/100),3.7,IF(((Notenliste!D25)/Notenliste!$D$1)&gt;=((Endnoten!$AI$32)/100),3.8,IF(((Notenliste!D25)/Notenliste!$D$1)&gt;=((Endnoten!$AI$33)/100),3.9,IF(((Notenliste!D25)/Notenliste!$D$1)&gt;=((Endnoten!$AI$34)/100),4,IF(((Notenliste!D25)/Notenliste!$D$1)&gt;=((Endnoten!$AI$35)/100),4.1,IF(((Notenliste!D25)/Notenliste!$D$1)&gt;=((Endnoten!$AI$36)/100),4.2,IF(((Notenliste!D25)/Notenliste!$D$1)&gt;=((Endnoten!$AI$37)/100),4.3,IF(((Notenliste!D25)/Notenliste!$D$1)&gt;=((Endnoten!$AI$38)/100),4.4,IF(((Notenliste!D25)/Notenliste!$D$1)&gt;=((Endnoten!$AI$39)/100),4.5,IF(((Notenliste!D25)/Notenliste!$D$1)&gt;=((Endnoten!$AI$40)/100),4.6,IF(((Notenliste!D25)/Notenliste!$D$1)&gt;=((Endnoten!$AI$41)/100),4.7,IF(((Notenliste!D25)/Notenliste!$D$1)&gt;=((Endnoten!$AI$42)/100),4.8,IF(((Notenliste!D25)/Notenliste!$D$1)&gt;=((Endnoten!$AI$43)/100),4.9,5))))))))))))))))))))))))))))))))))))))))</f>
        <v>5</v>
      </c>
      <c r="G26" s="32">
        <f>Notenliste!F25</f>
        <v>0</v>
      </c>
      <c r="H26" s="33">
        <f>IF(Notenliste!F25&gt;=0.1,Notenliste!F25/Notenliste!F$1,)</f>
        <v>0</v>
      </c>
      <c r="I26" s="34">
        <f>IF(Endnoten!H26&gt;=(Endnoten!$AG$5/100),1,IF(Endnoten!H26&gt;=(Endnoten!$AG$6/100),2,IF(Endnoten!H26&gt;=(Endnoten!$AG$7/100),3,IF(Endnoten!H26&gt;=(Endnoten!$AG$8/100),4,5))))</f>
        <v>5</v>
      </c>
      <c r="J26" s="38" t="e">
        <f>IF(((Notenliste!F25)/Notenliste!$F$1)&gt;=((Endnoten!$AI$5+1)/100),1,IF(((Notenliste!F25)/Notenliste!$F$1)&gt;=(Endnoten!$AI$5/100),1.1,IF(((Notenliste!F25)/Notenliste!$F$1)&gt;=(Endnoten!$AI$6/100),1.2,IF(((Notenliste!F25)/Notenliste!$F$1)&gt;=(Endnoten!$AI$7/100),1.3,IF(((Notenliste!F25)/Notenliste!$F$1)&gt;=((Endnoten!$AI$8)/100),1.4,IF(((Notenliste!F25)/Notenliste!$F$1)&gt;=((Endnoten!$AI$9)/100),1.44,IF(((Notenliste!F25)/Notenliste!$F$1)&gt;=((Endnoten!$AI$10)/100),1.6,IF(((Notenliste!F25)/Notenliste!$F$1)&gt;=((Endnoten!$AI$11)/100),1.7,IF(((Notenliste!F25)/Notenliste!$F$1)&gt;=((Endnoten!$AI$12)/100),1.8,IF(((Notenliste!F25)/Notenliste!$F$1)&gt;=((Endnoten!$AI$13)/100),1.9,IF(((Notenliste!F25)/Notenliste!$F$1)&gt;=((Endnoten!$AI$14)/100),2,IF(((Notenliste!F25)/Notenliste!$F$1)&gt;=((Endnoten!$AI$15)/100),2.1,IF(((Notenliste!F25)/Notenliste!$F$1)&gt;=((Endnoten!$AI$16)/100),2.2,IF(((Notenliste!F25)/Notenliste!$F$1)&gt;=((Endnoten!$AI$17)/100),2.3,IF(((Notenliste!F25)/Notenliste!$F$1)&gt;=((Endnoten!$AI$18)/100),2.4,IF(((Notenliste!F25)/Notenliste!$F$1)&gt;=((Endnoten!$AI$19)/100),2.5,IF(((Notenliste!F25)/Notenliste!$F$1)&gt;=((Endnoten!$AI$20)/100),2.6,IF(((Notenliste!F25)/Notenliste!$F$1)&gt;=((Endnoten!$AI$21)/100),2.7,IF(((Notenliste!F25)/Notenliste!$F$1)&gt;=((Endnoten!$AI$22)/100),2.8,IF(((Notenliste!F25)/Notenliste!$F$1)&gt;=((Endnoten!$AI$23)/100),2.9,IF(((Notenliste!F25)/Notenliste!$F$1)&gt;=((Endnoten!$AI$24)/100),3,IF(((Notenliste!F25)/Notenliste!$F$1)&gt;=((Endnoten!$AI$25)/100),3.1,IF(((Notenliste!F25)/Notenliste!$F$1)&gt;=((Endnoten!$AI$26)/100),3.2,IF(((Notenliste!F25)/Notenliste!$F$1)&gt;=((Endnoten!$AI$27)/100),3.3,IF(((Notenliste!F25)/Notenliste!$F$1)&gt;=((Endnoten!$AI$28)/100),3.4,IF(((Notenliste!F25)/Notenliste!$F$1)&gt;=((Endnoten!$AI$29)/100),3.5,IF(((Notenliste!F25)/Notenliste!$F$1)&gt;=((Endnoten!$AI$30)/100),3.6,IF(((Notenliste!F25)/Notenliste!$F$1)&gt;=((Endnoten!$AI$31)/100),3.7,IF(((Notenliste!F25)/Notenliste!$F$1)&gt;=((Endnoten!$AI$32)/100),3.8,IF(((Notenliste!F25)/Notenliste!$F$1)&gt;=((Endnoten!$AI$33)/100),3.9,IF(((Notenliste!F25)/Notenliste!$F$1)&gt;=((Endnoten!$AI$34)/100),4,IF(((Notenliste!F25)/Notenliste!$F$1)&gt;=((Endnoten!$AI$35)/100),4.1,IF(((Notenliste!F25)/Notenliste!$F$1)&gt;=((Endnoten!$AI$36)/100),4.2,IF(((Notenliste!F25)/Notenliste!$F$1)&gt;=((Endnoten!$AI$37)/100),4.3,IF(((Notenliste!F25)/Notenliste!$F$1)&gt;=((Endnoten!$AI$38)/100),4.4,IF(((Notenliste!F25)/Notenliste!$F$1)&gt;=((Endnoten!$AI$39)/100),4.5,IF(((Notenliste!F25)/Notenliste!$F$1)&gt;=((Endnoten!$AI$40)/100),4.6,IF(((Notenliste!F25)/Notenliste!$F$1)&gt;=((Endnoten!$AI$41)/100),4.7,IF(((Notenliste!F25)/Notenliste!$F$1)&gt;=((Endnoten!$AI$42)/100),4.8,IF(((Notenliste!F25)/Notenliste!$F$1)&gt;=((Endnoten!$AI$43)/100),4.9,5))))))))))))))))))))))))))))))))))))))))</f>
        <v>#DIV/0!</v>
      </c>
      <c r="K26" s="32">
        <f>Notenliste!H25</f>
        <v>0</v>
      </c>
      <c r="L26" s="33">
        <f>IF(Notenliste!H25&gt;=0.1,Notenliste!H25/Notenliste!H$1,)</f>
        <v>0</v>
      </c>
      <c r="M26" s="34">
        <f>IF(Endnoten!L26&gt;=(Endnoten!$AG$5/100),1,IF(Endnoten!L26&gt;=(Endnoten!$AG$6/100),2,IF(Endnoten!L26&gt;=(Endnoten!$AG$7/100),3,IF(Endnoten!L26&gt;=(Endnoten!$AG$8/100),4,5))))</f>
        <v>5</v>
      </c>
      <c r="N26" s="38" t="e">
        <f>IF(((Notenliste!H25)/Notenliste!$H$1)&gt;=((Endnoten!$AI$5+1)/100),1,IF(((Notenliste!H25)/Notenliste!$H$1)&gt;=(Endnoten!$AI$5/100),1.1,IF(((Notenliste!H25)/Notenliste!$H$1)&gt;=(Endnoten!$AI$6/100),1.2,IF(((Notenliste!H25)/Notenliste!$H$1)&gt;=(Endnoten!$AI$7/100),1.3,IF(((Notenliste!H25)/Notenliste!$H$1)&gt;=((Endnoten!$AI$8)/100),1.4,IF(((Notenliste!H25)/Notenliste!$H$1)&gt;=((Endnoten!$AI$9)/100),1.44,IF(((Notenliste!H25)/Notenliste!$H$1)&gt;=((Endnoten!$AI$10)/100),1.6,IF(((Notenliste!H25)/Notenliste!$H$1)&gt;=((Endnoten!$AI$11)/100),1.7,IF(((Notenliste!H25)/Notenliste!$H$1)&gt;=((Endnoten!$AI$12)/100),1.8,IF(((Notenliste!H25)/Notenliste!$H$1)&gt;=((Endnoten!$AI$13)/100),1.9,IF(((Notenliste!H25)/Notenliste!$H$1)&gt;=((Endnoten!$AI$14)/100),2,IF(((Notenliste!H25)/Notenliste!$H$1)&gt;=((Endnoten!$AI$15)/100),2.1,IF(((Notenliste!H25)/Notenliste!$H$1)&gt;=((Endnoten!$AI$16)/100),2.2,IF(((Notenliste!H25)/Notenliste!$H$1)&gt;=((Endnoten!$AI$17)/100),2.3,IF(((Notenliste!H25)/Notenliste!$H$1)&gt;=((Endnoten!$AI$18)/100),2.4,IF(((Notenliste!H25)/Notenliste!$H$1)&gt;=((Endnoten!$AI$19)/100),2.5,IF(((Notenliste!H25)/Notenliste!$H$1)&gt;=((Endnoten!$AI$20)/100),2.6,IF(((Notenliste!H25)/Notenliste!$H$1)&gt;=((Endnoten!$AI$21)/100),2.7,IF(((Notenliste!H25)/Notenliste!$H$1)&gt;=((Endnoten!$AI$22)/100),2.8,IF(((Notenliste!H25)/Notenliste!$H$1)&gt;=((Endnoten!$AI$23)/100),2.9,IF(((Notenliste!H25)/Notenliste!$H$1)&gt;=((Endnoten!$AI$24)/100),3,IF(((Notenliste!H25)/Notenliste!$H$1)&gt;=((Endnoten!$AI$25)/100),3.1,IF(((Notenliste!H25)/Notenliste!$H$1)&gt;=((Endnoten!$AI$26)/100),3.2,IF(((Notenliste!H25)/Notenliste!$H$1)&gt;=((Endnoten!$AI$27)/100),3.3,IF(((Notenliste!H25)/Notenliste!$H$1)&gt;=((Endnoten!$AI$28)/100),3.4,IF(((Notenliste!H25)/Notenliste!$H$1)&gt;=((Endnoten!$AI$29)/100),3.5,IF(((Notenliste!H25)/Notenliste!$H$1)&gt;=((Endnoten!$AI$30)/100),3.6,IF(((Notenliste!H25)/Notenliste!$H$1)&gt;=((Endnoten!$AI$31)/100),3.7,IF(((Notenliste!H25)/Notenliste!$H$1)&gt;=((Endnoten!$AI$32)/100),3.8,IF(((Notenliste!H25)/Notenliste!$H$1)&gt;=((Endnoten!$AI$33)/100),3.9,IF(((Notenliste!H25)/Notenliste!$H$1)&gt;=((Endnoten!$AI$34)/100),4,IF(((Notenliste!H25)/Notenliste!$H$1)&gt;=((Endnoten!$AI$35)/100),4.1,IF(((Notenliste!H25)/Notenliste!$H$1)&gt;=((Endnoten!$AI$36)/100),4.2,IF(((Notenliste!H25)/Notenliste!$H$1)&gt;=((Endnoten!$AI$37)/100),4.3,IF(((Notenliste!H25)/Notenliste!$H$1)&gt;=((Endnoten!$AI$38)/100),4.4,IF(((Notenliste!H25)/Notenliste!$H$1)&gt;=((Endnoten!$AI$39)/100),4.5,IF(((Notenliste!H25)/Notenliste!$H$1)&gt;=((Endnoten!$AI$40)/100),4.6,IF(((Notenliste!H25)/Notenliste!$H$1)&gt;=((Endnoten!$AI$41)/100),4.7,IF(((Notenliste!H25)/Notenliste!$H$1)&gt;=((Endnoten!$AI$42)/100),4.8,IF(((Notenliste!H25)/Notenliste!$H$1)&gt;=((Endnoten!$AI$43)/100),4.9,5))))))))))))))))))))))))))))))))))))))))</f>
        <v>#DIV/0!</v>
      </c>
      <c r="O26" s="32">
        <f>Notenliste!L25</f>
        <v>0</v>
      </c>
      <c r="P26" s="33">
        <f>IF(Notenliste!J25&gt;=0.1,Notenliste!J25/Notenliste!J$1,)</f>
        <v>0</v>
      </c>
      <c r="Q26" s="34">
        <f>IF(Endnoten!P26&gt;=(Endnoten!$AG$5/100),1,IF(Endnoten!P26&gt;=(Endnoten!$AG$6/100),2,IF(Endnoten!P26&gt;=(Endnoten!$AG$7/100),3,IF(Endnoten!P26&gt;=(Endnoten!$AG$8/100),4,5))))</f>
        <v>5</v>
      </c>
      <c r="R26" s="38" t="e">
        <f>IF(((Notenliste!J25)/Notenliste!$J$1)&gt;=((Endnoten!$AI$5+1)/100),1,IF(((Notenliste!J25)/Notenliste!$J$1)&gt;=(Endnoten!$AI$5/100),1.1,IF(((Notenliste!J25)/Notenliste!$J$1)&gt;=(Endnoten!$AI$6/100),1.2,IF(((Notenliste!J25)/Notenliste!$J$1)&gt;=(Endnoten!$AI$7/100),1.3,IF(((Notenliste!J25)/Notenliste!$J$1)&gt;=((Endnoten!$AI$8)/100),1.4,IF(((Notenliste!J25)/Notenliste!$J$1)&gt;=((Endnoten!$AI$9)/100),1.44,IF(((Notenliste!J25)/Notenliste!$J$1)&gt;=((Endnoten!$AI$10)/100),1.6,IF(((Notenliste!J25)/Notenliste!$J$1)&gt;=((Endnoten!$AI$11)/100),1.7,IF(((Notenliste!J25)/Notenliste!$J$1)&gt;=((Endnoten!$AI$12)/100),1.8,IF(((Notenliste!J25)/Notenliste!$J$1)&gt;=((Endnoten!$AI$13)/100),1.9,IF(((Notenliste!J25)/Notenliste!$J$1)&gt;=((Endnoten!$AI$14)/100),2,IF(((Notenliste!J25)/Notenliste!$J$1)&gt;=((Endnoten!$AI$15)/100),2.1,IF(((Notenliste!J25)/Notenliste!$J$1)&gt;=((Endnoten!$AI$16)/100),2.2,IF(((Notenliste!J25)/Notenliste!$J$1)&gt;=((Endnoten!$AI$17)/100),2.3,IF(((Notenliste!J25)/Notenliste!$J$1)&gt;=((Endnoten!$AI$18)/100),2.4,IF(((Notenliste!J25)/Notenliste!$J$1)&gt;=((Endnoten!$AI$19)/100),2.5,IF(((Notenliste!J25)/Notenliste!$J$1)&gt;=((Endnoten!$AI$20)/100),2.6,IF(((Notenliste!J25)/Notenliste!$J$1)&gt;=((Endnoten!$AI$21)/100),2.7,IF(((Notenliste!J25)/Notenliste!$J$1)&gt;=((Endnoten!$AI$22)/100),2.8,IF(((Notenliste!J25)/Notenliste!$J$1)&gt;=((Endnoten!$AI$23)/100),2.9,IF(((Notenliste!J25)/Notenliste!$J$1)&gt;=((Endnoten!$AI$24)/100),3,IF(((Notenliste!J25)/Notenliste!$J$1)&gt;=((Endnoten!$AI$25)/100),3.1,IF(((Notenliste!J25)/Notenliste!$J$1)&gt;=((Endnoten!$AI$26)/100),3.2,IF(((Notenliste!J25)/Notenliste!$J$1)&gt;=((Endnoten!$AI$27)/100),3.3,IF(((Notenliste!J25)/Notenliste!$J$1)&gt;=((Endnoten!$AI$28)/100),3.4,IF(((Notenliste!J25)/Notenliste!$J$1)&gt;=((Endnoten!$AI$29)/100),3.5,IF(((Notenliste!J25)/Notenliste!$J$1)&gt;=((Endnoten!$AI$30)/100),3.6,IF(((Notenliste!J25)/Notenliste!$J$1)&gt;=((Endnoten!$AI$31)/100),3.7,IF(((Notenliste!J25)/Notenliste!$J$1)&gt;=((Endnoten!$AI$32)/100),3.8,IF(((Notenliste!J25)/Notenliste!$J$1)&gt;=((Endnoten!$AI$33)/100),3.9,IF(((Notenliste!J25)/Notenliste!$J$1)&gt;=((Endnoten!$AI$34)/100),4,IF(((Notenliste!J25)/Notenliste!$J$1)&gt;=((Endnoten!$AI$35)/100),4.1,IF(((Notenliste!J25)/Notenliste!$J$1)&gt;=((Endnoten!$AI$36)/100),4.2,IF(((Notenliste!J25)/Notenliste!$J$1)&gt;=((Endnoten!$AI$37)/100),4.3,IF(((Notenliste!J25)/Notenliste!$J$1)&gt;=((Endnoten!$AI$38)/100),4.4,IF(((Notenliste!J25)/Notenliste!$J$1)&gt;=((Endnoten!$AI$39)/100),4.5,IF(((Notenliste!J25)/Notenliste!$J$1)&gt;=((Endnoten!$AI$40)/100),4.6,IF(((Notenliste!J25)/Notenliste!$J$1)&gt;=((Endnoten!$AI$41)/100),4.7,IF(((Notenliste!J25)/Notenliste!$J$1)&gt;=((Endnoten!$AI$42)/100),4.8,IF(((Notenliste!J25)/Notenliste!$J$1)&gt;=((Endnoten!$AI$43)/100),4.9,5))))))))))))))))))))))))))))))))))))))))</f>
        <v>#DIV/0!</v>
      </c>
      <c r="S26" s="32">
        <f>Notenliste!L25</f>
        <v>0</v>
      </c>
      <c r="T26" s="33">
        <f>IF(Notenliste!L25&gt;=0.1,Notenliste!L25/Notenliste!L$1,)</f>
        <v>0</v>
      </c>
      <c r="U26" s="34">
        <f>IF(Endnoten!T26&gt;=(Endnoten!$AG$5/100),1,IF(Endnoten!T26&gt;=(Endnoten!$AG$6/100),2,IF(Endnoten!T26&gt;=(Endnoten!$AG$7/100),3,IF(Endnoten!T26&gt;=(Endnoten!$AG$8/100),4,5))))</f>
        <v>5</v>
      </c>
      <c r="V26" s="38" t="e">
        <f>IF(((Notenliste!L25)/Notenliste!$L$1)&gt;=((Endnoten!$AI$5+1)/100),1,IF(((Notenliste!L25)/Notenliste!$L$1)&gt;=(Endnoten!$AI$5/100),1.1,IF(((Notenliste!L25)/Notenliste!$L$1)&gt;=(Endnoten!$AI$6/100),1.2,IF(((Notenliste!L25)/Notenliste!$L$1)&gt;=(Endnoten!$AI$7/100),1.3,IF(((Notenliste!L25)/Notenliste!$L$1)&gt;=((Endnoten!$AI$8)/100),1.4,IF(((Notenliste!L25)/Notenliste!$L$1)&gt;=((Endnoten!$AI$9)/100),1.5,IF(((Notenliste!L25)/Notenliste!$L$1)&gt;=((Endnoten!$AI$10)/100),1.6,IF(((Notenliste!L25)/Notenliste!$L$1)&gt;=((Endnoten!$AI$11)/100),1.7,IF(((Notenliste!L25)/Notenliste!$L$1)&gt;=((Endnoten!$AI$12)/100),1.8,IF(((Notenliste!L25)/Notenliste!$L$1)&gt;=((Endnoten!$AI$13)/100),1.9,IF(((Notenliste!L25)/Notenliste!$L$1)&gt;=((Endnoten!$AI$14)/100),2,IF(((Notenliste!L25)/Notenliste!$L$1)&gt;=((Endnoten!$AI$15)/100),2.1,IF(((Notenliste!L25)/Notenliste!$L$1)&gt;=((Endnoten!$AI$16)/100),2.2,IF(((Notenliste!L25)/Notenliste!$L$1)&gt;=((Endnoten!$AI$17)/100),2.3,IF(((Notenliste!L25)/Notenliste!$L$1)&gt;=((Endnoten!$AI$18)/100),2.4,IF(((Notenliste!L25)/Notenliste!$L$1)&gt;=((Endnoten!$AI$19)/100),2.5,IF(((Notenliste!L25)/Notenliste!$L$1)&gt;=((Endnoten!$AI$20)/100),2.6,IF(((Notenliste!L25)/Notenliste!$L$1)&gt;=((Endnoten!$AI$21)/100),2.7,IF(((Notenliste!L25)/Notenliste!$L$1)&gt;=((Endnoten!$AI$22)/100),2.8,IF(((Notenliste!L25)/Notenliste!$L$1)&gt;=((Endnoten!$AI$23)/100),2.9,IF(((Notenliste!L25)/Notenliste!$L$1)&gt;=((Endnoten!$AI$24)/100),3,IF(((Notenliste!L25)/Notenliste!$L$1)&gt;=((Endnoten!$AI$25)/100),3.1,IF(((Notenliste!L25)/Notenliste!$L$1)&gt;=((Endnoten!$AI$26)/100),3.2,IF(((Notenliste!L25)/Notenliste!$L$1)&gt;=((Endnoten!$AI$27)/100),3.3,IF(((Notenliste!L25)/Notenliste!$L$1)&gt;=((Endnoten!$AI$28)/100),3.4,IF(((Notenliste!L25)/Notenliste!$L$1)&gt;=((Endnoten!$AI$29)/100),3.5,IF(((Notenliste!L25)/Notenliste!$L$1)&gt;=((Endnoten!$AI$30)/100),3.6,IF(((Notenliste!L25)/Notenliste!$L$1)&gt;=((Endnoten!$AI$31)/100),3.7,IF(((Notenliste!L25)/Notenliste!$L$1)&gt;=((Endnoten!$AI$32)/100),3.8,IF(((Notenliste!L25)/Notenliste!$L$1)&gt;=((Endnoten!$AI$33)/100),3.9,IF(((Notenliste!L25)/Notenliste!$L$1)&gt;=((Endnoten!$AI$34)/100),4,IF(((Notenliste!L25)/Notenliste!$L$1)&gt;=((Endnoten!$AI$35)/100),4.1,IF(((Notenliste!L25)/Notenliste!$L$1)&gt;=((Endnoten!$AI$36)/100),4.2,IF(((Notenliste!L25)/Notenliste!$L$1)&gt;=((Endnoten!$AI$37)/100),4.3,IF(((Notenliste!L25)/Notenliste!$L$1)&gt;=((Endnoten!$AI$38)/100),4.4,IF(((Notenliste!L25)/Notenliste!$L$1)&gt;=((Endnoten!$AI$39)/100),4.5,IF(((Notenliste!L25)/Notenliste!$L$1)&gt;=((Endnoten!$AI$40)/100),4.6,IF(((Notenliste!L25)/Notenliste!$L$1)&gt;=((Endnoten!$AI$41)/100),4.7,IF(((Notenliste!L25)/Notenliste!$L$1)&gt;=((Endnoten!$AI$42)/100),4.8,IF(((Notenliste!L25)/Notenliste!$L$1)&gt;=((Endnoten!$AI$43)/100),4.9,5))))))))))))))))))))))))))))))))))))))))</f>
        <v>#DIV/0!</v>
      </c>
      <c r="W26" s="32">
        <v>0</v>
      </c>
      <c r="X26" s="33" cm="1">
        <f t="array" ref="X26">ROUND(_xlfn.IFS((T26&gt;0.1),(AVERAGE(F26,J26,N26,R26,U26)),(P26&gt;=0.1),(AVERAGE(F26,J26,N26,R26)),(L26&gt;=0.1),(AVERAGE(F26,J26,N26)),(H26&gt;0.1),(AVERAGE(F26,J26)),(D26&gt;0.1),F26,(D26&lt;0.1),10.12345), 2)</f>
        <v>10.119999999999999</v>
      </c>
      <c r="Y26" s="33" t="str">
        <f t="shared" si="0"/>
        <v>ND</v>
      </c>
      <c r="Z26" s="33" t="e">
        <f t="shared" si="1"/>
        <v>#DIV/0!</v>
      </c>
      <c r="AA26" s="33">
        <f>SUM(Notenliste!O25:AR25)</f>
        <v>24</v>
      </c>
      <c r="AB26" s="33">
        <f>Notenliste!AT25</f>
        <v>1</v>
      </c>
      <c r="AC26" s="33" t="str">
        <f>IF((D26&lt;0.1),"Nur MA",((AB26*Notenliste!$AT$1)+(IF(W26=0,Y26,Z26)*(1-Notenliste!$AT$1))))</f>
        <v>Nur MA</v>
      </c>
      <c r="AD26" s="33" t="e">
        <f t="shared" si="2"/>
        <v>#DIV/0!</v>
      </c>
      <c r="AE26" s="10" t="e">
        <f t="shared" si="3"/>
        <v>#DIV/0!</v>
      </c>
      <c r="AH26" s="17">
        <v>3.2</v>
      </c>
      <c r="AI26" s="17">
        <f t="shared" si="10"/>
        <v>68</v>
      </c>
      <c r="AJ26">
        <f>IF(((AM26+AK26+AL26)/$AM$3)&gt;=((Endnoten!$AI$5+1)/100),1,IF(((AM26+AK26+AL26)/$AM$3)&gt;=(Endnoten!$AI$5/100),1.1,IF(((AM26+AK26+AL26)/$AM$3)&gt;=(Endnoten!$AI$6/100),1.2,IF(((AM26+AK26+AL26)/$AM$3)&gt;=(Endnoten!$AI$7/100),1.3,IF(((AM26+AK26+AL26)/$AM$3)&gt;=((Endnoten!$AI$8)/100),1.4,IF(((AM26+AK26+AL26)/$AM$3)&gt;=((Endnoten!$AI$9)/100),1.5,IF(((AM26+AK26+AL26)/$AM$3)&gt;=((Endnoten!$AI$10)/100),1.6,IF(((AM26+AK26+AL26)/$AM$3)&gt;=((Endnoten!$AI$11)/100),1.7,IF(((AM26+AK26+AL26)/$AM$3)&gt;=((Endnoten!$AI$12)/100),1.8,IF(((AM26+AK26+AL26)/$AM$3)&gt;=((Endnoten!$AI$13)/100),1.9,IF(((AM26+AK26+AL26)/$AM$3)&gt;=((Endnoten!$AI$14)/100),2,IF(((AM26+AK26+AL26)/$AM$3)&gt;=((Endnoten!$AI$15)/100),2.1,IF(((AM26+AK26+AL26)/$AM$3)&gt;=((Endnoten!$AI$16)/100),2.2,IF(((AM26+AK26+AL26)/$AM$3)&gt;=((Endnoten!$AI$17)/100),2.3,IF(((AM26+AK26+AL26)/$AM$3)&gt;=((Endnoten!$AI$18)/100),2.4,IF(((AM26+AK26+AL26)/$AM$3)&gt;=((Endnoten!$AI$19)/100),2.5,IF(((AM26+AK26+AL26)/$AM$3)&gt;=((Endnoten!$AI$20)/100),2.6,IF(((AM26+AK26+AL26)/$AM$3)&gt;=((Endnoten!$AI$21)/100),2.7,IF(((AM26+AK26+AL26)/$AM$3)&gt;=((Endnoten!$AI$22)/100),2.8,IF(((AM26+AK26+AL26)/$AM$3)&gt;=((Endnoten!$AI$23)/100),2.9,IF(((AM26+AK26+AL26)/$AM$3)&gt;=((Endnoten!$AI$24)/100),3,IF(((AM26+AK26+AL26)/$AM$3)&gt;=((Endnoten!$AI$25)/100),3.1,IF(((AM26+AK26+AL26)/$AM$3)&gt;=((Endnoten!$AI$26)/100),3.2,IF(((AM26+AK26+AL26)/$AM$3)&gt;=((Endnoten!$AI$27)/100),3.3,IF(((AM26+AK26+AL26)/$AM$3)&gt;=((Endnoten!$AI$28)/100),3.4,IF(((AM26+AK26+AL26)/$AM$3)&gt;=((Endnoten!$AI$29)/100),3.5,IF(((AM26+AK26+AL26)/$AM$3)&gt;=((Endnoten!$AI$30)/100),3.6,IF(((AM26+AK26+AL26)/$AM$3)&gt;=((Endnoten!$AI$31)/100),3.7,IF(((AM26+AK26+AL26)/$AM$3)&gt;=((Endnoten!$AI$32)/100),3.8,IF(((AM26+AK26+AL26)/$AM$3)&gt;=((Endnoten!$AI$33)/100),3.9,IF(((AM26+AK26+AL26)/$AM$3)&gt;=((Endnoten!$AI$34)/100),4,IF(((AM26+AK26+AL26)/$AM$3)&gt;=((Endnoten!$AI$35)/100),4.1,IF(((AM26+AK26+AL26)/$AM$3)&gt;=((Endnoten!$AI$36)/100),4.2,IF(((AM26+AK26+AL26)/$AM$3)&gt;=((Endnoten!$AI$37)/100),4.3,IF(((AM26+AK26+AL26)/$AM$3)&gt;=((Endnoten!$AI$38)/100),4.4,IF(((AM26+AK26+AL26)/$AM$3)&gt;=((Endnoten!$AI$39)/100),4.5,IF(((AM26+AK26+AL26)/$AM$3)&gt;=((Endnoten!$AI$40)/100),4.6,IF(((AM26+AK26+AL26)/$AM$3)&gt;=((Endnoten!$AI$41)/100),4.7,IF(((AM26+AK26+AL26)/$AM$3)&gt;=((Endnoten!$AI$42)/100),4.8,IF(((AM26+AK26+AL26)/$AM$3)&gt;=((Endnoten!$AI$43)/100),4.9,5))))))))))))))))))))))))))))))))))))))))</f>
        <v>3.2</v>
      </c>
      <c r="AM26">
        <f t="shared" si="8"/>
        <v>68</v>
      </c>
      <c r="AO26" s="53"/>
      <c r="AP26" s="53" t="e">
        <f t="shared" si="4"/>
        <v>#DIV/0!</v>
      </c>
      <c r="AQ26" s="53" t="e">
        <f t="shared" si="5"/>
        <v>#DIV/0!</v>
      </c>
      <c r="AR26" s="53" t="e">
        <f t="shared" si="6"/>
        <v>#DIV/0!</v>
      </c>
      <c r="AS26" s="53" t="e">
        <f t="shared" si="7"/>
        <v>#DIV/0!</v>
      </c>
      <c r="AU26" s="1">
        <f>IF(((Notenliste!D25+Notenliste!F25+Notenliste!H25)/$AU$1)&gt;=((Endnoten!$AI$5+1)/100),1,IF(((Notenliste!D25+Notenliste!F25+Notenliste!H25)/$AU$1)&gt;=(Endnoten!$AI$5/100),1.1,IF(((Notenliste!D25+Notenliste!F25+Notenliste!H25)/$AU$1)&gt;=(Endnoten!$AI$6/100),1.2,IF(((Notenliste!D25+Notenliste!F25+Notenliste!H25)/$AU$1)&gt;=(Endnoten!$AI$7/100),1.3,IF(((Notenliste!D25+Notenliste!F25+Notenliste!H25)/$AU$1)&gt;=((Endnoten!$AI$8)/100),1.4,IF(((Notenliste!D25+Notenliste!F25+Notenliste!H25)/$AU$1)&gt;=((Endnoten!$AI$9)/100),1.5,IF(((Notenliste!D25+Notenliste!F25+Notenliste!H25)/$AU$1)&gt;=((Endnoten!$AI$10)/100),1.6,IF(((Notenliste!D25+Notenliste!F25+Notenliste!H25)/$AU$1)&gt;=((Endnoten!$AI$11)/100),1.7,IF(((Notenliste!D25+Notenliste!F25+Notenliste!H25)/$AU$1)&gt;=((Endnoten!$AI$12)/100),1.8,IF(((Notenliste!D25+Notenliste!F25+Notenliste!H25)/$AU$1)&gt;=((Endnoten!$AI$13)/100),1.9,IF(((Notenliste!D25+Notenliste!F25+Notenliste!H25)/$AU$1)&gt;=((Endnoten!$AI$14)/100),2,IF(((Notenliste!D25+Notenliste!F25+Notenliste!H25)/$AU$1)&gt;=((Endnoten!$AI$15)/100),2.1,IF(((Notenliste!D25+Notenliste!F25+Notenliste!H25)/$AU$1)&gt;=((Endnoten!$AI$16)/100),2.2,IF(((Notenliste!D25+Notenliste!F25+Notenliste!H25)/$AU$1)&gt;=((Endnoten!$AI$17)/100),2.3,IF(((Notenliste!D25+Notenliste!F25+Notenliste!H25)/$AU$1)&gt;=((Endnoten!$AI$18)/100),2.4,IF(((Notenliste!D25+Notenliste!F25+Notenliste!H25)/$AU$1)&gt;=((Endnoten!$AI$19)/100),2.5,IF(((Notenliste!D25+Notenliste!F25+Notenliste!H25)/$AU$1)&gt;=((Endnoten!$AI$20)/100),2.6,IF(((Notenliste!D25+Notenliste!F25+Notenliste!H25)/$AU$1)&gt;=((Endnoten!$AI$21)/100),2.7,IF(((Notenliste!D25+Notenliste!F25+Notenliste!H25)/$AU$1)&gt;=((Endnoten!$AI$22)/100),2.8,IF(((Notenliste!D25+Notenliste!F25+Notenliste!H25)/$AU$1)&gt;=((Endnoten!$AI$23)/100),2.9,IF(((Notenliste!D25+Notenliste!F25+Notenliste!H25)/$AU$1)&gt;=((Endnoten!$AI$24)/100),3,IF(((Notenliste!D25+Notenliste!F25+Notenliste!H25)/$AU$1)&gt;=((Endnoten!$AI$25)/100),3.1,IF(((Notenliste!D25+Notenliste!F25+Notenliste!H25)/$AU$1)&gt;=((Endnoten!$AI$26)/100),3.2,IF(((Notenliste!D25+Notenliste!F25+Notenliste!H25)/$AU$1)&gt;=((Endnoten!$AI$27)/100),3.3,IF(((Notenliste!D25+Notenliste!F25+Notenliste!H25)/$AU$1)&gt;=((Endnoten!$AI$28)/100),3.4,IF(((Notenliste!D25+Notenliste!F25+Notenliste!H25)/$AU$1)&gt;=((Endnoten!$AI$29)/100),3.5,IF(((Notenliste!D25+Notenliste!F25+Notenliste!H25)/$AU$1)&gt;=((Endnoten!$AI$30)/100),3.6,IF(((Notenliste!D25+Notenliste!F25+Notenliste!H25)/$AU$1)&gt;=((Endnoten!$AI$31)/100),3.7,IF(((Notenliste!D25+Notenliste!F25+Notenliste!H25)/$AU$1)&gt;=((Endnoten!$AI$32)/100),3.8,IF(((Notenliste!D25+Notenliste!F25+Notenliste!H25)/$AU$1)&gt;=((Endnoten!$AI$33)/100),3.9,IF(((Notenliste!D25+Notenliste!F25+Notenliste!H25)/$AU$1)&gt;=((Endnoten!$AI$34)/100),4,IF(((Notenliste!D25+Notenliste!F25+Notenliste!H25)/$AU$1)&gt;=((Endnoten!$AI$35)/100),4.1,IF(((Notenliste!D25+Notenliste!F25+Notenliste!H25)/$AU$1)&gt;=((Endnoten!$AI$36)/100),4.2,IF(((Notenliste!D25+Notenliste!F25+Notenliste!H25)/$AU$1)&gt;=((Endnoten!$AI$37)/100),4.3,IF(((Notenliste!D25+Notenliste!F25+Notenliste!H25)/$AU$1)&gt;=((Endnoten!$AI$38)/100),4.4,IF(((Notenliste!D25+Notenliste!F25+Notenliste!H25)/$AU$1)&gt;=((Endnoten!$AI$39)/100),4.5,IF(((Notenliste!D25+Notenliste!F25+Notenliste!H25)/$AU$1)&gt;=((Endnoten!$AI$40)/100),4.6,IF(((Notenliste!D25+Notenliste!F25+Notenliste!H25)/$AU$1)&gt;=((Endnoten!$AI$41)/100),4.7,IF(((Notenliste!D25+Notenliste!F25+Notenliste!H25)/$AU$1)&gt;=((Endnoten!$AI$42)/100),4.8,IF(((Notenliste!D25+Notenliste!F25+Notenliste!H25)/$AU$1)&gt;=((Endnoten!$AI$43)/100),4.9,5))))))))))))))))))))))))))))))))))))))))</f>
        <v>5</v>
      </c>
      <c r="AV26" s="1">
        <f>IF(((Notenliste!D25+Notenliste!F25+Notenliste!H25+Notenliste!L25)/$AV$1)&gt;=((Endnoten!$AI$5+1)/100),1,IF(((Notenliste!D25+Notenliste!F25+Notenliste!H25+Notenliste!L25)/$AV$1)&gt;=(Endnoten!$AI$5/100),1.1,IF(((Notenliste!D25+Notenliste!F25+Notenliste!H25+Notenliste!L25)/$AV$1)&gt;=(Endnoten!$AI$6/100),1.2,IF(((Notenliste!D25+Notenliste!F25+Notenliste!H25+Notenliste!L25)/$AV$1)&gt;=(Endnoten!$AI$7/100),1.3,IF(((Notenliste!D25+Notenliste!F25+Notenliste!H25+Notenliste!L25)/$AV$1)&gt;=((Endnoten!$AI$8)/100),1.4,IF(((Notenliste!D25+Notenliste!F25+Notenliste!H25+Notenliste!L25)/$AV$1)&gt;=((Endnoten!$AI$9)/100),1.5,IF(((Notenliste!D25+Notenliste!F25+Notenliste!H25+Notenliste!L25)/$AV$1)&gt;=((Endnoten!$AI$10)/100),1.6,IF(((Notenliste!D25+Notenliste!F25+Notenliste!H25+Notenliste!L25)/$AV$1)&gt;=((Endnoten!$AI$11)/100),1.7,IF(((Notenliste!D25+Notenliste!F25+Notenliste!H25+Notenliste!L25)/$AV$1)&gt;=((Endnoten!$AI$12)/100),1.8,IF(((Notenliste!D25+Notenliste!F25+Notenliste!H25+Notenliste!L25)/$AV$1)&gt;=((Endnoten!$AI$13)/100),1.9,IF(((Notenliste!D25+Notenliste!F25+Notenliste!H25+Notenliste!L25)/$AV$1)&gt;=((Endnoten!$AI$14)/100),2,IF(((Notenliste!D25+Notenliste!F25+Notenliste!H25+Notenliste!L25)/$AV$1)&gt;=((Endnoten!$AI$15)/100),2.1,IF(((Notenliste!D25+Notenliste!F25+Notenliste!H25+Notenliste!L25)/$AV$1)&gt;=((Endnoten!$AI$16)/100),2.2,IF(((Notenliste!D25+Notenliste!F25+Notenliste!H25+Notenliste!L25)/$AV$1)&gt;=((Endnoten!$AI$17)/100),2.3,IF(((Notenliste!D25+Notenliste!F25+Notenliste!H25+Notenliste!L25)/$AV$1)&gt;=((Endnoten!$AI$18)/100),2.4,IF(((Notenliste!D25+Notenliste!F25+Notenliste!H25+Notenliste!L25)/$AV$1)&gt;=((Endnoten!$AI$19)/100),2.5,IF(((Notenliste!D25+Notenliste!F25+Notenliste!H25+Notenliste!L25)/$AV$1)&gt;=((Endnoten!$AI$20)/100),2.6,IF(((Notenliste!D25+Notenliste!F25+Notenliste!H25+Notenliste!L25)/$AV$1)&gt;=((Endnoten!$AI$21)/100),2.7,IF(((Notenliste!D25+Notenliste!F25+Notenliste!H25+Notenliste!L25)/$AV$1)&gt;=((Endnoten!$AI$22)/100),2.8,IF(((Notenliste!D25+Notenliste!F25+Notenliste!H25+Notenliste!L25)/$AV$1)&gt;=((Endnoten!$AI$23)/100),2.9,IF(((Notenliste!D25+Notenliste!F25+Notenliste!H25+Notenliste!L25)/$AV$1)&gt;=((Endnoten!$AI$24)/100),3,IF(((Notenliste!D25+Notenliste!F25+Notenliste!H25+Notenliste!L25)/$AV$1)&gt;=((Endnoten!$AI$25)/100),3.1,IF(((Notenliste!D25+Notenliste!F25+Notenliste!H25+Notenliste!L25)/$AV$1)&gt;=((Endnoten!$AI$26)/100),3.2,IF(((Notenliste!D25+Notenliste!F25+Notenliste!H25+Notenliste!L25)/$AV$1)&gt;=((Endnoten!$AI$27)/100),3.3,IF(((Notenliste!D25+Notenliste!F25+Notenliste!H25+Notenliste!L25)/$AV$1)&gt;=((Endnoten!$AI$28)/100),3.4,IF(((Notenliste!D25+Notenliste!F25+Notenliste!H25+Notenliste!L25)/$AV$1)&gt;=((Endnoten!$AI$29)/100),3.5,IF(((Notenliste!D25+Notenliste!F25+Notenliste!H25+Notenliste!L25)/$AV$1)&gt;=((Endnoten!$AI$30)/100),3.6,IF(((Notenliste!D25+Notenliste!F25+Notenliste!H25+Notenliste!L25)/$AV$1)&gt;=((Endnoten!$AI$31)/100),3.7,IF(((Notenliste!D25+Notenliste!F25+Notenliste!H25+Notenliste!L25)/$AV$1)&gt;=((Endnoten!$AI$32)/100),3.8,IF(((Notenliste!D25+Notenliste!F25+Notenliste!H25+Notenliste!L25)/$AV$1)&gt;=((Endnoten!$AI$33)/100),3.9,IF(((Notenliste!D25+Notenliste!F25+Notenliste!H25+Notenliste!L25)/$AV$1)&gt;=((Endnoten!$AI$34)/100),4,IF(((Notenliste!D25+Notenliste!F25+Notenliste!H25+Notenliste!L25)/$AV$1)&gt;=((Endnoten!$AI$35)/100),4.1,IF(((Notenliste!D25+Notenliste!F25+Notenliste!H25+Notenliste!L25)/$AV$1)&gt;=((Endnoten!$AI$36)/100),4.2,IF(((Notenliste!D25+Notenliste!F25+Notenliste!H25+Notenliste!L25)/$AV$1)&gt;=((Endnoten!$AI$37)/100),4.3,IF(((Notenliste!D25+Notenliste!F25+Notenliste!H25+Notenliste!L25)/$AV$1)&gt;=((Endnoten!$AI$38)/100),4.4,IF(((Notenliste!D25+Notenliste!F25+Notenliste!H25+Notenliste!L25)/$AV$1)&gt;=((Endnoten!$AI$39)/100),4.5,IF(((Notenliste!D25+Notenliste!F25+Notenliste!H25+Notenliste!L25)/$AV$1)&gt;=((Endnoten!$AI$40)/100),4.6,IF(((Notenliste!D25+Notenliste!F25+Notenliste!H25+Notenliste!L25)/$AV$1)&gt;=((Endnoten!$AI$41)/100),4.7,IF(((Notenliste!D25+Notenliste!F25+Notenliste!H25+Notenliste!L25)/$AV$1)&gt;=((Endnoten!$AI$42)/100),4.8,IF(((Notenliste!D25+Notenliste!F25+Notenliste!H25+Notenliste!L25)/$AV$1)&gt;=((Endnoten!$AI$43)/100),4.9,5))))))))))))))))))))))))))))))))))))))))</f>
        <v>5</v>
      </c>
    </row>
    <row r="27" spans="1:48" ht="18.75" x14ac:dyDescent="0.3">
      <c r="A27" s="35">
        <f>'Schüler+Bedienungsanleitung'!B39</f>
        <v>24</v>
      </c>
      <c r="B27" s="37">
        <f>'Schüler+Bedienungsanleitung'!C39</f>
        <v>24</v>
      </c>
      <c r="C27" s="35">
        <f>Notenliste!D26</f>
        <v>0</v>
      </c>
      <c r="D27" s="36">
        <f>IF(Notenliste!D26&gt;=0.1,Notenliste!D26/Notenliste!D$1,)</f>
        <v>0</v>
      </c>
      <c r="E27" s="37">
        <f>IF(Endnoten!D27&gt;=(Endnoten!$AG$5/100),1,IF(Endnoten!D27&gt;=(Endnoten!$AG$6/100),2,IF(Endnoten!D27&gt;=(Endnoten!$AG$7/100),3,IF(Endnoten!D27&gt;=(Endnoten!$AG$8/100),4,5))))</f>
        <v>5</v>
      </c>
      <c r="F27" s="39">
        <f>IF(((Notenliste!D26)/Notenliste!$D$1)&gt;=((Endnoten!$AI$5+1)/100),1,IF(((Notenliste!D26)/Notenliste!$D$1)&gt;=(Endnoten!$AI$5/100),1.1,IF(((Notenliste!D26)/Notenliste!$D$1)&gt;=(Endnoten!$AI$6/100),1.2,IF(((Notenliste!D26)/Notenliste!$D$1)&gt;=(Endnoten!$AI$7/100),1.3,IF(((Notenliste!D26)/Notenliste!$D$1)&gt;=((Endnoten!$AI$8)/100),1.4,IF(((Notenliste!D26)/Notenliste!$D$1)&gt;=((Endnoten!$AI$9)/100),1.44,IF(((Notenliste!D26)/Notenliste!$D$1)&gt;=((Endnoten!$AI$10)/100),1.6,IF(((Notenliste!D26)/Notenliste!$D$1)&gt;=((Endnoten!$AI$11)/100),1.7,IF(((Notenliste!D26)/Notenliste!$D$1)&gt;=((Endnoten!$AI$12)/100),1.8,IF(((Notenliste!D26)/Notenliste!$D$1)&gt;=((Endnoten!$AI$13)/100),1.9,IF(((Notenliste!D26)/Notenliste!$D$1)&gt;=((Endnoten!$AI$14)/100),2,IF(((Notenliste!D26)/Notenliste!$D$1)&gt;=((Endnoten!$AI$15)/100),2.1,IF(((Notenliste!D26)/Notenliste!$D$1)&gt;=((Endnoten!$AI$16)/100),2.2,IF(((Notenliste!D26)/Notenliste!$D$1)&gt;=((Endnoten!$AI$17)/100),2.3,IF(((Notenliste!D26)/Notenliste!$D$1)&gt;=((Endnoten!$AI$18)/100),2.4,IF(((Notenliste!D26)/Notenliste!$D$1)&gt;=((Endnoten!$AI$19)/100),2.5,IF(((Notenliste!D26)/Notenliste!$D$1)&gt;=((Endnoten!$AI$20)/100),2.6,IF(((Notenliste!D26)/Notenliste!$D$1)&gt;=((Endnoten!$AI$21)/100),2.7,IF(((Notenliste!D26)/Notenliste!$D$1)&gt;=((Endnoten!$AI$22)/100),2.8,IF(((Notenliste!D26)/Notenliste!$D$1)&gt;=((Endnoten!$AI$23)/100),2.9,IF(((Notenliste!D26)/Notenliste!$D$1)&gt;=((Endnoten!$AI$24)/100),3,IF(((Notenliste!D26)/Notenliste!$D$1)&gt;=((Endnoten!$AI$25)/100),3.1,IF(((Notenliste!D26)/Notenliste!$D$1)&gt;=((Endnoten!$AI$26)/100),3.2,IF(((Notenliste!D26)/Notenliste!$D$1)&gt;=((Endnoten!$AI$27)/100),3.3,IF(((Notenliste!D26)/Notenliste!$D$1)&gt;=((Endnoten!$AI$28)/100),3.4,IF(((Notenliste!D26)/Notenliste!$D$1)&gt;=((Endnoten!$AI$29)/100),3.5,IF(((Notenliste!D26)/Notenliste!$D$1)&gt;=((Endnoten!$AI$30)/100),3.6,IF(((Notenliste!D26)/Notenliste!$D$1)&gt;=((Endnoten!$AI$31)/100),3.7,IF(((Notenliste!D26)/Notenliste!$D$1)&gt;=((Endnoten!$AI$32)/100),3.8,IF(((Notenliste!D26)/Notenliste!$D$1)&gt;=((Endnoten!$AI$33)/100),3.9,IF(((Notenliste!D26)/Notenliste!$D$1)&gt;=((Endnoten!$AI$34)/100),4,IF(((Notenliste!D26)/Notenliste!$D$1)&gt;=((Endnoten!$AI$35)/100),4.1,IF(((Notenliste!D26)/Notenliste!$D$1)&gt;=((Endnoten!$AI$36)/100),4.2,IF(((Notenliste!D26)/Notenliste!$D$1)&gt;=((Endnoten!$AI$37)/100),4.3,IF(((Notenliste!D26)/Notenliste!$D$1)&gt;=((Endnoten!$AI$38)/100),4.4,IF(((Notenliste!D26)/Notenliste!$D$1)&gt;=((Endnoten!$AI$39)/100),4.5,IF(((Notenliste!D26)/Notenliste!$D$1)&gt;=((Endnoten!$AI$40)/100),4.6,IF(((Notenliste!D26)/Notenliste!$D$1)&gt;=((Endnoten!$AI$41)/100),4.7,IF(((Notenliste!D26)/Notenliste!$D$1)&gt;=((Endnoten!$AI$42)/100),4.8,IF(((Notenliste!D26)/Notenliste!$D$1)&gt;=((Endnoten!$AI$43)/100),4.9,5))))))))))))))))))))))))))))))))))))))))</f>
        <v>5</v>
      </c>
      <c r="G27" s="35">
        <f>Notenliste!F26</f>
        <v>0</v>
      </c>
      <c r="H27" s="36">
        <f>IF(Notenliste!F26&gt;=0.1,Notenliste!F26/Notenliste!F$1,)</f>
        <v>0</v>
      </c>
      <c r="I27" s="37">
        <f>IF(Endnoten!H27&gt;=(Endnoten!$AG$5/100),1,IF(Endnoten!H27&gt;=(Endnoten!$AG$6/100),2,IF(Endnoten!H27&gt;=(Endnoten!$AG$7/100),3,IF(Endnoten!H27&gt;=(Endnoten!$AG$8/100),4,5))))</f>
        <v>5</v>
      </c>
      <c r="J27" s="39" t="e">
        <f>IF(((Notenliste!F26)/Notenliste!$F$1)&gt;=((Endnoten!$AI$5+1)/100),1,IF(((Notenliste!F26)/Notenliste!$F$1)&gt;=(Endnoten!$AI$5/100),1.1,IF(((Notenliste!F26)/Notenliste!$F$1)&gt;=(Endnoten!$AI$6/100),1.2,IF(((Notenliste!F26)/Notenliste!$F$1)&gt;=(Endnoten!$AI$7/100),1.3,IF(((Notenliste!F26)/Notenliste!$F$1)&gt;=((Endnoten!$AI$8)/100),1.4,IF(((Notenliste!F26)/Notenliste!$F$1)&gt;=((Endnoten!$AI$9)/100),1.44,IF(((Notenliste!F26)/Notenliste!$F$1)&gt;=((Endnoten!$AI$10)/100),1.6,IF(((Notenliste!F26)/Notenliste!$F$1)&gt;=((Endnoten!$AI$11)/100),1.7,IF(((Notenliste!F26)/Notenliste!$F$1)&gt;=((Endnoten!$AI$12)/100),1.8,IF(((Notenliste!F26)/Notenliste!$F$1)&gt;=((Endnoten!$AI$13)/100),1.9,IF(((Notenliste!F26)/Notenliste!$F$1)&gt;=((Endnoten!$AI$14)/100),2,IF(((Notenliste!F26)/Notenliste!$F$1)&gt;=((Endnoten!$AI$15)/100),2.1,IF(((Notenliste!F26)/Notenliste!$F$1)&gt;=((Endnoten!$AI$16)/100),2.2,IF(((Notenliste!F26)/Notenliste!$F$1)&gt;=((Endnoten!$AI$17)/100),2.3,IF(((Notenliste!F26)/Notenliste!$F$1)&gt;=((Endnoten!$AI$18)/100),2.4,IF(((Notenliste!F26)/Notenliste!$F$1)&gt;=((Endnoten!$AI$19)/100),2.5,IF(((Notenliste!F26)/Notenliste!$F$1)&gt;=((Endnoten!$AI$20)/100),2.6,IF(((Notenliste!F26)/Notenliste!$F$1)&gt;=((Endnoten!$AI$21)/100),2.7,IF(((Notenliste!F26)/Notenliste!$F$1)&gt;=((Endnoten!$AI$22)/100),2.8,IF(((Notenliste!F26)/Notenliste!$F$1)&gt;=((Endnoten!$AI$23)/100),2.9,IF(((Notenliste!F26)/Notenliste!$F$1)&gt;=((Endnoten!$AI$24)/100),3,IF(((Notenliste!F26)/Notenliste!$F$1)&gt;=((Endnoten!$AI$25)/100),3.1,IF(((Notenliste!F26)/Notenliste!$F$1)&gt;=((Endnoten!$AI$26)/100),3.2,IF(((Notenliste!F26)/Notenliste!$F$1)&gt;=((Endnoten!$AI$27)/100),3.3,IF(((Notenliste!F26)/Notenliste!$F$1)&gt;=((Endnoten!$AI$28)/100),3.4,IF(((Notenliste!F26)/Notenliste!$F$1)&gt;=((Endnoten!$AI$29)/100),3.5,IF(((Notenliste!F26)/Notenliste!$F$1)&gt;=((Endnoten!$AI$30)/100),3.6,IF(((Notenliste!F26)/Notenliste!$F$1)&gt;=((Endnoten!$AI$31)/100),3.7,IF(((Notenliste!F26)/Notenliste!$F$1)&gt;=((Endnoten!$AI$32)/100),3.8,IF(((Notenliste!F26)/Notenliste!$F$1)&gt;=((Endnoten!$AI$33)/100),3.9,IF(((Notenliste!F26)/Notenliste!$F$1)&gt;=((Endnoten!$AI$34)/100),4,IF(((Notenliste!F26)/Notenliste!$F$1)&gt;=((Endnoten!$AI$35)/100),4.1,IF(((Notenliste!F26)/Notenliste!$F$1)&gt;=((Endnoten!$AI$36)/100),4.2,IF(((Notenliste!F26)/Notenliste!$F$1)&gt;=((Endnoten!$AI$37)/100),4.3,IF(((Notenliste!F26)/Notenliste!$F$1)&gt;=((Endnoten!$AI$38)/100),4.4,IF(((Notenliste!F26)/Notenliste!$F$1)&gt;=((Endnoten!$AI$39)/100),4.5,IF(((Notenliste!F26)/Notenliste!$F$1)&gt;=((Endnoten!$AI$40)/100),4.6,IF(((Notenliste!F26)/Notenliste!$F$1)&gt;=((Endnoten!$AI$41)/100),4.7,IF(((Notenliste!F26)/Notenliste!$F$1)&gt;=((Endnoten!$AI$42)/100),4.8,IF(((Notenliste!F26)/Notenliste!$F$1)&gt;=((Endnoten!$AI$43)/100),4.9,5))))))))))))))))))))))))))))))))))))))))</f>
        <v>#DIV/0!</v>
      </c>
      <c r="K27" s="35">
        <f>Notenliste!H26</f>
        <v>0</v>
      </c>
      <c r="L27" s="36">
        <f>IF(Notenliste!H26&gt;=0.1,Notenliste!H26/Notenliste!H$1,)</f>
        <v>0</v>
      </c>
      <c r="M27" s="37">
        <f>IF(Endnoten!L27&gt;=(Endnoten!$AG$5/100),1,IF(Endnoten!L27&gt;=(Endnoten!$AG$6/100),2,IF(Endnoten!L27&gt;=(Endnoten!$AG$7/100),3,IF(Endnoten!L27&gt;=(Endnoten!$AG$8/100),4,5))))</f>
        <v>5</v>
      </c>
      <c r="N27" s="39" t="e">
        <f>IF(((Notenliste!H26)/Notenliste!$H$1)&gt;=((Endnoten!$AI$5+1)/100),1,IF(((Notenliste!H26)/Notenliste!$H$1)&gt;=(Endnoten!$AI$5/100),1.1,IF(((Notenliste!H26)/Notenliste!$H$1)&gt;=(Endnoten!$AI$6/100),1.2,IF(((Notenliste!H26)/Notenliste!$H$1)&gt;=(Endnoten!$AI$7/100),1.3,IF(((Notenliste!H26)/Notenliste!$H$1)&gt;=((Endnoten!$AI$8)/100),1.4,IF(((Notenliste!H26)/Notenliste!$H$1)&gt;=((Endnoten!$AI$9)/100),1.44,IF(((Notenliste!H26)/Notenliste!$H$1)&gt;=((Endnoten!$AI$10)/100),1.6,IF(((Notenliste!H26)/Notenliste!$H$1)&gt;=((Endnoten!$AI$11)/100),1.7,IF(((Notenliste!H26)/Notenliste!$H$1)&gt;=((Endnoten!$AI$12)/100),1.8,IF(((Notenliste!H26)/Notenliste!$H$1)&gt;=((Endnoten!$AI$13)/100),1.9,IF(((Notenliste!H26)/Notenliste!$H$1)&gt;=((Endnoten!$AI$14)/100),2,IF(((Notenliste!H26)/Notenliste!$H$1)&gt;=((Endnoten!$AI$15)/100),2.1,IF(((Notenliste!H26)/Notenliste!$H$1)&gt;=((Endnoten!$AI$16)/100),2.2,IF(((Notenliste!H26)/Notenliste!$H$1)&gt;=((Endnoten!$AI$17)/100),2.3,IF(((Notenliste!H26)/Notenliste!$H$1)&gt;=((Endnoten!$AI$18)/100),2.4,IF(((Notenliste!H26)/Notenliste!$H$1)&gt;=((Endnoten!$AI$19)/100),2.5,IF(((Notenliste!H26)/Notenliste!$H$1)&gt;=((Endnoten!$AI$20)/100),2.6,IF(((Notenliste!H26)/Notenliste!$H$1)&gt;=((Endnoten!$AI$21)/100),2.7,IF(((Notenliste!H26)/Notenliste!$H$1)&gt;=((Endnoten!$AI$22)/100),2.8,IF(((Notenliste!H26)/Notenliste!$H$1)&gt;=((Endnoten!$AI$23)/100),2.9,IF(((Notenliste!H26)/Notenliste!$H$1)&gt;=((Endnoten!$AI$24)/100),3,IF(((Notenliste!H26)/Notenliste!$H$1)&gt;=((Endnoten!$AI$25)/100),3.1,IF(((Notenliste!H26)/Notenliste!$H$1)&gt;=((Endnoten!$AI$26)/100),3.2,IF(((Notenliste!H26)/Notenliste!$H$1)&gt;=((Endnoten!$AI$27)/100),3.3,IF(((Notenliste!H26)/Notenliste!$H$1)&gt;=((Endnoten!$AI$28)/100),3.4,IF(((Notenliste!H26)/Notenliste!$H$1)&gt;=((Endnoten!$AI$29)/100),3.5,IF(((Notenliste!H26)/Notenliste!$H$1)&gt;=((Endnoten!$AI$30)/100),3.6,IF(((Notenliste!H26)/Notenliste!$H$1)&gt;=((Endnoten!$AI$31)/100),3.7,IF(((Notenliste!H26)/Notenliste!$H$1)&gt;=((Endnoten!$AI$32)/100),3.8,IF(((Notenliste!H26)/Notenliste!$H$1)&gt;=((Endnoten!$AI$33)/100),3.9,IF(((Notenliste!H26)/Notenliste!$H$1)&gt;=((Endnoten!$AI$34)/100),4,IF(((Notenliste!H26)/Notenliste!$H$1)&gt;=((Endnoten!$AI$35)/100),4.1,IF(((Notenliste!H26)/Notenliste!$H$1)&gt;=((Endnoten!$AI$36)/100),4.2,IF(((Notenliste!H26)/Notenliste!$H$1)&gt;=((Endnoten!$AI$37)/100),4.3,IF(((Notenliste!H26)/Notenliste!$H$1)&gt;=((Endnoten!$AI$38)/100),4.4,IF(((Notenliste!H26)/Notenliste!$H$1)&gt;=((Endnoten!$AI$39)/100),4.5,IF(((Notenliste!H26)/Notenliste!$H$1)&gt;=((Endnoten!$AI$40)/100),4.6,IF(((Notenliste!H26)/Notenliste!$H$1)&gt;=((Endnoten!$AI$41)/100),4.7,IF(((Notenliste!H26)/Notenliste!$H$1)&gt;=((Endnoten!$AI$42)/100),4.8,IF(((Notenliste!H26)/Notenliste!$H$1)&gt;=((Endnoten!$AI$43)/100),4.9,5))))))))))))))))))))))))))))))))))))))))</f>
        <v>#DIV/0!</v>
      </c>
      <c r="O27" s="35">
        <f>Notenliste!L26</f>
        <v>0</v>
      </c>
      <c r="P27" s="36">
        <f>IF(Notenliste!J26&gt;=0.1,Notenliste!J26/Notenliste!J$1,)</f>
        <v>0</v>
      </c>
      <c r="Q27" s="37">
        <f>IF(Endnoten!P27&gt;=(Endnoten!$AG$5/100),1,IF(Endnoten!P27&gt;=(Endnoten!$AG$6/100),2,IF(Endnoten!P27&gt;=(Endnoten!$AG$7/100),3,IF(Endnoten!P27&gt;=(Endnoten!$AG$8/100),4,5))))</f>
        <v>5</v>
      </c>
      <c r="R27" s="39" t="e">
        <f>IF(((Notenliste!J26)/Notenliste!$J$1)&gt;=((Endnoten!$AI$5+1)/100),1,IF(((Notenliste!J26)/Notenliste!$J$1)&gt;=(Endnoten!$AI$5/100),1.1,IF(((Notenliste!J26)/Notenliste!$J$1)&gt;=(Endnoten!$AI$6/100),1.2,IF(((Notenliste!J26)/Notenliste!$J$1)&gt;=(Endnoten!$AI$7/100),1.3,IF(((Notenliste!J26)/Notenliste!$J$1)&gt;=((Endnoten!$AI$8)/100),1.4,IF(((Notenliste!J26)/Notenliste!$J$1)&gt;=((Endnoten!$AI$9)/100),1.44,IF(((Notenliste!J26)/Notenliste!$J$1)&gt;=((Endnoten!$AI$10)/100),1.6,IF(((Notenliste!J26)/Notenliste!$J$1)&gt;=((Endnoten!$AI$11)/100),1.7,IF(((Notenliste!J26)/Notenliste!$J$1)&gt;=((Endnoten!$AI$12)/100),1.8,IF(((Notenliste!J26)/Notenliste!$J$1)&gt;=((Endnoten!$AI$13)/100),1.9,IF(((Notenliste!J26)/Notenliste!$J$1)&gt;=((Endnoten!$AI$14)/100),2,IF(((Notenliste!J26)/Notenliste!$J$1)&gt;=((Endnoten!$AI$15)/100),2.1,IF(((Notenliste!J26)/Notenliste!$J$1)&gt;=((Endnoten!$AI$16)/100),2.2,IF(((Notenliste!J26)/Notenliste!$J$1)&gt;=((Endnoten!$AI$17)/100),2.3,IF(((Notenliste!J26)/Notenliste!$J$1)&gt;=((Endnoten!$AI$18)/100),2.4,IF(((Notenliste!J26)/Notenliste!$J$1)&gt;=((Endnoten!$AI$19)/100),2.5,IF(((Notenliste!J26)/Notenliste!$J$1)&gt;=((Endnoten!$AI$20)/100),2.6,IF(((Notenliste!J26)/Notenliste!$J$1)&gt;=((Endnoten!$AI$21)/100),2.7,IF(((Notenliste!J26)/Notenliste!$J$1)&gt;=((Endnoten!$AI$22)/100),2.8,IF(((Notenliste!J26)/Notenliste!$J$1)&gt;=((Endnoten!$AI$23)/100),2.9,IF(((Notenliste!J26)/Notenliste!$J$1)&gt;=((Endnoten!$AI$24)/100),3,IF(((Notenliste!J26)/Notenliste!$J$1)&gt;=((Endnoten!$AI$25)/100),3.1,IF(((Notenliste!J26)/Notenliste!$J$1)&gt;=((Endnoten!$AI$26)/100),3.2,IF(((Notenliste!J26)/Notenliste!$J$1)&gt;=((Endnoten!$AI$27)/100),3.3,IF(((Notenliste!J26)/Notenliste!$J$1)&gt;=((Endnoten!$AI$28)/100),3.4,IF(((Notenliste!J26)/Notenliste!$J$1)&gt;=((Endnoten!$AI$29)/100),3.5,IF(((Notenliste!J26)/Notenliste!$J$1)&gt;=((Endnoten!$AI$30)/100),3.6,IF(((Notenliste!J26)/Notenliste!$J$1)&gt;=((Endnoten!$AI$31)/100),3.7,IF(((Notenliste!J26)/Notenliste!$J$1)&gt;=((Endnoten!$AI$32)/100),3.8,IF(((Notenliste!J26)/Notenliste!$J$1)&gt;=((Endnoten!$AI$33)/100),3.9,IF(((Notenliste!J26)/Notenliste!$J$1)&gt;=((Endnoten!$AI$34)/100),4,IF(((Notenliste!J26)/Notenliste!$J$1)&gt;=((Endnoten!$AI$35)/100),4.1,IF(((Notenliste!J26)/Notenliste!$J$1)&gt;=((Endnoten!$AI$36)/100),4.2,IF(((Notenliste!J26)/Notenliste!$J$1)&gt;=((Endnoten!$AI$37)/100),4.3,IF(((Notenliste!J26)/Notenliste!$J$1)&gt;=((Endnoten!$AI$38)/100),4.4,IF(((Notenliste!J26)/Notenliste!$J$1)&gt;=((Endnoten!$AI$39)/100),4.5,IF(((Notenliste!J26)/Notenliste!$J$1)&gt;=((Endnoten!$AI$40)/100),4.6,IF(((Notenliste!J26)/Notenliste!$J$1)&gt;=((Endnoten!$AI$41)/100),4.7,IF(((Notenliste!J26)/Notenliste!$J$1)&gt;=((Endnoten!$AI$42)/100),4.8,IF(((Notenliste!J26)/Notenliste!$J$1)&gt;=((Endnoten!$AI$43)/100),4.9,5))))))))))))))))))))))))))))))))))))))))</f>
        <v>#DIV/0!</v>
      </c>
      <c r="S27" s="35">
        <f>Notenliste!L26</f>
        <v>0</v>
      </c>
      <c r="T27" s="36">
        <f>IF(Notenliste!L26&gt;=0.1,Notenliste!L26/Notenliste!L$1,)</f>
        <v>0</v>
      </c>
      <c r="U27" s="37">
        <f>IF(Endnoten!T27&gt;=(Endnoten!$AG$5/100),1,IF(Endnoten!T27&gt;=(Endnoten!$AG$6/100),2,IF(Endnoten!T27&gt;=(Endnoten!$AG$7/100),3,IF(Endnoten!T27&gt;=(Endnoten!$AG$8/100),4,5))))</f>
        <v>5</v>
      </c>
      <c r="V27" s="39" t="e">
        <f>IF(((Notenliste!L26)/Notenliste!$L$1)&gt;=((Endnoten!$AI$5+1)/100),1,IF(((Notenliste!L26)/Notenliste!$L$1)&gt;=(Endnoten!$AI$5/100),1.1,IF(((Notenliste!L26)/Notenliste!$L$1)&gt;=(Endnoten!$AI$6/100),1.2,IF(((Notenliste!L26)/Notenliste!$L$1)&gt;=(Endnoten!$AI$7/100),1.3,IF(((Notenliste!L26)/Notenliste!$L$1)&gt;=((Endnoten!$AI$8)/100),1.4,IF(((Notenliste!L26)/Notenliste!$L$1)&gt;=((Endnoten!$AI$9)/100),1.5,IF(((Notenliste!L26)/Notenliste!$L$1)&gt;=((Endnoten!$AI$10)/100),1.6,IF(((Notenliste!L26)/Notenliste!$L$1)&gt;=((Endnoten!$AI$11)/100),1.7,IF(((Notenliste!L26)/Notenliste!$L$1)&gt;=((Endnoten!$AI$12)/100),1.8,IF(((Notenliste!L26)/Notenliste!$L$1)&gt;=((Endnoten!$AI$13)/100),1.9,IF(((Notenliste!L26)/Notenliste!$L$1)&gt;=((Endnoten!$AI$14)/100),2,IF(((Notenliste!L26)/Notenliste!$L$1)&gt;=((Endnoten!$AI$15)/100),2.1,IF(((Notenliste!L26)/Notenliste!$L$1)&gt;=((Endnoten!$AI$16)/100),2.2,IF(((Notenliste!L26)/Notenliste!$L$1)&gt;=((Endnoten!$AI$17)/100),2.3,IF(((Notenliste!L26)/Notenliste!$L$1)&gt;=((Endnoten!$AI$18)/100),2.4,IF(((Notenliste!L26)/Notenliste!$L$1)&gt;=((Endnoten!$AI$19)/100),2.5,IF(((Notenliste!L26)/Notenliste!$L$1)&gt;=((Endnoten!$AI$20)/100),2.6,IF(((Notenliste!L26)/Notenliste!$L$1)&gt;=((Endnoten!$AI$21)/100),2.7,IF(((Notenliste!L26)/Notenliste!$L$1)&gt;=((Endnoten!$AI$22)/100),2.8,IF(((Notenliste!L26)/Notenliste!$L$1)&gt;=((Endnoten!$AI$23)/100),2.9,IF(((Notenliste!L26)/Notenliste!$L$1)&gt;=((Endnoten!$AI$24)/100),3,IF(((Notenliste!L26)/Notenliste!$L$1)&gt;=((Endnoten!$AI$25)/100),3.1,IF(((Notenliste!L26)/Notenliste!$L$1)&gt;=((Endnoten!$AI$26)/100),3.2,IF(((Notenliste!L26)/Notenliste!$L$1)&gt;=((Endnoten!$AI$27)/100),3.3,IF(((Notenliste!L26)/Notenliste!$L$1)&gt;=((Endnoten!$AI$28)/100),3.4,IF(((Notenliste!L26)/Notenliste!$L$1)&gt;=((Endnoten!$AI$29)/100),3.5,IF(((Notenliste!L26)/Notenliste!$L$1)&gt;=((Endnoten!$AI$30)/100),3.6,IF(((Notenliste!L26)/Notenliste!$L$1)&gt;=((Endnoten!$AI$31)/100),3.7,IF(((Notenliste!L26)/Notenliste!$L$1)&gt;=((Endnoten!$AI$32)/100),3.8,IF(((Notenliste!L26)/Notenliste!$L$1)&gt;=((Endnoten!$AI$33)/100),3.9,IF(((Notenliste!L26)/Notenliste!$L$1)&gt;=((Endnoten!$AI$34)/100),4,IF(((Notenliste!L26)/Notenliste!$L$1)&gt;=((Endnoten!$AI$35)/100),4.1,IF(((Notenliste!L26)/Notenliste!$L$1)&gt;=((Endnoten!$AI$36)/100),4.2,IF(((Notenliste!L26)/Notenliste!$L$1)&gt;=((Endnoten!$AI$37)/100),4.3,IF(((Notenliste!L26)/Notenliste!$L$1)&gt;=((Endnoten!$AI$38)/100),4.4,IF(((Notenliste!L26)/Notenliste!$L$1)&gt;=((Endnoten!$AI$39)/100),4.5,IF(((Notenliste!L26)/Notenliste!$L$1)&gt;=((Endnoten!$AI$40)/100),4.6,IF(((Notenliste!L26)/Notenliste!$L$1)&gt;=((Endnoten!$AI$41)/100),4.7,IF(((Notenliste!L26)/Notenliste!$L$1)&gt;=((Endnoten!$AI$42)/100),4.8,IF(((Notenliste!L26)/Notenliste!$L$1)&gt;=((Endnoten!$AI$43)/100),4.9,5))))))))))))))))))))))))))))))))))))))))</f>
        <v>#DIV/0!</v>
      </c>
      <c r="W27" s="35">
        <v>0</v>
      </c>
      <c r="X27" s="36" cm="1">
        <f t="array" ref="X27">ROUND(_xlfn.IFS((T27&gt;0.1),(AVERAGE(F27,J27,N27,R27,U27)),(P27&gt;=0.1),(AVERAGE(F27,J27,N27,R27)),(L27&gt;=0.1),(AVERAGE(F27,J27,N27)),(H27&gt;0.1),(AVERAGE(F27,J27)),(D27&gt;0.1),F27,(D27&lt;0.1),10.12345), 2)</f>
        <v>10.119999999999999</v>
      </c>
      <c r="Y27" s="36" t="str">
        <f t="shared" si="0"/>
        <v>ND</v>
      </c>
      <c r="Z27" s="36" t="e">
        <f t="shared" si="1"/>
        <v>#DIV/0!</v>
      </c>
      <c r="AA27" s="36">
        <f>SUM(Notenliste!O26:AR26)</f>
        <v>25</v>
      </c>
      <c r="AB27" s="36">
        <f>Notenliste!AT26</f>
        <v>1</v>
      </c>
      <c r="AC27" s="36" t="str">
        <f>IF((D27&lt;0.1),"Nur MA",((AB27*Notenliste!$AT$1)+(IF(W27=0,Y27,Z27)*(1-Notenliste!$AT$1))))</f>
        <v>Nur MA</v>
      </c>
      <c r="AD27" s="36" t="e">
        <f t="shared" si="2"/>
        <v>#DIV/0!</v>
      </c>
      <c r="AE27" s="10" t="e">
        <f t="shared" si="3"/>
        <v>#DIV/0!</v>
      </c>
      <c r="AH27" s="17">
        <v>3.3</v>
      </c>
      <c r="AI27" s="17">
        <f t="shared" si="10"/>
        <v>66.5</v>
      </c>
      <c r="AJ27">
        <f>IF(((AM27+AK27+AL27)/$AM$3)&gt;=((Endnoten!$AI$5+1)/100),1,IF(((AM27+AK27+AL27)/$AM$3)&gt;=(Endnoten!$AI$5/100),1.1,IF(((AM27+AK27+AL27)/$AM$3)&gt;=(Endnoten!$AI$6/100),1.2,IF(((AM27+AK27+AL27)/$AM$3)&gt;=(Endnoten!$AI$7/100),1.3,IF(((AM27+AK27+AL27)/$AM$3)&gt;=((Endnoten!$AI$8)/100),1.4,IF(((AM27+AK27+AL27)/$AM$3)&gt;=((Endnoten!$AI$9)/100),1.5,IF(((AM27+AK27+AL27)/$AM$3)&gt;=((Endnoten!$AI$10)/100),1.6,IF(((AM27+AK27+AL27)/$AM$3)&gt;=((Endnoten!$AI$11)/100),1.7,IF(((AM27+AK27+AL27)/$AM$3)&gt;=((Endnoten!$AI$12)/100),1.8,IF(((AM27+AK27+AL27)/$AM$3)&gt;=((Endnoten!$AI$13)/100),1.9,IF(((AM27+AK27+AL27)/$AM$3)&gt;=((Endnoten!$AI$14)/100),2,IF(((AM27+AK27+AL27)/$AM$3)&gt;=((Endnoten!$AI$15)/100),2.1,IF(((AM27+AK27+AL27)/$AM$3)&gt;=((Endnoten!$AI$16)/100),2.2,IF(((AM27+AK27+AL27)/$AM$3)&gt;=((Endnoten!$AI$17)/100),2.3,IF(((AM27+AK27+AL27)/$AM$3)&gt;=((Endnoten!$AI$18)/100),2.4,IF(((AM27+AK27+AL27)/$AM$3)&gt;=((Endnoten!$AI$19)/100),2.5,IF(((AM27+AK27+AL27)/$AM$3)&gt;=((Endnoten!$AI$20)/100),2.6,IF(((AM27+AK27+AL27)/$AM$3)&gt;=((Endnoten!$AI$21)/100),2.7,IF(((AM27+AK27+AL27)/$AM$3)&gt;=((Endnoten!$AI$22)/100),2.8,IF(((AM27+AK27+AL27)/$AM$3)&gt;=((Endnoten!$AI$23)/100),2.9,IF(((AM27+AK27+AL27)/$AM$3)&gt;=((Endnoten!$AI$24)/100),3,IF(((AM27+AK27+AL27)/$AM$3)&gt;=((Endnoten!$AI$25)/100),3.1,IF(((AM27+AK27+AL27)/$AM$3)&gt;=((Endnoten!$AI$26)/100),3.2,IF(((AM27+AK27+AL27)/$AM$3)&gt;=((Endnoten!$AI$27)/100),3.3,IF(((AM27+AK27+AL27)/$AM$3)&gt;=((Endnoten!$AI$28)/100),3.4,IF(((AM27+AK27+AL27)/$AM$3)&gt;=((Endnoten!$AI$29)/100),3.5,IF(((AM27+AK27+AL27)/$AM$3)&gt;=((Endnoten!$AI$30)/100),3.6,IF(((AM27+AK27+AL27)/$AM$3)&gt;=((Endnoten!$AI$31)/100),3.7,IF(((AM27+AK27+AL27)/$AM$3)&gt;=((Endnoten!$AI$32)/100),3.8,IF(((AM27+AK27+AL27)/$AM$3)&gt;=((Endnoten!$AI$33)/100),3.9,IF(((AM27+AK27+AL27)/$AM$3)&gt;=((Endnoten!$AI$34)/100),4,IF(((AM27+AK27+AL27)/$AM$3)&gt;=((Endnoten!$AI$35)/100),4.1,IF(((AM27+AK27+AL27)/$AM$3)&gt;=((Endnoten!$AI$36)/100),4.2,IF(((AM27+AK27+AL27)/$AM$3)&gt;=((Endnoten!$AI$37)/100),4.3,IF(((AM27+AK27+AL27)/$AM$3)&gt;=((Endnoten!$AI$38)/100),4.4,IF(((AM27+AK27+AL27)/$AM$3)&gt;=((Endnoten!$AI$39)/100),4.5,IF(((AM27+AK27+AL27)/$AM$3)&gt;=((Endnoten!$AI$40)/100),4.6,IF(((AM27+AK27+AL27)/$AM$3)&gt;=((Endnoten!$AI$41)/100),4.7,IF(((AM27+AK27+AL27)/$AM$3)&gt;=((Endnoten!$AI$42)/100),4.8,IF(((AM27+AK27+AL27)/$AM$3)&gt;=((Endnoten!$AI$43)/100),4.9,5))))))))))))))))))))))))))))))))))))))))</f>
        <v>3.3</v>
      </c>
      <c r="AM27">
        <f t="shared" si="8"/>
        <v>66.5</v>
      </c>
      <c r="AO27" s="53"/>
      <c r="AP27" s="53" t="e">
        <f t="shared" si="4"/>
        <v>#DIV/0!</v>
      </c>
      <c r="AQ27" s="53" t="e">
        <f t="shared" si="5"/>
        <v>#DIV/0!</v>
      </c>
      <c r="AR27" s="53" t="e">
        <f t="shared" si="6"/>
        <v>#DIV/0!</v>
      </c>
      <c r="AS27" s="53" t="e">
        <f t="shared" si="7"/>
        <v>#DIV/0!</v>
      </c>
      <c r="AU27" s="1">
        <f>IF(((Notenliste!D26+Notenliste!F26+Notenliste!H26)/$AU$1)&gt;=((Endnoten!$AI$5+1)/100),1,IF(((Notenliste!D26+Notenliste!F26+Notenliste!H26)/$AU$1)&gt;=(Endnoten!$AI$5/100),1.1,IF(((Notenliste!D26+Notenliste!F26+Notenliste!H26)/$AU$1)&gt;=(Endnoten!$AI$6/100),1.2,IF(((Notenliste!D26+Notenliste!F26+Notenliste!H26)/$AU$1)&gt;=(Endnoten!$AI$7/100),1.3,IF(((Notenliste!D26+Notenliste!F26+Notenliste!H26)/$AU$1)&gt;=((Endnoten!$AI$8)/100),1.4,IF(((Notenliste!D26+Notenliste!F26+Notenliste!H26)/$AU$1)&gt;=((Endnoten!$AI$9)/100),1.5,IF(((Notenliste!D26+Notenliste!F26+Notenliste!H26)/$AU$1)&gt;=((Endnoten!$AI$10)/100),1.6,IF(((Notenliste!D26+Notenliste!F26+Notenliste!H26)/$AU$1)&gt;=((Endnoten!$AI$11)/100),1.7,IF(((Notenliste!D26+Notenliste!F26+Notenliste!H26)/$AU$1)&gt;=((Endnoten!$AI$12)/100),1.8,IF(((Notenliste!D26+Notenliste!F26+Notenliste!H26)/$AU$1)&gt;=((Endnoten!$AI$13)/100),1.9,IF(((Notenliste!D26+Notenliste!F26+Notenliste!H26)/$AU$1)&gt;=((Endnoten!$AI$14)/100),2,IF(((Notenliste!D26+Notenliste!F26+Notenliste!H26)/$AU$1)&gt;=((Endnoten!$AI$15)/100),2.1,IF(((Notenliste!D26+Notenliste!F26+Notenliste!H26)/$AU$1)&gt;=((Endnoten!$AI$16)/100),2.2,IF(((Notenliste!D26+Notenliste!F26+Notenliste!H26)/$AU$1)&gt;=((Endnoten!$AI$17)/100),2.3,IF(((Notenliste!D26+Notenliste!F26+Notenliste!H26)/$AU$1)&gt;=((Endnoten!$AI$18)/100),2.4,IF(((Notenliste!D26+Notenliste!F26+Notenliste!H26)/$AU$1)&gt;=((Endnoten!$AI$19)/100),2.5,IF(((Notenliste!D26+Notenliste!F26+Notenliste!H26)/$AU$1)&gt;=((Endnoten!$AI$20)/100),2.6,IF(((Notenliste!D26+Notenliste!F26+Notenliste!H26)/$AU$1)&gt;=((Endnoten!$AI$21)/100),2.7,IF(((Notenliste!D26+Notenliste!F26+Notenliste!H26)/$AU$1)&gt;=((Endnoten!$AI$22)/100),2.8,IF(((Notenliste!D26+Notenliste!F26+Notenliste!H26)/$AU$1)&gt;=((Endnoten!$AI$23)/100),2.9,IF(((Notenliste!D26+Notenliste!F26+Notenliste!H26)/$AU$1)&gt;=((Endnoten!$AI$24)/100),3,IF(((Notenliste!D26+Notenliste!F26+Notenliste!H26)/$AU$1)&gt;=((Endnoten!$AI$25)/100),3.1,IF(((Notenliste!D26+Notenliste!F26+Notenliste!H26)/$AU$1)&gt;=((Endnoten!$AI$26)/100),3.2,IF(((Notenliste!D26+Notenliste!F26+Notenliste!H26)/$AU$1)&gt;=((Endnoten!$AI$27)/100),3.3,IF(((Notenliste!D26+Notenliste!F26+Notenliste!H26)/$AU$1)&gt;=((Endnoten!$AI$28)/100),3.4,IF(((Notenliste!D26+Notenliste!F26+Notenliste!H26)/$AU$1)&gt;=((Endnoten!$AI$29)/100),3.5,IF(((Notenliste!D26+Notenliste!F26+Notenliste!H26)/$AU$1)&gt;=((Endnoten!$AI$30)/100),3.6,IF(((Notenliste!D26+Notenliste!F26+Notenliste!H26)/$AU$1)&gt;=((Endnoten!$AI$31)/100),3.7,IF(((Notenliste!D26+Notenliste!F26+Notenliste!H26)/$AU$1)&gt;=((Endnoten!$AI$32)/100),3.8,IF(((Notenliste!D26+Notenliste!F26+Notenliste!H26)/$AU$1)&gt;=((Endnoten!$AI$33)/100),3.9,IF(((Notenliste!D26+Notenliste!F26+Notenliste!H26)/$AU$1)&gt;=((Endnoten!$AI$34)/100),4,IF(((Notenliste!D26+Notenliste!F26+Notenliste!H26)/$AU$1)&gt;=((Endnoten!$AI$35)/100),4.1,IF(((Notenliste!D26+Notenliste!F26+Notenliste!H26)/$AU$1)&gt;=((Endnoten!$AI$36)/100),4.2,IF(((Notenliste!D26+Notenliste!F26+Notenliste!H26)/$AU$1)&gt;=((Endnoten!$AI$37)/100),4.3,IF(((Notenliste!D26+Notenliste!F26+Notenliste!H26)/$AU$1)&gt;=((Endnoten!$AI$38)/100),4.4,IF(((Notenliste!D26+Notenliste!F26+Notenliste!H26)/$AU$1)&gt;=((Endnoten!$AI$39)/100),4.5,IF(((Notenliste!D26+Notenliste!F26+Notenliste!H26)/$AU$1)&gt;=((Endnoten!$AI$40)/100),4.6,IF(((Notenliste!D26+Notenliste!F26+Notenliste!H26)/$AU$1)&gt;=((Endnoten!$AI$41)/100),4.7,IF(((Notenliste!D26+Notenliste!F26+Notenliste!H26)/$AU$1)&gt;=((Endnoten!$AI$42)/100),4.8,IF(((Notenliste!D26+Notenliste!F26+Notenliste!H26)/$AU$1)&gt;=((Endnoten!$AI$43)/100),4.9,5))))))))))))))))))))))))))))))))))))))))</f>
        <v>5</v>
      </c>
      <c r="AV27" s="1">
        <f>IF(((Notenliste!D26+Notenliste!F26+Notenliste!H26+Notenliste!L26)/$AV$1)&gt;=((Endnoten!$AI$5+1)/100),1,IF(((Notenliste!D26+Notenliste!F26+Notenliste!H26+Notenliste!L26)/$AV$1)&gt;=(Endnoten!$AI$5/100),1.1,IF(((Notenliste!D26+Notenliste!F26+Notenliste!H26+Notenliste!L26)/$AV$1)&gt;=(Endnoten!$AI$6/100),1.2,IF(((Notenliste!D26+Notenliste!F26+Notenliste!H26+Notenliste!L26)/$AV$1)&gt;=(Endnoten!$AI$7/100),1.3,IF(((Notenliste!D26+Notenliste!F26+Notenliste!H26+Notenliste!L26)/$AV$1)&gt;=((Endnoten!$AI$8)/100),1.4,IF(((Notenliste!D26+Notenliste!F26+Notenliste!H26+Notenliste!L26)/$AV$1)&gt;=((Endnoten!$AI$9)/100),1.5,IF(((Notenliste!D26+Notenliste!F26+Notenliste!H26+Notenliste!L26)/$AV$1)&gt;=((Endnoten!$AI$10)/100),1.6,IF(((Notenliste!D26+Notenliste!F26+Notenliste!H26+Notenliste!L26)/$AV$1)&gt;=((Endnoten!$AI$11)/100),1.7,IF(((Notenliste!D26+Notenliste!F26+Notenliste!H26+Notenliste!L26)/$AV$1)&gt;=((Endnoten!$AI$12)/100),1.8,IF(((Notenliste!D26+Notenliste!F26+Notenliste!H26+Notenliste!L26)/$AV$1)&gt;=((Endnoten!$AI$13)/100),1.9,IF(((Notenliste!D26+Notenliste!F26+Notenliste!H26+Notenliste!L26)/$AV$1)&gt;=((Endnoten!$AI$14)/100),2,IF(((Notenliste!D26+Notenliste!F26+Notenliste!H26+Notenliste!L26)/$AV$1)&gt;=((Endnoten!$AI$15)/100),2.1,IF(((Notenliste!D26+Notenliste!F26+Notenliste!H26+Notenliste!L26)/$AV$1)&gt;=((Endnoten!$AI$16)/100),2.2,IF(((Notenliste!D26+Notenliste!F26+Notenliste!H26+Notenliste!L26)/$AV$1)&gt;=((Endnoten!$AI$17)/100),2.3,IF(((Notenliste!D26+Notenliste!F26+Notenliste!H26+Notenliste!L26)/$AV$1)&gt;=((Endnoten!$AI$18)/100),2.4,IF(((Notenliste!D26+Notenliste!F26+Notenliste!H26+Notenliste!L26)/$AV$1)&gt;=((Endnoten!$AI$19)/100),2.5,IF(((Notenliste!D26+Notenliste!F26+Notenliste!H26+Notenliste!L26)/$AV$1)&gt;=((Endnoten!$AI$20)/100),2.6,IF(((Notenliste!D26+Notenliste!F26+Notenliste!H26+Notenliste!L26)/$AV$1)&gt;=((Endnoten!$AI$21)/100),2.7,IF(((Notenliste!D26+Notenliste!F26+Notenliste!H26+Notenliste!L26)/$AV$1)&gt;=((Endnoten!$AI$22)/100),2.8,IF(((Notenliste!D26+Notenliste!F26+Notenliste!H26+Notenliste!L26)/$AV$1)&gt;=((Endnoten!$AI$23)/100),2.9,IF(((Notenliste!D26+Notenliste!F26+Notenliste!H26+Notenliste!L26)/$AV$1)&gt;=((Endnoten!$AI$24)/100),3,IF(((Notenliste!D26+Notenliste!F26+Notenliste!H26+Notenliste!L26)/$AV$1)&gt;=((Endnoten!$AI$25)/100),3.1,IF(((Notenliste!D26+Notenliste!F26+Notenliste!H26+Notenliste!L26)/$AV$1)&gt;=((Endnoten!$AI$26)/100),3.2,IF(((Notenliste!D26+Notenliste!F26+Notenliste!H26+Notenliste!L26)/$AV$1)&gt;=((Endnoten!$AI$27)/100),3.3,IF(((Notenliste!D26+Notenliste!F26+Notenliste!H26+Notenliste!L26)/$AV$1)&gt;=((Endnoten!$AI$28)/100),3.4,IF(((Notenliste!D26+Notenliste!F26+Notenliste!H26+Notenliste!L26)/$AV$1)&gt;=((Endnoten!$AI$29)/100),3.5,IF(((Notenliste!D26+Notenliste!F26+Notenliste!H26+Notenliste!L26)/$AV$1)&gt;=((Endnoten!$AI$30)/100),3.6,IF(((Notenliste!D26+Notenliste!F26+Notenliste!H26+Notenliste!L26)/$AV$1)&gt;=((Endnoten!$AI$31)/100),3.7,IF(((Notenliste!D26+Notenliste!F26+Notenliste!H26+Notenliste!L26)/$AV$1)&gt;=((Endnoten!$AI$32)/100),3.8,IF(((Notenliste!D26+Notenliste!F26+Notenliste!H26+Notenliste!L26)/$AV$1)&gt;=((Endnoten!$AI$33)/100),3.9,IF(((Notenliste!D26+Notenliste!F26+Notenliste!H26+Notenliste!L26)/$AV$1)&gt;=((Endnoten!$AI$34)/100),4,IF(((Notenliste!D26+Notenliste!F26+Notenliste!H26+Notenliste!L26)/$AV$1)&gt;=((Endnoten!$AI$35)/100),4.1,IF(((Notenliste!D26+Notenliste!F26+Notenliste!H26+Notenliste!L26)/$AV$1)&gt;=((Endnoten!$AI$36)/100),4.2,IF(((Notenliste!D26+Notenliste!F26+Notenliste!H26+Notenliste!L26)/$AV$1)&gt;=((Endnoten!$AI$37)/100),4.3,IF(((Notenliste!D26+Notenliste!F26+Notenliste!H26+Notenliste!L26)/$AV$1)&gt;=((Endnoten!$AI$38)/100),4.4,IF(((Notenliste!D26+Notenliste!F26+Notenliste!H26+Notenliste!L26)/$AV$1)&gt;=((Endnoten!$AI$39)/100),4.5,IF(((Notenliste!D26+Notenliste!F26+Notenliste!H26+Notenliste!L26)/$AV$1)&gt;=((Endnoten!$AI$40)/100),4.6,IF(((Notenliste!D26+Notenliste!F26+Notenliste!H26+Notenliste!L26)/$AV$1)&gt;=((Endnoten!$AI$41)/100),4.7,IF(((Notenliste!D26+Notenliste!F26+Notenliste!H26+Notenliste!L26)/$AV$1)&gt;=((Endnoten!$AI$42)/100),4.8,IF(((Notenliste!D26+Notenliste!F26+Notenliste!H26+Notenliste!L26)/$AV$1)&gt;=((Endnoten!$AI$43)/100),4.9,5))))))))))))))))))))))))))))))))))))))))</f>
        <v>5</v>
      </c>
    </row>
    <row r="28" spans="1:48" ht="18.75" x14ac:dyDescent="0.3">
      <c r="A28" s="28">
        <f>'Schüler+Bedienungsanleitung'!B40</f>
        <v>25</v>
      </c>
      <c r="B28" s="30">
        <f>'Schüler+Bedienungsanleitung'!C40</f>
        <v>25</v>
      </c>
      <c r="C28" s="28">
        <f>Notenliste!D27</f>
        <v>0</v>
      </c>
      <c r="D28" s="29">
        <f>IF(Notenliste!D27&gt;=0.1,Notenliste!D27/Notenliste!D$1,)</f>
        <v>0</v>
      </c>
      <c r="E28" s="30">
        <f>IF(Endnoten!D28&gt;=(Endnoten!$AG$5/100),1,IF(Endnoten!D28&gt;=(Endnoten!$AG$6/100),2,IF(Endnoten!D28&gt;=(Endnoten!$AG$7/100),3,IF(Endnoten!D28&gt;=(Endnoten!$AG$8/100),4,5))))</f>
        <v>5</v>
      </c>
      <c r="F28" s="31">
        <f>IF(((Notenliste!D27)/Notenliste!$D$1)&gt;=((Endnoten!$AI$5+1)/100),1,IF(((Notenliste!D27)/Notenliste!$D$1)&gt;=(Endnoten!$AI$5/100),1.1,IF(((Notenliste!D27)/Notenliste!$D$1)&gt;=(Endnoten!$AI$6/100),1.2,IF(((Notenliste!D27)/Notenliste!$D$1)&gt;=(Endnoten!$AI$7/100),1.3,IF(((Notenliste!D27)/Notenliste!$D$1)&gt;=((Endnoten!$AI$8)/100),1.4,IF(((Notenliste!D27)/Notenliste!$D$1)&gt;=((Endnoten!$AI$9)/100),1.44,IF(((Notenliste!D27)/Notenliste!$D$1)&gt;=((Endnoten!$AI$10)/100),1.6,IF(((Notenliste!D27)/Notenliste!$D$1)&gt;=((Endnoten!$AI$11)/100),1.7,IF(((Notenliste!D27)/Notenliste!$D$1)&gt;=((Endnoten!$AI$12)/100),1.8,IF(((Notenliste!D27)/Notenliste!$D$1)&gt;=((Endnoten!$AI$13)/100),1.9,IF(((Notenliste!D27)/Notenliste!$D$1)&gt;=((Endnoten!$AI$14)/100),2,IF(((Notenliste!D27)/Notenliste!$D$1)&gt;=((Endnoten!$AI$15)/100),2.1,IF(((Notenliste!D27)/Notenliste!$D$1)&gt;=((Endnoten!$AI$16)/100),2.2,IF(((Notenliste!D27)/Notenliste!$D$1)&gt;=((Endnoten!$AI$17)/100),2.3,IF(((Notenliste!D27)/Notenliste!$D$1)&gt;=((Endnoten!$AI$18)/100),2.4,IF(((Notenliste!D27)/Notenliste!$D$1)&gt;=((Endnoten!$AI$19)/100),2.5,IF(((Notenliste!D27)/Notenliste!$D$1)&gt;=((Endnoten!$AI$20)/100),2.6,IF(((Notenliste!D27)/Notenliste!$D$1)&gt;=((Endnoten!$AI$21)/100),2.7,IF(((Notenliste!D27)/Notenliste!$D$1)&gt;=((Endnoten!$AI$22)/100),2.8,IF(((Notenliste!D27)/Notenliste!$D$1)&gt;=((Endnoten!$AI$23)/100),2.9,IF(((Notenliste!D27)/Notenliste!$D$1)&gt;=((Endnoten!$AI$24)/100),3,IF(((Notenliste!D27)/Notenliste!$D$1)&gt;=((Endnoten!$AI$25)/100),3.1,IF(((Notenliste!D27)/Notenliste!$D$1)&gt;=((Endnoten!$AI$26)/100),3.2,IF(((Notenliste!D27)/Notenliste!$D$1)&gt;=((Endnoten!$AI$27)/100),3.3,IF(((Notenliste!D27)/Notenliste!$D$1)&gt;=((Endnoten!$AI$28)/100),3.4,IF(((Notenliste!D27)/Notenliste!$D$1)&gt;=((Endnoten!$AI$29)/100),3.5,IF(((Notenliste!D27)/Notenliste!$D$1)&gt;=((Endnoten!$AI$30)/100),3.6,IF(((Notenliste!D27)/Notenliste!$D$1)&gt;=((Endnoten!$AI$31)/100),3.7,IF(((Notenliste!D27)/Notenliste!$D$1)&gt;=((Endnoten!$AI$32)/100),3.8,IF(((Notenliste!D27)/Notenliste!$D$1)&gt;=((Endnoten!$AI$33)/100),3.9,IF(((Notenliste!D27)/Notenliste!$D$1)&gt;=((Endnoten!$AI$34)/100),4,IF(((Notenliste!D27)/Notenliste!$D$1)&gt;=((Endnoten!$AI$35)/100),4.1,IF(((Notenliste!D27)/Notenliste!$D$1)&gt;=((Endnoten!$AI$36)/100),4.2,IF(((Notenliste!D27)/Notenliste!$D$1)&gt;=((Endnoten!$AI$37)/100),4.3,IF(((Notenliste!D27)/Notenliste!$D$1)&gt;=((Endnoten!$AI$38)/100),4.4,IF(((Notenliste!D27)/Notenliste!$D$1)&gt;=((Endnoten!$AI$39)/100),4.5,IF(((Notenliste!D27)/Notenliste!$D$1)&gt;=((Endnoten!$AI$40)/100),4.6,IF(((Notenliste!D27)/Notenliste!$D$1)&gt;=((Endnoten!$AI$41)/100),4.7,IF(((Notenliste!D27)/Notenliste!$D$1)&gt;=((Endnoten!$AI$42)/100),4.8,IF(((Notenliste!D27)/Notenliste!$D$1)&gt;=((Endnoten!$AI$43)/100),4.9,5))))))))))))))))))))))))))))))))))))))))</f>
        <v>5</v>
      </c>
      <c r="G28" s="28">
        <f>Notenliste!F27</f>
        <v>0</v>
      </c>
      <c r="H28" s="29">
        <f>IF(Notenliste!F27&gt;=0.1,Notenliste!F27/Notenliste!F$1,)</f>
        <v>0</v>
      </c>
      <c r="I28" s="30">
        <f>IF(Endnoten!H28&gt;=(Endnoten!$AG$5/100),1,IF(Endnoten!H28&gt;=(Endnoten!$AG$6/100),2,IF(Endnoten!H28&gt;=(Endnoten!$AG$7/100),3,IF(Endnoten!H28&gt;=(Endnoten!$AG$8/100),4,5))))</f>
        <v>5</v>
      </c>
      <c r="J28" s="31" t="e">
        <f>IF(((Notenliste!F27)/Notenliste!$F$1)&gt;=((Endnoten!$AI$5+1)/100),1,IF(((Notenliste!F27)/Notenliste!$F$1)&gt;=(Endnoten!$AI$5/100),1.1,IF(((Notenliste!F27)/Notenliste!$F$1)&gt;=(Endnoten!$AI$6/100),1.2,IF(((Notenliste!F27)/Notenliste!$F$1)&gt;=(Endnoten!$AI$7/100),1.3,IF(((Notenliste!F27)/Notenliste!$F$1)&gt;=((Endnoten!$AI$8)/100),1.4,IF(((Notenliste!F27)/Notenliste!$F$1)&gt;=((Endnoten!$AI$9)/100),1.44,IF(((Notenliste!F27)/Notenliste!$F$1)&gt;=((Endnoten!$AI$10)/100),1.6,IF(((Notenliste!F27)/Notenliste!$F$1)&gt;=((Endnoten!$AI$11)/100),1.7,IF(((Notenliste!F27)/Notenliste!$F$1)&gt;=((Endnoten!$AI$12)/100),1.8,IF(((Notenliste!F27)/Notenliste!$F$1)&gt;=((Endnoten!$AI$13)/100),1.9,IF(((Notenliste!F27)/Notenliste!$F$1)&gt;=((Endnoten!$AI$14)/100),2,IF(((Notenliste!F27)/Notenliste!$F$1)&gt;=((Endnoten!$AI$15)/100),2.1,IF(((Notenliste!F27)/Notenliste!$F$1)&gt;=((Endnoten!$AI$16)/100),2.2,IF(((Notenliste!F27)/Notenliste!$F$1)&gt;=((Endnoten!$AI$17)/100),2.3,IF(((Notenliste!F27)/Notenliste!$F$1)&gt;=((Endnoten!$AI$18)/100),2.4,IF(((Notenliste!F27)/Notenliste!$F$1)&gt;=((Endnoten!$AI$19)/100),2.5,IF(((Notenliste!F27)/Notenliste!$F$1)&gt;=((Endnoten!$AI$20)/100),2.6,IF(((Notenliste!F27)/Notenliste!$F$1)&gt;=((Endnoten!$AI$21)/100),2.7,IF(((Notenliste!F27)/Notenliste!$F$1)&gt;=((Endnoten!$AI$22)/100),2.8,IF(((Notenliste!F27)/Notenliste!$F$1)&gt;=((Endnoten!$AI$23)/100),2.9,IF(((Notenliste!F27)/Notenliste!$F$1)&gt;=((Endnoten!$AI$24)/100),3,IF(((Notenliste!F27)/Notenliste!$F$1)&gt;=((Endnoten!$AI$25)/100),3.1,IF(((Notenliste!F27)/Notenliste!$F$1)&gt;=((Endnoten!$AI$26)/100),3.2,IF(((Notenliste!F27)/Notenliste!$F$1)&gt;=((Endnoten!$AI$27)/100),3.3,IF(((Notenliste!F27)/Notenliste!$F$1)&gt;=((Endnoten!$AI$28)/100),3.4,IF(((Notenliste!F27)/Notenliste!$F$1)&gt;=((Endnoten!$AI$29)/100),3.5,IF(((Notenliste!F27)/Notenliste!$F$1)&gt;=((Endnoten!$AI$30)/100),3.6,IF(((Notenliste!F27)/Notenliste!$F$1)&gt;=((Endnoten!$AI$31)/100),3.7,IF(((Notenliste!F27)/Notenliste!$F$1)&gt;=((Endnoten!$AI$32)/100),3.8,IF(((Notenliste!F27)/Notenliste!$F$1)&gt;=((Endnoten!$AI$33)/100),3.9,IF(((Notenliste!F27)/Notenliste!$F$1)&gt;=((Endnoten!$AI$34)/100),4,IF(((Notenliste!F27)/Notenliste!$F$1)&gt;=((Endnoten!$AI$35)/100),4.1,IF(((Notenliste!F27)/Notenliste!$F$1)&gt;=((Endnoten!$AI$36)/100),4.2,IF(((Notenliste!F27)/Notenliste!$F$1)&gt;=((Endnoten!$AI$37)/100),4.3,IF(((Notenliste!F27)/Notenliste!$F$1)&gt;=((Endnoten!$AI$38)/100),4.4,IF(((Notenliste!F27)/Notenliste!$F$1)&gt;=((Endnoten!$AI$39)/100),4.5,IF(((Notenliste!F27)/Notenliste!$F$1)&gt;=((Endnoten!$AI$40)/100),4.6,IF(((Notenliste!F27)/Notenliste!$F$1)&gt;=((Endnoten!$AI$41)/100),4.7,IF(((Notenliste!F27)/Notenliste!$F$1)&gt;=((Endnoten!$AI$42)/100),4.8,IF(((Notenliste!F27)/Notenliste!$F$1)&gt;=((Endnoten!$AI$43)/100),4.9,5))))))))))))))))))))))))))))))))))))))))</f>
        <v>#DIV/0!</v>
      </c>
      <c r="K28" s="28">
        <f>Notenliste!H27</f>
        <v>0</v>
      </c>
      <c r="L28" s="29">
        <f>IF(Notenliste!H27&gt;=0.1,Notenliste!H27/Notenliste!H$1,)</f>
        <v>0</v>
      </c>
      <c r="M28" s="30">
        <f>IF(Endnoten!L28&gt;=(Endnoten!$AG$5/100),1,IF(Endnoten!L28&gt;=(Endnoten!$AG$6/100),2,IF(Endnoten!L28&gt;=(Endnoten!$AG$7/100),3,IF(Endnoten!L28&gt;=(Endnoten!$AG$8/100),4,5))))</f>
        <v>5</v>
      </c>
      <c r="N28" s="31" t="e">
        <f>IF(((Notenliste!H27)/Notenliste!$H$1)&gt;=((Endnoten!$AI$5+1)/100),1,IF(((Notenliste!H27)/Notenliste!$H$1)&gt;=(Endnoten!$AI$5/100),1.1,IF(((Notenliste!H27)/Notenliste!$H$1)&gt;=(Endnoten!$AI$6/100),1.2,IF(((Notenliste!H27)/Notenliste!$H$1)&gt;=(Endnoten!$AI$7/100),1.3,IF(((Notenliste!H27)/Notenliste!$H$1)&gt;=((Endnoten!$AI$8)/100),1.4,IF(((Notenliste!H27)/Notenliste!$H$1)&gt;=((Endnoten!$AI$9)/100),1.44,IF(((Notenliste!H27)/Notenliste!$H$1)&gt;=((Endnoten!$AI$10)/100),1.6,IF(((Notenliste!H27)/Notenliste!$H$1)&gt;=((Endnoten!$AI$11)/100),1.7,IF(((Notenliste!H27)/Notenliste!$H$1)&gt;=((Endnoten!$AI$12)/100),1.8,IF(((Notenliste!H27)/Notenliste!$H$1)&gt;=((Endnoten!$AI$13)/100),1.9,IF(((Notenliste!H27)/Notenliste!$H$1)&gt;=((Endnoten!$AI$14)/100),2,IF(((Notenliste!H27)/Notenliste!$H$1)&gt;=((Endnoten!$AI$15)/100),2.1,IF(((Notenliste!H27)/Notenliste!$H$1)&gt;=((Endnoten!$AI$16)/100),2.2,IF(((Notenliste!H27)/Notenliste!$H$1)&gt;=((Endnoten!$AI$17)/100),2.3,IF(((Notenliste!H27)/Notenliste!$H$1)&gt;=((Endnoten!$AI$18)/100),2.4,IF(((Notenliste!H27)/Notenliste!$H$1)&gt;=((Endnoten!$AI$19)/100),2.5,IF(((Notenliste!H27)/Notenliste!$H$1)&gt;=((Endnoten!$AI$20)/100),2.6,IF(((Notenliste!H27)/Notenliste!$H$1)&gt;=((Endnoten!$AI$21)/100),2.7,IF(((Notenliste!H27)/Notenliste!$H$1)&gt;=((Endnoten!$AI$22)/100),2.8,IF(((Notenliste!H27)/Notenliste!$H$1)&gt;=((Endnoten!$AI$23)/100),2.9,IF(((Notenliste!H27)/Notenliste!$H$1)&gt;=((Endnoten!$AI$24)/100),3,IF(((Notenliste!H27)/Notenliste!$H$1)&gt;=((Endnoten!$AI$25)/100),3.1,IF(((Notenliste!H27)/Notenliste!$H$1)&gt;=((Endnoten!$AI$26)/100),3.2,IF(((Notenliste!H27)/Notenliste!$H$1)&gt;=((Endnoten!$AI$27)/100),3.3,IF(((Notenliste!H27)/Notenliste!$H$1)&gt;=((Endnoten!$AI$28)/100),3.4,IF(((Notenliste!H27)/Notenliste!$H$1)&gt;=((Endnoten!$AI$29)/100),3.5,IF(((Notenliste!H27)/Notenliste!$H$1)&gt;=((Endnoten!$AI$30)/100),3.6,IF(((Notenliste!H27)/Notenliste!$H$1)&gt;=((Endnoten!$AI$31)/100),3.7,IF(((Notenliste!H27)/Notenliste!$H$1)&gt;=((Endnoten!$AI$32)/100),3.8,IF(((Notenliste!H27)/Notenliste!$H$1)&gt;=((Endnoten!$AI$33)/100),3.9,IF(((Notenliste!H27)/Notenliste!$H$1)&gt;=((Endnoten!$AI$34)/100),4,IF(((Notenliste!H27)/Notenliste!$H$1)&gt;=((Endnoten!$AI$35)/100),4.1,IF(((Notenliste!H27)/Notenliste!$H$1)&gt;=((Endnoten!$AI$36)/100),4.2,IF(((Notenliste!H27)/Notenliste!$H$1)&gt;=((Endnoten!$AI$37)/100),4.3,IF(((Notenliste!H27)/Notenliste!$H$1)&gt;=((Endnoten!$AI$38)/100),4.4,IF(((Notenliste!H27)/Notenliste!$H$1)&gt;=((Endnoten!$AI$39)/100),4.5,IF(((Notenliste!H27)/Notenliste!$H$1)&gt;=((Endnoten!$AI$40)/100),4.6,IF(((Notenliste!H27)/Notenliste!$H$1)&gt;=((Endnoten!$AI$41)/100),4.7,IF(((Notenliste!H27)/Notenliste!$H$1)&gt;=((Endnoten!$AI$42)/100),4.8,IF(((Notenliste!H27)/Notenliste!$H$1)&gt;=((Endnoten!$AI$43)/100),4.9,5))))))))))))))))))))))))))))))))))))))))</f>
        <v>#DIV/0!</v>
      </c>
      <c r="O28" s="28">
        <f>Notenliste!L27</f>
        <v>0</v>
      </c>
      <c r="P28" s="29">
        <f>IF(Notenliste!J27&gt;=0.1,Notenliste!J27/Notenliste!J$1,)</f>
        <v>0</v>
      </c>
      <c r="Q28" s="30">
        <f>IF(Endnoten!P28&gt;=(Endnoten!$AG$5/100),1,IF(Endnoten!P28&gt;=(Endnoten!$AG$6/100),2,IF(Endnoten!P28&gt;=(Endnoten!$AG$7/100),3,IF(Endnoten!P28&gt;=(Endnoten!$AG$8/100),4,5))))</f>
        <v>5</v>
      </c>
      <c r="R28" s="31" t="e">
        <f>IF(((Notenliste!J27)/Notenliste!$J$1)&gt;=((Endnoten!$AI$5+1)/100),1,IF(((Notenliste!J27)/Notenliste!$J$1)&gt;=(Endnoten!$AI$5/100),1.1,IF(((Notenliste!J27)/Notenliste!$J$1)&gt;=(Endnoten!$AI$6/100),1.2,IF(((Notenliste!J27)/Notenliste!$J$1)&gt;=(Endnoten!$AI$7/100),1.3,IF(((Notenliste!J27)/Notenliste!$J$1)&gt;=((Endnoten!$AI$8)/100),1.4,IF(((Notenliste!J27)/Notenliste!$J$1)&gt;=((Endnoten!$AI$9)/100),1.44,IF(((Notenliste!J27)/Notenliste!$J$1)&gt;=((Endnoten!$AI$10)/100),1.6,IF(((Notenliste!J27)/Notenliste!$J$1)&gt;=((Endnoten!$AI$11)/100),1.7,IF(((Notenliste!J27)/Notenliste!$J$1)&gt;=((Endnoten!$AI$12)/100),1.8,IF(((Notenliste!J27)/Notenliste!$J$1)&gt;=((Endnoten!$AI$13)/100),1.9,IF(((Notenliste!J27)/Notenliste!$J$1)&gt;=((Endnoten!$AI$14)/100),2,IF(((Notenliste!J27)/Notenliste!$J$1)&gt;=((Endnoten!$AI$15)/100),2.1,IF(((Notenliste!J27)/Notenliste!$J$1)&gt;=((Endnoten!$AI$16)/100),2.2,IF(((Notenliste!J27)/Notenliste!$J$1)&gt;=((Endnoten!$AI$17)/100),2.3,IF(((Notenliste!J27)/Notenliste!$J$1)&gt;=((Endnoten!$AI$18)/100),2.4,IF(((Notenliste!J27)/Notenliste!$J$1)&gt;=((Endnoten!$AI$19)/100),2.5,IF(((Notenliste!J27)/Notenliste!$J$1)&gt;=((Endnoten!$AI$20)/100),2.6,IF(((Notenliste!J27)/Notenliste!$J$1)&gt;=((Endnoten!$AI$21)/100),2.7,IF(((Notenliste!J27)/Notenliste!$J$1)&gt;=((Endnoten!$AI$22)/100),2.8,IF(((Notenliste!J27)/Notenliste!$J$1)&gt;=((Endnoten!$AI$23)/100),2.9,IF(((Notenliste!J27)/Notenliste!$J$1)&gt;=((Endnoten!$AI$24)/100),3,IF(((Notenliste!J27)/Notenliste!$J$1)&gt;=((Endnoten!$AI$25)/100),3.1,IF(((Notenliste!J27)/Notenliste!$J$1)&gt;=((Endnoten!$AI$26)/100),3.2,IF(((Notenliste!J27)/Notenliste!$J$1)&gt;=((Endnoten!$AI$27)/100),3.3,IF(((Notenliste!J27)/Notenliste!$J$1)&gt;=((Endnoten!$AI$28)/100),3.4,IF(((Notenliste!J27)/Notenliste!$J$1)&gt;=((Endnoten!$AI$29)/100),3.5,IF(((Notenliste!J27)/Notenliste!$J$1)&gt;=((Endnoten!$AI$30)/100),3.6,IF(((Notenliste!J27)/Notenliste!$J$1)&gt;=((Endnoten!$AI$31)/100),3.7,IF(((Notenliste!J27)/Notenliste!$J$1)&gt;=((Endnoten!$AI$32)/100),3.8,IF(((Notenliste!J27)/Notenliste!$J$1)&gt;=((Endnoten!$AI$33)/100),3.9,IF(((Notenliste!J27)/Notenliste!$J$1)&gt;=((Endnoten!$AI$34)/100),4,IF(((Notenliste!J27)/Notenliste!$J$1)&gt;=((Endnoten!$AI$35)/100),4.1,IF(((Notenliste!J27)/Notenliste!$J$1)&gt;=((Endnoten!$AI$36)/100),4.2,IF(((Notenliste!J27)/Notenliste!$J$1)&gt;=((Endnoten!$AI$37)/100),4.3,IF(((Notenliste!J27)/Notenliste!$J$1)&gt;=((Endnoten!$AI$38)/100),4.4,IF(((Notenliste!J27)/Notenliste!$J$1)&gt;=((Endnoten!$AI$39)/100),4.5,IF(((Notenliste!J27)/Notenliste!$J$1)&gt;=((Endnoten!$AI$40)/100),4.6,IF(((Notenliste!J27)/Notenliste!$J$1)&gt;=((Endnoten!$AI$41)/100),4.7,IF(((Notenliste!J27)/Notenliste!$J$1)&gt;=((Endnoten!$AI$42)/100),4.8,IF(((Notenliste!J27)/Notenliste!$J$1)&gt;=((Endnoten!$AI$43)/100),4.9,5))))))))))))))))))))))))))))))))))))))))</f>
        <v>#DIV/0!</v>
      </c>
      <c r="S28" s="28">
        <f>Notenliste!L27</f>
        <v>0</v>
      </c>
      <c r="T28" s="29">
        <f>IF(Notenliste!L27&gt;=0.1,Notenliste!L27/Notenliste!L$1,)</f>
        <v>0</v>
      </c>
      <c r="U28" s="30">
        <f>IF(Endnoten!T28&gt;=(Endnoten!$AG$5/100),1,IF(Endnoten!T28&gt;=(Endnoten!$AG$6/100),2,IF(Endnoten!T28&gt;=(Endnoten!$AG$7/100),3,IF(Endnoten!T28&gt;=(Endnoten!$AG$8/100),4,5))))</f>
        <v>5</v>
      </c>
      <c r="V28" s="31" t="e">
        <f>IF(((Notenliste!L27)/Notenliste!$L$1)&gt;=((Endnoten!$AI$5+1)/100),1,IF(((Notenliste!L27)/Notenliste!$L$1)&gt;=(Endnoten!$AI$5/100),1.1,IF(((Notenliste!L27)/Notenliste!$L$1)&gt;=(Endnoten!$AI$6/100),1.2,IF(((Notenliste!L27)/Notenliste!$L$1)&gt;=(Endnoten!$AI$7/100),1.3,IF(((Notenliste!L27)/Notenliste!$L$1)&gt;=((Endnoten!$AI$8)/100),1.4,IF(((Notenliste!L27)/Notenliste!$L$1)&gt;=((Endnoten!$AI$9)/100),1.5,IF(((Notenliste!L27)/Notenliste!$L$1)&gt;=((Endnoten!$AI$10)/100),1.6,IF(((Notenliste!L27)/Notenliste!$L$1)&gt;=((Endnoten!$AI$11)/100),1.7,IF(((Notenliste!L27)/Notenliste!$L$1)&gt;=((Endnoten!$AI$12)/100),1.8,IF(((Notenliste!L27)/Notenliste!$L$1)&gt;=((Endnoten!$AI$13)/100),1.9,IF(((Notenliste!L27)/Notenliste!$L$1)&gt;=((Endnoten!$AI$14)/100),2,IF(((Notenliste!L27)/Notenliste!$L$1)&gt;=((Endnoten!$AI$15)/100),2.1,IF(((Notenliste!L27)/Notenliste!$L$1)&gt;=((Endnoten!$AI$16)/100),2.2,IF(((Notenliste!L27)/Notenliste!$L$1)&gt;=((Endnoten!$AI$17)/100),2.3,IF(((Notenliste!L27)/Notenliste!$L$1)&gt;=((Endnoten!$AI$18)/100),2.4,IF(((Notenliste!L27)/Notenliste!$L$1)&gt;=((Endnoten!$AI$19)/100),2.5,IF(((Notenliste!L27)/Notenliste!$L$1)&gt;=((Endnoten!$AI$20)/100),2.6,IF(((Notenliste!L27)/Notenliste!$L$1)&gt;=((Endnoten!$AI$21)/100),2.7,IF(((Notenliste!L27)/Notenliste!$L$1)&gt;=((Endnoten!$AI$22)/100),2.8,IF(((Notenliste!L27)/Notenliste!$L$1)&gt;=((Endnoten!$AI$23)/100),2.9,IF(((Notenliste!L27)/Notenliste!$L$1)&gt;=((Endnoten!$AI$24)/100),3,IF(((Notenliste!L27)/Notenliste!$L$1)&gt;=((Endnoten!$AI$25)/100),3.1,IF(((Notenliste!L27)/Notenliste!$L$1)&gt;=((Endnoten!$AI$26)/100),3.2,IF(((Notenliste!L27)/Notenliste!$L$1)&gt;=((Endnoten!$AI$27)/100),3.3,IF(((Notenliste!L27)/Notenliste!$L$1)&gt;=((Endnoten!$AI$28)/100),3.4,IF(((Notenliste!L27)/Notenliste!$L$1)&gt;=((Endnoten!$AI$29)/100),3.5,IF(((Notenliste!L27)/Notenliste!$L$1)&gt;=((Endnoten!$AI$30)/100),3.6,IF(((Notenliste!L27)/Notenliste!$L$1)&gt;=((Endnoten!$AI$31)/100),3.7,IF(((Notenliste!L27)/Notenliste!$L$1)&gt;=((Endnoten!$AI$32)/100),3.8,IF(((Notenliste!L27)/Notenliste!$L$1)&gt;=((Endnoten!$AI$33)/100),3.9,IF(((Notenliste!L27)/Notenliste!$L$1)&gt;=((Endnoten!$AI$34)/100),4,IF(((Notenliste!L27)/Notenliste!$L$1)&gt;=((Endnoten!$AI$35)/100),4.1,IF(((Notenliste!L27)/Notenliste!$L$1)&gt;=((Endnoten!$AI$36)/100),4.2,IF(((Notenliste!L27)/Notenliste!$L$1)&gt;=((Endnoten!$AI$37)/100),4.3,IF(((Notenliste!L27)/Notenliste!$L$1)&gt;=((Endnoten!$AI$38)/100),4.4,IF(((Notenliste!L27)/Notenliste!$L$1)&gt;=((Endnoten!$AI$39)/100),4.5,IF(((Notenliste!L27)/Notenliste!$L$1)&gt;=((Endnoten!$AI$40)/100),4.6,IF(((Notenliste!L27)/Notenliste!$L$1)&gt;=((Endnoten!$AI$41)/100),4.7,IF(((Notenliste!L27)/Notenliste!$L$1)&gt;=((Endnoten!$AI$42)/100),4.8,IF(((Notenliste!L27)/Notenliste!$L$1)&gt;=((Endnoten!$AI$43)/100),4.9,5))))))))))))))))))))))))))))))))))))))))</f>
        <v>#DIV/0!</v>
      </c>
      <c r="W28" s="28">
        <v>0</v>
      </c>
      <c r="X28" s="29" cm="1">
        <f t="array" ref="X28">ROUND(_xlfn.IFS((T28&gt;0.1),(AVERAGE(F28,J28,N28,R28,U28)),(P28&gt;=0.1),(AVERAGE(F28,J28,N28,R28)),(L28&gt;=0.1),(AVERAGE(F28,J28,N28)),(H28&gt;0.1),(AVERAGE(F28,J28)),(D28&gt;0.1),F28,(D28&lt;0.1),10.12345), 2)</f>
        <v>10.119999999999999</v>
      </c>
      <c r="Y28" s="29" t="str">
        <f t="shared" si="0"/>
        <v>ND</v>
      </c>
      <c r="Z28" s="29" t="e">
        <f t="shared" si="1"/>
        <v>#DIV/0!</v>
      </c>
      <c r="AA28" s="29">
        <f>SUM(Notenliste!O27:AR27)</f>
        <v>26</v>
      </c>
      <c r="AB28" s="29">
        <f>Notenliste!AT27</f>
        <v>1</v>
      </c>
      <c r="AC28" s="29" t="str">
        <f>IF((D28&lt;0.1),"Nur MA",((AB28*Notenliste!$AT$1)+(IF(W28=0,Y28,Z28)*(1-Notenliste!$AT$1))))</f>
        <v>Nur MA</v>
      </c>
      <c r="AD28" s="29" t="e">
        <f t="shared" si="2"/>
        <v>#DIV/0!</v>
      </c>
      <c r="AE28" s="10" t="e">
        <f t="shared" si="3"/>
        <v>#DIV/0!</v>
      </c>
      <c r="AH28" s="17">
        <v>3.4</v>
      </c>
      <c r="AI28" s="17">
        <f>AG7</f>
        <v>65</v>
      </c>
      <c r="AJ28">
        <f>IF(((AM28+AK28+AL28)/$AM$3)&gt;=((Endnoten!$AI$5+1)/100),1,IF(((AM28+AK28+AL28)/$AM$3)&gt;=(Endnoten!$AI$5/100),1.1,IF(((AM28+AK28+AL28)/$AM$3)&gt;=(Endnoten!$AI$6/100),1.2,IF(((AM28+AK28+AL28)/$AM$3)&gt;=(Endnoten!$AI$7/100),1.3,IF(((AM28+AK28+AL28)/$AM$3)&gt;=((Endnoten!$AI$8)/100),1.4,IF(((AM28+AK28+AL28)/$AM$3)&gt;=((Endnoten!$AI$9)/100),1.5,IF(((AM28+AK28+AL28)/$AM$3)&gt;=((Endnoten!$AI$10)/100),1.6,IF(((AM28+AK28+AL28)/$AM$3)&gt;=((Endnoten!$AI$11)/100),1.7,IF(((AM28+AK28+AL28)/$AM$3)&gt;=((Endnoten!$AI$12)/100),1.8,IF(((AM28+AK28+AL28)/$AM$3)&gt;=((Endnoten!$AI$13)/100),1.9,IF(((AM28+AK28+AL28)/$AM$3)&gt;=((Endnoten!$AI$14)/100),2,IF(((AM28+AK28+AL28)/$AM$3)&gt;=((Endnoten!$AI$15)/100),2.1,IF(((AM28+AK28+AL28)/$AM$3)&gt;=((Endnoten!$AI$16)/100),2.2,IF(((AM28+AK28+AL28)/$AM$3)&gt;=((Endnoten!$AI$17)/100),2.3,IF(((AM28+AK28+AL28)/$AM$3)&gt;=((Endnoten!$AI$18)/100),2.4,IF(((AM28+AK28+AL28)/$AM$3)&gt;=((Endnoten!$AI$19)/100),2.5,IF(((AM28+AK28+AL28)/$AM$3)&gt;=((Endnoten!$AI$20)/100),2.6,IF(((AM28+AK28+AL28)/$AM$3)&gt;=((Endnoten!$AI$21)/100),2.7,IF(((AM28+AK28+AL28)/$AM$3)&gt;=((Endnoten!$AI$22)/100),2.8,IF(((AM28+AK28+AL28)/$AM$3)&gt;=((Endnoten!$AI$23)/100),2.9,IF(((AM28+AK28+AL28)/$AM$3)&gt;=((Endnoten!$AI$24)/100),3,IF(((AM28+AK28+AL28)/$AM$3)&gt;=((Endnoten!$AI$25)/100),3.1,IF(((AM28+AK28+AL28)/$AM$3)&gt;=((Endnoten!$AI$26)/100),3.2,IF(((AM28+AK28+AL28)/$AM$3)&gt;=((Endnoten!$AI$27)/100),3.3,IF(((AM28+AK28+AL28)/$AM$3)&gt;=((Endnoten!$AI$28)/100),3.4,IF(((AM28+AK28+AL28)/$AM$3)&gt;=((Endnoten!$AI$29)/100),3.5,IF(((AM28+AK28+AL28)/$AM$3)&gt;=((Endnoten!$AI$30)/100),3.6,IF(((AM28+AK28+AL28)/$AM$3)&gt;=((Endnoten!$AI$31)/100),3.7,IF(((AM28+AK28+AL28)/$AM$3)&gt;=((Endnoten!$AI$32)/100),3.8,IF(((AM28+AK28+AL28)/$AM$3)&gt;=((Endnoten!$AI$33)/100),3.9,IF(((AM28+AK28+AL28)/$AM$3)&gt;=((Endnoten!$AI$34)/100),4,IF(((AM28+AK28+AL28)/$AM$3)&gt;=((Endnoten!$AI$35)/100),4.1,IF(((AM28+AK28+AL28)/$AM$3)&gt;=((Endnoten!$AI$36)/100),4.2,IF(((AM28+AK28+AL28)/$AM$3)&gt;=((Endnoten!$AI$37)/100),4.3,IF(((AM28+AK28+AL28)/$AM$3)&gt;=((Endnoten!$AI$38)/100),4.4,IF(((AM28+AK28+AL28)/$AM$3)&gt;=((Endnoten!$AI$39)/100),4.5,IF(((AM28+AK28+AL28)/$AM$3)&gt;=((Endnoten!$AI$40)/100),4.6,IF(((AM28+AK28+AL28)/$AM$3)&gt;=((Endnoten!$AI$41)/100),4.7,IF(((AM28+AK28+AL28)/$AM$3)&gt;=((Endnoten!$AI$42)/100),4.8,IF(((AM28+AK28+AL28)/$AM$3)&gt;=((Endnoten!$AI$43)/100),4.9,5))))))))))))))))))))))))))))))))))))))))</f>
        <v>3.4</v>
      </c>
      <c r="AM28">
        <f t="shared" si="8"/>
        <v>65</v>
      </c>
      <c r="AO28" s="53"/>
      <c r="AP28" s="53" t="e">
        <f t="shared" si="4"/>
        <v>#DIV/0!</v>
      </c>
      <c r="AQ28" s="53" t="e">
        <f t="shared" si="5"/>
        <v>#DIV/0!</v>
      </c>
      <c r="AR28" s="53" t="e">
        <f t="shared" si="6"/>
        <v>#DIV/0!</v>
      </c>
      <c r="AS28" s="53" t="e">
        <f t="shared" si="7"/>
        <v>#DIV/0!</v>
      </c>
      <c r="AU28" s="1">
        <f>IF(((Notenliste!D27+Notenliste!F27+Notenliste!H27)/$AU$1)&gt;=((Endnoten!$AI$5+1)/100),1,IF(((Notenliste!D27+Notenliste!F27+Notenliste!H27)/$AU$1)&gt;=(Endnoten!$AI$5/100),1.1,IF(((Notenliste!D27+Notenliste!F27+Notenliste!H27)/$AU$1)&gt;=(Endnoten!$AI$6/100),1.2,IF(((Notenliste!D27+Notenliste!F27+Notenliste!H27)/$AU$1)&gt;=(Endnoten!$AI$7/100),1.3,IF(((Notenliste!D27+Notenliste!F27+Notenliste!H27)/$AU$1)&gt;=((Endnoten!$AI$8)/100),1.4,IF(((Notenliste!D27+Notenliste!F27+Notenliste!H27)/$AU$1)&gt;=((Endnoten!$AI$9)/100),1.5,IF(((Notenliste!D27+Notenliste!F27+Notenliste!H27)/$AU$1)&gt;=((Endnoten!$AI$10)/100),1.6,IF(((Notenliste!D27+Notenliste!F27+Notenliste!H27)/$AU$1)&gt;=((Endnoten!$AI$11)/100),1.7,IF(((Notenliste!D27+Notenliste!F27+Notenliste!H27)/$AU$1)&gt;=((Endnoten!$AI$12)/100),1.8,IF(((Notenliste!D27+Notenliste!F27+Notenliste!H27)/$AU$1)&gt;=((Endnoten!$AI$13)/100),1.9,IF(((Notenliste!D27+Notenliste!F27+Notenliste!H27)/$AU$1)&gt;=((Endnoten!$AI$14)/100),2,IF(((Notenliste!D27+Notenliste!F27+Notenliste!H27)/$AU$1)&gt;=((Endnoten!$AI$15)/100),2.1,IF(((Notenliste!D27+Notenliste!F27+Notenliste!H27)/$AU$1)&gt;=((Endnoten!$AI$16)/100),2.2,IF(((Notenliste!D27+Notenliste!F27+Notenliste!H27)/$AU$1)&gt;=((Endnoten!$AI$17)/100),2.3,IF(((Notenliste!D27+Notenliste!F27+Notenliste!H27)/$AU$1)&gt;=((Endnoten!$AI$18)/100),2.4,IF(((Notenliste!D27+Notenliste!F27+Notenliste!H27)/$AU$1)&gt;=((Endnoten!$AI$19)/100),2.5,IF(((Notenliste!D27+Notenliste!F27+Notenliste!H27)/$AU$1)&gt;=((Endnoten!$AI$20)/100),2.6,IF(((Notenliste!D27+Notenliste!F27+Notenliste!H27)/$AU$1)&gt;=((Endnoten!$AI$21)/100),2.7,IF(((Notenliste!D27+Notenliste!F27+Notenliste!H27)/$AU$1)&gt;=((Endnoten!$AI$22)/100),2.8,IF(((Notenliste!D27+Notenliste!F27+Notenliste!H27)/$AU$1)&gt;=((Endnoten!$AI$23)/100),2.9,IF(((Notenliste!D27+Notenliste!F27+Notenliste!H27)/$AU$1)&gt;=((Endnoten!$AI$24)/100),3,IF(((Notenliste!D27+Notenliste!F27+Notenliste!H27)/$AU$1)&gt;=((Endnoten!$AI$25)/100),3.1,IF(((Notenliste!D27+Notenliste!F27+Notenliste!H27)/$AU$1)&gt;=((Endnoten!$AI$26)/100),3.2,IF(((Notenliste!D27+Notenliste!F27+Notenliste!H27)/$AU$1)&gt;=((Endnoten!$AI$27)/100),3.3,IF(((Notenliste!D27+Notenliste!F27+Notenliste!H27)/$AU$1)&gt;=((Endnoten!$AI$28)/100),3.4,IF(((Notenliste!D27+Notenliste!F27+Notenliste!H27)/$AU$1)&gt;=((Endnoten!$AI$29)/100),3.5,IF(((Notenliste!D27+Notenliste!F27+Notenliste!H27)/$AU$1)&gt;=((Endnoten!$AI$30)/100),3.6,IF(((Notenliste!D27+Notenliste!F27+Notenliste!H27)/$AU$1)&gt;=((Endnoten!$AI$31)/100),3.7,IF(((Notenliste!D27+Notenliste!F27+Notenliste!H27)/$AU$1)&gt;=((Endnoten!$AI$32)/100),3.8,IF(((Notenliste!D27+Notenliste!F27+Notenliste!H27)/$AU$1)&gt;=((Endnoten!$AI$33)/100),3.9,IF(((Notenliste!D27+Notenliste!F27+Notenliste!H27)/$AU$1)&gt;=((Endnoten!$AI$34)/100),4,IF(((Notenliste!D27+Notenliste!F27+Notenliste!H27)/$AU$1)&gt;=((Endnoten!$AI$35)/100),4.1,IF(((Notenliste!D27+Notenliste!F27+Notenliste!H27)/$AU$1)&gt;=((Endnoten!$AI$36)/100),4.2,IF(((Notenliste!D27+Notenliste!F27+Notenliste!H27)/$AU$1)&gt;=((Endnoten!$AI$37)/100),4.3,IF(((Notenliste!D27+Notenliste!F27+Notenliste!H27)/$AU$1)&gt;=((Endnoten!$AI$38)/100),4.4,IF(((Notenliste!D27+Notenliste!F27+Notenliste!H27)/$AU$1)&gt;=((Endnoten!$AI$39)/100),4.5,IF(((Notenliste!D27+Notenliste!F27+Notenliste!H27)/$AU$1)&gt;=((Endnoten!$AI$40)/100),4.6,IF(((Notenliste!D27+Notenliste!F27+Notenliste!H27)/$AU$1)&gt;=((Endnoten!$AI$41)/100),4.7,IF(((Notenliste!D27+Notenliste!F27+Notenliste!H27)/$AU$1)&gt;=((Endnoten!$AI$42)/100),4.8,IF(((Notenliste!D27+Notenliste!F27+Notenliste!H27)/$AU$1)&gt;=((Endnoten!$AI$43)/100),4.9,5))))))))))))))))))))))))))))))))))))))))</f>
        <v>5</v>
      </c>
      <c r="AV28" s="1">
        <f>IF(((Notenliste!D27+Notenliste!F27+Notenliste!H27+Notenliste!L27)/$AV$1)&gt;=((Endnoten!$AI$5+1)/100),1,IF(((Notenliste!D27+Notenliste!F27+Notenliste!H27+Notenliste!L27)/$AV$1)&gt;=(Endnoten!$AI$5/100),1.1,IF(((Notenliste!D27+Notenliste!F27+Notenliste!H27+Notenliste!L27)/$AV$1)&gt;=(Endnoten!$AI$6/100),1.2,IF(((Notenliste!D27+Notenliste!F27+Notenliste!H27+Notenliste!L27)/$AV$1)&gt;=(Endnoten!$AI$7/100),1.3,IF(((Notenliste!D27+Notenliste!F27+Notenliste!H27+Notenliste!L27)/$AV$1)&gt;=((Endnoten!$AI$8)/100),1.4,IF(((Notenliste!D27+Notenliste!F27+Notenliste!H27+Notenliste!L27)/$AV$1)&gt;=((Endnoten!$AI$9)/100),1.5,IF(((Notenliste!D27+Notenliste!F27+Notenliste!H27+Notenliste!L27)/$AV$1)&gt;=((Endnoten!$AI$10)/100),1.6,IF(((Notenliste!D27+Notenliste!F27+Notenliste!H27+Notenliste!L27)/$AV$1)&gt;=((Endnoten!$AI$11)/100),1.7,IF(((Notenliste!D27+Notenliste!F27+Notenliste!H27+Notenliste!L27)/$AV$1)&gt;=((Endnoten!$AI$12)/100),1.8,IF(((Notenliste!D27+Notenliste!F27+Notenliste!H27+Notenliste!L27)/$AV$1)&gt;=((Endnoten!$AI$13)/100),1.9,IF(((Notenliste!D27+Notenliste!F27+Notenliste!H27+Notenliste!L27)/$AV$1)&gt;=((Endnoten!$AI$14)/100),2,IF(((Notenliste!D27+Notenliste!F27+Notenliste!H27+Notenliste!L27)/$AV$1)&gt;=((Endnoten!$AI$15)/100),2.1,IF(((Notenliste!D27+Notenliste!F27+Notenliste!H27+Notenliste!L27)/$AV$1)&gt;=((Endnoten!$AI$16)/100),2.2,IF(((Notenliste!D27+Notenliste!F27+Notenliste!H27+Notenliste!L27)/$AV$1)&gt;=((Endnoten!$AI$17)/100),2.3,IF(((Notenliste!D27+Notenliste!F27+Notenliste!H27+Notenliste!L27)/$AV$1)&gt;=((Endnoten!$AI$18)/100),2.4,IF(((Notenliste!D27+Notenliste!F27+Notenliste!H27+Notenliste!L27)/$AV$1)&gt;=((Endnoten!$AI$19)/100),2.5,IF(((Notenliste!D27+Notenliste!F27+Notenliste!H27+Notenliste!L27)/$AV$1)&gt;=((Endnoten!$AI$20)/100),2.6,IF(((Notenliste!D27+Notenliste!F27+Notenliste!H27+Notenliste!L27)/$AV$1)&gt;=((Endnoten!$AI$21)/100),2.7,IF(((Notenliste!D27+Notenliste!F27+Notenliste!H27+Notenliste!L27)/$AV$1)&gt;=((Endnoten!$AI$22)/100),2.8,IF(((Notenliste!D27+Notenliste!F27+Notenliste!H27+Notenliste!L27)/$AV$1)&gt;=((Endnoten!$AI$23)/100),2.9,IF(((Notenliste!D27+Notenliste!F27+Notenliste!H27+Notenliste!L27)/$AV$1)&gt;=((Endnoten!$AI$24)/100),3,IF(((Notenliste!D27+Notenliste!F27+Notenliste!H27+Notenliste!L27)/$AV$1)&gt;=((Endnoten!$AI$25)/100),3.1,IF(((Notenliste!D27+Notenliste!F27+Notenliste!H27+Notenliste!L27)/$AV$1)&gt;=((Endnoten!$AI$26)/100),3.2,IF(((Notenliste!D27+Notenliste!F27+Notenliste!H27+Notenliste!L27)/$AV$1)&gt;=((Endnoten!$AI$27)/100),3.3,IF(((Notenliste!D27+Notenliste!F27+Notenliste!H27+Notenliste!L27)/$AV$1)&gt;=((Endnoten!$AI$28)/100),3.4,IF(((Notenliste!D27+Notenliste!F27+Notenliste!H27+Notenliste!L27)/$AV$1)&gt;=((Endnoten!$AI$29)/100),3.5,IF(((Notenliste!D27+Notenliste!F27+Notenliste!H27+Notenliste!L27)/$AV$1)&gt;=((Endnoten!$AI$30)/100),3.6,IF(((Notenliste!D27+Notenliste!F27+Notenliste!H27+Notenliste!L27)/$AV$1)&gt;=((Endnoten!$AI$31)/100),3.7,IF(((Notenliste!D27+Notenliste!F27+Notenliste!H27+Notenliste!L27)/$AV$1)&gt;=((Endnoten!$AI$32)/100),3.8,IF(((Notenliste!D27+Notenliste!F27+Notenliste!H27+Notenliste!L27)/$AV$1)&gt;=((Endnoten!$AI$33)/100),3.9,IF(((Notenliste!D27+Notenliste!F27+Notenliste!H27+Notenliste!L27)/$AV$1)&gt;=((Endnoten!$AI$34)/100),4,IF(((Notenliste!D27+Notenliste!F27+Notenliste!H27+Notenliste!L27)/$AV$1)&gt;=((Endnoten!$AI$35)/100),4.1,IF(((Notenliste!D27+Notenliste!F27+Notenliste!H27+Notenliste!L27)/$AV$1)&gt;=((Endnoten!$AI$36)/100),4.2,IF(((Notenliste!D27+Notenliste!F27+Notenliste!H27+Notenliste!L27)/$AV$1)&gt;=((Endnoten!$AI$37)/100),4.3,IF(((Notenliste!D27+Notenliste!F27+Notenliste!H27+Notenliste!L27)/$AV$1)&gt;=((Endnoten!$AI$38)/100),4.4,IF(((Notenliste!D27+Notenliste!F27+Notenliste!H27+Notenliste!L27)/$AV$1)&gt;=((Endnoten!$AI$39)/100),4.5,IF(((Notenliste!D27+Notenliste!F27+Notenliste!H27+Notenliste!L27)/$AV$1)&gt;=((Endnoten!$AI$40)/100),4.6,IF(((Notenliste!D27+Notenliste!F27+Notenliste!H27+Notenliste!L27)/$AV$1)&gt;=((Endnoten!$AI$41)/100),4.7,IF(((Notenliste!D27+Notenliste!F27+Notenliste!H27+Notenliste!L27)/$AV$1)&gt;=((Endnoten!$AI$42)/100),4.8,IF(((Notenliste!D27+Notenliste!F27+Notenliste!H27+Notenliste!L27)/$AV$1)&gt;=((Endnoten!$AI$43)/100),4.9,5))))))))))))))))))))))))))))))))))))))))</f>
        <v>5</v>
      </c>
    </row>
    <row r="29" spans="1:48" ht="18.75" x14ac:dyDescent="0.3">
      <c r="A29" s="32">
        <f>'Schüler+Bedienungsanleitung'!B41</f>
        <v>26</v>
      </c>
      <c r="B29" s="34">
        <f>'Schüler+Bedienungsanleitung'!C41</f>
        <v>26</v>
      </c>
      <c r="C29" s="32">
        <f>Notenliste!D28</f>
        <v>0</v>
      </c>
      <c r="D29" s="33">
        <f>IF(Notenliste!D28&gt;=0.1,Notenliste!D28/Notenliste!D$1,)</f>
        <v>0</v>
      </c>
      <c r="E29" s="34">
        <f>IF(Endnoten!D29&gt;=(Endnoten!$AG$5/100),1,IF(Endnoten!D29&gt;=(Endnoten!$AG$6/100),2,IF(Endnoten!D29&gt;=(Endnoten!$AG$7/100),3,IF(Endnoten!D29&gt;=(Endnoten!$AG$8/100),4,5))))</f>
        <v>5</v>
      </c>
      <c r="F29" s="38">
        <f>IF(((Notenliste!D28)/Notenliste!$D$1)&gt;=((Endnoten!$AI$5+1)/100),1,IF(((Notenliste!D28)/Notenliste!$D$1)&gt;=(Endnoten!$AI$5/100),1.1,IF(((Notenliste!D28)/Notenliste!$D$1)&gt;=(Endnoten!$AI$6/100),1.2,IF(((Notenliste!D28)/Notenliste!$D$1)&gt;=(Endnoten!$AI$7/100),1.3,IF(((Notenliste!D28)/Notenliste!$D$1)&gt;=((Endnoten!$AI$8)/100),1.4,IF(((Notenliste!D28)/Notenliste!$D$1)&gt;=((Endnoten!$AI$9)/100),1.44,IF(((Notenliste!D28)/Notenliste!$D$1)&gt;=((Endnoten!$AI$10)/100),1.6,IF(((Notenliste!D28)/Notenliste!$D$1)&gt;=((Endnoten!$AI$11)/100),1.7,IF(((Notenliste!D28)/Notenliste!$D$1)&gt;=((Endnoten!$AI$12)/100),1.8,IF(((Notenliste!D28)/Notenliste!$D$1)&gt;=((Endnoten!$AI$13)/100),1.9,IF(((Notenliste!D28)/Notenliste!$D$1)&gt;=((Endnoten!$AI$14)/100),2,IF(((Notenliste!D28)/Notenliste!$D$1)&gt;=((Endnoten!$AI$15)/100),2.1,IF(((Notenliste!D28)/Notenliste!$D$1)&gt;=((Endnoten!$AI$16)/100),2.2,IF(((Notenliste!D28)/Notenliste!$D$1)&gt;=((Endnoten!$AI$17)/100),2.3,IF(((Notenliste!D28)/Notenliste!$D$1)&gt;=((Endnoten!$AI$18)/100),2.4,IF(((Notenliste!D28)/Notenliste!$D$1)&gt;=((Endnoten!$AI$19)/100),2.5,IF(((Notenliste!D28)/Notenliste!$D$1)&gt;=((Endnoten!$AI$20)/100),2.6,IF(((Notenliste!D28)/Notenliste!$D$1)&gt;=((Endnoten!$AI$21)/100),2.7,IF(((Notenliste!D28)/Notenliste!$D$1)&gt;=((Endnoten!$AI$22)/100),2.8,IF(((Notenliste!D28)/Notenliste!$D$1)&gt;=((Endnoten!$AI$23)/100),2.9,IF(((Notenliste!D28)/Notenliste!$D$1)&gt;=((Endnoten!$AI$24)/100),3,IF(((Notenliste!D28)/Notenliste!$D$1)&gt;=((Endnoten!$AI$25)/100),3.1,IF(((Notenliste!D28)/Notenliste!$D$1)&gt;=((Endnoten!$AI$26)/100),3.2,IF(((Notenliste!D28)/Notenliste!$D$1)&gt;=((Endnoten!$AI$27)/100),3.3,IF(((Notenliste!D28)/Notenliste!$D$1)&gt;=((Endnoten!$AI$28)/100),3.4,IF(((Notenliste!D28)/Notenliste!$D$1)&gt;=((Endnoten!$AI$29)/100),3.5,IF(((Notenliste!D28)/Notenliste!$D$1)&gt;=((Endnoten!$AI$30)/100),3.6,IF(((Notenliste!D28)/Notenliste!$D$1)&gt;=((Endnoten!$AI$31)/100),3.7,IF(((Notenliste!D28)/Notenliste!$D$1)&gt;=((Endnoten!$AI$32)/100),3.8,IF(((Notenliste!D28)/Notenliste!$D$1)&gt;=((Endnoten!$AI$33)/100),3.9,IF(((Notenliste!D28)/Notenliste!$D$1)&gt;=((Endnoten!$AI$34)/100),4,IF(((Notenliste!D28)/Notenliste!$D$1)&gt;=((Endnoten!$AI$35)/100),4.1,IF(((Notenliste!D28)/Notenliste!$D$1)&gt;=((Endnoten!$AI$36)/100),4.2,IF(((Notenliste!D28)/Notenliste!$D$1)&gt;=((Endnoten!$AI$37)/100),4.3,IF(((Notenliste!D28)/Notenliste!$D$1)&gt;=((Endnoten!$AI$38)/100),4.4,IF(((Notenliste!D28)/Notenliste!$D$1)&gt;=((Endnoten!$AI$39)/100),4.5,IF(((Notenliste!D28)/Notenliste!$D$1)&gt;=((Endnoten!$AI$40)/100),4.6,IF(((Notenliste!D28)/Notenliste!$D$1)&gt;=((Endnoten!$AI$41)/100),4.7,IF(((Notenliste!D28)/Notenliste!$D$1)&gt;=((Endnoten!$AI$42)/100),4.8,IF(((Notenliste!D28)/Notenliste!$D$1)&gt;=((Endnoten!$AI$43)/100),4.9,5))))))))))))))))))))))))))))))))))))))))</f>
        <v>5</v>
      </c>
      <c r="G29" s="32">
        <f>Notenliste!F28</f>
        <v>0</v>
      </c>
      <c r="H29" s="33">
        <f>IF(Notenliste!F28&gt;=0.1,Notenliste!F28/Notenliste!F$1,)</f>
        <v>0</v>
      </c>
      <c r="I29" s="34">
        <f>IF(Endnoten!H29&gt;=(Endnoten!$AG$5/100),1,IF(Endnoten!H29&gt;=(Endnoten!$AG$6/100),2,IF(Endnoten!H29&gt;=(Endnoten!$AG$7/100),3,IF(Endnoten!H29&gt;=(Endnoten!$AG$8/100),4,5))))</f>
        <v>5</v>
      </c>
      <c r="J29" s="38" t="e">
        <f>IF(((Notenliste!F28)/Notenliste!$F$1)&gt;=((Endnoten!$AI$5+1)/100),1,IF(((Notenliste!F28)/Notenliste!$F$1)&gt;=(Endnoten!$AI$5/100),1.1,IF(((Notenliste!F28)/Notenliste!$F$1)&gt;=(Endnoten!$AI$6/100),1.2,IF(((Notenliste!F28)/Notenliste!$F$1)&gt;=(Endnoten!$AI$7/100),1.3,IF(((Notenliste!F28)/Notenliste!$F$1)&gt;=((Endnoten!$AI$8)/100),1.4,IF(((Notenliste!F28)/Notenliste!$F$1)&gt;=((Endnoten!$AI$9)/100),1.44,IF(((Notenliste!F28)/Notenliste!$F$1)&gt;=((Endnoten!$AI$10)/100),1.6,IF(((Notenliste!F28)/Notenliste!$F$1)&gt;=((Endnoten!$AI$11)/100),1.7,IF(((Notenliste!F28)/Notenliste!$F$1)&gt;=((Endnoten!$AI$12)/100),1.8,IF(((Notenliste!F28)/Notenliste!$F$1)&gt;=((Endnoten!$AI$13)/100),1.9,IF(((Notenliste!F28)/Notenliste!$F$1)&gt;=((Endnoten!$AI$14)/100),2,IF(((Notenliste!F28)/Notenliste!$F$1)&gt;=((Endnoten!$AI$15)/100),2.1,IF(((Notenliste!F28)/Notenliste!$F$1)&gt;=((Endnoten!$AI$16)/100),2.2,IF(((Notenliste!F28)/Notenliste!$F$1)&gt;=((Endnoten!$AI$17)/100),2.3,IF(((Notenliste!F28)/Notenliste!$F$1)&gt;=((Endnoten!$AI$18)/100),2.4,IF(((Notenliste!F28)/Notenliste!$F$1)&gt;=((Endnoten!$AI$19)/100),2.5,IF(((Notenliste!F28)/Notenliste!$F$1)&gt;=((Endnoten!$AI$20)/100),2.6,IF(((Notenliste!F28)/Notenliste!$F$1)&gt;=((Endnoten!$AI$21)/100),2.7,IF(((Notenliste!F28)/Notenliste!$F$1)&gt;=((Endnoten!$AI$22)/100),2.8,IF(((Notenliste!F28)/Notenliste!$F$1)&gt;=((Endnoten!$AI$23)/100),2.9,IF(((Notenliste!F28)/Notenliste!$F$1)&gt;=((Endnoten!$AI$24)/100),3,IF(((Notenliste!F28)/Notenliste!$F$1)&gt;=((Endnoten!$AI$25)/100),3.1,IF(((Notenliste!F28)/Notenliste!$F$1)&gt;=((Endnoten!$AI$26)/100),3.2,IF(((Notenliste!F28)/Notenliste!$F$1)&gt;=((Endnoten!$AI$27)/100),3.3,IF(((Notenliste!F28)/Notenliste!$F$1)&gt;=((Endnoten!$AI$28)/100),3.4,IF(((Notenliste!F28)/Notenliste!$F$1)&gt;=((Endnoten!$AI$29)/100),3.5,IF(((Notenliste!F28)/Notenliste!$F$1)&gt;=((Endnoten!$AI$30)/100),3.6,IF(((Notenliste!F28)/Notenliste!$F$1)&gt;=((Endnoten!$AI$31)/100),3.7,IF(((Notenliste!F28)/Notenliste!$F$1)&gt;=((Endnoten!$AI$32)/100),3.8,IF(((Notenliste!F28)/Notenliste!$F$1)&gt;=((Endnoten!$AI$33)/100),3.9,IF(((Notenliste!F28)/Notenliste!$F$1)&gt;=((Endnoten!$AI$34)/100),4,IF(((Notenliste!F28)/Notenliste!$F$1)&gt;=((Endnoten!$AI$35)/100),4.1,IF(((Notenliste!F28)/Notenliste!$F$1)&gt;=((Endnoten!$AI$36)/100),4.2,IF(((Notenliste!F28)/Notenliste!$F$1)&gt;=((Endnoten!$AI$37)/100),4.3,IF(((Notenliste!F28)/Notenliste!$F$1)&gt;=((Endnoten!$AI$38)/100),4.4,IF(((Notenliste!F28)/Notenliste!$F$1)&gt;=((Endnoten!$AI$39)/100),4.5,IF(((Notenliste!F28)/Notenliste!$F$1)&gt;=((Endnoten!$AI$40)/100),4.6,IF(((Notenliste!F28)/Notenliste!$F$1)&gt;=((Endnoten!$AI$41)/100),4.7,IF(((Notenliste!F28)/Notenliste!$F$1)&gt;=((Endnoten!$AI$42)/100),4.8,IF(((Notenliste!F28)/Notenliste!$F$1)&gt;=((Endnoten!$AI$43)/100),4.9,5))))))))))))))))))))))))))))))))))))))))</f>
        <v>#DIV/0!</v>
      </c>
      <c r="K29" s="32">
        <f>Notenliste!H28</f>
        <v>0</v>
      </c>
      <c r="L29" s="33">
        <f>IF(Notenliste!H28&gt;=0.1,Notenliste!H28/Notenliste!H$1,)</f>
        <v>0</v>
      </c>
      <c r="M29" s="34">
        <f>IF(Endnoten!L29&gt;=(Endnoten!$AG$5/100),1,IF(Endnoten!L29&gt;=(Endnoten!$AG$6/100),2,IF(Endnoten!L29&gt;=(Endnoten!$AG$7/100),3,IF(Endnoten!L29&gt;=(Endnoten!$AG$8/100),4,5))))</f>
        <v>5</v>
      </c>
      <c r="N29" s="38" t="e">
        <f>IF(((Notenliste!H28)/Notenliste!$H$1)&gt;=((Endnoten!$AI$5+1)/100),1,IF(((Notenliste!H28)/Notenliste!$H$1)&gt;=(Endnoten!$AI$5/100),1.1,IF(((Notenliste!H28)/Notenliste!$H$1)&gt;=(Endnoten!$AI$6/100),1.2,IF(((Notenliste!H28)/Notenliste!$H$1)&gt;=(Endnoten!$AI$7/100),1.3,IF(((Notenliste!H28)/Notenliste!$H$1)&gt;=((Endnoten!$AI$8)/100),1.4,IF(((Notenliste!H28)/Notenliste!$H$1)&gt;=((Endnoten!$AI$9)/100),1.44,IF(((Notenliste!H28)/Notenliste!$H$1)&gt;=((Endnoten!$AI$10)/100),1.6,IF(((Notenliste!H28)/Notenliste!$H$1)&gt;=((Endnoten!$AI$11)/100),1.7,IF(((Notenliste!H28)/Notenliste!$H$1)&gt;=((Endnoten!$AI$12)/100),1.8,IF(((Notenliste!H28)/Notenliste!$H$1)&gt;=((Endnoten!$AI$13)/100),1.9,IF(((Notenliste!H28)/Notenliste!$H$1)&gt;=((Endnoten!$AI$14)/100),2,IF(((Notenliste!H28)/Notenliste!$H$1)&gt;=((Endnoten!$AI$15)/100),2.1,IF(((Notenliste!H28)/Notenliste!$H$1)&gt;=((Endnoten!$AI$16)/100),2.2,IF(((Notenliste!H28)/Notenliste!$H$1)&gt;=((Endnoten!$AI$17)/100),2.3,IF(((Notenliste!H28)/Notenliste!$H$1)&gt;=((Endnoten!$AI$18)/100),2.4,IF(((Notenliste!H28)/Notenliste!$H$1)&gt;=((Endnoten!$AI$19)/100),2.5,IF(((Notenliste!H28)/Notenliste!$H$1)&gt;=((Endnoten!$AI$20)/100),2.6,IF(((Notenliste!H28)/Notenliste!$H$1)&gt;=((Endnoten!$AI$21)/100),2.7,IF(((Notenliste!H28)/Notenliste!$H$1)&gt;=((Endnoten!$AI$22)/100),2.8,IF(((Notenliste!H28)/Notenliste!$H$1)&gt;=((Endnoten!$AI$23)/100),2.9,IF(((Notenliste!H28)/Notenliste!$H$1)&gt;=((Endnoten!$AI$24)/100),3,IF(((Notenliste!H28)/Notenliste!$H$1)&gt;=((Endnoten!$AI$25)/100),3.1,IF(((Notenliste!H28)/Notenliste!$H$1)&gt;=((Endnoten!$AI$26)/100),3.2,IF(((Notenliste!H28)/Notenliste!$H$1)&gt;=((Endnoten!$AI$27)/100),3.3,IF(((Notenliste!H28)/Notenliste!$H$1)&gt;=((Endnoten!$AI$28)/100),3.4,IF(((Notenliste!H28)/Notenliste!$H$1)&gt;=((Endnoten!$AI$29)/100),3.5,IF(((Notenliste!H28)/Notenliste!$H$1)&gt;=((Endnoten!$AI$30)/100),3.6,IF(((Notenliste!H28)/Notenliste!$H$1)&gt;=((Endnoten!$AI$31)/100),3.7,IF(((Notenliste!H28)/Notenliste!$H$1)&gt;=((Endnoten!$AI$32)/100),3.8,IF(((Notenliste!H28)/Notenliste!$H$1)&gt;=((Endnoten!$AI$33)/100),3.9,IF(((Notenliste!H28)/Notenliste!$H$1)&gt;=((Endnoten!$AI$34)/100),4,IF(((Notenliste!H28)/Notenliste!$H$1)&gt;=((Endnoten!$AI$35)/100),4.1,IF(((Notenliste!H28)/Notenliste!$H$1)&gt;=((Endnoten!$AI$36)/100),4.2,IF(((Notenliste!H28)/Notenliste!$H$1)&gt;=((Endnoten!$AI$37)/100),4.3,IF(((Notenliste!H28)/Notenliste!$H$1)&gt;=((Endnoten!$AI$38)/100),4.4,IF(((Notenliste!H28)/Notenliste!$H$1)&gt;=((Endnoten!$AI$39)/100),4.5,IF(((Notenliste!H28)/Notenliste!$H$1)&gt;=((Endnoten!$AI$40)/100),4.6,IF(((Notenliste!H28)/Notenliste!$H$1)&gt;=((Endnoten!$AI$41)/100),4.7,IF(((Notenliste!H28)/Notenliste!$H$1)&gt;=((Endnoten!$AI$42)/100),4.8,IF(((Notenliste!H28)/Notenliste!$H$1)&gt;=((Endnoten!$AI$43)/100),4.9,5))))))))))))))))))))))))))))))))))))))))</f>
        <v>#DIV/0!</v>
      </c>
      <c r="O29" s="32">
        <f>Notenliste!L28</f>
        <v>0</v>
      </c>
      <c r="P29" s="33">
        <f>IF(Notenliste!J28&gt;=0.1,Notenliste!J28/Notenliste!J$1,)</f>
        <v>0</v>
      </c>
      <c r="Q29" s="34">
        <f>IF(Endnoten!P29&gt;=(Endnoten!$AG$5/100),1,IF(Endnoten!P29&gt;=(Endnoten!$AG$6/100),2,IF(Endnoten!P29&gt;=(Endnoten!$AG$7/100),3,IF(Endnoten!P29&gt;=(Endnoten!$AG$8/100),4,5))))</f>
        <v>5</v>
      </c>
      <c r="R29" s="38" t="e">
        <f>IF(((Notenliste!J28)/Notenliste!$J$1)&gt;=((Endnoten!$AI$5+1)/100),1,IF(((Notenliste!J28)/Notenliste!$J$1)&gt;=(Endnoten!$AI$5/100),1.1,IF(((Notenliste!J28)/Notenliste!$J$1)&gt;=(Endnoten!$AI$6/100),1.2,IF(((Notenliste!J28)/Notenliste!$J$1)&gt;=(Endnoten!$AI$7/100),1.3,IF(((Notenliste!J28)/Notenliste!$J$1)&gt;=((Endnoten!$AI$8)/100),1.4,IF(((Notenliste!J28)/Notenliste!$J$1)&gt;=((Endnoten!$AI$9)/100),1.44,IF(((Notenliste!J28)/Notenliste!$J$1)&gt;=((Endnoten!$AI$10)/100),1.6,IF(((Notenliste!J28)/Notenliste!$J$1)&gt;=((Endnoten!$AI$11)/100),1.7,IF(((Notenliste!J28)/Notenliste!$J$1)&gt;=((Endnoten!$AI$12)/100),1.8,IF(((Notenliste!J28)/Notenliste!$J$1)&gt;=((Endnoten!$AI$13)/100),1.9,IF(((Notenliste!J28)/Notenliste!$J$1)&gt;=((Endnoten!$AI$14)/100),2,IF(((Notenliste!J28)/Notenliste!$J$1)&gt;=((Endnoten!$AI$15)/100),2.1,IF(((Notenliste!J28)/Notenliste!$J$1)&gt;=((Endnoten!$AI$16)/100),2.2,IF(((Notenliste!J28)/Notenliste!$J$1)&gt;=((Endnoten!$AI$17)/100),2.3,IF(((Notenliste!J28)/Notenliste!$J$1)&gt;=((Endnoten!$AI$18)/100),2.4,IF(((Notenliste!J28)/Notenliste!$J$1)&gt;=((Endnoten!$AI$19)/100),2.5,IF(((Notenliste!J28)/Notenliste!$J$1)&gt;=((Endnoten!$AI$20)/100),2.6,IF(((Notenliste!J28)/Notenliste!$J$1)&gt;=((Endnoten!$AI$21)/100),2.7,IF(((Notenliste!J28)/Notenliste!$J$1)&gt;=((Endnoten!$AI$22)/100),2.8,IF(((Notenliste!J28)/Notenliste!$J$1)&gt;=((Endnoten!$AI$23)/100),2.9,IF(((Notenliste!J28)/Notenliste!$J$1)&gt;=((Endnoten!$AI$24)/100),3,IF(((Notenliste!J28)/Notenliste!$J$1)&gt;=((Endnoten!$AI$25)/100),3.1,IF(((Notenliste!J28)/Notenliste!$J$1)&gt;=((Endnoten!$AI$26)/100),3.2,IF(((Notenliste!J28)/Notenliste!$J$1)&gt;=((Endnoten!$AI$27)/100),3.3,IF(((Notenliste!J28)/Notenliste!$J$1)&gt;=((Endnoten!$AI$28)/100),3.4,IF(((Notenliste!J28)/Notenliste!$J$1)&gt;=((Endnoten!$AI$29)/100),3.5,IF(((Notenliste!J28)/Notenliste!$J$1)&gt;=((Endnoten!$AI$30)/100),3.6,IF(((Notenliste!J28)/Notenliste!$J$1)&gt;=((Endnoten!$AI$31)/100),3.7,IF(((Notenliste!J28)/Notenliste!$J$1)&gt;=((Endnoten!$AI$32)/100),3.8,IF(((Notenliste!J28)/Notenliste!$J$1)&gt;=((Endnoten!$AI$33)/100),3.9,IF(((Notenliste!J28)/Notenliste!$J$1)&gt;=((Endnoten!$AI$34)/100),4,IF(((Notenliste!J28)/Notenliste!$J$1)&gt;=((Endnoten!$AI$35)/100),4.1,IF(((Notenliste!J28)/Notenliste!$J$1)&gt;=((Endnoten!$AI$36)/100),4.2,IF(((Notenliste!J28)/Notenliste!$J$1)&gt;=((Endnoten!$AI$37)/100),4.3,IF(((Notenliste!J28)/Notenliste!$J$1)&gt;=((Endnoten!$AI$38)/100),4.4,IF(((Notenliste!J28)/Notenliste!$J$1)&gt;=((Endnoten!$AI$39)/100),4.5,IF(((Notenliste!J28)/Notenliste!$J$1)&gt;=((Endnoten!$AI$40)/100),4.6,IF(((Notenliste!J28)/Notenliste!$J$1)&gt;=((Endnoten!$AI$41)/100),4.7,IF(((Notenliste!J28)/Notenliste!$J$1)&gt;=((Endnoten!$AI$42)/100),4.8,IF(((Notenliste!J28)/Notenliste!$J$1)&gt;=((Endnoten!$AI$43)/100),4.9,5))))))))))))))))))))))))))))))))))))))))</f>
        <v>#DIV/0!</v>
      </c>
      <c r="S29" s="32">
        <f>Notenliste!L28</f>
        <v>0</v>
      </c>
      <c r="T29" s="33">
        <f>IF(Notenliste!L28&gt;=0.1,Notenliste!L28/Notenliste!L$1,)</f>
        <v>0</v>
      </c>
      <c r="U29" s="34">
        <f>IF(Endnoten!T29&gt;=(Endnoten!$AG$5/100),1,IF(Endnoten!T29&gt;=(Endnoten!$AG$6/100),2,IF(Endnoten!T29&gt;=(Endnoten!$AG$7/100),3,IF(Endnoten!T29&gt;=(Endnoten!$AG$8/100),4,5))))</f>
        <v>5</v>
      </c>
      <c r="V29" s="38" t="e">
        <f>IF(((Notenliste!L28)/Notenliste!$L$1)&gt;=((Endnoten!$AI$5+1)/100),1,IF(((Notenliste!L28)/Notenliste!$L$1)&gt;=(Endnoten!$AI$5/100),1.1,IF(((Notenliste!L28)/Notenliste!$L$1)&gt;=(Endnoten!$AI$6/100),1.2,IF(((Notenliste!L28)/Notenliste!$L$1)&gt;=(Endnoten!$AI$7/100),1.3,IF(((Notenliste!L28)/Notenliste!$L$1)&gt;=((Endnoten!$AI$8)/100),1.4,IF(((Notenliste!L28)/Notenliste!$L$1)&gt;=((Endnoten!$AI$9)/100),1.5,IF(((Notenliste!L28)/Notenliste!$L$1)&gt;=((Endnoten!$AI$10)/100),1.6,IF(((Notenliste!L28)/Notenliste!$L$1)&gt;=((Endnoten!$AI$11)/100),1.7,IF(((Notenliste!L28)/Notenliste!$L$1)&gt;=((Endnoten!$AI$12)/100),1.8,IF(((Notenliste!L28)/Notenliste!$L$1)&gt;=((Endnoten!$AI$13)/100),1.9,IF(((Notenliste!L28)/Notenliste!$L$1)&gt;=((Endnoten!$AI$14)/100),2,IF(((Notenliste!L28)/Notenliste!$L$1)&gt;=((Endnoten!$AI$15)/100),2.1,IF(((Notenliste!L28)/Notenliste!$L$1)&gt;=((Endnoten!$AI$16)/100),2.2,IF(((Notenliste!L28)/Notenliste!$L$1)&gt;=((Endnoten!$AI$17)/100),2.3,IF(((Notenliste!L28)/Notenliste!$L$1)&gt;=((Endnoten!$AI$18)/100),2.4,IF(((Notenliste!L28)/Notenliste!$L$1)&gt;=((Endnoten!$AI$19)/100),2.5,IF(((Notenliste!L28)/Notenliste!$L$1)&gt;=((Endnoten!$AI$20)/100),2.6,IF(((Notenliste!L28)/Notenliste!$L$1)&gt;=((Endnoten!$AI$21)/100),2.7,IF(((Notenliste!L28)/Notenliste!$L$1)&gt;=((Endnoten!$AI$22)/100),2.8,IF(((Notenliste!L28)/Notenliste!$L$1)&gt;=((Endnoten!$AI$23)/100),2.9,IF(((Notenliste!L28)/Notenliste!$L$1)&gt;=((Endnoten!$AI$24)/100),3,IF(((Notenliste!L28)/Notenliste!$L$1)&gt;=((Endnoten!$AI$25)/100),3.1,IF(((Notenliste!L28)/Notenliste!$L$1)&gt;=((Endnoten!$AI$26)/100),3.2,IF(((Notenliste!L28)/Notenliste!$L$1)&gt;=((Endnoten!$AI$27)/100),3.3,IF(((Notenliste!L28)/Notenliste!$L$1)&gt;=((Endnoten!$AI$28)/100),3.4,IF(((Notenliste!L28)/Notenliste!$L$1)&gt;=((Endnoten!$AI$29)/100),3.5,IF(((Notenliste!L28)/Notenliste!$L$1)&gt;=((Endnoten!$AI$30)/100),3.6,IF(((Notenliste!L28)/Notenliste!$L$1)&gt;=((Endnoten!$AI$31)/100),3.7,IF(((Notenliste!L28)/Notenliste!$L$1)&gt;=((Endnoten!$AI$32)/100),3.8,IF(((Notenliste!L28)/Notenliste!$L$1)&gt;=((Endnoten!$AI$33)/100),3.9,IF(((Notenliste!L28)/Notenliste!$L$1)&gt;=((Endnoten!$AI$34)/100),4,IF(((Notenliste!L28)/Notenliste!$L$1)&gt;=((Endnoten!$AI$35)/100),4.1,IF(((Notenliste!L28)/Notenliste!$L$1)&gt;=((Endnoten!$AI$36)/100),4.2,IF(((Notenliste!L28)/Notenliste!$L$1)&gt;=((Endnoten!$AI$37)/100),4.3,IF(((Notenliste!L28)/Notenliste!$L$1)&gt;=((Endnoten!$AI$38)/100),4.4,IF(((Notenliste!L28)/Notenliste!$L$1)&gt;=((Endnoten!$AI$39)/100),4.5,IF(((Notenliste!L28)/Notenliste!$L$1)&gt;=((Endnoten!$AI$40)/100),4.6,IF(((Notenliste!L28)/Notenliste!$L$1)&gt;=((Endnoten!$AI$41)/100),4.7,IF(((Notenliste!L28)/Notenliste!$L$1)&gt;=((Endnoten!$AI$42)/100),4.8,IF(((Notenliste!L28)/Notenliste!$L$1)&gt;=((Endnoten!$AI$43)/100),4.9,5))))))))))))))))))))))))))))))))))))))))</f>
        <v>#DIV/0!</v>
      </c>
      <c r="W29" s="32">
        <v>0</v>
      </c>
      <c r="X29" s="33" cm="1">
        <f t="array" ref="X29">ROUND(_xlfn.IFS((T29&gt;0.1),(AVERAGE(F29,J29,N29,R29,U29)),(P29&gt;=0.1),(AVERAGE(F29,J29,N29,R29)),(L29&gt;=0.1),(AVERAGE(F29,J29,N29)),(H29&gt;0.1),(AVERAGE(F29,J29)),(D29&gt;0.1),F29,(D29&lt;0.1),10.12345), 2)</f>
        <v>10.119999999999999</v>
      </c>
      <c r="Y29" s="33" t="str">
        <f t="shared" si="0"/>
        <v>ND</v>
      </c>
      <c r="Z29" s="33" t="e">
        <f t="shared" si="1"/>
        <v>#DIV/0!</v>
      </c>
      <c r="AA29" s="33">
        <f>SUM(Notenliste!O28:AR28)</f>
        <v>27</v>
      </c>
      <c r="AB29" s="33">
        <f>Notenliste!AT28</f>
        <v>1</v>
      </c>
      <c r="AC29" s="33" t="str">
        <f>IF((D29&lt;0.1),"Nur MA",((AB29*Notenliste!$AT$1)+(IF(W29=0,Y29,Z29)*(1-Notenliste!$AT$1))))</f>
        <v>Nur MA</v>
      </c>
      <c r="AD29" s="33" t="e">
        <f t="shared" si="2"/>
        <v>#DIV/0!</v>
      </c>
      <c r="AE29" s="10" t="e">
        <f t="shared" si="3"/>
        <v>#DIV/0!</v>
      </c>
      <c r="AH29" s="18">
        <v>3.5</v>
      </c>
      <c r="AI29" s="18">
        <f>($AG$7-$AG$8)/10+AI30</f>
        <v>64.95</v>
      </c>
      <c r="AJ29">
        <f>IF(((AM29+AK29+AL29)/$AM$3)&gt;=((Endnoten!$AI$5+1)/100),1,IF(((AM29+AK29+AL29)/$AM$3)&gt;=(Endnoten!$AI$5/100),1.1,IF(((AM29+AK29+AL29)/$AM$3)&gt;=(Endnoten!$AI$6/100),1.2,IF(((AM29+AK29+AL29)/$AM$3)&gt;=(Endnoten!$AI$7/100),1.3,IF(((AM29+AK29+AL29)/$AM$3)&gt;=((Endnoten!$AI$8)/100),1.4,IF(((AM29+AK29+AL29)/$AM$3)&gt;=((Endnoten!$AI$9)/100),1.5,IF(((AM29+AK29+AL29)/$AM$3)&gt;=((Endnoten!$AI$10)/100),1.6,IF(((AM29+AK29+AL29)/$AM$3)&gt;=((Endnoten!$AI$11)/100),1.7,IF(((AM29+AK29+AL29)/$AM$3)&gt;=((Endnoten!$AI$12)/100),1.8,IF(((AM29+AK29+AL29)/$AM$3)&gt;=((Endnoten!$AI$13)/100),1.9,IF(((AM29+AK29+AL29)/$AM$3)&gt;=((Endnoten!$AI$14)/100),2,IF(((AM29+AK29+AL29)/$AM$3)&gt;=((Endnoten!$AI$15)/100),2.1,IF(((AM29+AK29+AL29)/$AM$3)&gt;=((Endnoten!$AI$16)/100),2.2,IF(((AM29+AK29+AL29)/$AM$3)&gt;=((Endnoten!$AI$17)/100),2.3,IF(((AM29+AK29+AL29)/$AM$3)&gt;=((Endnoten!$AI$18)/100),2.4,IF(((AM29+AK29+AL29)/$AM$3)&gt;=((Endnoten!$AI$19)/100),2.5,IF(((AM29+AK29+AL29)/$AM$3)&gt;=((Endnoten!$AI$20)/100),2.6,IF(((AM29+AK29+AL29)/$AM$3)&gt;=((Endnoten!$AI$21)/100),2.7,IF(((AM29+AK29+AL29)/$AM$3)&gt;=((Endnoten!$AI$22)/100),2.8,IF(((AM29+AK29+AL29)/$AM$3)&gt;=((Endnoten!$AI$23)/100),2.9,IF(((AM29+AK29+AL29)/$AM$3)&gt;=((Endnoten!$AI$24)/100),3,IF(((AM29+AK29+AL29)/$AM$3)&gt;=((Endnoten!$AI$25)/100),3.1,IF(((AM29+AK29+AL29)/$AM$3)&gt;=((Endnoten!$AI$26)/100),3.2,IF(((AM29+AK29+AL29)/$AM$3)&gt;=((Endnoten!$AI$27)/100),3.3,IF(((AM29+AK29+AL29)/$AM$3)&gt;=((Endnoten!$AI$28)/100),3.4,IF(((AM29+AK29+AL29)/$AM$3)&gt;=((Endnoten!$AI$29)/100),3.5,IF(((AM29+AK29+AL29)/$AM$3)&gt;=((Endnoten!$AI$30)/100),3.6,IF(((AM29+AK29+AL29)/$AM$3)&gt;=((Endnoten!$AI$31)/100),3.7,IF(((AM29+AK29+AL29)/$AM$3)&gt;=((Endnoten!$AI$32)/100),3.8,IF(((AM29+AK29+AL29)/$AM$3)&gt;=((Endnoten!$AI$33)/100),3.9,IF(((AM29+AK29+AL29)/$AM$3)&gt;=((Endnoten!$AI$34)/100),4,IF(((AM29+AK29+AL29)/$AM$3)&gt;=((Endnoten!$AI$35)/100),4.1,IF(((AM29+AK29+AL29)/$AM$3)&gt;=((Endnoten!$AI$36)/100),4.2,IF(((AM29+AK29+AL29)/$AM$3)&gt;=((Endnoten!$AI$37)/100),4.3,IF(((AM29+AK29+AL29)/$AM$3)&gt;=((Endnoten!$AI$38)/100),4.4,IF(((AM29+AK29+AL29)/$AM$3)&gt;=((Endnoten!$AI$39)/100),4.5,IF(((AM29+AK29+AL29)/$AM$3)&gt;=((Endnoten!$AI$40)/100),4.6,IF(((AM29+AK29+AL29)/$AM$3)&gt;=((Endnoten!$AI$41)/100),4.7,IF(((AM29+AK29+AL29)/$AM$3)&gt;=((Endnoten!$AI$42)/100),4.8,IF(((AM29+AK29+AL29)/$AM$3)&gt;=((Endnoten!$AI$43)/100),4.9,5))))))))))))))))))))))))))))))))))))))))</f>
        <v>3.5</v>
      </c>
      <c r="AM29">
        <f t="shared" si="8"/>
        <v>64.95</v>
      </c>
      <c r="AO29" s="53"/>
      <c r="AP29" s="53" t="e">
        <f t="shared" si="4"/>
        <v>#DIV/0!</v>
      </c>
      <c r="AQ29" s="53" t="e">
        <f t="shared" si="5"/>
        <v>#DIV/0!</v>
      </c>
      <c r="AR29" s="53" t="e">
        <f t="shared" si="6"/>
        <v>#DIV/0!</v>
      </c>
      <c r="AS29" s="53" t="e">
        <f t="shared" si="7"/>
        <v>#DIV/0!</v>
      </c>
      <c r="AU29" s="1">
        <f>IF(((Notenliste!D28+Notenliste!F28+Notenliste!H28)/$AU$1)&gt;=((Endnoten!$AI$5+1)/100),1,IF(((Notenliste!D28+Notenliste!F28+Notenliste!H28)/$AU$1)&gt;=(Endnoten!$AI$5/100),1.1,IF(((Notenliste!D28+Notenliste!F28+Notenliste!H28)/$AU$1)&gt;=(Endnoten!$AI$6/100),1.2,IF(((Notenliste!D28+Notenliste!F28+Notenliste!H28)/$AU$1)&gt;=(Endnoten!$AI$7/100),1.3,IF(((Notenliste!D28+Notenliste!F28+Notenliste!H28)/$AU$1)&gt;=((Endnoten!$AI$8)/100),1.4,IF(((Notenliste!D28+Notenliste!F28+Notenliste!H28)/$AU$1)&gt;=((Endnoten!$AI$9)/100),1.5,IF(((Notenliste!D28+Notenliste!F28+Notenliste!H28)/$AU$1)&gt;=((Endnoten!$AI$10)/100),1.6,IF(((Notenliste!D28+Notenliste!F28+Notenliste!H28)/$AU$1)&gt;=((Endnoten!$AI$11)/100),1.7,IF(((Notenliste!D28+Notenliste!F28+Notenliste!H28)/$AU$1)&gt;=((Endnoten!$AI$12)/100),1.8,IF(((Notenliste!D28+Notenliste!F28+Notenliste!H28)/$AU$1)&gt;=((Endnoten!$AI$13)/100),1.9,IF(((Notenliste!D28+Notenliste!F28+Notenliste!H28)/$AU$1)&gt;=((Endnoten!$AI$14)/100),2,IF(((Notenliste!D28+Notenliste!F28+Notenliste!H28)/$AU$1)&gt;=((Endnoten!$AI$15)/100),2.1,IF(((Notenliste!D28+Notenliste!F28+Notenliste!H28)/$AU$1)&gt;=((Endnoten!$AI$16)/100),2.2,IF(((Notenliste!D28+Notenliste!F28+Notenliste!H28)/$AU$1)&gt;=((Endnoten!$AI$17)/100),2.3,IF(((Notenliste!D28+Notenliste!F28+Notenliste!H28)/$AU$1)&gt;=((Endnoten!$AI$18)/100),2.4,IF(((Notenliste!D28+Notenliste!F28+Notenliste!H28)/$AU$1)&gt;=((Endnoten!$AI$19)/100),2.5,IF(((Notenliste!D28+Notenliste!F28+Notenliste!H28)/$AU$1)&gt;=((Endnoten!$AI$20)/100),2.6,IF(((Notenliste!D28+Notenliste!F28+Notenliste!H28)/$AU$1)&gt;=((Endnoten!$AI$21)/100),2.7,IF(((Notenliste!D28+Notenliste!F28+Notenliste!H28)/$AU$1)&gt;=((Endnoten!$AI$22)/100),2.8,IF(((Notenliste!D28+Notenliste!F28+Notenliste!H28)/$AU$1)&gt;=((Endnoten!$AI$23)/100),2.9,IF(((Notenliste!D28+Notenliste!F28+Notenliste!H28)/$AU$1)&gt;=((Endnoten!$AI$24)/100),3,IF(((Notenliste!D28+Notenliste!F28+Notenliste!H28)/$AU$1)&gt;=((Endnoten!$AI$25)/100),3.1,IF(((Notenliste!D28+Notenliste!F28+Notenliste!H28)/$AU$1)&gt;=((Endnoten!$AI$26)/100),3.2,IF(((Notenliste!D28+Notenliste!F28+Notenliste!H28)/$AU$1)&gt;=((Endnoten!$AI$27)/100),3.3,IF(((Notenliste!D28+Notenliste!F28+Notenliste!H28)/$AU$1)&gt;=((Endnoten!$AI$28)/100),3.4,IF(((Notenliste!D28+Notenliste!F28+Notenliste!H28)/$AU$1)&gt;=((Endnoten!$AI$29)/100),3.5,IF(((Notenliste!D28+Notenliste!F28+Notenliste!H28)/$AU$1)&gt;=((Endnoten!$AI$30)/100),3.6,IF(((Notenliste!D28+Notenliste!F28+Notenliste!H28)/$AU$1)&gt;=((Endnoten!$AI$31)/100),3.7,IF(((Notenliste!D28+Notenliste!F28+Notenliste!H28)/$AU$1)&gt;=((Endnoten!$AI$32)/100),3.8,IF(((Notenliste!D28+Notenliste!F28+Notenliste!H28)/$AU$1)&gt;=((Endnoten!$AI$33)/100),3.9,IF(((Notenliste!D28+Notenliste!F28+Notenliste!H28)/$AU$1)&gt;=((Endnoten!$AI$34)/100),4,IF(((Notenliste!D28+Notenliste!F28+Notenliste!H28)/$AU$1)&gt;=((Endnoten!$AI$35)/100),4.1,IF(((Notenliste!D28+Notenliste!F28+Notenliste!H28)/$AU$1)&gt;=((Endnoten!$AI$36)/100),4.2,IF(((Notenliste!D28+Notenliste!F28+Notenliste!H28)/$AU$1)&gt;=((Endnoten!$AI$37)/100),4.3,IF(((Notenliste!D28+Notenliste!F28+Notenliste!H28)/$AU$1)&gt;=((Endnoten!$AI$38)/100),4.4,IF(((Notenliste!D28+Notenliste!F28+Notenliste!H28)/$AU$1)&gt;=((Endnoten!$AI$39)/100),4.5,IF(((Notenliste!D28+Notenliste!F28+Notenliste!H28)/$AU$1)&gt;=((Endnoten!$AI$40)/100),4.6,IF(((Notenliste!D28+Notenliste!F28+Notenliste!H28)/$AU$1)&gt;=((Endnoten!$AI$41)/100),4.7,IF(((Notenliste!D28+Notenliste!F28+Notenliste!H28)/$AU$1)&gt;=((Endnoten!$AI$42)/100),4.8,IF(((Notenliste!D28+Notenliste!F28+Notenliste!H28)/$AU$1)&gt;=((Endnoten!$AI$43)/100),4.9,5))))))))))))))))))))))))))))))))))))))))</f>
        <v>5</v>
      </c>
      <c r="AV29" s="1">
        <f>IF(((Notenliste!D28+Notenliste!F28+Notenliste!H28+Notenliste!L28)/$AV$1)&gt;=((Endnoten!$AI$5+1)/100),1,IF(((Notenliste!D28+Notenliste!F28+Notenliste!H28+Notenliste!L28)/$AV$1)&gt;=(Endnoten!$AI$5/100),1.1,IF(((Notenliste!D28+Notenliste!F28+Notenliste!H28+Notenliste!L28)/$AV$1)&gt;=(Endnoten!$AI$6/100),1.2,IF(((Notenliste!D28+Notenliste!F28+Notenliste!H28+Notenliste!L28)/$AV$1)&gt;=(Endnoten!$AI$7/100),1.3,IF(((Notenliste!D28+Notenliste!F28+Notenliste!H28+Notenliste!L28)/$AV$1)&gt;=((Endnoten!$AI$8)/100),1.4,IF(((Notenliste!D28+Notenliste!F28+Notenliste!H28+Notenliste!L28)/$AV$1)&gt;=((Endnoten!$AI$9)/100),1.5,IF(((Notenliste!D28+Notenliste!F28+Notenliste!H28+Notenliste!L28)/$AV$1)&gt;=((Endnoten!$AI$10)/100),1.6,IF(((Notenliste!D28+Notenliste!F28+Notenliste!H28+Notenliste!L28)/$AV$1)&gt;=((Endnoten!$AI$11)/100),1.7,IF(((Notenliste!D28+Notenliste!F28+Notenliste!H28+Notenliste!L28)/$AV$1)&gt;=((Endnoten!$AI$12)/100),1.8,IF(((Notenliste!D28+Notenliste!F28+Notenliste!H28+Notenliste!L28)/$AV$1)&gt;=((Endnoten!$AI$13)/100),1.9,IF(((Notenliste!D28+Notenliste!F28+Notenliste!H28+Notenliste!L28)/$AV$1)&gt;=((Endnoten!$AI$14)/100),2,IF(((Notenliste!D28+Notenliste!F28+Notenliste!H28+Notenliste!L28)/$AV$1)&gt;=((Endnoten!$AI$15)/100),2.1,IF(((Notenliste!D28+Notenliste!F28+Notenliste!H28+Notenliste!L28)/$AV$1)&gt;=((Endnoten!$AI$16)/100),2.2,IF(((Notenliste!D28+Notenliste!F28+Notenliste!H28+Notenliste!L28)/$AV$1)&gt;=((Endnoten!$AI$17)/100),2.3,IF(((Notenliste!D28+Notenliste!F28+Notenliste!H28+Notenliste!L28)/$AV$1)&gt;=((Endnoten!$AI$18)/100),2.4,IF(((Notenliste!D28+Notenliste!F28+Notenliste!H28+Notenliste!L28)/$AV$1)&gt;=((Endnoten!$AI$19)/100),2.5,IF(((Notenliste!D28+Notenliste!F28+Notenliste!H28+Notenliste!L28)/$AV$1)&gt;=((Endnoten!$AI$20)/100),2.6,IF(((Notenliste!D28+Notenliste!F28+Notenliste!H28+Notenliste!L28)/$AV$1)&gt;=((Endnoten!$AI$21)/100),2.7,IF(((Notenliste!D28+Notenliste!F28+Notenliste!H28+Notenliste!L28)/$AV$1)&gt;=((Endnoten!$AI$22)/100),2.8,IF(((Notenliste!D28+Notenliste!F28+Notenliste!H28+Notenliste!L28)/$AV$1)&gt;=((Endnoten!$AI$23)/100),2.9,IF(((Notenliste!D28+Notenliste!F28+Notenliste!H28+Notenliste!L28)/$AV$1)&gt;=((Endnoten!$AI$24)/100),3,IF(((Notenliste!D28+Notenliste!F28+Notenliste!H28+Notenliste!L28)/$AV$1)&gt;=((Endnoten!$AI$25)/100),3.1,IF(((Notenliste!D28+Notenliste!F28+Notenliste!H28+Notenliste!L28)/$AV$1)&gt;=((Endnoten!$AI$26)/100),3.2,IF(((Notenliste!D28+Notenliste!F28+Notenliste!H28+Notenliste!L28)/$AV$1)&gt;=((Endnoten!$AI$27)/100),3.3,IF(((Notenliste!D28+Notenliste!F28+Notenliste!H28+Notenliste!L28)/$AV$1)&gt;=((Endnoten!$AI$28)/100),3.4,IF(((Notenliste!D28+Notenliste!F28+Notenliste!H28+Notenliste!L28)/$AV$1)&gt;=((Endnoten!$AI$29)/100),3.5,IF(((Notenliste!D28+Notenliste!F28+Notenliste!H28+Notenliste!L28)/$AV$1)&gt;=((Endnoten!$AI$30)/100),3.6,IF(((Notenliste!D28+Notenliste!F28+Notenliste!H28+Notenliste!L28)/$AV$1)&gt;=((Endnoten!$AI$31)/100),3.7,IF(((Notenliste!D28+Notenliste!F28+Notenliste!H28+Notenliste!L28)/$AV$1)&gt;=((Endnoten!$AI$32)/100),3.8,IF(((Notenliste!D28+Notenliste!F28+Notenliste!H28+Notenliste!L28)/$AV$1)&gt;=((Endnoten!$AI$33)/100),3.9,IF(((Notenliste!D28+Notenliste!F28+Notenliste!H28+Notenliste!L28)/$AV$1)&gt;=((Endnoten!$AI$34)/100),4,IF(((Notenliste!D28+Notenliste!F28+Notenliste!H28+Notenliste!L28)/$AV$1)&gt;=((Endnoten!$AI$35)/100),4.1,IF(((Notenliste!D28+Notenliste!F28+Notenliste!H28+Notenliste!L28)/$AV$1)&gt;=((Endnoten!$AI$36)/100),4.2,IF(((Notenliste!D28+Notenliste!F28+Notenliste!H28+Notenliste!L28)/$AV$1)&gt;=((Endnoten!$AI$37)/100),4.3,IF(((Notenliste!D28+Notenliste!F28+Notenliste!H28+Notenliste!L28)/$AV$1)&gt;=((Endnoten!$AI$38)/100),4.4,IF(((Notenliste!D28+Notenliste!F28+Notenliste!H28+Notenliste!L28)/$AV$1)&gt;=((Endnoten!$AI$39)/100),4.5,IF(((Notenliste!D28+Notenliste!F28+Notenliste!H28+Notenliste!L28)/$AV$1)&gt;=((Endnoten!$AI$40)/100),4.6,IF(((Notenliste!D28+Notenliste!F28+Notenliste!H28+Notenliste!L28)/$AV$1)&gt;=((Endnoten!$AI$41)/100),4.7,IF(((Notenliste!D28+Notenliste!F28+Notenliste!H28+Notenliste!L28)/$AV$1)&gt;=((Endnoten!$AI$42)/100),4.8,IF(((Notenliste!D28+Notenliste!F28+Notenliste!H28+Notenliste!L28)/$AV$1)&gt;=((Endnoten!$AI$43)/100),4.9,5))))))))))))))))))))))))))))))))))))))))</f>
        <v>5</v>
      </c>
    </row>
    <row r="30" spans="1:48" ht="18.75" x14ac:dyDescent="0.3">
      <c r="A30" s="35">
        <f>'Schüler+Bedienungsanleitung'!B42</f>
        <v>27</v>
      </c>
      <c r="B30" s="37">
        <f>'Schüler+Bedienungsanleitung'!C42</f>
        <v>27</v>
      </c>
      <c r="C30" s="35">
        <f>Notenliste!D29</f>
        <v>0</v>
      </c>
      <c r="D30" s="36">
        <f>IF(Notenliste!D29&gt;=0.1,Notenliste!D29/Notenliste!D$1,)</f>
        <v>0</v>
      </c>
      <c r="E30" s="37">
        <f>IF(Endnoten!D30&gt;=(Endnoten!$AG$5/100),1,IF(Endnoten!D30&gt;=(Endnoten!$AG$6/100),2,IF(Endnoten!D30&gt;=(Endnoten!$AG$7/100),3,IF(Endnoten!D30&gt;=(Endnoten!$AG$8/100),4,5))))</f>
        <v>5</v>
      </c>
      <c r="F30" s="39">
        <f>IF(((Notenliste!D29)/Notenliste!$D$1)&gt;=((Endnoten!$AI$5+1)/100),1,IF(((Notenliste!D29)/Notenliste!$D$1)&gt;=(Endnoten!$AI$5/100),1.1,IF(((Notenliste!D29)/Notenliste!$D$1)&gt;=(Endnoten!$AI$6/100),1.2,IF(((Notenliste!D29)/Notenliste!$D$1)&gt;=(Endnoten!$AI$7/100),1.3,IF(((Notenliste!D29)/Notenliste!$D$1)&gt;=((Endnoten!$AI$8)/100),1.4,IF(((Notenliste!D29)/Notenliste!$D$1)&gt;=((Endnoten!$AI$9)/100),1.44,IF(((Notenliste!D29)/Notenliste!$D$1)&gt;=((Endnoten!$AI$10)/100),1.6,IF(((Notenliste!D29)/Notenliste!$D$1)&gt;=((Endnoten!$AI$11)/100),1.7,IF(((Notenliste!D29)/Notenliste!$D$1)&gt;=((Endnoten!$AI$12)/100),1.8,IF(((Notenliste!D29)/Notenliste!$D$1)&gt;=((Endnoten!$AI$13)/100),1.9,IF(((Notenliste!D29)/Notenliste!$D$1)&gt;=((Endnoten!$AI$14)/100),2,IF(((Notenliste!D29)/Notenliste!$D$1)&gt;=((Endnoten!$AI$15)/100),2.1,IF(((Notenliste!D29)/Notenliste!$D$1)&gt;=((Endnoten!$AI$16)/100),2.2,IF(((Notenliste!D29)/Notenliste!$D$1)&gt;=((Endnoten!$AI$17)/100),2.3,IF(((Notenliste!D29)/Notenliste!$D$1)&gt;=((Endnoten!$AI$18)/100),2.4,IF(((Notenliste!D29)/Notenliste!$D$1)&gt;=((Endnoten!$AI$19)/100),2.5,IF(((Notenliste!D29)/Notenliste!$D$1)&gt;=((Endnoten!$AI$20)/100),2.6,IF(((Notenliste!D29)/Notenliste!$D$1)&gt;=((Endnoten!$AI$21)/100),2.7,IF(((Notenliste!D29)/Notenliste!$D$1)&gt;=((Endnoten!$AI$22)/100),2.8,IF(((Notenliste!D29)/Notenliste!$D$1)&gt;=((Endnoten!$AI$23)/100),2.9,IF(((Notenliste!D29)/Notenliste!$D$1)&gt;=((Endnoten!$AI$24)/100),3,IF(((Notenliste!D29)/Notenliste!$D$1)&gt;=((Endnoten!$AI$25)/100),3.1,IF(((Notenliste!D29)/Notenliste!$D$1)&gt;=((Endnoten!$AI$26)/100),3.2,IF(((Notenliste!D29)/Notenliste!$D$1)&gt;=((Endnoten!$AI$27)/100),3.3,IF(((Notenliste!D29)/Notenliste!$D$1)&gt;=((Endnoten!$AI$28)/100),3.4,IF(((Notenliste!D29)/Notenliste!$D$1)&gt;=((Endnoten!$AI$29)/100),3.5,IF(((Notenliste!D29)/Notenliste!$D$1)&gt;=((Endnoten!$AI$30)/100),3.6,IF(((Notenliste!D29)/Notenliste!$D$1)&gt;=((Endnoten!$AI$31)/100),3.7,IF(((Notenliste!D29)/Notenliste!$D$1)&gt;=((Endnoten!$AI$32)/100),3.8,IF(((Notenliste!D29)/Notenliste!$D$1)&gt;=((Endnoten!$AI$33)/100),3.9,IF(((Notenliste!D29)/Notenliste!$D$1)&gt;=((Endnoten!$AI$34)/100),4,IF(((Notenliste!D29)/Notenliste!$D$1)&gt;=((Endnoten!$AI$35)/100),4.1,IF(((Notenliste!D29)/Notenliste!$D$1)&gt;=((Endnoten!$AI$36)/100),4.2,IF(((Notenliste!D29)/Notenliste!$D$1)&gt;=((Endnoten!$AI$37)/100),4.3,IF(((Notenliste!D29)/Notenliste!$D$1)&gt;=((Endnoten!$AI$38)/100),4.4,IF(((Notenliste!D29)/Notenliste!$D$1)&gt;=((Endnoten!$AI$39)/100),4.5,IF(((Notenliste!D29)/Notenliste!$D$1)&gt;=((Endnoten!$AI$40)/100),4.6,IF(((Notenliste!D29)/Notenliste!$D$1)&gt;=((Endnoten!$AI$41)/100),4.7,IF(((Notenliste!D29)/Notenliste!$D$1)&gt;=((Endnoten!$AI$42)/100),4.8,IF(((Notenliste!D29)/Notenliste!$D$1)&gt;=((Endnoten!$AI$43)/100),4.9,5))))))))))))))))))))))))))))))))))))))))</f>
        <v>5</v>
      </c>
      <c r="G30" s="35">
        <f>Notenliste!F29</f>
        <v>0</v>
      </c>
      <c r="H30" s="36">
        <f>IF(Notenliste!F29&gt;=0.1,Notenliste!F29/Notenliste!F$1,)</f>
        <v>0</v>
      </c>
      <c r="I30" s="37">
        <f>IF(Endnoten!H30&gt;=(Endnoten!$AG$5/100),1,IF(Endnoten!H30&gt;=(Endnoten!$AG$6/100),2,IF(Endnoten!H30&gt;=(Endnoten!$AG$7/100),3,IF(Endnoten!H30&gt;=(Endnoten!$AG$8/100),4,5))))</f>
        <v>5</v>
      </c>
      <c r="J30" s="39" t="e">
        <f>IF(((Notenliste!F29)/Notenliste!$F$1)&gt;=((Endnoten!$AI$5+1)/100),1,IF(((Notenliste!F29)/Notenliste!$F$1)&gt;=(Endnoten!$AI$5/100),1.1,IF(((Notenliste!F29)/Notenliste!$F$1)&gt;=(Endnoten!$AI$6/100),1.2,IF(((Notenliste!F29)/Notenliste!$F$1)&gt;=(Endnoten!$AI$7/100),1.3,IF(((Notenliste!F29)/Notenliste!$F$1)&gt;=((Endnoten!$AI$8)/100),1.4,IF(((Notenliste!F29)/Notenliste!$F$1)&gt;=((Endnoten!$AI$9)/100),1.44,IF(((Notenliste!F29)/Notenliste!$F$1)&gt;=((Endnoten!$AI$10)/100),1.6,IF(((Notenliste!F29)/Notenliste!$F$1)&gt;=((Endnoten!$AI$11)/100),1.7,IF(((Notenliste!F29)/Notenliste!$F$1)&gt;=((Endnoten!$AI$12)/100),1.8,IF(((Notenliste!F29)/Notenliste!$F$1)&gt;=((Endnoten!$AI$13)/100),1.9,IF(((Notenliste!F29)/Notenliste!$F$1)&gt;=((Endnoten!$AI$14)/100),2,IF(((Notenliste!F29)/Notenliste!$F$1)&gt;=((Endnoten!$AI$15)/100),2.1,IF(((Notenliste!F29)/Notenliste!$F$1)&gt;=((Endnoten!$AI$16)/100),2.2,IF(((Notenliste!F29)/Notenliste!$F$1)&gt;=((Endnoten!$AI$17)/100),2.3,IF(((Notenliste!F29)/Notenliste!$F$1)&gt;=((Endnoten!$AI$18)/100),2.4,IF(((Notenliste!F29)/Notenliste!$F$1)&gt;=((Endnoten!$AI$19)/100),2.5,IF(((Notenliste!F29)/Notenliste!$F$1)&gt;=((Endnoten!$AI$20)/100),2.6,IF(((Notenliste!F29)/Notenliste!$F$1)&gt;=((Endnoten!$AI$21)/100),2.7,IF(((Notenliste!F29)/Notenliste!$F$1)&gt;=((Endnoten!$AI$22)/100),2.8,IF(((Notenliste!F29)/Notenliste!$F$1)&gt;=((Endnoten!$AI$23)/100),2.9,IF(((Notenliste!F29)/Notenliste!$F$1)&gt;=((Endnoten!$AI$24)/100),3,IF(((Notenliste!F29)/Notenliste!$F$1)&gt;=((Endnoten!$AI$25)/100),3.1,IF(((Notenliste!F29)/Notenliste!$F$1)&gt;=((Endnoten!$AI$26)/100),3.2,IF(((Notenliste!F29)/Notenliste!$F$1)&gt;=((Endnoten!$AI$27)/100),3.3,IF(((Notenliste!F29)/Notenliste!$F$1)&gt;=((Endnoten!$AI$28)/100),3.4,IF(((Notenliste!F29)/Notenliste!$F$1)&gt;=((Endnoten!$AI$29)/100),3.5,IF(((Notenliste!F29)/Notenliste!$F$1)&gt;=((Endnoten!$AI$30)/100),3.6,IF(((Notenliste!F29)/Notenliste!$F$1)&gt;=((Endnoten!$AI$31)/100),3.7,IF(((Notenliste!F29)/Notenliste!$F$1)&gt;=((Endnoten!$AI$32)/100),3.8,IF(((Notenliste!F29)/Notenliste!$F$1)&gt;=((Endnoten!$AI$33)/100),3.9,IF(((Notenliste!F29)/Notenliste!$F$1)&gt;=((Endnoten!$AI$34)/100),4,IF(((Notenliste!F29)/Notenliste!$F$1)&gt;=((Endnoten!$AI$35)/100),4.1,IF(((Notenliste!F29)/Notenliste!$F$1)&gt;=((Endnoten!$AI$36)/100),4.2,IF(((Notenliste!F29)/Notenliste!$F$1)&gt;=((Endnoten!$AI$37)/100),4.3,IF(((Notenliste!F29)/Notenliste!$F$1)&gt;=((Endnoten!$AI$38)/100),4.4,IF(((Notenliste!F29)/Notenliste!$F$1)&gt;=((Endnoten!$AI$39)/100),4.5,IF(((Notenliste!F29)/Notenliste!$F$1)&gt;=((Endnoten!$AI$40)/100),4.6,IF(((Notenliste!F29)/Notenliste!$F$1)&gt;=((Endnoten!$AI$41)/100),4.7,IF(((Notenliste!F29)/Notenliste!$F$1)&gt;=((Endnoten!$AI$42)/100),4.8,IF(((Notenliste!F29)/Notenliste!$F$1)&gt;=((Endnoten!$AI$43)/100),4.9,5))))))))))))))))))))))))))))))))))))))))</f>
        <v>#DIV/0!</v>
      </c>
      <c r="K30" s="35">
        <f>Notenliste!H29</f>
        <v>0</v>
      </c>
      <c r="L30" s="36">
        <f>IF(Notenliste!H29&gt;=0.1,Notenliste!H29/Notenliste!H$1,)</f>
        <v>0</v>
      </c>
      <c r="M30" s="37">
        <f>IF(Endnoten!L30&gt;=(Endnoten!$AG$5/100),1,IF(Endnoten!L30&gt;=(Endnoten!$AG$6/100),2,IF(Endnoten!L30&gt;=(Endnoten!$AG$7/100),3,IF(Endnoten!L30&gt;=(Endnoten!$AG$8/100),4,5))))</f>
        <v>5</v>
      </c>
      <c r="N30" s="39" t="e">
        <f>IF(((Notenliste!H29)/Notenliste!$H$1)&gt;=((Endnoten!$AI$5+1)/100),1,IF(((Notenliste!H29)/Notenliste!$H$1)&gt;=(Endnoten!$AI$5/100),1.1,IF(((Notenliste!H29)/Notenliste!$H$1)&gt;=(Endnoten!$AI$6/100),1.2,IF(((Notenliste!H29)/Notenliste!$H$1)&gt;=(Endnoten!$AI$7/100),1.3,IF(((Notenliste!H29)/Notenliste!$H$1)&gt;=((Endnoten!$AI$8)/100),1.4,IF(((Notenliste!H29)/Notenliste!$H$1)&gt;=((Endnoten!$AI$9)/100),1.44,IF(((Notenliste!H29)/Notenliste!$H$1)&gt;=((Endnoten!$AI$10)/100),1.6,IF(((Notenliste!H29)/Notenliste!$H$1)&gt;=((Endnoten!$AI$11)/100),1.7,IF(((Notenliste!H29)/Notenliste!$H$1)&gt;=((Endnoten!$AI$12)/100),1.8,IF(((Notenliste!H29)/Notenliste!$H$1)&gt;=((Endnoten!$AI$13)/100),1.9,IF(((Notenliste!H29)/Notenliste!$H$1)&gt;=((Endnoten!$AI$14)/100),2,IF(((Notenliste!H29)/Notenliste!$H$1)&gt;=((Endnoten!$AI$15)/100),2.1,IF(((Notenliste!H29)/Notenliste!$H$1)&gt;=((Endnoten!$AI$16)/100),2.2,IF(((Notenliste!H29)/Notenliste!$H$1)&gt;=((Endnoten!$AI$17)/100),2.3,IF(((Notenliste!H29)/Notenliste!$H$1)&gt;=((Endnoten!$AI$18)/100),2.4,IF(((Notenliste!H29)/Notenliste!$H$1)&gt;=((Endnoten!$AI$19)/100),2.5,IF(((Notenliste!H29)/Notenliste!$H$1)&gt;=((Endnoten!$AI$20)/100),2.6,IF(((Notenliste!H29)/Notenliste!$H$1)&gt;=((Endnoten!$AI$21)/100),2.7,IF(((Notenliste!H29)/Notenliste!$H$1)&gt;=((Endnoten!$AI$22)/100),2.8,IF(((Notenliste!H29)/Notenliste!$H$1)&gt;=((Endnoten!$AI$23)/100),2.9,IF(((Notenliste!H29)/Notenliste!$H$1)&gt;=((Endnoten!$AI$24)/100),3,IF(((Notenliste!H29)/Notenliste!$H$1)&gt;=((Endnoten!$AI$25)/100),3.1,IF(((Notenliste!H29)/Notenliste!$H$1)&gt;=((Endnoten!$AI$26)/100),3.2,IF(((Notenliste!H29)/Notenliste!$H$1)&gt;=((Endnoten!$AI$27)/100),3.3,IF(((Notenliste!H29)/Notenliste!$H$1)&gt;=((Endnoten!$AI$28)/100),3.4,IF(((Notenliste!H29)/Notenliste!$H$1)&gt;=((Endnoten!$AI$29)/100),3.5,IF(((Notenliste!H29)/Notenliste!$H$1)&gt;=((Endnoten!$AI$30)/100),3.6,IF(((Notenliste!H29)/Notenliste!$H$1)&gt;=((Endnoten!$AI$31)/100),3.7,IF(((Notenliste!H29)/Notenliste!$H$1)&gt;=((Endnoten!$AI$32)/100),3.8,IF(((Notenliste!H29)/Notenliste!$H$1)&gt;=((Endnoten!$AI$33)/100),3.9,IF(((Notenliste!H29)/Notenliste!$H$1)&gt;=((Endnoten!$AI$34)/100),4,IF(((Notenliste!H29)/Notenliste!$H$1)&gt;=((Endnoten!$AI$35)/100),4.1,IF(((Notenliste!H29)/Notenliste!$H$1)&gt;=((Endnoten!$AI$36)/100),4.2,IF(((Notenliste!H29)/Notenliste!$H$1)&gt;=((Endnoten!$AI$37)/100),4.3,IF(((Notenliste!H29)/Notenliste!$H$1)&gt;=((Endnoten!$AI$38)/100),4.4,IF(((Notenliste!H29)/Notenliste!$H$1)&gt;=((Endnoten!$AI$39)/100),4.5,IF(((Notenliste!H29)/Notenliste!$H$1)&gt;=((Endnoten!$AI$40)/100),4.6,IF(((Notenliste!H29)/Notenliste!$H$1)&gt;=((Endnoten!$AI$41)/100),4.7,IF(((Notenliste!H29)/Notenliste!$H$1)&gt;=((Endnoten!$AI$42)/100),4.8,IF(((Notenliste!H29)/Notenliste!$H$1)&gt;=((Endnoten!$AI$43)/100),4.9,5))))))))))))))))))))))))))))))))))))))))</f>
        <v>#DIV/0!</v>
      </c>
      <c r="O30" s="35">
        <f>Notenliste!L29</f>
        <v>0</v>
      </c>
      <c r="P30" s="36">
        <f>IF(Notenliste!J29&gt;=0.1,Notenliste!J29/Notenliste!J$1,)</f>
        <v>0</v>
      </c>
      <c r="Q30" s="37">
        <f>IF(Endnoten!P30&gt;=(Endnoten!$AG$5/100),1,IF(Endnoten!P30&gt;=(Endnoten!$AG$6/100),2,IF(Endnoten!P30&gt;=(Endnoten!$AG$7/100),3,IF(Endnoten!P30&gt;=(Endnoten!$AG$8/100),4,5))))</f>
        <v>5</v>
      </c>
      <c r="R30" s="39" t="e">
        <f>IF(((Notenliste!J29)/Notenliste!$J$1)&gt;=((Endnoten!$AI$5+1)/100),1,IF(((Notenliste!J29)/Notenliste!$J$1)&gt;=(Endnoten!$AI$5/100),1.1,IF(((Notenliste!J29)/Notenliste!$J$1)&gt;=(Endnoten!$AI$6/100),1.2,IF(((Notenliste!J29)/Notenliste!$J$1)&gt;=(Endnoten!$AI$7/100),1.3,IF(((Notenliste!J29)/Notenliste!$J$1)&gt;=((Endnoten!$AI$8)/100),1.4,IF(((Notenliste!J29)/Notenliste!$J$1)&gt;=((Endnoten!$AI$9)/100),1.44,IF(((Notenliste!J29)/Notenliste!$J$1)&gt;=((Endnoten!$AI$10)/100),1.6,IF(((Notenliste!J29)/Notenliste!$J$1)&gt;=((Endnoten!$AI$11)/100),1.7,IF(((Notenliste!J29)/Notenliste!$J$1)&gt;=((Endnoten!$AI$12)/100),1.8,IF(((Notenliste!J29)/Notenliste!$J$1)&gt;=((Endnoten!$AI$13)/100),1.9,IF(((Notenliste!J29)/Notenliste!$J$1)&gt;=((Endnoten!$AI$14)/100),2,IF(((Notenliste!J29)/Notenliste!$J$1)&gt;=((Endnoten!$AI$15)/100),2.1,IF(((Notenliste!J29)/Notenliste!$J$1)&gt;=((Endnoten!$AI$16)/100),2.2,IF(((Notenliste!J29)/Notenliste!$J$1)&gt;=((Endnoten!$AI$17)/100),2.3,IF(((Notenliste!J29)/Notenliste!$J$1)&gt;=((Endnoten!$AI$18)/100),2.4,IF(((Notenliste!J29)/Notenliste!$J$1)&gt;=((Endnoten!$AI$19)/100),2.5,IF(((Notenliste!J29)/Notenliste!$J$1)&gt;=((Endnoten!$AI$20)/100),2.6,IF(((Notenliste!J29)/Notenliste!$J$1)&gt;=((Endnoten!$AI$21)/100),2.7,IF(((Notenliste!J29)/Notenliste!$J$1)&gt;=((Endnoten!$AI$22)/100),2.8,IF(((Notenliste!J29)/Notenliste!$J$1)&gt;=((Endnoten!$AI$23)/100),2.9,IF(((Notenliste!J29)/Notenliste!$J$1)&gt;=((Endnoten!$AI$24)/100),3,IF(((Notenliste!J29)/Notenliste!$J$1)&gt;=((Endnoten!$AI$25)/100),3.1,IF(((Notenliste!J29)/Notenliste!$J$1)&gt;=((Endnoten!$AI$26)/100),3.2,IF(((Notenliste!J29)/Notenliste!$J$1)&gt;=((Endnoten!$AI$27)/100),3.3,IF(((Notenliste!J29)/Notenliste!$J$1)&gt;=((Endnoten!$AI$28)/100),3.4,IF(((Notenliste!J29)/Notenliste!$J$1)&gt;=((Endnoten!$AI$29)/100),3.5,IF(((Notenliste!J29)/Notenliste!$J$1)&gt;=((Endnoten!$AI$30)/100),3.6,IF(((Notenliste!J29)/Notenliste!$J$1)&gt;=((Endnoten!$AI$31)/100),3.7,IF(((Notenliste!J29)/Notenliste!$J$1)&gt;=((Endnoten!$AI$32)/100),3.8,IF(((Notenliste!J29)/Notenliste!$J$1)&gt;=((Endnoten!$AI$33)/100),3.9,IF(((Notenliste!J29)/Notenliste!$J$1)&gt;=((Endnoten!$AI$34)/100),4,IF(((Notenliste!J29)/Notenliste!$J$1)&gt;=((Endnoten!$AI$35)/100),4.1,IF(((Notenliste!J29)/Notenliste!$J$1)&gt;=((Endnoten!$AI$36)/100),4.2,IF(((Notenliste!J29)/Notenliste!$J$1)&gt;=((Endnoten!$AI$37)/100),4.3,IF(((Notenliste!J29)/Notenliste!$J$1)&gt;=((Endnoten!$AI$38)/100),4.4,IF(((Notenliste!J29)/Notenliste!$J$1)&gt;=((Endnoten!$AI$39)/100),4.5,IF(((Notenliste!J29)/Notenliste!$J$1)&gt;=((Endnoten!$AI$40)/100),4.6,IF(((Notenliste!J29)/Notenliste!$J$1)&gt;=((Endnoten!$AI$41)/100),4.7,IF(((Notenliste!J29)/Notenliste!$J$1)&gt;=((Endnoten!$AI$42)/100),4.8,IF(((Notenliste!J29)/Notenliste!$J$1)&gt;=((Endnoten!$AI$43)/100),4.9,5))))))))))))))))))))))))))))))))))))))))</f>
        <v>#DIV/0!</v>
      </c>
      <c r="S30" s="35">
        <f>Notenliste!L29</f>
        <v>0</v>
      </c>
      <c r="T30" s="36">
        <f>IF(Notenliste!L29&gt;=0.1,Notenliste!L29/Notenliste!L$1,)</f>
        <v>0</v>
      </c>
      <c r="U30" s="37">
        <f>IF(Endnoten!T30&gt;=(Endnoten!$AG$5/100),1,IF(Endnoten!T30&gt;=(Endnoten!$AG$6/100),2,IF(Endnoten!T30&gt;=(Endnoten!$AG$7/100),3,IF(Endnoten!T30&gt;=(Endnoten!$AG$8/100),4,5))))</f>
        <v>5</v>
      </c>
      <c r="V30" s="39" t="e">
        <f>IF(((Notenliste!L29)/Notenliste!$L$1)&gt;=((Endnoten!$AI$5+1)/100),1,IF(((Notenliste!L29)/Notenliste!$L$1)&gt;=(Endnoten!$AI$5/100),1.1,IF(((Notenliste!L29)/Notenliste!$L$1)&gt;=(Endnoten!$AI$6/100),1.2,IF(((Notenliste!L29)/Notenliste!$L$1)&gt;=(Endnoten!$AI$7/100),1.3,IF(((Notenliste!L29)/Notenliste!$L$1)&gt;=((Endnoten!$AI$8)/100),1.4,IF(((Notenliste!L29)/Notenliste!$L$1)&gt;=((Endnoten!$AI$9)/100),1.5,IF(((Notenliste!L29)/Notenliste!$L$1)&gt;=((Endnoten!$AI$10)/100),1.6,IF(((Notenliste!L29)/Notenliste!$L$1)&gt;=((Endnoten!$AI$11)/100),1.7,IF(((Notenliste!L29)/Notenliste!$L$1)&gt;=((Endnoten!$AI$12)/100),1.8,IF(((Notenliste!L29)/Notenliste!$L$1)&gt;=((Endnoten!$AI$13)/100),1.9,IF(((Notenliste!L29)/Notenliste!$L$1)&gt;=((Endnoten!$AI$14)/100),2,IF(((Notenliste!L29)/Notenliste!$L$1)&gt;=((Endnoten!$AI$15)/100),2.1,IF(((Notenliste!L29)/Notenliste!$L$1)&gt;=((Endnoten!$AI$16)/100),2.2,IF(((Notenliste!L29)/Notenliste!$L$1)&gt;=((Endnoten!$AI$17)/100),2.3,IF(((Notenliste!L29)/Notenliste!$L$1)&gt;=((Endnoten!$AI$18)/100),2.4,IF(((Notenliste!L29)/Notenliste!$L$1)&gt;=((Endnoten!$AI$19)/100),2.5,IF(((Notenliste!L29)/Notenliste!$L$1)&gt;=((Endnoten!$AI$20)/100),2.6,IF(((Notenliste!L29)/Notenliste!$L$1)&gt;=((Endnoten!$AI$21)/100),2.7,IF(((Notenliste!L29)/Notenliste!$L$1)&gt;=((Endnoten!$AI$22)/100),2.8,IF(((Notenliste!L29)/Notenliste!$L$1)&gt;=((Endnoten!$AI$23)/100),2.9,IF(((Notenliste!L29)/Notenliste!$L$1)&gt;=((Endnoten!$AI$24)/100),3,IF(((Notenliste!L29)/Notenliste!$L$1)&gt;=((Endnoten!$AI$25)/100),3.1,IF(((Notenliste!L29)/Notenliste!$L$1)&gt;=((Endnoten!$AI$26)/100),3.2,IF(((Notenliste!L29)/Notenliste!$L$1)&gt;=((Endnoten!$AI$27)/100),3.3,IF(((Notenliste!L29)/Notenliste!$L$1)&gt;=((Endnoten!$AI$28)/100),3.4,IF(((Notenliste!L29)/Notenliste!$L$1)&gt;=((Endnoten!$AI$29)/100),3.5,IF(((Notenliste!L29)/Notenliste!$L$1)&gt;=((Endnoten!$AI$30)/100),3.6,IF(((Notenliste!L29)/Notenliste!$L$1)&gt;=((Endnoten!$AI$31)/100),3.7,IF(((Notenliste!L29)/Notenliste!$L$1)&gt;=((Endnoten!$AI$32)/100),3.8,IF(((Notenliste!L29)/Notenliste!$L$1)&gt;=((Endnoten!$AI$33)/100),3.9,IF(((Notenliste!L29)/Notenliste!$L$1)&gt;=((Endnoten!$AI$34)/100),4,IF(((Notenliste!L29)/Notenliste!$L$1)&gt;=((Endnoten!$AI$35)/100),4.1,IF(((Notenliste!L29)/Notenliste!$L$1)&gt;=((Endnoten!$AI$36)/100),4.2,IF(((Notenliste!L29)/Notenliste!$L$1)&gt;=((Endnoten!$AI$37)/100),4.3,IF(((Notenliste!L29)/Notenliste!$L$1)&gt;=((Endnoten!$AI$38)/100),4.4,IF(((Notenliste!L29)/Notenliste!$L$1)&gt;=((Endnoten!$AI$39)/100),4.5,IF(((Notenliste!L29)/Notenliste!$L$1)&gt;=((Endnoten!$AI$40)/100),4.6,IF(((Notenliste!L29)/Notenliste!$L$1)&gt;=((Endnoten!$AI$41)/100),4.7,IF(((Notenliste!L29)/Notenliste!$L$1)&gt;=((Endnoten!$AI$42)/100),4.8,IF(((Notenliste!L29)/Notenliste!$L$1)&gt;=((Endnoten!$AI$43)/100),4.9,5))))))))))))))))))))))))))))))))))))))))</f>
        <v>#DIV/0!</v>
      </c>
      <c r="W30" s="35">
        <v>0</v>
      </c>
      <c r="X30" s="36" cm="1">
        <f t="array" ref="X30">ROUND(_xlfn.IFS((T30&gt;0.1),(AVERAGE(F30,J30,N30,R30,U30)),(P30&gt;=0.1),(AVERAGE(F30,J30,N30,R30)),(L30&gt;=0.1),(AVERAGE(F30,J30,N30)),(H30&gt;0.1),(AVERAGE(F30,J30)),(D30&gt;0.1),F30,(D30&lt;0.1),10.12345), 2)</f>
        <v>10.119999999999999</v>
      </c>
      <c r="Y30" s="36" t="str">
        <f t="shared" si="0"/>
        <v>ND</v>
      </c>
      <c r="Z30" s="36" t="e">
        <f t="shared" si="1"/>
        <v>#DIV/0!</v>
      </c>
      <c r="AA30" s="36">
        <f>SUM(Notenliste!O29:AR29)</f>
        <v>28</v>
      </c>
      <c r="AB30" s="36">
        <f>Notenliste!AT29</f>
        <v>1</v>
      </c>
      <c r="AC30" s="36" t="str">
        <f>IF((D30&lt;0.1),"Nur MA",((AB30*Notenliste!$AT$1)+(IF(W30=0,Y30,Z30)*(1-Notenliste!$AT$1))))</f>
        <v>Nur MA</v>
      </c>
      <c r="AD30" s="36" t="e">
        <f t="shared" si="2"/>
        <v>#DIV/0!</v>
      </c>
      <c r="AE30" s="10" t="e">
        <f t="shared" si="3"/>
        <v>#DIV/0!</v>
      </c>
      <c r="AH30" s="18">
        <v>3.6</v>
      </c>
      <c r="AI30" s="18">
        <f t="shared" ref="AI30:AI37" si="11">($AG$7-$AG$8)/10+AI31</f>
        <v>63.45</v>
      </c>
      <c r="AJ30">
        <f>IF(((AM30+AK30+AL30)/$AM$3)&gt;=((Endnoten!$AI$5+1)/100),1,IF(((AM30+AK30+AL30)/$AM$3)&gt;=(Endnoten!$AI$5/100),1.1,IF(((AM30+AK30+AL30)/$AM$3)&gt;=(Endnoten!$AI$6/100),1.2,IF(((AM30+AK30+AL30)/$AM$3)&gt;=(Endnoten!$AI$7/100),1.3,IF(((AM30+AK30+AL30)/$AM$3)&gt;=((Endnoten!$AI$8)/100),1.4,IF(((AM30+AK30+AL30)/$AM$3)&gt;=((Endnoten!$AI$9)/100),1.5,IF(((AM30+AK30+AL30)/$AM$3)&gt;=((Endnoten!$AI$10)/100),1.6,IF(((AM30+AK30+AL30)/$AM$3)&gt;=((Endnoten!$AI$11)/100),1.7,IF(((AM30+AK30+AL30)/$AM$3)&gt;=((Endnoten!$AI$12)/100),1.8,IF(((AM30+AK30+AL30)/$AM$3)&gt;=((Endnoten!$AI$13)/100),1.9,IF(((AM30+AK30+AL30)/$AM$3)&gt;=((Endnoten!$AI$14)/100),2,IF(((AM30+AK30+AL30)/$AM$3)&gt;=((Endnoten!$AI$15)/100),2.1,IF(((AM30+AK30+AL30)/$AM$3)&gt;=((Endnoten!$AI$16)/100),2.2,IF(((AM30+AK30+AL30)/$AM$3)&gt;=((Endnoten!$AI$17)/100),2.3,IF(((AM30+AK30+AL30)/$AM$3)&gt;=((Endnoten!$AI$18)/100),2.4,IF(((AM30+AK30+AL30)/$AM$3)&gt;=((Endnoten!$AI$19)/100),2.5,IF(((AM30+AK30+AL30)/$AM$3)&gt;=((Endnoten!$AI$20)/100),2.6,IF(((AM30+AK30+AL30)/$AM$3)&gt;=((Endnoten!$AI$21)/100),2.7,IF(((AM30+AK30+AL30)/$AM$3)&gt;=((Endnoten!$AI$22)/100),2.8,IF(((AM30+AK30+AL30)/$AM$3)&gt;=((Endnoten!$AI$23)/100),2.9,IF(((AM30+AK30+AL30)/$AM$3)&gt;=((Endnoten!$AI$24)/100),3,IF(((AM30+AK30+AL30)/$AM$3)&gt;=((Endnoten!$AI$25)/100),3.1,IF(((AM30+AK30+AL30)/$AM$3)&gt;=((Endnoten!$AI$26)/100),3.2,IF(((AM30+AK30+AL30)/$AM$3)&gt;=((Endnoten!$AI$27)/100),3.3,IF(((AM30+AK30+AL30)/$AM$3)&gt;=((Endnoten!$AI$28)/100),3.4,IF(((AM30+AK30+AL30)/$AM$3)&gt;=((Endnoten!$AI$29)/100),3.5,IF(((AM30+AK30+AL30)/$AM$3)&gt;=((Endnoten!$AI$30)/100),3.6,IF(((AM30+AK30+AL30)/$AM$3)&gt;=((Endnoten!$AI$31)/100),3.7,IF(((AM30+AK30+AL30)/$AM$3)&gt;=((Endnoten!$AI$32)/100),3.8,IF(((AM30+AK30+AL30)/$AM$3)&gt;=((Endnoten!$AI$33)/100),3.9,IF(((AM30+AK30+AL30)/$AM$3)&gt;=((Endnoten!$AI$34)/100),4,IF(((AM30+AK30+AL30)/$AM$3)&gt;=((Endnoten!$AI$35)/100),4.1,IF(((AM30+AK30+AL30)/$AM$3)&gt;=((Endnoten!$AI$36)/100),4.2,IF(((AM30+AK30+AL30)/$AM$3)&gt;=((Endnoten!$AI$37)/100),4.3,IF(((AM30+AK30+AL30)/$AM$3)&gt;=((Endnoten!$AI$38)/100),4.4,IF(((AM30+AK30+AL30)/$AM$3)&gt;=((Endnoten!$AI$39)/100),4.5,IF(((AM30+AK30+AL30)/$AM$3)&gt;=((Endnoten!$AI$40)/100),4.6,IF(((AM30+AK30+AL30)/$AM$3)&gt;=((Endnoten!$AI$41)/100),4.7,IF(((AM30+AK30+AL30)/$AM$3)&gt;=((Endnoten!$AI$42)/100),4.8,IF(((AM30+AK30+AL30)/$AM$3)&gt;=((Endnoten!$AI$43)/100),4.9,5))))))))))))))))))))))))))))))))))))))))</f>
        <v>3.6</v>
      </c>
      <c r="AM30">
        <f t="shared" si="8"/>
        <v>63.45</v>
      </c>
      <c r="AO30" s="53"/>
      <c r="AP30" s="53" t="e">
        <f t="shared" si="4"/>
        <v>#DIV/0!</v>
      </c>
      <c r="AQ30" s="53" t="e">
        <f t="shared" si="5"/>
        <v>#DIV/0!</v>
      </c>
      <c r="AR30" s="53" t="e">
        <f t="shared" si="6"/>
        <v>#DIV/0!</v>
      </c>
      <c r="AS30" s="53" t="e">
        <f t="shared" si="7"/>
        <v>#DIV/0!</v>
      </c>
      <c r="AU30" s="1">
        <f>IF(((Notenliste!D29+Notenliste!F29+Notenliste!H29)/$AU$1)&gt;=((Endnoten!$AI$5+1)/100),1,IF(((Notenliste!D29+Notenliste!F29+Notenliste!H29)/$AU$1)&gt;=(Endnoten!$AI$5/100),1.1,IF(((Notenliste!D29+Notenliste!F29+Notenliste!H29)/$AU$1)&gt;=(Endnoten!$AI$6/100),1.2,IF(((Notenliste!D29+Notenliste!F29+Notenliste!H29)/$AU$1)&gt;=(Endnoten!$AI$7/100),1.3,IF(((Notenliste!D29+Notenliste!F29+Notenliste!H29)/$AU$1)&gt;=((Endnoten!$AI$8)/100),1.4,IF(((Notenliste!D29+Notenliste!F29+Notenliste!H29)/$AU$1)&gt;=((Endnoten!$AI$9)/100),1.5,IF(((Notenliste!D29+Notenliste!F29+Notenliste!H29)/$AU$1)&gt;=((Endnoten!$AI$10)/100),1.6,IF(((Notenliste!D29+Notenliste!F29+Notenliste!H29)/$AU$1)&gt;=((Endnoten!$AI$11)/100),1.7,IF(((Notenliste!D29+Notenliste!F29+Notenliste!H29)/$AU$1)&gt;=((Endnoten!$AI$12)/100),1.8,IF(((Notenliste!D29+Notenliste!F29+Notenliste!H29)/$AU$1)&gt;=((Endnoten!$AI$13)/100),1.9,IF(((Notenliste!D29+Notenliste!F29+Notenliste!H29)/$AU$1)&gt;=((Endnoten!$AI$14)/100),2,IF(((Notenliste!D29+Notenliste!F29+Notenliste!H29)/$AU$1)&gt;=((Endnoten!$AI$15)/100),2.1,IF(((Notenliste!D29+Notenliste!F29+Notenliste!H29)/$AU$1)&gt;=((Endnoten!$AI$16)/100),2.2,IF(((Notenliste!D29+Notenliste!F29+Notenliste!H29)/$AU$1)&gt;=((Endnoten!$AI$17)/100),2.3,IF(((Notenliste!D29+Notenliste!F29+Notenliste!H29)/$AU$1)&gt;=((Endnoten!$AI$18)/100),2.4,IF(((Notenliste!D29+Notenliste!F29+Notenliste!H29)/$AU$1)&gt;=((Endnoten!$AI$19)/100),2.5,IF(((Notenliste!D29+Notenliste!F29+Notenliste!H29)/$AU$1)&gt;=((Endnoten!$AI$20)/100),2.6,IF(((Notenliste!D29+Notenliste!F29+Notenliste!H29)/$AU$1)&gt;=((Endnoten!$AI$21)/100),2.7,IF(((Notenliste!D29+Notenliste!F29+Notenliste!H29)/$AU$1)&gt;=((Endnoten!$AI$22)/100),2.8,IF(((Notenliste!D29+Notenliste!F29+Notenliste!H29)/$AU$1)&gt;=((Endnoten!$AI$23)/100),2.9,IF(((Notenliste!D29+Notenliste!F29+Notenliste!H29)/$AU$1)&gt;=((Endnoten!$AI$24)/100),3,IF(((Notenliste!D29+Notenliste!F29+Notenliste!H29)/$AU$1)&gt;=((Endnoten!$AI$25)/100),3.1,IF(((Notenliste!D29+Notenliste!F29+Notenliste!H29)/$AU$1)&gt;=((Endnoten!$AI$26)/100),3.2,IF(((Notenliste!D29+Notenliste!F29+Notenliste!H29)/$AU$1)&gt;=((Endnoten!$AI$27)/100),3.3,IF(((Notenliste!D29+Notenliste!F29+Notenliste!H29)/$AU$1)&gt;=((Endnoten!$AI$28)/100),3.4,IF(((Notenliste!D29+Notenliste!F29+Notenliste!H29)/$AU$1)&gt;=((Endnoten!$AI$29)/100),3.5,IF(((Notenliste!D29+Notenliste!F29+Notenliste!H29)/$AU$1)&gt;=((Endnoten!$AI$30)/100),3.6,IF(((Notenliste!D29+Notenliste!F29+Notenliste!H29)/$AU$1)&gt;=((Endnoten!$AI$31)/100),3.7,IF(((Notenliste!D29+Notenliste!F29+Notenliste!H29)/$AU$1)&gt;=((Endnoten!$AI$32)/100),3.8,IF(((Notenliste!D29+Notenliste!F29+Notenliste!H29)/$AU$1)&gt;=((Endnoten!$AI$33)/100),3.9,IF(((Notenliste!D29+Notenliste!F29+Notenliste!H29)/$AU$1)&gt;=((Endnoten!$AI$34)/100),4,IF(((Notenliste!D29+Notenliste!F29+Notenliste!H29)/$AU$1)&gt;=((Endnoten!$AI$35)/100),4.1,IF(((Notenliste!D29+Notenliste!F29+Notenliste!H29)/$AU$1)&gt;=((Endnoten!$AI$36)/100),4.2,IF(((Notenliste!D29+Notenliste!F29+Notenliste!H29)/$AU$1)&gt;=((Endnoten!$AI$37)/100),4.3,IF(((Notenliste!D29+Notenliste!F29+Notenliste!H29)/$AU$1)&gt;=((Endnoten!$AI$38)/100),4.4,IF(((Notenliste!D29+Notenliste!F29+Notenliste!H29)/$AU$1)&gt;=((Endnoten!$AI$39)/100),4.5,IF(((Notenliste!D29+Notenliste!F29+Notenliste!H29)/$AU$1)&gt;=((Endnoten!$AI$40)/100),4.6,IF(((Notenliste!D29+Notenliste!F29+Notenliste!H29)/$AU$1)&gt;=((Endnoten!$AI$41)/100),4.7,IF(((Notenliste!D29+Notenliste!F29+Notenliste!H29)/$AU$1)&gt;=((Endnoten!$AI$42)/100),4.8,IF(((Notenliste!D29+Notenliste!F29+Notenliste!H29)/$AU$1)&gt;=((Endnoten!$AI$43)/100),4.9,5))))))))))))))))))))))))))))))))))))))))</f>
        <v>5</v>
      </c>
      <c r="AV30" s="1">
        <f>IF(((Notenliste!D29+Notenliste!F29+Notenliste!H29+Notenliste!L29)/$AV$1)&gt;=((Endnoten!$AI$5+1)/100),1,IF(((Notenliste!D29+Notenliste!F29+Notenliste!H29+Notenliste!L29)/$AV$1)&gt;=(Endnoten!$AI$5/100),1.1,IF(((Notenliste!D29+Notenliste!F29+Notenliste!H29+Notenliste!L29)/$AV$1)&gt;=(Endnoten!$AI$6/100),1.2,IF(((Notenliste!D29+Notenliste!F29+Notenliste!H29+Notenliste!L29)/$AV$1)&gt;=(Endnoten!$AI$7/100),1.3,IF(((Notenliste!D29+Notenliste!F29+Notenliste!H29+Notenliste!L29)/$AV$1)&gt;=((Endnoten!$AI$8)/100),1.4,IF(((Notenliste!D29+Notenliste!F29+Notenliste!H29+Notenliste!L29)/$AV$1)&gt;=((Endnoten!$AI$9)/100),1.5,IF(((Notenliste!D29+Notenliste!F29+Notenliste!H29+Notenliste!L29)/$AV$1)&gt;=((Endnoten!$AI$10)/100),1.6,IF(((Notenliste!D29+Notenliste!F29+Notenliste!H29+Notenliste!L29)/$AV$1)&gt;=((Endnoten!$AI$11)/100),1.7,IF(((Notenliste!D29+Notenliste!F29+Notenliste!H29+Notenliste!L29)/$AV$1)&gt;=((Endnoten!$AI$12)/100),1.8,IF(((Notenliste!D29+Notenliste!F29+Notenliste!H29+Notenliste!L29)/$AV$1)&gt;=((Endnoten!$AI$13)/100),1.9,IF(((Notenliste!D29+Notenliste!F29+Notenliste!H29+Notenliste!L29)/$AV$1)&gt;=((Endnoten!$AI$14)/100),2,IF(((Notenliste!D29+Notenliste!F29+Notenliste!H29+Notenliste!L29)/$AV$1)&gt;=((Endnoten!$AI$15)/100),2.1,IF(((Notenliste!D29+Notenliste!F29+Notenliste!H29+Notenliste!L29)/$AV$1)&gt;=((Endnoten!$AI$16)/100),2.2,IF(((Notenliste!D29+Notenliste!F29+Notenliste!H29+Notenliste!L29)/$AV$1)&gt;=((Endnoten!$AI$17)/100),2.3,IF(((Notenliste!D29+Notenliste!F29+Notenliste!H29+Notenliste!L29)/$AV$1)&gt;=((Endnoten!$AI$18)/100),2.4,IF(((Notenliste!D29+Notenliste!F29+Notenliste!H29+Notenliste!L29)/$AV$1)&gt;=((Endnoten!$AI$19)/100),2.5,IF(((Notenliste!D29+Notenliste!F29+Notenliste!H29+Notenliste!L29)/$AV$1)&gt;=((Endnoten!$AI$20)/100),2.6,IF(((Notenliste!D29+Notenliste!F29+Notenliste!H29+Notenliste!L29)/$AV$1)&gt;=((Endnoten!$AI$21)/100),2.7,IF(((Notenliste!D29+Notenliste!F29+Notenliste!H29+Notenliste!L29)/$AV$1)&gt;=((Endnoten!$AI$22)/100),2.8,IF(((Notenliste!D29+Notenliste!F29+Notenliste!H29+Notenliste!L29)/$AV$1)&gt;=((Endnoten!$AI$23)/100),2.9,IF(((Notenliste!D29+Notenliste!F29+Notenliste!H29+Notenliste!L29)/$AV$1)&gt;=((Endnoten!$AI$24)/100),3,IF(((Notenliste!D29+Notenliste!F29+Notenliste!H29+Notenliste!L29)/$AV$1)&gt;=((Endnoten!$AI$25)/100),3.1,IF(((Notenliste!D29+Notenliste!F29+Notenliste!H29+Notenliste!L29)/$AV$1)&gt;=((Endnoten!$AI$26)/100),3.2,IF(((Notenliste!D29+Notenliste!F29+Notenliste!H29+Notenliste!L29)/$AV$1)&gt;=((Endnoten!$AI$27)/100),3.3,IF(((Notenliste!D29+Notenliste!F29+Notenliste!H29+Notenliste!L29)/$AV$1)&gt;=((Endnoten!$AI$28)/100),3.4,IF(((Notenliste!D29+Notenliste!F29+Notenliste!H29+Notenliste!L29)/$AV$1)&gt;=((Endnoten!$AI$29)/100),3.5,IF(((Notenliste!D29+Notenliste!F29+Notenliste!H29+Notenliste!L29)/$AV$1)&gt;=((Endnoten!$AI$30)/100),3.6,IF(((Notenliste!D29+Notenliste!F29+Notenliste!H29+Notenliste!L29)/$AV$1)&gt;=((Endnoten!$AI$31)/100),3.7,IF(((Notenliste!D29+Notenliste!F29+Notenliste!H29+Notenliste!L29)/$AV$1)&gt;=((Endnoten!$AI$32)/100),3.8,IF(((Notenliste!D29+Notenliste!F29+Notenliste!H29+Notenliste!L29)/$AV$1)&gt;=((Endnoten!$AI$33)/100),3.9,IF(((Notenliste!D29+Notenliste!F29+Notenliste!H29+Notenliste!L29)/$AV$1)&gt;=((Endnoten!$AI$34)/100),4,IF(((Notenliste!D29+Notenliste!F29+Notenliste!H29+Notenliste!L29)/$AV$1)&gt;=((Endnoten!$AI$35)/100),4.1,IF(((Notenliste!D29+Notenliste!F29+Notenliste!H29+Notenliste!L29)/$AV$1)&gt;=((Endnoten!$AI$36)/100),4.2,IF(((Notenliste!D29+Notenliste!F29+Notenliste!H29+Notenliste!L29)/$AV$1)&gt;=((Endnoten!$AI$37)/100),4.3,IF(((Notenliste!D29+Notenliste!F29+Notenliste!H29+Notenliste!L29)/$AV$1)&gt;=((Endnoten!$AI$38)/100),4.4,IF(((Notenliste!D29+Notenliste!F29+Notenliste!H29+Notenliste!L29)/$AV$1)&gt;=((Endnoten!$AI$39)/100),4.5,IF(((Notenliste!D29+Notenliste!F29+Notenliste!H29+Notenliste!L29)/$AV$1)&gt;=((Endnoten!$AI$40)/100),4.6,IF(((Notenliste!D29+Notenliste!F29+Notenliste!H29+Notenliste!L29)/$AV$1)&gt;=((Endnoten!$AI$41)/100),4.7,IF(((Notenliste!D29+Notenliste!F29+Notenliste!H29+Notenliste!L29)/$AV$1)&gt;=((Endnoten!$AI$42)/100),4.8,IF(((Notenliste!D29+Notenliste!F29+Notenliste!H29+Notenliste!L29)/$AV$1)&gt;=((Endnoten!$AI$43)/100),4.9,5))))))))))))))))))))))))))))))))))))))))</f>
        <v>5</v>
      </c>
    </row>
    <row r="31" spans="1:48" ht="18.75" x14ac:dyDescent="0.3">
      <c r="A31" s="28">
        <f>'Schüler+Bedienungsanleitung'!B43</f>
        <v>28</v>
      </c>
      <c r="B31" s="30">
        <f>'Schüler+Bedienungsanleitung'!C43</f>
        <v>28</v>
      </c>
      <c r="C31" s="28">
        <f>Notenliste!D30</f>
        <v>0</v>
      </c>
      <c r="D31" s="29">
        <f>IF(Notenliste!D30&gt;=0.1,Notenliste!D30/Notenliste!D$1,)</f>
        <v>0</v>
      </c>
      <c r="E31" s="30">
        <f>IF(Endnoten!D31&gt;=(Endnoten!$AG$5/100),1,IF(Endnoten!D31&gt;=(Endnoten!$AG$6/100),2,IF(Endnoten!D31&gt;=(Endnoten!$AG$7/100),3,IF(Endnoten!D31&gt;=(Endnoten!$AG$8/100),4,5))))</f>
        <v>5</v>
      </c>
      <c r="F31" s="31">
        <f>IF(((Notenliste!D30)/Notenliste!$D$1)&gt;=((Endnoten!$AI$5+1)/100),1,IF(((Notenliste!D30)/Notenliste!$D$1)&gt;=(Endnoten!$AI$5/100),1.1,IF(((Notenliste!D30)/Notenliste!$D$1)&gt;=(Endnoten!$AI$6/100),1.2,IF(((Notenliste!D30)/Notenliste!$D$1)&gt;=(Endnoten!$AI$7/100),1.3,IF(((Notenliste!D30)/Notenliste!$D$1)&gt;=((Endnoten!$AI$8)/100),1.4,IF(((Notenliste!D30)/Notenliste!$D$1)&gt;=((Endnoten!$AI$9)/100),1.44,IF(((Notenliste!D30)/Notenliste!$D$1)&gt;=((Endnoten!$AI$10)/100),1.6,IF(((Notenliste!D30)/Notenliste!$D$1)&gt;=((Endnoten!$AI$11)/100),1.7,IF(((Notenliste!D30)/Notenliste!$D$1)&gt;=((Endnoten!$AI$12)/100),1.8,IF(((Notenliste!D30)/Notenliste!$D$1)&gt;=((Endnoten!$AI$13)/100),1.9,IF(((Notenliste!D30)/Notenliste!$D$1)&gt;=((Endnoten!$AI$14)/100),2,IF(((Notenliste!D30)/Notenliste!$D$1)&gt;=((Endnoten!$AI$15)/100),2.1,IF(((Notenliste!D30)/Notenliste!$D$1)&gt;=((Endnoten!$AI$16)/100),2.2,IF(((Notenliste!D30)/Notenliste!$D$1)&gt;=((Endnoten!$AI$17)/100),2.3,IF(((Notenliste!D30)/Notenliste!$D$1)&gt;=((Endnoten!$AI$18)/100),2.4,IF(((Notenliste!D30)/Notenliste!$D$1)&gt;=((Endnoten!$AI$19)/100),2.5,IF(((Notenliste!D30)/Notenliste!$D$1)&gt;=((Endnoten!$AI$20)/100),2.6,IF(((Notenliste!D30)/Notenliste!$D$1)&gt;=((Endnoten!$AI$21)/100),2.7,IF(((Notenliste!D30)/Notenliste!$D$1)&gt;=((Endnoten!$AI$22)/100),2.8,IF(((Notenliste!D30)/Notenliste!$D$1)&gt;=((Endnoten!$AI$23)/100),2.9,IF(((Notenliste!D30)/Notenliste!$D$1)&gt;=((Endnoten!$AI$24)/100),3,IF(((Notenliste!D30)/Notenliste!$D$1)&gt;=((Endnoten!$AI$25)/100),3.1,IF(((Notenliste!D30)/Notenliste!$D$1)&gt;=((Endnoten!$AI$26)/100),3.2,IF(((Notenliste!D30)/Notenliste!$D$1)&gt;=((Endnoten!$AI$27)/100),3.3,IF(((Notenliste!D30)/Notenliste!$D$1)&gt;=((Endnoten!$AI$28)/100),3.4,IF(((Notenliste!D30)/Notenliste!$D$1)&gt;=((Endnoten!$AI$29)/100),3.5,IF(((Notenliste!D30)/Notenliste!$D$1)&gt;=((Endnoten!$AI$30)/100),3.6,IF(((Notenliste!D30)/Notenliste!$D$1)&gt;=((Endnoten!$AI$31)/100),3.7,IF(((Notenliste!D30)/Notenliste!$D$1)&gt;=((Endnoten!$AI$32)/100),3.8,IF(((Notenliste!D30)/Notenliste!$D$1)&gt;=((Endnoten!$AI$33)/100),3.9,IF(((Notenliste!D30)/Notenliste!$D$1)&gt;=((Endnoten!$AI$34)/100),4,IF(((Notenliste!D30)/Notenliste!$D$1)&gt;=((Endnoten!$AI$35)/100),4.1,IF(((Notenliste!D30)/Notenliste!$D$1)&gt;=((Endnoten!$AI$36)/100),4.2,IF(((Notenliste!D30)/Notenliste!$D$1)&gt;=((Endnoten!$AI$37)/100),4.3,IF(((Notenliste!D30)/Notenliste!$D$1)&gt;=((Endnoten!$AI$38)/100),4.4,IF(((Notenliste!D30)/Notenliste!$D$1)&gt;=((Endnoten!$AI$39)/100),4.5,IF(((Notenliste!D30)/Notenliste!$D$1)&gt;=((Endnoten!$AI$40)/100),4.6,IF(((Notenliste!D30)/Notenliste!$D$1)&gt;=((Endnoten!$AI$41)/100),4.7,IF(((Notenliste!D30)/Notenliste!$D$1)&gt;=((Endnoten!$AI$42)/100),4.8,IF(((Notenliste!D30)/Notenliste!$D$1)&gt;=((Endnoten!$AI$43)/100),4.9,5))))))))))))))))))))))))))))))))))))))))</f>
        <v>5</v>
      </c>
      <c r="G31" s="28">
        <f>Notenliste!F30</f>
        <v>0</v>
      </c>
      <c r="H31" s="29">
        <f>IF(Notenliste!F30&gt;=0.1,Notenliste!F30/Notenliste!F$1,)</f>
        <v>0</v>
      </c>
      <c r="I31" s="30">
        <f>IF(Endnoten!H31&gt;=(Endnoten!$AG$5/100),1,IF(Endnoten!H31&gt;=(Endnoten!$AG$6/100),2,IF(Endnoten!H31&gt;=(Endnoten!$AG$7/100),3,IF(Endnoten!H31&gt;=(Endnoten!$AG$8/100),4,5))))</f>
        <v>5</v>
      </c>
      <c r="J31" s="31" t="e">
        <f>IF(((Notenliste!F30)/Notenliste!$F$1)&gt;=((Endnoten!$AI$5+1)/100),1,IF(((Notenliste!F30)/Notenliste!$F$1)&gt;=(Endnoten!$AI$5/100),1.1,IF(((Notenliste!F30)/Notenliste!$F$1)&gt;=(Endnoten!$AI$6/100),1.2,IF(((Notenliste!F30)/Notenliste!$F$1)&gt;=(Endnoten!$AI$7/100),1.3,IF(((Notenliste!F30)/Notenliste!$F$1)&gt;=((Endnoten!$AI$8)/100),1.4,IF(((Notenliste!F30)/Notenliste!$F$1)&gt;=((Endnoten!$AI$9)/100),1.44,IF(((Notenliste!F30)/Notenliste!$F$1)&gt;=((Endnoten!$AI$10)/100),1.6,IF(((Notenliste!F30)/Notenliste!$F$1)&gt;=((Endnoten!$AI$11)/100),1.7,IF(((Notenliste!F30)/Notenliste!$F$1)&gt;=((Endnoten!$AI$12)/100),1.8,IF(((Notenliste!F30)/Notenliste!$F$1)&gt;=((Endnoten!$AI$13)/100),1.9,IF(((Notenliste!F30)/Notenliste!$F$1)&gt;=((Endnoten!$AI$14)/100),2,IF(((Notenliste!F30)/Notenliste!$F$1)&gt;=((Endnoten!$AI$15)/100),2.1,IF(((Notenliste!F30)/Notenliste!$F$1)&gt;=((Endnoten!$AI$16)/100),2.2,IF(((Notenliste!F30)/Notenliste!$F$1)&gt;=((Endnoten!$AI$17)/100),2.3,IF(((Notenliste!F30)/Notenliste!$F$1)&gt;=((Endnoten!$AI$18)/100),2.4,IF(((Notenliste!F30)/Notenliste!$F$1)&gt;=((Endnoten!$AI$19)/100),2.5,IF(((Notenliste!F30)/Notenliste!$F$1)&gt;=((Endnoten!$AI$20)/100),2.6,IF(((Notenliste!F30)/Notenliste!$F$1)&gt;=((Endnoten!$AI$21)/100),2.7,IF(((Notenliste!F30)/Notenliste!$F$1)&gt;=((Endnoten!$AI$22)/100),2.8,IF(((Notenliste!F30)/Notenliste!$F$1)&gt;=((Endnoten!$AI$23)/100),2.9,IF(((Notenliste!F30)/Notenliste!$F$1)&gt;=((Endnoten!$AI$24)/100),3,IF(((Notenliste!F30)/Notenliste!$F$1)&gt;=((Endnoten!$AI$25)/100),3.1,IF(((Notenliste!F30)/Notenliste!$F$1)&gt;=((Endnoten!$AI$26)/100),3.2,IF(((Notenliste!F30)/Notenliste!$F$1)&gt;=((Endnoten!$AI$27)/100),3.3,IF(((Notenliste!F30)/Notenliste!$F$1)&gt;=((Endnoten!$AI$28)/100),3.4,IF(((Notenliste!F30)/Notenliste!$F$1)&gt;=((Endnoten!$AI$29)/100),3.5,IF(((Notenliste!F30)/Notenliste!$F$1)&gt;=((Endnoten!$AI$30)/100),3.6,IF(((Notenliste!F30)/Notenliste!$F$1)&gt;=((Endnoten!$AI$31)/100),3.7,IF(((Notenliste!F30)/Notenliste!$F$1)&gt;=((Endnoten!$AI$32)/100),3.8,IF(((Notenliste!F30)/Notenliste!$F$1)&gt;=((Endnoten!$AI$33)/100),3.9,IF(((Notenliste!F30)/Notenliste!$F$1)&gt;=((Endnoten!$AI$34)/100),4,IF(((Notenliste!F30)/Notenliste!$F$1)&gt;=((Endnoten!$AI$35)/100),4.1,IF(((Notenliste!F30)/Notenliste!$F$1)&gt;=((Endnoten!$AI$36)/100),4.2,IF(((Notenliste!F30)/Notenliste!$F$1)&gt;=((Endnoten!$AI$37)/100),4.3,IF(((Notenliste!F30)/Notenliste!$F$1)&gt;=((Endnoten!$AI$38)/100),4.4,IF(((Notenliste!F30)/Notenliste!$F$1)&gt;=((Endnoten!$AI$39)/100),4.5,IF(((Notenliste!F30)/Notenliste!$F$1)&gt;=((Endnoten!$AI$40)/100),4.6,IF(((Notenliste!F30)/Notenliste!$F$1)&gt;=((Endnoten!$AI$41)/100),4.7,IF(((Notenliste!F30)/Notenliste!$F$1)&gt;=((Endnoten!$AI$42)/100),4.8,IF(((Notenliste!F30)/Notenliste!$F$1)&gt;=((Endnoten!$AI$43)/100),4.9,5))))))))))))))))))))))))))))))))))))))))</f>
        <v>#DIV/0!</v>
      </c>
      <c r="K31" s="28">
        <f>Notenliste!H30</f>
        <v>0</v>
      </c>
      <c r="L31" s="29">
        <f>IF(Notenliste!H30&gt;=0.1,Notenliste!H30/Notenliste!H$1,)</f>
        <v>0</v>
      </c>
      <c r="M31" s="30">
        <f>IF(Endnoten!L31&gt;=(Endnoten!$AG$5/100),1,IF(Endnoten!L31&gt;=(Endnoten!$AG$6/100),2,IF(Endnoten!L31&gt;=(Endnoten!$AG$7/100),3,IF(Endnoten!L31&gt;=(Endnoten!$AG$8/100),4,5))))</f>
        <v>5</v>
      </c>
      <c r="N31" s="31" t="e">
        <f>IF(((Notenliste!H30)/Notenliste!$H$1)&gt;=((Endnoten!$AI$5+1)/100),1,IF(((Notenliste!H30)/Notenliste!$H$1)&gt;=(Endnoten!$AI$5/100),1.1,IF(((Notenliste!H30)/Notenliste!$H$1)&gt;=(Endnoten!$AI$6/100),1.2,IF(((Notenliste!H30)/Notenliste!$H$1)&gt;=(Endnoten!$AI$7/100),1.3,IF(((Notenliste!H30)/Notenliste!$H$1)&gt;=((Endnoten!$AI$8)/100),1.4,IF(((Notenliste!H30)/Notenliste!$H$1)&gt;=((Endnoten!$AI$9)/100),1.44,IF(((Notenliste!H30)/Notenliste!$H$1)&gt;=((Endnoten!$AI$10)/100),1.6,IF(((Notenliste!H30)/Notenliste!$H$1)&gt;=((Endnoten!$AI$11)/100),1.7,IF(((Notenliste!H30)/Notenliste!$H$1)&gt;=((Endnoten!$AI$12)/100),1.8,IF(((Notenliste!H30)/Notenliste!$H$1)&gt;=((Endnoten!$AI$13)/100),1.9,IF(((Notenliste!H30)/Notenliste!$H$1)&gt;=((Endnoten!$AI$14)/100),2,IF(((Notenliste!H30)/Notenliste!$H$1)&gt;=((Endnoten!$AI$15)/100),2.1,IF(((Notenliste!H30)/Notenliste!$H$1)&gt;=((Endnoten!$AI$16)/100),2.2,IF(((Notenliste!H30)/Notenliste!$H$1)&gt;=((Endnoten!$AI$17)/100),2.3,IF(((Notenliste!H30)/Notenliste!$H$1)&gt;=((Endnoten!$AI$18)/100),2.4,IF(((Notenliste!H30)/Notenliste!$H$1)&gt;=((Endnoten!$AI$19)/100),2.5,IF(((Notenliste!H30)/Notenliste!$H$1)&gt;=((Endnoten!$AI$20)/100),2.6,IF(((Notenliste!H30)/Notenliste!$H$1)&gt;=((Endnoten!$AI$21)/100),2.7,IF(((Notenliste!H30)/Notenliste!$H$1)&gt;=((Endnoten!$AI$22)/100),2.8,IF(((Notenliste!H30)/Notenliste!$H$1)&gt;=((Endnoten!$AI$23)/100),2.9,IF(((Notenliste!H30)/Notenliste!$H$1)&gt;=((Endnoten!$AI$24)/100),3,IF(((Notenliste!H30)/Notenliste!$H$1)&gt;=((Endnoten!$AI$25)/100),3.1,IF(((Notenliste!H30)/Notenliste!$H$1)&gt;=((Endnoten!$AI$26)/100),3.2,IF(((Notenliste!H30)/Notenliste!$H$1)&gt;=((Endnoten!$AI$27)/100),3.3,IF(((Notenliste!H30)/Notenliste!$H$1)&gt;=((Endnoten!$AI$28)/100),3.4,IF(((Notenliste!H30)/Notenliste!$H$1)&gt;=((Endnoten!$AI$29)/100),3.5,IF(((Notenliste!H30)/Notenliste!$H$1)&gt;=((Endnoten!$AI$30)/100),3.6,IF(((Notenliste!H30)/Notenliste!$H$1)&gt;=((Endnoten!$AI$31)/100),3.7,IF(((Notenliste!H30)/Notenliste!$H$1)&gt;=((Endnoten!$AI$32)/100),3.8,IF(((Notenliste!H30)/Notenliste!$H$1)&gt;=((Endnoten!$AI$33)/100),3.9,IF(((Notenliste!H30)/Notenliste!$H$1)&gt;=((Endnoten!$AI$34)/100),4,IF(((Notenliste!H30)/Notenliste!$H$1)&gt;=((Endnoten!$AI$35)/100),4.1,IF(((Notenliste!H30)/Notenliste!$H$1)&gt;=((Endnoten!$AI$36)/100),4.2,IF(((Notenliste!H30)/Notenliste!$H$1)&gt;=((Endnoten!$AI$37)/100),4.3,IF(((Notenliste!H30)/Notenliste!$H$1)&gt;=((Endnoten!$AI$38)/100),4.4,IF(((Notenliste!H30)/Notenliste!$H$1)&gt;=((Endnoten!$AI$39)/100),4.5,IF(((Notenliste!H30)/Notenliste!$H$1)&gt;=((Endnoten!$AI$40)/100),4.6,IF(((Notenliste!H30)/Notenliste!$H$1)&gt;=((Endnoten!$AI$41)/100),4.7,IF(((Notenliste!H30)/Notenliste!$H$1)&gt;=((Endnoten!$AI$42)/100),4.8,IF(((Notenliste!H30)/Notenliste!$H$1)&gt;=((Endnoten!$AI$43)/100),4.9,5))))))))))))))))))))))))))))))))))))))))</f>
        <v>#DIV/0!</v>
      </c>
      <c r="O31" s="28">
        <f>Notenliste!L30</f>
        <v>0</v>
      </c>
      <c r="P31" s="29">
        <f>IF(Notenliste!J30&gt;=0.1,Notenliste!J30/Notenliste!J$1,)</f>
        <v>0</v>
      </c>
      <c r="Q31" s="30">
        <f>IF(Endnoten!P31&gt;=(Endnoten!$AG$5/100),1,IF(Endnoten!P31&gt;=(Endnoten!$AG$6/100),2,IF(Endnoten!P31&gt;=(Endnoten!$AG$7/100),3,IF(Endnoten!P31&gt;=(Endnoten!$AG$8/100),4,5))))</f>
        <v>5</v>
      </c>
      <c r="R31" s="31" t="e">
        <f>IF(((Notenliste!J30)/Notenliste!$J$1)&gt;=((Endnoten!$AI$5+1)/100),1,IF(((Notenliste!J30)/Notenliste!$J$1)&gt;=(Endnoten!$AI$5/100),1.1,IF(((Notenliste!J30)/Notenliste!$J$1)&gt;=(Endnoten!$AI$6/100),1.2,IF(((Notenliste!J30)/Notenliste!$J$1)&gt;=(Endnoten!$AI$7/100),1.3,IF(((Notenliste!J30)/Notenliste!$J$1)&gt;=((Endnoten!$AI$8)/100),1.4,IF(((Notenliste!J30)/Notenliste!$J$1)&gt;=((Endnoten!$AI$9)/100),1.44,IF(((Notenliste!J30)/Notenliste!$J$1)&gt;=((Endnoten!$AI$10)/100),1.6,IF(((Notenliste!J30)/Notenliste!$J$1)&gt;=((Endnoten!$AI$11)/100),1.7,IF(((Notenliste!J30)/Notenliste!$J$1)&gt;=((Endnoten!$AI$12)/100),1.8,IF(((Notenliste!J30)/Notenliste!$J$1)&gt;=((Endnoten!$AI$13)/100),1.9,IF(((Notenliste!J30)/Notenliste!$J$1)&gt;=((Endnoten!$AI$14)/100),2,IF(((Notenliste!J30)/Notenliste!$J$1)&gt;=((Endnoten!$AI$15)/100),2.1,IF(((Notenliste!J30)/Notenliste!$J$1)&gt;=((Endnoten!$AI$16)/100),2.2,IF(((Notenliste!J30)/Notenliste!$J$1)&gt;=((Endnoten!$AI$17)/100),2.3,IF(((Notenliste!J30)/Notenliste!$J$1)&gt;=((Endnoten!$AI$18)/100),2.4,IF(((Notenliste!J30)/Notenliste!$J$1)&gt;=((Endnoten!$AI$19)/100),2.5,IF(((Notenliste!J30)/Notenliste!$J$1)&gt;=((Endnoten!$AI$20)/100),2.6,IF(((Notenliste!J30)/Notenliste!$J$1)&gt;=((Endnoten!$AI$21)/100),2.7,IF(((Notenliste!J30)/Notenliste!$J$1)&gt;=((Endnoten!$AI$22)/100),2.8,IF(((Notenliste!J30)/Notenliste!$J$1)&gt;=((Endnoten!$AI$23)/100),2.9,IF(((Notenliste!J30)/Notenliste!$J$1)&gt;=((Endnoten!$AI$24)/100),3,IF(((Notenliste!J30)/Notenliste!$J$1)&gt;=((Endnoten!$AI$25)/100),3.1,IF(((Notenliste!J30)/Notenliste!$J$1)&gt;=((Endnoten!$AI$26)/100),3.2,IF(((Notenliste!J30)/Notenliste!$J$1)&gt;=((Endnoten!$AI$27)/100),3.3,IF(((Notenliste!J30)/Notenliste!$J$1)&gt;=((Endnoten!$AI$28)/100),3.4,IF(((Notenliste!J30)/Notenliste!$J$1)&gt;=((Endnoten!$AI$29)/100),3.5,IF(((Notenliste!J30)/Notenliste!$J$1)&gt;=((Endnoten!$AI$30)/100),3.6,IF(((Notenliste!J30)/Notenliste!$J$1)&gt;=((Endnoten!$AI$31)/100),3.7,IF(((Notenliste!J30)/Notenliste!$J$1)&gt;=((Endnoten!$AI$32)/100),3.8,IF(((Notenliste!J30)/Notenliste!$J$1)&gt;=((Endnoten!$AI$33)/100),3.9,IF(((Notenliste!J30)/Notenliste!$J$1)&gt;=((Endnoten!$AI$34)/100),4,IF(((Notenliste!J30)/Notenliste!$J$1)&gt;=((Endnoten!$AI$35)/100),4.1,IF(((Notenliste!J30)/Notenliste!$J$1)&gt;=((Endnoten!$AI$36)/100),4.2,IF(((Notenliste!J30)/Notenliste!$J$1)&gt;=((Endnoten!$AI$37)/100),4.3,IF(((Notenliste!J30)/Notenliste!$J$1)&gt;=((Endnoten!$AI$38)/100),4.4,IF(((Notenliste!J30)/Notenliste!$J$1)&gt;=((Endnoten!$AI$39)/100),4.5,IF(((Notenliste!J30)/Notenliste!$J$1)&gt;=((Endnoten!$AI$40)/100),4.6,IF(((Notenliste!J30)/Notenliste!$J$1)&gt;=((Endnoten!$AI$41)/100),4.7,IF(((Notenliste!J30)/Notenliste!$J$1)&gt;=((Endnoten!$AI$42)/100),4.8,IF(((Notenliste!J30)/Notenliste!$J$1)&gt;=((Endnoten!$AI$43)/100),4.9,5))))))))))))))))))))))))))))))))))))))))</f>
        <v>#DIV/0!</v>
      </c>
      <c r="S31" s="28">
        <f>Notenliste!L30</f>
        <v>0</v>
      </c>
      <c r="T31" s="29">
        <f>IF(Notenliste!L30&gt;=0.1,Notenliste!L30/Notenliste!L$1,)</f>
        <v>0</v>
      </c>
      <c r="U31" s="30">
        <f>IF(Endnoten!T31&gt;=(Endnoten!$AG$5/100),1,IF(Endnoten!T31&gt;=(Endnoten!$AG$6/100),2,IF(Endnoten!T31&gt;=(Endnoten!$AG$7/100),3,IF(Endnoten!T31&gt;=(Endnoten!$AG$8/100),4,5))))</f>
        <v>5</v>
      </c>
      <c r="V31" s="31" t="e">
        <f>IF(((Notenliste!L30)/Notenliste!$L$1)&gt;=((Endnoten!$AI$5+1)/100),1,IF(((Notenliste!L30)/Notenliste!$L$1)&gt;=(Endnoten!$AI$5/100),1.1,IF(((Notenliste!L30)/Notenliste!$L$1)&gt;=(Endnoten!$AI$6/100),1.2,IF(((Notenliste!L30)/Notenliste!$L$1)&gt;=(Endnoten!$AI$7/100),1.3,IF(((Notenliste!L30)/Notenliste!$L$1)&gt;=((Endnoten!$AI$8)/100),1.4,IF(((Notenliste!L30)/Notenliste!$L$1)&gt;=((Endnoten!$AI$9)/100),1.5,IF(((Notenliste!L30)/Notenliste!$L$1)&gt;=((Endnoten!$AI$10)/100),1.6,IF(((Notenliste!L30)/Notenliste!$L$1)&gt;=((Endnoten!$AI$11)/100),1.7,IF(((Notenliste!L30)/Notenliste!$L$1)&gt;=((Endnoten!$AI$12)/100),1.8,IF(((Notenliste!L30)/Notenliste!$L$1)&gt;=((Endnoten!$AI$13)/100),1.9,IF(((Notenliste!L30)/Notenliste!$L$1)&gt;=((Endnoten!$AI$14)/100),2,IF(((Notenliste!L30)/Notenliste!$L$1)&gt;=((Endnoten!$AI$15)/100),2.1,IF(((Notenliste!L30)/Notenliste!$L$1)&gt;=((Endnoten!$AI$16)/100),2.2,IF(((Notenliste!L30)/Notenliste!$L$1)&gt;=((Endnoten!$AI$17)/100),2.3,IF(((Notenliste!L30)/Notenliste!$L$1)&gt;=((Endnoten!$AI$18)/100),2.4,IF(((Notenliste!L30)/Notenliste!$L$1)&gt;=((Endnoten!$AI$19)/100),2.5,IF(((Notenliste!L30)/Notenliste!$L$1)&gt;=((Endnoten!$AI$20)/100),2.6,IF(((Notenliste!L30)/Notenliste!$L$1)&gt;=((Endnoten!$AI$21)/100),2.7,IF(((Notenliste!L30)/Notenliste!$L$1)&gt;=((Endnoten!$AI$22)/100),2.8,IF(((Notenliste!L30)/Notenliste!$L$1)&gt;=((Endnoten!$AI$23)/100),2.9,IF(((Notenliste!L30)/Notenliste!$L$1)&gt;=((Endnoten!$AI$24)/100),3,IF(((Notenliste!L30)/Notenliste!$L$1)&gt;=((Endnoten!$AI$25)/100),3.1,IF(((Notenliste!L30)/Notenliste!$L$1)&gt;=((Endnoten!$AI$26)/100),3.2,IF(((Notenliste!L30)/Notenliste!$L$1)&gt;=((Endnoten!$AI$27)/100),3.3,IF(((Notenliste!L30)/Notenliste!$L$1)&gt;=((Endnoten!$AI$28)/100),3.4,IF(((Notenliste!L30)/Notenliste!$L$1)&gt;=((Endnoten!$AI$29)/100),3.5,IF(((Notenliste!L30)/Notenliste!$L$1)&gt;=((Endnoten!$AI$30)/100),3.6,IF(((Notenliste!L30)/Notenliste!$L$1)&gt;=((Endnoten!$AI$31)/100),3.7,IF(((Notenliste!L30)/Notenliste!$L$1)&gt;=((Endnoten!$AI$32)/100),3.8,IF(((Notenliste!L30)/Notenliste!$L$1)&gt;=((Endnoten!$AI$33)/100),3.9,IF(((Notenliste!L30)/Notenliste!$L$1)&gt;=((Endnoten!$AI$34)/100),4,IF(((Notenliste!L30)/Notenliste!$L$1)&gt;=((Endnoten!$AI$35)/100),4.1,IF(((Notenliste!L30)/Notenliste!$L$1)&gt;=((Endnoten!$AI$36)/100),4.2,IF(((Notenliste!L30)/Notenliste!$L$1)&gt;=((Endnoten!$AI$37)/100),4.3,IF(((Notenliste!L30)/Notenliste!$L$1)&gt;=((Endnoten!$AI$38)/100),4.4,IF(((Notenliste!L30)/Notenliste!$L$1)&gt;=((Endnoten!$AI$39)/100),4.5,IF(((Notenliste!L30)/Notenliste!$L$1)&gt;=((Endnoten!$AI$40)/100),4.6,IF(((Notenliste!L30)/Notenliste!$L$1)&gt;=((Endnoten!$AI$41)/100),4.7,IF(((Notenliste!L30)/Notenliste!$L$1)&gt;=((Endnoten!$AI$42)/100),4.8,IF(((Notenliste!L30)/Notenliste!$L$1)&gt;=((Endnoten!$AI$43)/100),4.9,5))))))))))))))))))))))))))))))))))))))))</f>
        <v>#DIV/0!</v>
      </c>
      <c r="W31" s="28">
        <v>0</v>
      </c>
      <c r="X31" s="29" cm="1">
        <f t="array" ref="X31">ROUND(_xlfn.IFS((T31&gt;0.1),(AVERAGE(F31,J31,N31,R31,U31)),(P31&gt;=0.1),(AVERAGE(F31,J31,N31,R31)),(L31&gt;=0.1),(AVERAGE(F31,J31,N31)),(H31&gt;0.1),(AVERAGE(F31,J31)),(D31&gt;0.1),F31,(D31&lt;0.1),10.12345), 2)</f>
        <v>10.119999999999999</v>
      </c>
      <c r="Y31" s="29" t="str">
        <f t="shared" si="0"/>
        <v>ND</v>
      </c>
      <c r="Z31" s="29" t="e">
        <f t="shared" si="1"/>
        <v>#DIV/0!</v>
      </c>
      <c r="AA31" s="29">
        <f>SUM(Notenliste!O30:AR30)</f>
        <v>29</v>
      </c>
      <c r="AB31" s="29">
        <f>Notenliste!AT30</f>
        <v>1</v>
      </c>
      <c r="AC31" s="29" t="str">
        <f>IF((D31&lt;0.1),"Nur MA",((AB31*Notenliste!$AT$1)+(IF(W31=0,Y31,Z31)*(1-Notenliste!$AT$1))))</f>
        <v>Nur MA</v>
      </c>
      <c r="AD31" s="29" t="e">
        <f t="shared" si="2"/>
        <v>#DIV/0!</v>
      </c>
      <c r="AE31" s="10" t="e">
        <f t="shared" si="3"/>
        <v>#DIV/0!</v>
      </c>
      <c r="AH31" s="18">
        <v>3.7</v>
      </c>
      <c r="AI31" s="18">
        <f t="shared" si="11"/>
        <v>61.95</v>
      </c>
      <c r="AJ31">
        <f>IF(((AM31+AK31+AL31)/$AM$3)&gt;=((Endnoten!$AI$5+1)/100),1,IF(((AM31+AK31+AL31)/$AM$3)&gt;=(Endnoten!$AI$5/100),1.1,IF(((AM31+AK31+AL31)/$AM$3)&gt;=(Endnoten!$AI$6/100),1.2,IF(((AM31+AK31+AL31)/$AM$3)&gt;=(Endnoten!$AI$7/100),1.3,IF(((AM31+AK31+AL31)/$AM$3)&gt;=((Endnoten!$AI$8)/100),1.4,IF(((AM31+AK31+AL31)/$AM$3)&gt;=((Endnoten!$AI$9)/100),1.5,IF(((AM31+AK31+AL31)/$AM$3)&gt;=((Endnoten!$AI$10)/100),1.6,IF(((AM31+AK31+AL31)/$AM$3)&gt;=((Endnoten!$AI$11)/100),1.7,IF(((AM31+AK31+AL31)/$AM$3)&gt;=((Endnoten!$AI$12)/100),1.8,IF(((AM31+AK31+AL31)/$AM$3)&gt;=((Endnoten!$AI$13)/100),1.9,IF(((AM31+AK31+AL31)/$AM$3)&gt;=((Endnoten!$AI$14)/100),2,IF(((AM31+AK31+AL31)/$AM$3)&gt;=((Endnoten!$AI$15)/100),2.1,IF(((AM31+AK31+AL31)/$AM$3)&gt;=((Endnoten!$AI$16)/100),2.2,IF(((AM31+AK31+AL31)/$AM$3)&gt;=((Endnoten!$AI$17)/100),2.3,IF(((AM31+AK31+AL31)/$AM$3)&gt;=((Endnoten!$AI$18)/100),2.4,IF(((AM31+AK31+AL31)/$AM$3)&gt;=((Endnoten!$AI$19)/100),2.5,IF(((AM31+AK31+AL31)/$AM$3)&gt;=((Endnoten!$AI$20)/100),2.6,IF(((AM31+AK31+AL31)/$AM$3)&gt;=((Endnoten!$AI$21)/100),2.7,IF(((AM31+AK31+AL31)/$AM$3)&gt;=((Endnoten!$AI$22)/100),2.8,IF(((AM31+AK31+AL31)/$AM$3)&gt;=((Endnoten!$AI$23)/100),2.9,IF(((AM31+AK31+AL31)/$AM$3)&gt;=((Endnoten!$AI$24)/100),3,IF(((AM31+AK31+AL31)/$AM$3)&gt;=((Endnoten!$AI$25)/100),3.1,IF(((AM31+AK31+AL31)/$AM$3)&gt;=((Endnoten!$AI$26)/100),3.2,IF(((AM31+AK31+AL31)/$AM$3)&gt;=((Endnoten!$AI$27)/100),3.3,IF(((AM31+AK31+AL31)/$AM$3)&gt;=((Endnoten!$AI$28)/100),3.4,IF(((AM31+AK31+AL31)/$AM$3)&gt;=((Endnoten!$AI$29)/100),3.5,IF(((AM31+AK31+AL31)/$AM$3)&gt;=((Endnoten!$AI$30)/100),3.6,IF(((AM31+AK31+AL31)/$AM$3)&gt;=((Endnoten!$AI$31)/100),3.7,IF(((AM31+AK31+AL31)/$AM$3)&gt;=((Endnoten!$AI$32)/100),3.8,IF(((AM31+AK31+AL31)/$AM$3)&gt;=((Endnoten!$AI$33)/100),3.9,IF(((AM31+AK31+AL31)/$AM$3)&gt;=((Endnoten!$AI$34)/100),4,IF(((AM31+AK31+AL31)/$AM$3)&gt;=((Endnoten!$AI$35)/100),4.1,IF(((AM31+AK31+AL31)/$AM$3)&gt;=((Endnoten!$AI$36)/100),4.2,IF(((AM31+AK31+AL31)/$AM$3)&gt;=((Endnoten!$AI$37)/100),4.3,IF(((AM31+AK31+AL31)/$AM$3)&gt;=((Endnoten!$AI$38)/100),4.4,IF(((AM31+AK31+AL31)/$AM$3)&gt;=((Endnoten!$AI$39)/100),4.5,IF(((AM31+AK31+AL31)/$AM$3)&gt;=((Endnoten!$AI$40)/100),4.6,IF(((AM31+AK31+AL31)/$AM$3)&gt;=((Endnoten!$AI$41)/100),4.7,IF(((AM31+AK31+AL31)/$AM$3)&gt;=((Endnoten!$AI$42)/100),4.8,IF(((AM31+AK31+AL31)/$AM$3)&gt;=((Endnoten!$AI$43)/100),4.9,5))))))))))))))))))))))))))))))))))))))))</f>
        <v>3.7</v>
      </c>
      <c r="AM31">
        <f t="shared" si="8"/>
        <v>61.95</v>
      </c>
      <c r="AO31" s="53"/>
      <c r="AP31" s="53" t="e">
        <f t="shared" si="4"/>
        <v>#DIV/0!</v>
      </c>
      <c r="AQ31" s="53" t="e">
        <f t="shared" si="5"/>
        <v>#DIV/0!</v>
      </c>
      <c r="AR31" s="53" t="e">
        <f t="shared" si="6"/>
        <v>#DIV/0!</v>
      </c>
      <c r="AS31" s="53" t="e">
        <f t="shared" si="7"/>
        <v>#DIV/0!</v>
      </c>
      <c r="AU31" s="1">
        <f>IF(((Notenliste!D30+Notenliste!F30+Notenliste!H30)/$AU$1)&gt;=((Endnoten!$AI$5+1)/100),1,IF(((Notenliste!D30+Notenliste!F30+Notenliste!H30)/$AU$1)&gt;=(Endnoten!$AI$5/100),1.1,IF(((Notenliste!D30+Notenliste!F30+Notenliste!H30)/$AU$1)&gt;=(Endnoten!$AI$6/100),1.2,IF(((Notenliste!D30+Notenliste!F30+Notenliste!H30)/$AU$1)&gt;=(Endnoten!$AI$7/100),1.3,IF(((Notenliste!D30+Notenliste!F30+Notenliste!H30)/$AU$1)&gt;=((Endnoten!$AI$8)/100),1.4,IF(((Notenliste!D30+Notenliste!F30+Notenliste!H30)/$AU$1)&gt;=((Endnoten!$AI$9)/100),1.5,IF(((Notenliste!D30+Notenliste!F30+Notenliste!H30)/$AU$1)&gt;=((Endnoten!$AI$10)/100),1.6,IF(((Notenliste!D30+Notenliste!F30+Notenliste!H30)/$AU$1)&gt;=((Endnoten!$AI$11)/100),1.7,IF(((Notenliste!D30+Notenliste!F30+Notenliste!H30)/$AU$1)&gt;=((Endnoten!$AI$12)/100),1.8,IF(((Notenliste!D30+Notenliste!F30+Notenliste!H30)/$AU$1)&gt;=((Endnoten!$AI$13)/100),1.9,IF(((Notenliste!D30+Notenliste!F30+Notenliste!H30)/$AU$1)&gt;=((Endnoten!$AI$14)/100),2,IF(((Notenliste!D30+Notenliste!F30+Notenliste!H30)/$AU$1)&gt;=((Endnoten!$AI$15)/100),2.1,IF(((Notenliste!D30+Notenliste!F30+Notenliste!H30)/$AU$1)&gt;=((Endnoten!$AI$16)/100),2.2,IF(((Notenliste!D30+Notenliste!F30+Notenliste!H30)/$AU$1)&gt;=((Endnoten!$AI$17)/100),2.3,IF(((Notenliste!D30+Notenliste!F30+Notenliste!H30)/$AU$1)&gt;=((Endnoten!$AI$18)/100),2.4,IF(((Notenliste!D30+Notenliste!F30+Notenliste!H30)/$AU$1)&gt;=((Endnoten!$AI$19)/100),2.5,IF(((Notenliste!D30+Notenliste!F30+Notenliste!H30)/$AU$1)&gt;=((Endnoten!$AI$20)/100),2.6,IF(((Notenliste!D30+Notenliste!F30+Notenliste!H30)/$AU$1)&gt;=((Endnoten!$AI$21)/100),2.7,IF(((Notenliste!D30+Notenliste!F30+Notenliste!H30)/$AU$1)&gt;=((Endnoten!$AI$22)/100),2.8,IF(((Notenliste!D30+Notenliste!F30+Notenliste!H30)/$AU$1)&gt;=((Endnoten!$AI$23)/100),2.9,IF(((Notenliste!D30+Notenliste!F30+Notenliste!H30)/$AU$1)&gt;=((Endnoten!$AI$24)/100),3,IF(((Notenliste!D30+Notenliste!F30+Notenliste!H30)/$AU$1)&gt;=((Endnoten!$AI$25)/100),3.1,IF(((Notenliste!D30+Notenliste!F30+Notenliste!H30)/$AU$1)&gt;=((Endnoten!$AI$26)/100),3.2,IF(((Notenliste!D30+Notenliste!F30+Notenliste!H30)/$AU$1)&gt;=((Endnoten!$AI$27)/100),3.3,IF(((Notenliste!D30+Notenliste!F30+Notenliste!H30)/$AU$1)&gt;=((Endnoten!$AI$28)/100),3.4,IF(((Notenliste!D30+Notenliste!F30+Notenliste!H30)/$AU$1)&gt;=((Endnoten!$AI$29)/100),3.5,IF(((Notenliste!D30+Notenliste!F30+Notenliste!H30)/$AU$1)&gt;=((Endnoten!$AI$30)/100),3.6,IF(((Notenliste!D30+Notenliste!F30+Notenliste!H30)/$AU$1)&gt;=((Endnoten!$AI$31)/100),3.7,IF(((Notenliste!D30+Notenliste!F30+Notenliste!H30)/$AU$1)&gt;=((Endnoten!$AI$32)/100),3.8,IF(((Notenliste!D30+Notenliste!F30+Notenliste!H30)/$AU$1)&gt;=((Endnoten!$AI$33)/100),3.9,IF(((Notenliste!D30+Notenliste!F30+Notenliste!H30)/$AU$1)&gt;=((Endnoten!$AI$34)/100),4,IF(((Notenliste!D30+Notenliste!F30+Notenliste!H30)/$AU$1)&gt;=((Endnoten!$AI$35)/100),4.1,IF(((Notenliste!D30+Notenliste!F30+Notenliste!H30)/$AU$1)&gt;=((Endnoten!$AI$36)/100),4.2,IF(((Notenliste!D30+Notenliste!F30+Notenliste!H30)/$AU$1)&gt;=((Endnoten!$AI$37)/100),4.3,IF(((Notenliste!D30+Notenliste!F30+Notenliste!H30)/$AU$1)&gt;=((Endnoten!$AI$38)/100),4.4,IF(((Notenliste!D30+Notenliste!F30+Notenliste!H30)/$AU$1)&gt;=((Endnoten!$AI$39)/100),4.5,IF(((Notenliste!D30+Notenliste!F30+Notenliste!H30)/$AU$1)&gt;=((Endnoten!$AI$40)/100),4.6,IF(((Notenliste!D30+Notenliste!F30+Notenliste!H30)/$AU$1)&gt;=((Endnoten!$AI$41)/100),4.7,IF(((Notenliste!D30+Notenliste!F30+Notenliste!H30)/$AU$1)&gt;=((Endnoten!$AI$42)/100),4.8,IF(((Notenliste!D30+Notenliste!F30+Notenliste!H30)/$AU$1)&gt;=((Endnoten!$AI$43)/100),4.9,5))))))))))))))))))))))))))))))))))))))))</f>
        <v>5</v>
      </c>
      <c r="AV31" s="1">
        <f>IF(((Notenliste!D30+Notenliste!F30+Notenliste!H30+Notenliste!L30)/$AV$1)&gt;=((Endnoten!$AI$5+1)/100),1,IF(((Notenliste!D30+Notenliste!F30+Notenliste!H30+Notenliste!L30)/$AV$1)&gt;=(Endnoten!$AI$5/100),1.1,IF(((Notenliste!D30+Notenliste!F30+Notenliste!H30+Notenliste!L30)/$AV$1)&gt;=(Endnoten!$AI$6/100),1.2,IF(((Notenliste!D30+Notenliste!F30+Notenliste!H30+Notenliste!L30)/$AV$1)&gt;=(Endnoten!$AI$7/100),1.3,IF(((Notenliste!D30+Notenliste!F30+Notenliste!H30+Notenliste!L30)/$AV$1)&gt;=((Endnoten!$AI$8)/100),1.4,IF(((Notenliste!D30+Notenliste!F30+Notenliste!H30+Notenliste!L30)/$AV$1)&gt;=((Endnoten!$AI$9)/100),1.5,IF(((Notenliste!D30+Notenliste!F30+Notenliste!H30+Notenliste!L30)/$AV$1)&gt;=((Endnoten!$AI$10)/100),1.6,IF(((Notenliste!D30+Notenliste!F30+Notenliste!H30+Notenliste!L30)/$AV$1)&gt;=((Endnoten!$AI$11)/100),1.7,IF(((Notenliste!D30+Notenliste!F30+Notenliste!H30+Notenliste!L30)/$AV$1)&gt;=((Endnoten!$AI$12)/100),1.8,IF(((Notenliste!D30+Notenliste!F30+Notenliste!H30+Notenliste!L30)/$AV$1)&gt;=((Endnoten!$AI$13)/100),1.9,IF(((Notenliste!D30+Notenliste!F30+Notenliste!H30+Notenliste!L30)/$AV$1)&gt;=((Endnoten!$AI$14)/100),2,IF(((Notenliste!D30+Notenliste!F30+Notenliste!H30+Notenliste!L30)/$AV$1)&gt;=((Endnoten!$AI$15)/100),2.1,IF(((Notenliste!D30+Notenliste!F30+Notenliste!H30+Notenliste!L30)/$AV$1)&gt;=((Endnoten!$AI$16)/100),2.2,IF(((Notenliste!D30+Notenliste!F30+Notenliste!H30+Notenliste!L30)/$AV$1)&gt;=((Endnoten!$AI$17)/100),2.3,IF(((Notenliste!D30+Notenliste!F30+Notenliste!H30+Notenliste!L30)/$AV$1)&gt;=((Endnoten!$AI$18)/100),2.4,IF(((Notenliste!D30+Notenliste!F30+Notenliste!H30+Notenliste!L30)/$AV$1)&gt;=((Endnoten!$AI$19)/100),2.5,IF(((Notenliste!D30+Notenliste!F30+Notenliste!H30+Notenliste!L30)/$AV$1)&gt;=((Endnoten!$AI$20)/100),2.6,IF(((Notenliste!D30+Notenliste!F30+Notenliste!H30+Notenliste!L30)/$AV$1)&gt;=((Endnoten!$AI$21)/100),2.7,IF(((Notenliste!D30+Notenliste!F30+Notenliste!H30+Notenliste!L30)/$AV$1)&gt;=((Endnoten!$AI$22)/100),2.8,IF(((Notenliste!D30+Notenliste!F30+Notenliste!H30+Notenliste!L30)/$AV$1)&gt;=((Endnoten!$AI$23)/100),2.9,IF(((Notenliste!D30+Notenliste!F30+Notenliste!H30+Notenliste!L30)/$AV$1)&gt;=((Endnoten!$AI$24)/100),3,IF(((Notenliste!D30+Notenliste!F30+Notenliste!H30+Notenliste!L30)/$AV$1)&gt;=((Endnoten!$AI$25)/100),3.1,IF(((Notenliste!D30+Notenliste!F30+Notenliste!H30+Notenliste!L30)/$AV$1)&gt;=((Endnoten!$AI$26)/100),3.2,IF(((Notenliste!D30+Notenliste!F30+Notenliste!H30+Notenliste!L30)/$AV$1)&gt;=((Endnoten!$AI$27)/100),3.3,IF(((Notenliste!D30+Notenliste!F30+Notenliste!H30+Notenliste!L30)/$AV$1)&gt;=((Endnoten!$AI$28)/100),3.4,IF(((Notenliste!D30+Notenliste!F30+Notenliste!H30+Notenliste!L30)/$AV$1)&gt;=((Endnoten!$AI$29)/100),3.5,IF(((Notenliste!D30+Notenliste!F30+Notenliste!H30+Notenliste!L30)/$AV$1)&gt;=((Endnoten!$AI$30)/100),3.6,IF(((Notenliste!D30+Notenliste!F30+Notenliste!H30+Notenliste!L30)/$AV$1)&gt;=((Endnoten!$AI$31)/100),3.7,IF(((Notenliste!D30+Notenliste!F30+Notenliste!H30+Notenliste!L30)/$AV$1)&gt;=((Endnoten!$AI$32)/100),3.8,IF(((Notenliste!D30+Notenliste!F30+Notenliste!H30+Notenliste!L30)/$AV$1)&gt;=((Endnoten!$AI$33)/100),3.9,IF(((Notenliste!D30+Notenliste!F30+Notenliste!H30+Notenliste!L30)/$AV$1)&gt;=((Endnoten!$AI$34)/100),4,IF(((Notenliste!D30+Notenliste!F30+Notenliste!H30+Notenliste!L30)/$AV$1)&gt;=((Endnoten!$AI$35)/100),4.1,IF(((Notenliste!D30+Notenliste!F30+Notenliste!H30+Notenliste!L30)/$AV$1)&gt;=((Endnoten!$AI$36)/100),4.2,IF(((Notenliste!D30+Notenliste!F30+Notenliste!H30+Notenliste!L30)/$AV$1)&gt;=((Endnoten!$AI$37)/100),4.3,IF(((Notenliste!D30+Notenliste!F30+Notenliste!H30+Notenliste!L30)/$AV$1)&gt;=((Endnoten!$AI$38)/100),4.4,IF(((Notenliste!D30+Notenliste!F30+Notenliste!H30+Notenliste!L30)/$AV$1)&gt;=((Endnoten!$AI$39)/100),4.5,IF(((Notenliste!D30+Notenliste!F30+Notenliste!H30+Notenliste!L30)/$AV$1)&gt;=((Endnoten!$AI$40)/100),4.6,IF(((Notenliste!D30+Notenliste!F30+Notenliste!H30+Notenliste!L30)/$AV$1)&gt;=((Endnoten!$AI$41)/100),4.7,IF(((Notenliste!D30+Notenliste!F30+Notenliste!H30+Notenliste!L30)/$AV$1)&gt;=((Endnoten!$AI$42)/100),4.8,IF(((Notenliste!D30+Notenliste!F30+Notenliste!H30+Notenliste!L30)/$AV$1)&gt;=((Endnoten!$AI$43)/100),4.9,5))))))))))))))))))))))))))))))))))))))))</f>
        <v>5</v>
      </c>
    </row>
    <row r="32" spans="1:48" ht="18.75" x14ac:dyDescent="0.3">
      <c r="A32" s="32">
        <f>'Schüler+Bedienungsanleitung'!B44</f>
        <v>29</v>
      </c>
      <c r="B32" s="34">
        <f>'Schüler+Bedienungsanleitung'!C44</f>
        <v>29</v>
      </c>
      <c r="C32" s="32">
        <f>Notenliste!D31</f>
        <v>0</v>
      </c>
      <c r="D32" s="33">
        <f>IF(Notenliste!D31&gt;=0.1,Notenliste!D31/Notenliste!D$1,)</f>
        <v>0</v>
      </c>
      <c r="E32" s="34">
        <f>IF(Endnoten!D32&gt;=(Endnoten!$AG$5/100),1,IF(Endnoten!D32&gt;=(Endnoten!$AG$6/100),2,IF(Endnoten!D32&gt;=(Endnoten!$AG$7/100),3,IF(Endnoten!D32&gt;=(Endnoten!$AG$8/100),4,5))))</f>
        <v>5</v>
      </c>
      <c r="F32" s="38">
        <f>IF(((Notenliste!D31)/Notenliste!$D$1)&gt;=((Endnoten!$AI$5+1)/100),1,IF(((Notenliste!D31)/Notenliste!$D$1)&gt;=(Endnoten!$AI$5/100),1.1,IF(((Notenliste!D31)/Notenliste!$D$1)&gt;=(Endnoten!$AI$6/100),1.2,IF(((Notenliste!D31)/Notenliste!$D$1)&gt;=(Endnoten!$AI$7/100),1.3,IF(((Notenliste!D31)/Notenliste!$D$1)&gt;=((Endnoten!$AI$8)/100),1.4,IF(((Notenliste!D31)/Notenliste!$D$1)&gt;=((Endnoten!$AI$9)/100),1.44,IF(((Notenliste!D31)/Notenliste!$D$1)&gt;=((Endnoten!$AI$10)/100),1.6,IF(((Notenliste!D31)/Notenliste!$D$1)&gt;=((Endnoten!$AI$11)/100),1.7,IF(((Notenliste!D31)/Notenliste!$D$1)&gt;=((Endnoten!$AI$12)/100),1.8,IF(((Notenliste!D31)/Notenliste!$D$1)&gt;=((Endnoten!$AI$13)/100),1.9,IF(((Notenliste!D31)/Notenliste!$D$1)&gt;=((Endnoten!$AI$14)/100),2,IF(((Notenliste!D31)/Notenliste!$D$1)&gt;=((Endnoten!$AI$15)/100),2.1,IF(((Notenliste!D31)/Notenliste!$D$1)&gt;=((Endnoten!$AI$16)/100),2.2,IF(((Notenliste!D31)/Notenliste!$D$1)&gt;=((Endnoten!$AI$17)/100),2.3,IF(((Notenliste!D31)/Notenliste!$D$1)&gt;=((Endnoten!$AI$18)/100),2.4,IF(((Notenliste!D31)/Notenliste!$D$1)&gt;=((Endnoten!$AI$19)/100),2.5,IF(((Notenliste!D31)/Notenliste!$D$1)&gt;=((Endnoten!$AI$20)/100),2.6,IF(((Notenliste!D31)/Notenliste!$D$1)&gt;=((Endnoten!$AI$21)/100),2.7,IF(((Notenliste!D31)/Notenliste!$D$1)&gt;=((Endnoten!$AI$22)/100),2.8,IF(((Notenliste!D31)/Notenliste!$D$1)&gt;=((Endnoten!$AI$23)/100),2.9,IF(((Notenliste!D31)/Notenliste!$D$1)&gt;=((Endnoten!$AI$24)/100),3,IF(((Notenliste!D31)/Notenliste!$D$1)&gt;=((Endnoten!$AI$25)/100),3.1,IF(((Notenliste!D31)/Notenliste!$D$1)&gt;=((Endnoten!$AI$26)/100),3.2,IF(((Notenliste!D31)/Notenliste!$D$1)&gt;=((Endnoten!$AI$27)/100),3.3,IF(((Notenliste!D31)/Notenliste!$D$1)&gt;=((Endnoten!$AI$28)/100),3.4,IF(((Notenliste!D31)/Notenliste!$D$1)&gt;=((Endnoten!$AI$29)/100),3.5,IF(((Notenliste!D31)/Notenliste!$D$1)&gt;=((Endnoten!$AI$30)/100),3.6,IF(((Notenliste!D31)/Notenliste!$D$1)&gt;=((Endnoten!$AI$31)/100),3.7,IF(((Notenliste!D31)/Notenliste!$D$1)&gt;=((Endnoten!$AI$32)/100),3.8,IF(((Notenliste!D31)/Notenliste!$D$1)&gt;=((Endnoten!$AI$33)/100),3.9,IF(((Notenliste!D31)/Notenliste!$D$1)&gt;=((Endnoten!$AI$34)/100),4,IF(((Notenliste!D31)/Notenliste!$D$1)&gt;=((Endnoten!$AI$35)/100),4.1,IF(((Notenliste!D31)/Notenliste!$D$1)&gt;=((Endnoten!$AI$36)/100),4.2,IF(((Notenliste!D31)/Notenliste!$D$1)&gt;=((Endnoten!$AI$37)/100),4.3,IF(((Notenliste!D31)/Notenliste!$D$1)&gt;=((Endnoten!$AI$38)/100),4.4,IF(((Notenliste!D31)/Notenliste!$D$1)&gt;=((Endnoten!$AI$39)/100),4.5,IF(((Notenliste!D31)/Notenliste!$D$1)&gt;=((Endnoten!$AI$40)/100),4.6,IF(((Notenliste!D31)/Notenliste!$D$1)&gt;=((Endnoten!$AI$41)/100),4.7,IF(((Notenliste!D31)/Notenliste!$D$1)&gt;=((Endnoten!$AI$42)/100),4.8,IF(((Notenliste!D31)/Notenliste!$D$1)&gt;=((Endnoten!$AI$43)/100),4.9,5))))))))))))))))))))))))))))))))))))))))</f>
        <v>5</v>
      </c>
      <c r="G32" s="32">
        <f>Notenliste!F31</f>
        <v>0</v>
      </c>
      <c r="H32" s="33">
        <f>IF(Notenliste!F31&gt;=0.1,Notenliste!F31/Notenliste!F$1,)</f>
        <v>0</v>
      </c>
      <c r="I32" s="34">
        <f>IF(Endnoten!H32&gt;=(Endnoten!$AG$5/100),1,IF(Endnoten!H32&gt;=(Endnoten!$AG$6/100),2,IF(Endnoten!H32&gt;=(Endnoten!$AG$7/100),3,IF(Endnoten!H32&gt;=(Endnoten!$AG$8/100),4,5))))</f>
        <v>5</v>
      </c>
      <c r="J32" s="38" t="e">
        <f>IF(((Notenliste!F31)/Notenliste!$F$1)&gt;=((Endnoten!$AI$5+1)/100),1,IF(((Notenliste!F31)/Notenliste!$F$1)&gt;=(Endnoten!$AI$5/100),1.1,IF(((Notenliste!F31)/Notenliste!$F$1)&gt;=(Endnoten!$AI$6/100),1.2,IF(((Notenliste!F31)/Notenliste!$F$1)&gt;=(Endnoten!$AI$7/100),1.3,IF(((Notenliste!F31)/Notenliste!$F$1)&gt;=((Endnoten!$AI$8)/100),1.4,IF(((Notenliste!F31)/Notenliste!$F$1)&gt;=((Endnoten!$AI$9)/100),1.44,IF(((Notenliste!F31)/Notenliste!$F$1)&gt;=((Endnoten!$AI$10)/100),1.6,IF(((Notenliste!F31)/Notenliste!$F$1)&gt;=((Endnoten!$AI$11)/100),1.7,IF(((Notenliste!F31)/Notenliste!$F$1)&gt;=((Endnoten!$AI$12)/100),1.8,IF(((Notenliste!F31)/Notenliste!$F$1)&gt;=((Endnoten!$AI$13)/100),1.9,IF(((Notenliste!F31)/Notenliste!$F$1)&gt;=((Endnoten!$AI$14)/100),2,IF(((Notenliste!F31)/Notenliste!$F$1)&gt;=((Endnoten!$AI$15)/100),2.1,IF(((Notenliste!F31)/Notenliste!$F$1)&gt;=((Endnoten!$AI$16)/100),2.2,IF(((Notenliste!F31)/Notenliste!$F$1)&gt;=((Endnoten!$AI$17)/100),2.3,IF(((Notenliste!F31)/Notenliste!$F$1)&gt;=((Endnoten!$AI$18)/100),2.4,IF(((Notenliste!F31)/Notenliste!$F$1)&gt;=((Endnoten!$AI$19)/100),2.5,IF(((Notenliste!F31)/Notenliste!$F$1)&gt;=((Endnoten!$AI$20)/100),2.6,IF(((Notenliste!F31)/Notenliste!$F$1)&gt;=((Endnoten!$AI$21)/100),2.7,IF(((Notenliste!F31)/Notenliste!$F$1)&gt;=((Endnoten!$AI$22)/100),2.8,IF(((Notenliste!F31)/Notenliste!$F$1)&gt;=((Endnoten!$AI$23)/100),2.9,IF(((Notenliste!F31)/Notenliste!$F$1)&gt;=((Endnoten!$AI$24)/100),3,IF(((Notenliste!F31)/Notenliste!$F$1)&gt;=((Endnoten!$AI$25)/100),3.1,IF(((Notenliste!F31)/Notenliste!$F$1)&gt;=((Endnoten!$AI$26)/100),3.2,IF(((Notenliste!F31)/Notenliste!$F$1)&gt;=((Endnoten!$AI$27)/100),3.3,IF(((Notenliste!F31)/Notenliste!$F$1)&gt;=((Endnoten!$AI$28)/100),3.4,IF(((Notenliste!F31)/Notenliste!$F$1)&gt;=((Endnoten!$AI$29)/100),3.5,IF(((Notenliste!F31)/Notenliste!$F$1)&gt;=((Endnoten!$AI$30)/100),3.6,IF(((Notenliste!F31)/Notenliste!$F$1)&gt;=((Endnoten!$AI$31)/100),3.7,IF(((Notenliste!F31)/Notenliste!$F$1)&gt;=((Endnoten!$AI$32)/100),3.8,IF(((Notenliste!F31)/Notenliste!$F$1)&gt;=((Endnoten!$AI$33)/100),3.9,IF(((Notenliste!F31)/Notenliste!$F$1)&gt;=((Endnoten!$AI$34)/100),4,IF(((Notenliste!F31)/Notenliste!$F$1)&gt;=((Endnoten!$AI$35)/100),4.1,IF(((Notenliste!F31)/Notenliste!$F$1)&gt;=((Endnoten!$AI$36)/100),4.2,IF(((Notenliste!F31)/Notenliste!$F$1)&gt;=((Endnoten!$AI$37)/100),4.3,IF(((Notenliste!F31)/Notenliste!$F$1)&gt;=((Endnoten!$AI$38)/100),4.4,IF(((Notenliste!F31)/Notenliste!$F$1)&gt;=((Endnoten!$AI$39)/100),4.5,IF(((Notenliste!F31)/Notenliste!$F$1)&gt;=((Endnoten!$AI$40)/100),4.6,IF(((Notenliste!F31)/Notenliste!$F$1)&gt;=((Endnoten!$AI$41)/100),4.7,IF(((Notenliste!F31)/Notenliste!$F$1)&gt;=((Endnoten!$AI$42)/100),4.8,IF(((Notenliste!F31)/Notenliste!$F$1)&gt;=((Endnoten!$AI$43)/100),4.9,5))))))))))))))))))))))))))))))))))))))))</f>
        <v>#DIV/0!</v>
      </c>
      <c r="K32" s="32">
        <f>Notenliste!H31</f>
        <v>0</v>
      </c>
      <c r="L32" s="33">
        <f>IF(Notenliste!H31&gt;=0.1,Notenliste!H31/Notenliste!H$1,)</f>
        <v>0</v>
      </c>
      <c r="M32" s="34">
        <f>IF(Endnoten!L32&gt;=(Endnoten!$AG$5/100),1,IF(Endnoten!L32&gt;=(Endnoten!$AG$6/100),2,IF(Endnoten!L32&gt;=(Endnoten!$AG$7/100),3,IF(Endnoten!L32&gt;=(Endnoten!$AG$8/100),4,5))))</f>
        <v>5</v>
      </c>
      <c r="N32" s="38" t="e">
        <f>IF(((Notenliste!H31)/Notenliste!$H$1)&gt;=((Endnoten!$AI$5+1)/100),1,IF(((Notenliste!H31)/Notenliste!$H$1)&gt;=(Endnoten!$AI$5/100),1.1,IF(((Notenliste!H31)/Notenliste!$H$1)&gt;=(Endnoten!$AI$6/100),1.2,IF(((Notenliste!H31)/Notenliste!$H$1)&gt;=(Endnoten!$AI$7/100),1.3,IF(((Notenliste!H31)/Notenliste!$H$1)&gt;=((Endnoten!$AI$8)/100),1.4,IF(((Notenliste!H31)/Notenliste!$H$1)&gt;=((Endnoten!$AI$9)/100),1.44,IF(((Notenliste!H31)/Notenliste!$H$1)&gt;=((Endnoten!$AI$10)/100),1.6,IF(((Notenliste!H31)/Notenliste!$H$1)&gt;=((Endnoten!$AI$11)/100),1.7,IF(((Notenliste!H31)/Notenliste!$H$1)&gt;=((Endnoten!$AI$12)/100),1.8,IF(((Notenliste!H31)/Notenliste!$H$1)&gt;=((Endnoten!$AI$13)/100),1.9,IF(((Notenliste!H31)/Notenliste!$H$1)&gt;=((Endnoten!$AI$14)/100),2,IF(((Notenliste!H31)/Notenliste!$H$1)&gt;=((Endnoten!$AI$15)/100),2.1,IF(((Notenliste!H31)/Notenliste!$H$1)&gt;=((Endnoten!$AI$16)/100),2.2,IF(((Notenliste!H31)/Notenliste!$H$1)&gt;=((Endnoten!$AI$17)/100),2.3,IF(((Notenliste!H31)/Notenliste!$H$1)&gt;=((Endnoten!$AI$18)/100),2.4,IF(((Notenliste!H31)/Notenliste!$H$1)&gt;=((Endnoten!$AI$19)/100),2.5,IF(((Notenliste!H31)/Notenliste!$H$1)&gt;=((Endnoten!$AI$20)/100),2.6,IF(((Notenliste!H31)/Notenliste!$H$1)&gt;=((Endnoten!$AI$21)/100),2.7,IF(((Notenliste!H31)/Notenliste!$H$1)&gt;=((Endnoten!$AI$22)/100),2.8,IF(((Notenliste!H31)/Notenliste!$H$1)&gt;=((Endnoten!$AI$23)/100),2.9,IF(((Notenliste!H31)/Notenliste!$H$1)&gt;=((Endnoten!$AI$24)/100),3,IF(((Notenliste!H31)/Notenliste!$H$1)&gt;=((Endnoten!$AI$25)/100),3.1,IF(((Notenliste!H31)/Notenliste!$H$1)&gt;=((Endnoten!$AI$26)/100),3.2,IF(((Notenliste!H31)/Notenliste!$H$1)&gt;=((Endnoten!$AI$27)/100),3.3,IF(((Notenliste!H31)/Notenliste!$H$1)&gt;=((Endnoten!$AI$28)/100),3.4,IF(((Notenliste!H31)/Notenliste!$H$1)&gt;=((Endnoten!$AI$29)/100),3.5,IF(((Notenliste!H31)/Notenliste!$H$1)&gt;=((Endnoten!$AI$30)/100),3.6,IF(((Notenliste!H31)/Notenliste!$H$1)&gt;=((Endnoten!$AI$31)/100),3.7,IF(((Notenliste!H31)/Notenliste!$H$1)&gt;=((Endnoten!$AI$32)/100),3.8,IF(((Notenliste!H31)/Notenliste!$H$1)&gt;=((Endnoten!$AI$33)/100),3.9,IF(((Notenliste!H31)/Notenliste!$H$1)&gt;=((Endnoten!$AI$34)/100),4,IF(((Notenliste!H31)/Notenliste!$H$1)&gt;=((Endnoten!$AI$35)/100),4.1,IF(((Notenliste!H31)/Notenliste!$H$1)&gt;=((Endnoten!$AI$36)/100),4.2,IF(((Notenliste!H31)/Notenliste!$H$1)&gt;=((Endnoten!$AI$37)/100),4.3,IF(((Notenliste!H31)/Notenliste!$H$1)&gt;=((Endnoten!$AI$38)/100),4.4,IF(((Notenliste!H31)/Notenliste!$H$1)&gt;=((Endnoten!$AI$39)/100),4.5,IF(((Notenliste!H31)/Notenliste!$H$1)&gt;=((Endnoten!$AI$40)/100),4.6,IF(((Notenliste!H31)/Notenliste!$H$1)&gt;=((Endnoten!$AI$41)/100),4.7,IF(((Notenliste!H31)/Notenliste!$H$1)&gt;=((Endnoten!$AI$42)/100),4.8,IF(((Notenliste!H31)/Notenliste!$H$1)&gt;=((Endnoten!$AI$43)/100),4.9,5))))))))))))))))))))))))))))))))))))))))</f>
        <v>#DIV/0!</v>
      </c>
      <c r="O32" s="32">
        <f>Notenliste!L31</f>
        <v>0</v>
      </c>
      <c r="P32" s="33">
        <f>IF(Notenliste!J31&gt;=0.1,Notenliste!J31/Notenliste!J$1,)</f>
        <v>0</v>
      </c>
      <c r="Q32" s="34">
        <f>IF(Endnoten!P32&gt;=(Endnoten!$AG$5/100),1,IF(Endnoten!P32&gt;=(Endnoten!$AG$6/100),2,IF(Endnoten!P32&gt;=(Endnoten!$AG$7/100),3,IF(Endnoten!P32&gt;=(Endnoten!$AG$8/100),4,5))))</f>
        <v>5</v>
      </c>
      <c r="R32" s="38" t="e">
        <f>IF(((Notenliste!J31)/Notenliste!$J$1)&gt;=((Endnoten!$AI$5+1)/100),1,IF(((Notenliste!J31)/Notenliste!$J$1)&gt;=(Endnoten!$AI$5/100),1.1,IF(((Notenliste!J31)/Notenliste!$J$1)&gt;=(Endnoten!$AI$6/100),1.2,IF(((Notenliste!J31)/Notenliste!$J$1)&gt;=(Endnoten!$AI$7/100),1.3,IF(((Notenliste!J31)/Notenliste!$J$1)&gt;=((Endnoten!$AI$8)/100),1.4,IF(((Notenliste!J31)/Notenliste!$J$1)&gt;=((Endnoten!$AI$9)/100),1.44,IF(((Notenliste!J31)/Notenliste!$J$1)&gt;=((Endnoten!$AI$10)/100),1.6,IF(((Notenliste!J31)/Notenliste!$J$1)&gt;=((Endnoten!$AI$11)/100),1.7,IF(((Notenliste!J31)/Notenliste!$J$1)&gt;=((Endnoten!$AI$12)/100),1.8,IF(((Notenliste!J31)/Notenliste!$J$1)&gt;=((Endnoten!$AI$13)/100),1.9,IF(((Notenliste!J31)/Notenliste!$J$1)&gt;=((Endnoten!$AI$14)/100),2,IF(((Notenliste!J31)/Notenliste!$J$1)&gt;=((Endnoten!$AI$15)/100),2.1,IF(((Notenliste!J31)/Notenliste!$J$1)&gt;=((Endnoten!$AI$16)/100),2.2,IF(((Notenliste!J31)/Notenliste!$J$1)&gt;=((Endnoten!$AI$17)/100),2.3,IF(((Notenliste!J31)/Notenliste!$J$1)&gt;=((Endnoten!$AI$18)/100),2.4,IF(((Notenliste!J31)/Notenliste!$J$1)&gt;=((Endnoten!$AI$19)/100),2.5,IF(((Notenliste!J31)/Notenliste!$J$1)&gt;=((Endnoten!$AI$20)/100),2.6,IF(((Notenliste!J31)/Notenliste!$J$1)&gt;=((Endnoten!$AI$21)/100),2.7,IF(((Notenliste!J31)/Notenliste!$J$1)&gt;=((Endnoten!$AI$22)/100),2.8,IF(((Notenliste!J31)/Notenliste!$J$1)&gt;=((Endnoten!$AI$23)/100),2.9,IF(((Notenliste!J31)/Notenliste!$J$1)&gt;=((Endnoten!$AI$24)/100),3,IF(((Notenliste!J31)/Notenliste!$J$1)&gt;=((Endnoten!$AI$25)/100),3.1,IF(((Notenliste!J31)/Notenliste!$J$1)&gt;=((Endnoten!$AI$26)/100),3.2,IF(((Notenliste!J31)/Notenliste!$J$1)&gt;=((Endnoten!$AI$27)/100),3.3,IF(((Notenliste!J31)/Notenliste!$J$1)&gt;=((Endnoten!$AI$28)/100),3.4,IF(((Notenliste!J31)/Notenliste!$J$1)&gt;=((Endnoten!$AI$29)/100),3.5,IF(((Notenliste!J31)/Notenliste!$J$1)&gt;=((Endnoten!$AI$30)/100),3.6,IF(((Notenliste!J31)/Notenliste!$J$1)&gt;=((Endnoten!$AI$31)/100),3.7,IF(((Notenliste!J31)/Notenliste!$J$1)&gt;=((Endnoten!$AI$32)/100),3.8,IF(((Notenliste!J31)/Notenliste!$J$1)&gt;=((Endnoten!$AI$33)/100),3.9,IF(((Notenliste!J31)/Notenliste!$J$1)&gt;=((Endnoten!$AI$34)/100),4,IF(((Notenliste!J31)/Notenliste!$J$1)&gt;=((Endnoten!$AI$35)/100),4.1,IF(((Notenliste!J31)/Notenliste!$J$1)&gt;=((Endnoten!$AI$36)/100),4.2,IF(((Notenliste!J31)/Notenliste!$J$1)&gt;=((Endnoten!$AI$37)/100),4.3,IF(((Notenliste!J31)/Notenliste!$J$1)&gt;=((Endnoten!$AI$38)/100),4.4,IF(((Notenliste!J31)/Notenliste!$J$1)&gt;=((Endnoten!$AI$39)/100),4.5,IF(((Notenliste!J31)/Notenliste!$J$1)&gt;=((Endnoten!$AI$40)/100),4.6,IF(((Notenliste!J31)/Notenliste!$J$1)&gt;=((Endnoten!$AI$41)/100),4.7,IF(((Notenliste!J31)/Notenliste!$J$1)&gt;=((Endnoten!$AI$42)/100),4.8,IF(((Notenliste!J31)/Notenliste!$J$1)&gt;=((Endnoten!$AI$43)/100),4.9,5))))))))))))))))))))))))))))))))))))))))</f>
        <v>#DIV/0!</v>
      </c>
      <c r="S32" s="32">
        <f>Notenliste!L31</f>
        <v>0</v>
      </c>
      <c r="T32" s="33">
        <f>IF(Notenliste!L31&gt;=0.1,Notenliste!L31/Notenliste!L$1,)</f>
        <v>0</v>
      </c>
      <c r="U32" s="34">
        <f>IF(Endnoten!T32&gt;=(Endnoten!$AG$5/100),1,IF(Endnoten!T32&gt;=(Endnoten!$AG$6/100),2,IF(Endnoten!T32&gt;=(Endnoten!$AG$7/100),3,IF(Endnoten!T32&gt;=(Endnoten!$AG$8/100),4,5))))</f>
        <v>5</v>
      </c>
      <c r="V32" s="38" t="e">
        <f>IF(((Notenliste!L31)/Notenliste!$L$1)&gt;=((Endnoten!$AI$5+1)/100),1,IF(((Notenliste!L31)/Notenliste!$L$1)&gt;=(Endnoten!$AI$5/100),1.1,IF(((Notenliste!L31)/Notenliste!$L$1)&gt;=(Endnoten!$AI$6/100),1.2,IF(((Notenliste!L31)/Notenliste!$L$1)&gt;=(Endnoten!$AI$7/100),1.3,IF(((Notenliste!L31)/Notenliste!$L$1)&gt;=((Endnoten!$AI$8)/100),1.4,IF(((Notenliste!L31)/Notenliste!$L$1)&gt;=((Endnoten!$AI$9)/100),1.5,IF(((Notenliste!L31)/Notenliste!$L$1)&gt;=((Endnoten!$AI$10)/100),1.6,IF(((Notenliste!L31)/Notenliste!$L$1)&gt;=((Endnoten!$AI$11)/100),1.7,IF(((Notenliste!L31)/Notenliste!$L$1)&gt;=((Endnoten!$AI$12)/100),1.8,IF(((Notenliste!L31)/Notenliste!$L$1)&gt;=((Endnoten!$AI$13)/100),1.9,IF(((Notenliste!L31)/Notenliste!$L$1)&gt;=((Endnoten!$AI$14)/100),2,IF(((Notenliste!L31)/Notenliste!$L$1)&gt;=((Endnoten!$AI$15)/100),2.1,IF(((Notenliste!L31)/Notenliste!$L$1)&gt;=((Endnoten!$AI$16)/100),2.2,IF(((Notenliste!L31)/Notenliste!$L$1)&gt;=((Endnoten!$AI$17)/100),2.3,IF(((Notenliste!L31)/Notenliste!$L$1)&gt;=((Endnoten!$AI$18)/100),2.4,IF(((Notenliste!L31)/Notenliste!$L$1)&gt;=((Endnoten!$AI$19)/100),2.5,IF(((Notenliste!L31)/Notenliste!$L$1)&gt;=((Endnoten!$AI$20)/100),2.6,IF(((Notenliste!L31)/Notenliste!$L$1)&gt;=((Endnoten!$AI$21)/100),2.7,IF(((Notenliste!L31)/Notenliste!$L$1)&gt;=((Endnoten!$AI$22)/100),2.8,IF(((Notenliste!L31)/Notenliste!$L$1)&gt;=((Endnoten!$AI$23)/100),2.9,IF(((Notenliste!L31)/Notenliste!$L$1)&gt;=((Endnoten!$AI$24)/100),3,IF(((Notenliste!L31)/Notenliste!$L$1)&gt;=((Endnoten!$AI$25)/100),3.1,IF(((Notenliste!L31)/Notenliste!$L$1)&gt;=((Endnoten!$AI$26)/100),3.2,IF(((Notenliste!L31)/Notenliste!$L$1)&gt;=((Endnoten!$AI$27)/100),3.3,IF(((Notenliste!L31)/Notenliste!$L$1)&gt;=((Endnoten!$AI$28)/100),3.4,IF(((Notenliste!L31)/Notenliste!$L$1)&gt;=((Endnoten!$AI$29)/100),3.5,IF(((Notenliste!L31)/Notenliste!$L$1)&gt;=((Endnoten!$AI$30)/100),3.6,IF(((Notenliste!L31)/Notenliste!$L$1)&gt;=((Endnoten!$AI$31)/100),3.7,IF(((Notenliste!L31)/Notenliste!$L$1)&gt;=((Endnoten!$AI$32)/100),3.8,IF(((Notenliste!L31)/Notenliste!$L$1)&gt;=((Endnoten!$AI$33)/100),3.9,IF(((Notenliste!L31)/Notenliste!$L$1)&gt;=((Endnoten!$AI$34)/100),4,IF(((Notenliste!L31)/Notenliste!$L$1)&gt;=((Endnoten!$AI$35)/100),4.1,IF(((Notenliste!L31)/Notenliste!$L$1)&gt;=((Endnoten!$AI$36)/100),4.2,IF(((Notenliste!L31)/Notenliste!$L$1)&gt;=((Endnoten!$AI$37)/100),4.3,IF(((Notenliste!L31)/Notenliste!$L$1)&gt;=((Endnoten!$AI$38)/100),4.4,IF(((Notenliste!L31)/Notenliste!$L$1)&gt;=((Endnoten!$AI$39)/100),4.5,IF(((Notenliste!L31)/Notenliste!$L$1)&gt;=((Endnoten!$AI$40)/100),4.6,IF(((Notenliste!L31)/Notenliste!$L$1)&gt;=((Endnoten!$AI$41)/100),4.7,IF(((Notenliste!L31)/Notenliste!$L$1)&gt;=((Endnoten!$AI$42)/100),4.8,IF(((Notenliste!L31)/Notenliste!$L$1)&gt;=((Endnoten!$AI$43)/100),4.9,5))))))))))))))))))))))))))))))))))))))))</f>
        <v>#DIV/0!</v>
      </c>
      <c r="W32" s="32">
        <v>0</v>
      </c>
      <c r="X32" s="33" cm="1">
        <f t="array" ref="X32">ROUND(_xlfn.IFS((T32&gt;0.1),(AVERAGE(F32,J32,N32,R32,U32)),(P32&gt;=0.1),(AVERAGE(F32,J32,N32,R32)),(L32&gt;=0.1),(AVERAGE(F32,J32,N32)),(H32&gt;0.1),(AVERAGE(F32,J32)),(D32&gt;0.1),F32,(D32&lt;0.1),10.12345), 2)</f>
        <v>10.119999999999999</v>
      </c>
      <c r="Y32" s="33" t="str">
        <f t="shared" si="0"/>
        <v>ND</v>
      </c>
      <c r="Z32" s="33" t="e">
        <f t="shared" si="1"/>
        <v>#DIV/0!</v>
      </c>
      <c r="AA32" s="33">
        <f>SUM(Notenliste!O31:AR31)</f>
        <v>30</v>
      </c>
      <c r="AB32" s="33">
        <f>Notenliste!AT31</f>
        <v>1</v>
      </c>
      <c r="AC32" s="33" t="str">
        <f>IF((D32&lt;0.1),"Nur MA",((AB32*Notenliste!$AT$1)+(IF(W32=0,Y32,Z32)*(1-Notenliste!$AT$1))))</f>
        <v>Nur MA</v>
      </c>
      <c r="AD32" s="33" t="e">
        <f t="shared" si="2"/>
        <v>#DIV/0!</v>
      </c>
      <c r="AE32" s="10" t="e">
        <f t="shared" si="3"/>
        <v>#DIV/0!</v>
      </c>
      <c r="AH32" s="18">
        <v>3.8</v>
      </c>
      <c r="AI32" s="18">
        <f t="shared" si="11"/>
        <v>60.45</v>
      </c>
      <c r="AJ32">
        <f>IF(((AM32+AK32+AL32)/$AM$3)&gt;=((Endnoten!$AI$5+1)/100),1,IF(((AM32+AK32+AL32)/$AM$3)&gt;=(Endnoten!$AI$5/100),1.1,IF(((AM32+AK32+AL32)/$AM$3)&gt;=(Endnoten!$AI$6/100),1.2,IF(((AM32+AK32+AL32)/$AM$3)&gt;=(Endnoten!$AI$7/100),1.3,IF(((AM32+AK32+AL32)/$AM$3)&gt;=((Endnoten!$AI$8)/100),1.4,IF(((AM32+AK32+AL32)/$AM$3)&gt;=((Endnoten!$AI$9)/100),1.5,IF(((AM32+AK32+AL32)/$AM$3)&gt;=((Endnoten!$AI$10)/100),1.6,IF(((AM32+AK32+AL32)/$AM$3)&gt;=((Endnoten!$AI$11)/100),1.7,IF(((AM32+AK32+AL32)/$AM$3)&gt;=((Endnoten!$AI$12)/100),1.8,IF(((AM32+AK32+AL32)/$AM$3)&gt;=((Endnoten!$AI$13)/100),1.9,IF(((AM32+AK32+AL32)/$AM$3)&gt;=((Endnoten!$AI$14)/100),2,IF(((AM32+AK32+AL32)/$AM$3)&gt;=((Endnoten!$AI$15)/100),2.1,IF(((AM32+AK32+AL32)/$AM$3)&gt;=((Endnoten!$AI$16)/100),2.2,IF(((AM32+AK32+AL32)/$AM$3)&gt;=((Endnoten!$AI$17)/100),2.3,IF(((AM32+AK32+AL32)/$AM$3)&gt;=((Endnoten!$AI$18)/100),2.4,IF(((AM32+AK32+AL32)/$AM$3)&gt;=((Endnoten!$AI$19)/100),2.5,IF(((AM32+AK32+AL32)/$AM$3)&gt;=((Endnoten!$AI$20)/100),2.6,IF(((AM32+AK32+AL32)/$AM$3)&gt;=((Endnoten!$AI$21)/100),2.7,IF(((AM32+AK32+AL32)/$AM$3)&gt;=((Endnoten!$AI$22)/100),2.8,IF(((AM32+AK32+AL32)/$AM$3)&gt;=((Endnoten!$AI$23)/100),2.9,IF(((AM32+AK32+AL32)/$AM$3)&gt;=((Endnoten!$AI$24)/100),3,IF(((AM32+AK32+AL32)/$AM$3)&gt;=((Endnoten!$AI$25)/100),3.1,IF(((AM32+AK32+AL32)/$AM$3)&gt;=((Endnoten!$AI$26)/100),3.2,IF(((AM32+AK32+AL32)/$AM$3)&gt;=((Endnoten!$AI$27)/100),3.3,IF(((AM32+AK32+AL32)/$AM$3)&gt;=((Endnoten!$AI$28)/100),3.4,IF(((AM32+AK32+AL32)/$AM$3)&gt;=((Endnoten!$AI$29)/100),3.5,IF(((AM32+AK32+AL32)/$AM$3)&gt;=((Endnoten!$AI$30)/100),3.6,IF(((AM32+AK32+AL32)/$AM$3)&gt;=((Endnoten!$AI$31)/100),3.7,IF(((AM32+AK32+AL32)/$AM$3)&gt;=((Endnoten!$AI$32)/100),3.8,IF(((AM32+AK32+AL32)/$AM$3)&gt;=((Endnoten!$AI$33)/100),3.9,IF(((AM32+AK32+AL32)/$AM$3)&gt;=((Endnoten!$AI$34)/100),4,IF(((AM32+AK32+AL32)/$AM$3)&gt;=((Endnoten!$AI$35)/100),4.1,IF(((AM32+AK32+AL32)/$AM$3)&gt;=((Endnoten!$AI$36)/100),4.2,IF(((AM32+AK32+AL32)/$AM$3)&gt;=((Endnoten!$AI$37)/100),4.3,IF(((AM32+AK32+AL32)/$AM$3)&gt;=((Endnoten!$AI$38)/100),4.4,IF(((AM32+AK32+AL32)/$AM$3)&gt;=((Endnoten!$AI$39)/100),4.5,IF(((AM32+AK32+AL32)/$AM$3)&gt;=((Endnoten!$AI$40)/100),4.6,IF(((AM32+AK32+AL32)/$AM$3)&gt;=((Endnoten!$AI$41)/100),4.7,IF(((AM32+AK32+AL32)/$AM$3)&gt;=((Endnoten!$AI$42)/100),4.8,IF(((AM32+AK32+AL32)/$AM$3)&gt;=((Endnoten!$AI$43)/100),4.9,5))))))))))))))))))))))))))))))))))))))))</f>
        <v>3.8</v>
      </c>
      <c r="AM32">
        <f t="shared" si="8"/>
        <v>60.45</v>
      </c>
      <c r="AO32" s="53"/>
      <c r="AP32" s="53" t="e">
        <f t="shared" si="4"/>
        <v>#DIV/0!</v>
      </c>
      <c r="AQ32" s="53" t="e">
        <f t="shared" si="5"/>
        <v>#DIV/0!</v>
      </c>
      <c r="AR32" s="53" t="e">
        <f t="shared" si="6"/>
        <v>#DIV/0!</v>
      </c>
      <c r="AS32" s="53" t="e">
        <f t="shared" si="7"/>
        <v>#DIV/0!</v>
      </c>
      <c r="AU32" s="1">
        <f>IF(((Notenliste!D31+Notenliste!F31+Notenliste!H31)/$AU$1)&gt;=((Endnoten!$AI$5+1)/100),1,IF(((Notenliste!D31+Notenliste!F31+Notenliste!H31)/$AU$1)&gt;=(Endnoten!$AI$5/100),1.1,IF(((Notenliste!D31+Notenliste!F31+Notenliste!H31)/$AU$1)&gt;=(Endnoten!$AI$6/100),1.2,IF(((Notenliste!D31+Notenliste!F31+Notenliste!H31)/$AU$1)&gt;=(Endnoten!$AI$7/100),1.3,IF(((Notenliste!D31+Notenliste!F31+Notenliste!H31)/$AU$1)&gt;=((Endnoten!$AI$8)/100),1.4,IF(((Notenliste!D31+Notenliste!F31+Notenliste!H31)/$AU$1)&gt;=((Endnoten!$AI$9)/100),1.5,IF(((Notenliste!D31+Notenliste!F31+Notenliste!H31)/$AU$1)&gt;=((Endnoten!$AI$10)/100),1.6,IF(((Notenliste!D31+Notenliste!F31+Notenliste!H31)/$AU$1)&gt;=((Endnoten!$AI$11)/100),1.7,IF(((Notenliste!D31+Notenliste!F31+Notenliste!H31)/$AU$1)&gt;=((Endnoten!$AI$12)/100),1.8,IF(((Notenliste!D31+Notenliste!F31+Notenliste!H31)/$AU$1)&gt;=((Endnoten!$AI$13)/100),1.9,IF(((Notenliste!D31+Notenliste!F31+Notenliste!H31)/$AU$1)&gt;=((Endnoten!$AI$14)/100),2,IF(((Notenliste!D31+Notenliste!F31+Notenliste!H31)/$AU$1)&gt;=((Endnoten!$AI$15)/100),2.1,IF(((Notenliste!D31+Notenliste!F31+Notenliste!H31)/$AU$1)&gt;=((Endnoten!$AI$16)/100),2.2,IF(((Notenliste!D31+Notenliste!F31+Notenliste!H31)/$AU$1)&gt;=((Endnoten!$AI$17)/100),2.3,IF(((Notenliste!D31+Notenliste!F31+Notenliste!H31)/$AU$1)&gt;=((Endnoten!$AI$18)/100),2.4,IF(((Notenliste!D31+Notenliste!F31+Notenliste!H31)/$AU$1)&gt;=((Endnoten!$AI$19)/100),2.5,IF(((Notenliste!D31+Notenliste!F31+Notenliste!H31)/$AU$1)&gt;=((Endnoten!$AI$20)/100),2.6,IF(((Notenliste!D31+Notenliste!F31+Notenliste!H31)/$AU$1)&gt;=((Endnoten!$AI$21)/100),2.7,IF(((Notenliste!D31+Notenliste!F31+Notenliste!H31)/$AU$1)&gt;=((Endnoten!$AI$22)/100),2.8,IF(((Notenliste!D31+Notenliste!F31+Notenliste!H31)/$AU$1)&gt;=((Endnoten!$AI$23)/100),2.9,IF(((Notenliste!D31+Notenliste!F31+Notenliste!H31)/$AU$1)&gt;=((Endnoten!$AI$24)/100),3,IF(((Notenliste!D31+Notenliste!F31+Notenliste!H31)/$AU$1)&gt;=((Endnoten!$AI$25)/100),3.1,IF(((Notenliste!D31+Notenliste!F31+Notenliste!H31)/$AU$1)&gt;=((Endnoten!$AI$26)/100),3.2,IF(((Notenliste!D31+Notenliste!F31+Notenliste!H31)/$AU$1)&gt;=((Endnoten!$AI$27)/100),3.3,IF(((Notenliste!D31+Notenliste!F31+Notenliste!H31)/$AU$1)&gt;=((Endnoten!$AI$28)/100),3.4,IF(((Notenliste!D31+Notenliste!F31+Notenliste!H31)/$AU$1)&gt;=((Endnoten!$AI$29)/100),3.5,IF(((Notenliste!D31+Notenliste!F31+Notenliste!H31)/$AU$1)&gt;=((Endnoten!$AI$30)/100),3.6,IF(((Notenliste!D31+Notenliste!F31+Notenliste!H31)/$AU$1)&gt;=((Endnoten!$AI$31)/100),3.7,IF(((Notenliste!D31+Notenliste!F31+Notenliste!H31)/$AU$1)&gt;=((Endnoten!$AI$32)/100),3.8,IF(((Notenliste!D31+Notenliste!F31+Notenliste!H31)/$AU$1)&gt;=((Endnoten!$AI$33)/100),3.9,IF(((Notenliste!D31+Notenliste!F31+Notenliste!H31)/$AU$1)&gt;=((Endnoten!$AI$34)/100),4,IF(((Notenliste!D31+Notenliste!F31+Notenliste!H31)/$AU$1)&gt;=((Endnoten!$AI$35)/100),4.1,IF(((Notenliste!D31+Notenliste!F31+Notenliste!H31)/$AU$1)&gt;=((Endnoten!$AI$36)/100),4.2,IF(((Notenliste!D31+Notenliste!F31+Notenliste!H31)/$AU$1)&gt;=((Endnoten!$AI$37)/100),4.3,IF(((Notenliste!D31+Notenliste!F31+Notenliste!H31)/$AU$1)&gt;=((Endnoten!$AI$38)/100),4.4,IF(((Notenliste!D31+Notenliste!F31+Notenliste!H31)/$AU$1)&gt;=((Endnoten!$AI$39)/100),4.5,IF(((Notenliste!D31+Notenliste!F31+Notenliste!H31)/$AU$1)&gt;=((Endnoten!$AI$40)/100),4.6,IF(((Notenliste!D31+Notenliste!F31+Notenliste!H31)/$AU$1)&gt;=((Endnoten!$AI$41)/100),4.7,IF(((Notenliste!D31+Notenliste!F31+Notenliste!H31)/$AU$1)&gt;=((Endnoten!$AI$42)/100),4.8,IF(((Notenliste!D31+Notenliste!F31+Notenliste!H31)/$AU$1)&gt;=((Endnoten!$AI$43)/100),4.9,5))))))))))))))))))))))))))))))))))))))))</f>
        <v>5</v>
      </c>
      <c r="AV32" s="1">
        <f>IF(((Notenliste!D31+Notenliste!F31+Notenliste!H31+Notenliste!L31)/$AV$1)&gt;=((Endnoten!$AI$5+1)/100),1,IF(((Notenliste!D31+Notenliste!F31+Notenliste!H31+Notenliste!L31)/$AV$1)&gt;=(Endnoten!$AI$5/100),1.1,IF(((Notenliste!D31+Notenliste!F31+Notenliste!H31+Notenliste!L31)/$AV$1)&gt;=(Endnoten!$AI$6/100),1.2,IF(((Notenliste!D31+Notenliste!F31+Notenliste!H31+Notenliste!L31)/$AV$1)&gt;=(Endnoten!$AI$7/100),1.3,IF(((Notenliste!D31+Notenliste!F31+Notenliste!H31+Notenliste!L31)/$AV$1)&gt;=((Endnoten!$AI$8)/100),1.4,IF(((Notenliste!D31+Notenliste!F31+Notenliste!H31+Notenliste!L31)/$AV$1)&gt;=((Endnoten!$AI$9)/100),1.5,IF(((Notenliste!D31+Notenliste!F31+Notenliste!H31+Notenliste!L31)/$AV$1)&gt;=((Endnoten!$AI$10)/100),1.6,IF(((Notenliste!D31+Notenliste!F31+Notenliste!H31+Notenliste!L31)/$AV$1)&gt;=((Endnoten!$AI$11)/100),1.7,IF(((Notenliste!D31+Notenliste!F31+Notenliste!H31+Notenliste!L31)/$AV$1)&gt;=((Endnoten!$AI$12)/100),1.8,IF(((Notenliste!D31+Notenliste!F31+Notenliste!H31+Notenliste!L31)/$AV$1)&gt;=((Endnoten!$AI$13)/100),1.9,IF(((Notenliste!D31+Notenliste!F31+Notenliste!H31+Notenliste!L31)/$AV$1)&gt;=((Endnoten!$AI$14)/100),2,IF(((Notenliste!D31+Notenliste!F31+Notenliste!H31+Notenliste!L31)/$AV$1)&gt;=((Endnoten!$AI$15)/100),2.1,IF(((Notenliste!D31+Notenliste!F31+Notenliste!H31+Notenliste!L31)/$AV$1)&gt;=((Endnoten!$AI$16)/100),2.2,IF(((Notenliste!D31+Notenliste!F31+Notenliste!H31+Notenliste!L31)/$AV$1)&gt;=((Endnoten!$AI$17)/100),2.3,IF(((Notenliste!D31+Notenliste!F31+Notenliste!H31+Notenliste!L31)/$AV$1)&gt;=((Endnoten!$AI$18)/100),2.4,IF(((Notenliste!D31+Notenliste!F31+Notenliste!H31+Notenliste!L31)/$AV$1)&gt;=((Endnoten!$AI$19)/100),2.5,IF(((Notenliste!D31+Notenliste!F31+Notenliste!H31+Notenliste!L31)/$AV$1)&gt;=((Endnoten!$AI$20)/100),2.6,IF(((Notenliste!D31+Notenliste!F31+Notenliste!H31+Notenliste!L31)/$AV$1)&gt;=((Endnoten!$AI$21)/100),2.7,IF(((Notenliste!D31+Notenliste!F31+Notenliste!H31+Notenliste!L31)/$AV$1)&gt;=((Endnoten!$AI$22)/100),2.8,IF(((Notenliste!D31+Notenliste!F31+Notenliste!H31+Notenliste!L31)/$AV$1)&gt;=((Endnoten!$AI$23)/100),2.9,IF(((Notenliste!D31+Notenliste!F31+Notenliste!H31+Notenliste!L31)/$AV$1)&gt;=((Endnoten!$AI$24)/100),3,IF(((Notenliste!D31+Notenliste!F31+Notenliste!H31+Notenliste!L31)/$AV$1)&gt;=((Endnoten!$AI$25)/100),3.1,IF(((Notenliste!D31+Notenliste!F31+Notenliste!H31+Notenliste!L31)/$AV$1)&gt;=((Endnoten!$AI$26)/100),3.2,IF(((Notenliste!D31+Notenliste!F31+Notenliste!H31+Notenliste!L31)/$AV$1)&gt;=((Endnoten!$AI$27)/100),3.3,IF(((Notenliste!D31+Notenliste!F31+Notenliste!H31+Notenliste!L31)/$AV$1)&gt;=((Endnoten!$AI$28)/100),3.4,IF(((Notenliste!D31+Notenliste!F31+Notenliste!H31+Notenliste!L31)/$AV$1)&gt;=((Endnoten!$AI$29)/100),3.5,IF(((Notenliste!D31+Notenliste!F31+Notenliste!H31+Notenliste!L31)/$AV$1)&gt;=((Endnoten!$AI$30)/100),3.6,IF(((Notenliste!D31+Notenliste!F31+Notenliste!H31+Notenliste!L31)/$AV$1)&gt;=((Endnoten!$AI$31)/100),3.7,IF(((Notenliste!D31+Notenliste!F31+Notenliste!H31+Notenliste!L31)/$AV$1)&gt;=((Endnoten!$AI$32)/100),3.8,IF(((Notenliste!D31+Notenliste!F31+Notenliste!H31+Notenliste!L31)/$AV$1)&gt;=((Endnoten!$AI$33)/100),3.9,IF(((Notenliste!D31+Notenliste!F31+Notenliste!H31+Notenliste!L31)/$AV$1)&gt;=((Endnoten!$AI$34)/100),4,IF(((Notenliste!D31+Notenliste!F31+Notenliste!H31+Notenliste!L31)/$AV$1)&gt;=((Endnoten!$AI$35)/100),4.1,IF(((Notenliste!D31+Notenliste!F31+Notenliste!H31+Notenliste!L31)/$AV$1)&gt;=((Endnoten!$AI$36)/100),4.2,IF(((Notenliste!D31+Notenliste!F31+Notenliste!H31+Notenliste!L31)/$AV$1)&gt;=((Endnoten!$AI$37)/100),4.3,IF(((Notenliste!D31+Notenliste!F31+Notenliste!H31+Notenliste!L31)/$AV$1)&gt;=((Endnoten!$AI$38)/100),4.4,IF(((Notenliste!D31+Notenliste!F31+Notenliste!H31+Notenliste!L31)/$AV$1)&gt;=((Endnoten!$AI$39)/100),4.5,IF(((Notenliste!D31+Notenliste!F31+Notenliste!H31+Notenliste!L31)/$AV$1)&gt;=((Endnoten!$AI$40)/100),4.6,IF(((Notenliste!D31+Notenliste!F31+Notenliste!H31+Notenliste!L31)/$AV$1)&gt;=((Endnoten!$AI$41)/100),4.7,IF(((Notenliste!D31+Notenliste!F31+Notenliste!H31+Notenliste!L31)/$AV$1)&gt;=((Endnoten!$AI$42)/100),4.8,IF(((Notenliste!D31+Notenliste!F31+Notenliste!H31+Notenliste!L31)/$AV$1)&gt;=((Endnoten!$AI$43)/100),4.9,5))))))))))))))))))))))))))))))))))))))))</f>
        <v>5</v>
      </c>
    </row>
    <row r="33" spans="1:48" ht="19.5" thickBot="1" x14ac:dyDescent="0.35">
      <c r="A33" s="44">
        <f>'Schüler+Bedienungsanleitung'!B45</f>
        <v>30</v>
      </c>
      <c r="B33" s="46">
        <f>'Schüler+Bedienungsanleitung'!C45</f>
        <v>30</v>
      </c>
      <c r="C33" s="44">
        <f>Notenliste!D32</f>
        <v>0</v>
      </c>
      <c r="D33" s="45">
        <f>IF(Notenliste!D32&gt;=0.1,Notenliste!D32/Notenliste!D$1,)</f>
        <v>0</v>
      </c>
      <c r="E33" s="46">
        <f>IF(Endnoten!D33&gt;=(Endnoten!$AG$5/100),1,IF(Endnoten!D33&gt;=(Endnoten!$AG$6/100),2,IF(Endnoten!D33&gt;=(Endnoten!$AG$7/100),3,IF(Endnoten!D33&gt;=(Endnoten!$AG$8/100),4,5))))</f>
        <v>5</v>
      </c>
      <c r="F33" s="47">
        <f>IF(((Notenliste!D32)/Notenliste!$D$1)&gt;=((Endnoten!$AI$5+1)/100),1,IF(((Notenliste!D32)/Notenliste!$D$1)&gt;=(Endnoten!$AI$5/100),1.1,IF(((Notenliste!D32)/Notenliste!$D$1)&gt;=(Endnoten!$AI$6/100),1.2,IF(((Notenliste!D32)/Notenliste!$D$1)&gt;=(Endnoten!$AI$7/100),1.3,IF(((Notenliste!D32)/Notenliste!$D$1)&gt;=((Endnoten!$AI$8)/100),1.4,IF(((Notenliste!D32)/Notenliste!$D$1)&gt;=((Endnoten!$AI$9)/100),1.44,IF(((Notenliste!D32)/Notenliste!$D$1)&gt;=((Endnoten!$AI$10)/100),1.6,IF(((Notenliste!D32)/Notenliste!$D$1)&gt;=((Endnoten!$AI$11)/100),1.7,IF(((Notenliste!D32)/Notenliste!$D$1)&gt;=((Endnoten!$AI$12)/100),1.8,IF(((Notenliste!D32)/Notenliste!$D$1)&gt;=((Endnoten!$AI$13)/100),1.9,IF(((Notenliste!D32)/Notenliste!$D$1)&gt;=((Endnoten!$AI$14)/100),2,IF(((Notenliste!D32)/Notenliste!$D$1)&gt;=((Endnoten!$AI$15)/100),2.1,IF(((Notenliste!D32)/Notenliste!$D$1)&gt;=((Endnoten!$AI$16)/100),2.2,IF(((Notenliste!D32)/Notenliste!$D$1)&gt;=((Endnoten!$AI$17)/100),2.3,IF(((Notenliste!D32)/Notenliste!$D$1)&gt;=((Endnoten!$AI$18)/100),2.4,IF(((Notenliste!D32)/Notenliste!$D$1)&gt;=((Endnoten!$AI$19)/100),2.5,IF(((Notenliste!D32)/Notenliste!$D$1)&gt;=((Endnoten!$AI$20)/100),2.6,IF(((Notenliste!D32)/Notenliste!$D$1)&gt;=((Endnoten!$AI$21)/100),2.7,IF(((Notenliste!D32)/Notenliste!$D$1)&gt;=((Endnoten!$AI$22)/100),2.8,IF(((Notenliste!D32)/Notenliste!$D$1)&gt;=((Endnoten!$AI$23)/100),2.9,IF(((Notenliste!D32)/Notenliste!$D$1)&gt;=((Endnoten!$AI$24)/100),3,IF(((Notenliste!D32)/Notenliste!$D$1)&gt;=((Endnoten!$AI$25)/100),3.1,IF(((Notenliste!D32)/Notenliste!$D$1)&gt;=((Endnoten!$AI$26)/100),3.2,IF(((Notenliste!D32)/Notenliste!$D$1)&gt;=((Endnoten!$AI$27)/100),3.3,IF(((Notenliste!D32)/Notenliste!$D$1)&gt;=((Endnoten!$AI$28)/100),3.4,IF(((Notenliste!D32)/Notenliste!$D$1)&gt;=((Endnoten!$AI$29)/100),3.5,IF(((Notenliste!D32)/Notenliste!$D$1)&gt;=((Endnoten!$AI$30)/100),3.6,IF(((Notenliste!D32)/Notenliste!$D$1)&gt;=((Endnoten!$AI$31)/100),3.7,IF(((Notenliste!D32)/Notenliste!$D$1)&gt;=((Endnoten!$AI$32)/100),3.8,IF(((Notenliste!D32)/Notenliste!$D$1)&gt;=((Endnoten!$AI$33)/100),3.9,IF(((Notenliste!D32)/Notenliste!$D$1)&gt;=((Endnoten!$AI$34)/100),4,IF(((Notenliste!D32)/Notenliste!$D$1)&gt;=((Endnoten!$AI$35)/100),4.1,IF(((Notenliste!D32)/Notenliste!$D$1)&gt;=((Endnoten!$AI$36)/100),4.2,IF(((Notenliste!D32)/Notenliste!$D$1)&gt;=((Endnoten!$AI$37)/100),4.3,IF(((Notenliste!D32)/Notenliste!$D$1)&gt;=((Endnoten!$AI$38)/100),4.4,IF(((Notenliste!D32)/Notenliste!$D$1)&gt;=((Endnoten!$AI$39)/100),4.5,IF(((Notenliste!D32)/Notenliste!$D$1)&gt;=((Endnoten!$AI$40)/100),4.6,IF(((Notenliste!D32)/Notenliste!$D$1)&gt;=((Endnoten!$AI$41)/100),4.7,IF(((Notenliste!D32)/Notenliste!$D$1)&gt;=((Endnoten!$AI$42)/100),4.8,IF(((Notenliste!D32)/Notenliste!$D$1)&gt;=((Endnoten!$AI$43)/100),4.9,5))))))))))))))))))))))))))))))))))))))))</f>
        <v>5</v>
      </c>
      <c r="G33" s="44">
        <f>Notenliste!F32</f>
        <v>0</v>
      </c>
      <c r="H33" s="45">
        <f>IF(Notenliste!F32&gt;=0.1,Notenliste!F32/Notenliste!F$1,)</f>
        <v>0</v>
      </c>
      <c r="I33" s="46">
        <f>IF(Endnoten!H33&gt;=(Endnoten!$AG$5/100),1,IF(Endnoten!H33&gt;=(Endnoten!$AG$6/100),2,IF(Endnoten!H33&gt;=(Endnoten!$AG$7/100),3,IF(Endnoten!H33&gt;=(Endnoten!$AG$8/100),4,5))))</f>
        <v>5</v>
      </c>
      <c r="J33" s="47" t="e">
        <f>IF(((Notenliste!F32)/Notenliste!$F$1)&gt;=((Endnoten!$AI$5+1)/100),1,IF(((Notenliste!F32)/Notenliste!$F$1)&gt;=(Endnoten!$AI$5/100),1.1,IF(((Notenliste!F32)/Notenliste!$F$1)&gt;=(Endnoten!$AI$6/100),1.2,IF(((Notenliste!F32)/Notenliste!$F$1)&gt;=(Endnoten!$AI$7/100),1.3,IF(((Notenliste!F32)/Notenliste!$F$1)&gt;=((Endnoten!$AI$8)/100),1.4,IF(((Notenliste!F32)/Notenliste!$F$1)&gt;=((Endnoten!$AI$9)/100),1.44,IF(((Notenliste!F32)/Notenliste!$F$1)&gt;=((Endnoten!$AI$10)/100),1.6,IF(((Notenliste!F32)/Notenliste!$F$1)&gt;=((Endnoten!$AI$11)/100),1.7,IF(((Notenliste!F32)/Notenliste!$F$1)&gt;=((Endnoten!$AI$12)/100),1.8,IF(((Notenliste!F32)/Notenliste!$F$1)&gt;=((Endnoten!$AI$13)/100),1.9,IF(((Notenliste!F32)/Notenliste!$F$1)&gt;=((Endnoten!$AI$14)/100),2,IF(((Notenliste!F32)/Notenliste!$F$1)&gt;=((Endnoten!$AI$15)/100),2.1,IF(((Notenliste!F32)/Notenliste!$F$1)&gt;=((Endnoten!$AI$16)/100),2.2,IF(((Notenliste!F32)/Notenliste!$F$1)&gt;=((Endnoten!$AI$17)/100),2.3,IF(((Notenliste!F32)/Notenliste!$F$1)&gt;=((Endnoten!$AI$18)/100),2.4,IF(((Notenliste!F32)/Notenliste!$F$1)&gt;=((Endnoten!$AI$19)/100),2.5,IF(((Notenliste!F32)/Notenliste!$F$1)&gt;=((Endnoten!$AI$20)/100),2.6,IF(((Notenliste!F32)/Notenliste!$F$1)&gt;=((Endnoten!$AI$21)/100),2.7,IF(((Notenliste!F32)/Notenliste!$F$1)&gt;=((Endnoten!$AI$22)/100),2.8,IF(((Notenliste!F32)/Notenliste!$F$1)&gt;=((Endnoten!$AI$23)/100),2.9,IF(((Notenliste!F32)/Notenliste!$F$1)&gt;=((Endnoten!$AI$24)/100),3,IF(((Notenliste!F32)/Notenliste!$F$1)&gt;=((Endnoten!$AI$25)/100),3.1,IF(((Notenliste!F32)/Notenliste!$F$1)&gt;=((Endnoten!$AI$26)/100),3.2,IF(((Notenliste!F32)/Notenliste!$F$1)&gt;=((Endnoten!$AI$27)/100),3.3,IF(((Notenliste!F32)/Notenliste!$F$1)&gt;=((Endnoten!$AI$28)/100),3.4,IF(((Notenliste!F32)/Notenliste!$F$1)&gt;=((Endnoten!$AI$29)/100),3.5,IF(((Notenliste!F32)/Notenliste!$F$1)&gt;=((Endnoten!$AI$30)/100),3.6,IF(((Notenliste!F32)/Notenliste!$F$1)&gt;=((Endnoten!$AI$31)/100),3.7,IF(((Notenliste!F32)/Notenliste!$F$1)&gt;=((Endnoten!$AI$32)/100),3.8,IF(((Notenliste!F32)/Notenliste!$F$1)&gt;=((Endnoten!$AI$33)/100),3.9,IF(((Notenliste!F32)/Notenliste!$F$1)&gt;=((Endnoten!$AI$34)/100),4,IF(((Notenliste!F32)/Notenliste!$F$1)&gt;=((Endnoten!$AI$35)/100),4.1,IF(((Notenliste!F32)/Notenliste!$F$1)&gt;=((Endnoten!$AI$36)/100),4.2,IF(((Notenliste!F32)/Notenliste!$F$1)&gt;=((Endnoten!$AI$37)/100),4.3,IF(((Notenliste!F32)/Notenliste!$F$1)&gt;=((Endnoten!$AI$38)/100),4.4,IF(((Notenliste!F32)/Notenliste!$F$1)&gt;=((Endnoten!$AI$39)/100),4.5,IF(((Notenliste!F32)/Notenliste!$F$1)&gt;=((Endnoten!$AI$40)/100),4.6,IF(((Notenliste!F32)/Notenliste!$F$1)&gt;=((Endnoten!$AI$41)/100),4.7,IF(((Notenliste!F32)/Notenliste!$F$1)&gt;=((Endnoten!$AI$42)/100),4.8,IF(((Notenliste!F32)/Notenliste!$F$1)&gt;=((Endnoten!$AI$43)/100),4.9,5))))))))))))))))))))))))))))))))))))))))</f>
        <v>#DIV/0!</v>
      </c>
      <c r="K33" s="44">
        <f>Notenliste!H32</f>
        <v>0</v>
      </c>
      <c r="L33" s="45">
        <f>IF(Notenliste!H32&gt;=0.1,Notenliste!H32/Notenliste!H$1,)</f>
        <v>0</v>
      </c>
      <c r="M33" s="46">
        <f>IF(Endnoten!L33&gt;=(Endnoten!$AG$5/100),1,IF(Endnoten!L33&gt;=(Endnoten!$AG$6/100),2,IF(Endnoten!L33&gt;=(Endnoten!$AG$7/100),3,IF(Endnoten!L33&gt;=(Endnoten!$AG$8/100),4,5))))</f>
        <v>5</v>
      </c>
      <c r="N33" s="47" t="e">
        <f>IF(((Notenliste!H32)/Notenliste!$H$1)&gt;=((Endnoten!$AI$5+1)/100),1,IF(((Notenliste!H32)/Notenliste!$H$1)&gt;=(Endnoten!$AI$5/100),1.1,IF(((Notenliste!H32)/Notenliste!$H$1)&gt;=(Endnoten!$AI$6/100),1.2,IF(((Notenliste!H32)/Notenliste!$H$1)&gt;=(Endnoten!$AI$7/100),1.3,IF(((Notenliste!H32)/Notenliste!$H$1)&gt;=((Endnoten!$AI$8)/100),1.4,IF(((Notenliste!H32)/Notenliste!$H$1)&gt;=((Endnoten!$AI$9)/100),1.44,IF(((Notenliste!H32)/Notenliste!$H$1)&gt;=((Endnoten!$AI$10)/100),1.6,IF(((Notenliste!H32)/Notenliste!$H$1)&gt;=((Endnoten!$AI$11)/100),1.7,IF(((Notenliste!H32)/Notenliste!$H$1)&gt;=((Endnoten!$AI$12)/100),1.8,IF(((Notenliste!H32)/Notenliste!$H$1)&gt;=((Endnoten!$AI$13)/100),1.9,IF(((Notenliste!H32)/Notenliste!$H$1)&gt;=((Endnoten!$AI$14)/100),2,IF(((Notenliste!H32)/Notenliste!$H$1)&gt;=((Endnoten!$AI$15)/100),2.1,IF(((Notenliste!H32)/Notenliste!$H$1)&gt;=((Endnoten!$AI$16)/100),2.2,IF(((Notenliste!H32)/Notenliste!$H$1)&gt;=((Endnoten!$AI$17)/100),2.3,IF(((Notenliste!H32)/Notenliste!$H$1)&gt;=((Endnoten!$AI$18)/100),2.4,IF(((Notenliste!H32)/Notenliste!$H$1)&gt;=((Endnoten!$AI$19)/100),2.5,IF(((Notenliste!H32)/Notenliste!$H$1)&gt;=((Endnoten!$AI$20)/100),2.6,IF(((Notenliste!H32)/Notenliste!$H$1)&gt;=((Endnoten!$AI$21)/100),2.7,IF(((Notenliste!H32)/Notenliste!$H$1)&gt;=((Endnoten!$AI$22)/100),2.8,IF(((Notenliste!H32)/Notenliste!$H$1)&gt;=((Endnoten!$AI$23)/100),2.9,IF(((Notenliste!H32)/Notenliste!$H$1)&gt;=((Endnoten!$AI$24)/100),3,IF(((Notenliste!H32)/Notenliste!$H$1)&gt;=((Endnoten!$AI$25)/100),3.1,IF(((Notenliste!H32)/Notenliste!$H$1)&gt;=((Endnoten!$AI$26)/100),3.2,IF(((Notenliste!H32)/Notenliste!$H$1)&gt;=((Endnoten!$AI$27)/100),3.3,IF(((Notenliste!H32)/Notenliste!$H$1)&gt;=((Endnoten!$AI$28)/100),3.4,IF(((Notenliste!H32)/Notenliste!$H$1)&gt;=((Endnoten!$AI$29)/100),3.5,IF(((Notenliste!H32)/Notenliste!$H$1)&gt;=((Endnoten!$AI$30)/100),3.6,IF(((Notenliste!H32)/Notenliste!$H$1)&gt;=((Endnoten!$AI$31)/100),3.7,IF(((Notenliste!H32)/Notenliste!$H$1)&gt;=((Endnoten!$AI$32)/100),3.8,IF(((Notenliste!H32)/Notenliste!$H$1)&gt;=((Endnoten!$AI$33)/100),3.9,IF(((Notenliste!H32)/Notenliste!$H$1)&gt;=((Endnoten!$AI$34)/100),4,IF(((Notenliste!H32)/Notenliste!$H$1)&gt;=((Endnoten!$AI$35)/100),4.1,IF(((Notenliste!H32)/Notenliste!$H$1)&gt;=((Endnoten!$AI$36)/100),4.2,IF(((Notenliste!H32)/Notenliste!$H$1)&gt;=((Endnoten!$AI$37)/100),4.3,IF(((Notenliste!H32)/Notenliste!$H$1)&gt;=((Endnoten!$AI$38)/100),4.4,IF(((Notenliste!H32)/Notenliste!$H$1)&gt;=((Endnoten!$AI$39)/100),4.5,IF(((Notenliste!H32)/Notenliste!$H$1)&gt;=((Endnoten!$AI$40)/100),4.6,IF(((Notenliste!H32)/Notenliste!$H$1)&gt;=((Endnoten!$AI$41)/100),4.7,IF(((Notenliste!H32)/Notenliste!$H$1)&gt;=((Endnoten!$AI$42)/100),4.8,IF(((Notenliste!H32)/Notenliste!$H$1)&gt;=((Endnoten!$AI$43)/100),4.9,5))))))))))))))))))))))))))))))))))))))))</f>
        <v>#DIV/0!</v>
      </c>
      <c r="O33" s="44">
        <f>Notenliste!L32</f>
        <v>0</v>
      </c>
      <c r="P33" s="45">
        <f>IF(Notenliste!J32&gt;=0.1,Notenliste!J32/Notenliste!J$1,)</f>
        <v>0</v>
      </c>
      <c r="Q33" s="46">
        <f>IF(Endnoten!P33&gt;=(Endnoten!$AG$5/100),1,IF(Endnoten!P33&gt;=(Endnoten!$AG$6/100),2,IF(Endnoten!P33&gt;=(Endnoten!$AG$7/100),3,IF(Endnoten!P33&gt;=(Endnoten!$AG$8/100),4,5))))</f>
        <v>5</v>
      </c>
      <c r="R33" s="47" t="e">
        <f>IF(((Notenliste!J32)/Notenliste!$J$1)&gt;=((Endnoten!$AI$5+1)/100),1,IF(((Notenliste!J32)/Notenliste!$J$1)&gt;=(Endnoten!$AI$5/100),1.1,IF(((Notenliste!J32)/Notenliste!$J$1)&gt;=(Endnoten!$AI$6/100),1.2,IF(((Notenliste!J32)/Notenliste!$J$1)&gt;=(Endnoten!$AI$7/100),1.3,IF(((Notenliste!J32)/Notenliste!$J$1)&gt;=((Endnoten!$AI$8)/100),1.4,IF(((Notenliste!J32)/Notenliste!$J$1)&gt;=((Endnoten!$AI$9)/100),1.44,IF(((Notenliste!J32)/Notenliste!$J$1)&gt;=((Endnoten!$AI$10)/100),1.6,IF(((Notenliste!J32)/Notenliste!$J$1)&gt;=((Endnoten!$AI$11)/100),1.7,IF(((Notenliste!J32)/Notenliste!$J$1)&gt;=((Endnoten!$AI$12)/100),1.8,IF(((Notenliste!J32)/Notenliste!$J$1)&gt;=((Endnoten!$AI$13)/100),1.9,IF(((Notenliste!J32)/Notenliste!$J$1)&gt;=((Endnoten!$AI$14)/100),2,IF(((Notenliste!J32)/Notenliste!$J$1)&gt;=((Endnoten!$AI$15)/100),2.1,IF(((Notenliste!J32)/Notenliste!$J$1)&gt;=((Endnoten!$AI$16)/100),2.2,IF(((Notenliste!J32)/Notenliste!$J$1)&gt;=((Endnoten!$AI$17)/100),2.3,IF(((Notenliste!J32)/Notenliste!$J$1)&gt;=((Endnoten!$AI$18)/100),2.4,IF(((Notenliste!J32)/Notenliste!$J$1)&gt;=((Endnoten!$AI$19)/100),2.5,IF(((Notenliste!J32)/Notenliste!$J$1)&gt;=((Endnoten!$AI$20)/100),2.6,IF(((Notenliste!J32)/Notenliste!$J$1)&gt;=((Endnoten!$AI$21)/100),2.7,IF(((Notenliste!J32)/Notenliste!$J$1)&gt;=((Endnoten!$AI$22)/100),2.8,IF(((Notenliste!J32)/Notenliste!$J$1)&gt;=((Endnoten!$AI$23)/100),2.9,IF(((Notenliste!J32)/Notenliste!$J$1)&gt;=((Endnoten!$AI$24)/100),3,IF(((Notenliste!J32)/Notenliste!$J$1)&gt;=((Endnoten!$AI$25)/100),3.1,IF(((Notenliste!J32)/Notenliste!$J$1)&gt;=((Endnoten!$AI$26)/100),3.2,IF(((Notenliste!J32)/Notenliste!$J$1)&gt;=((Endnoten!$AI$27)/100),3.3,IF(((Notenliste!J32)/Notenliste!$J$1)&gt;=((Endnoten!$AI$28)/100),3.4,IF(((Notenliste!J32)/Notenliste!$J$1)&gt;=((Endnoten!$AI$29)/100),3.5,IF(((Notenliste!J32)/Notenliste!$J$1)&gt;=((Endnoten!$AI$30)/100),3.6,IF(((Notenliste!J32)/Notenliste!$J$1)&gt;=((Endnoten!$AI$31)/100),3.7,IF(((Notenliste!J32)/Notenliste!$J$1)&gt;=((Endnoten!$AI$32)/100),3.8,IF(((Notenliste!J32)/Notenliste!$J$1)&gt;=((Endnoten!$AI$33)/100),3.9,IF(((Notenliste!J32)/Notenliste!$J$1)&gt;=((Endnoten!$AI$34)/100),4,IF(((Notenliste!J32)/Notenliste!$J$1)&gt;=((Endnoten!$AI$35)/100),4.1,IF(((Notenliste!J32)/Notenliste!$J$1)&gt;=((Endnoten!$AI$36)/100),4.2,IF(((Notenliste!J32)/Notenliste!$J$1)&gt;=((Endnoten!$AI$37)/100),4.3,IF(((Notenliste!J32)/Notenliste!$J$1)&gt;=((Endnoten!$AI$38)/100),4.4,IF(((Notenliste!J32)/Notenliste!$J$1)&gt;=((Endnoten!$AI$39)/100),4.5,IF(((Notenliste!J32)/Notenliste!$J$1)&gt;=((Endnoten!$AI$40)/100),4.6,IF(((Notenliste!J32)/Notenliste!$J$1)&gt;=((Endnoten!$AI$41)/100),4.7,IF(((Notenliste!J32)/Notenliste!$J$1)&gt;=((Endnoten!$AI$42)/100),4.8,IF(((Notenliste!J32)/Notenliste!$J$1)&gt;=((Endnoten!$AI$43)/100),4.9,5))))))))))))))))))))))))))))))))))))))))</f>
        <v>#DIV/0!</v>
      </c>
      <c r="S33" s="44">
        <f>Notenliste!L32</f>
        <v>0</v>
      </c>
      <c r="T33" s="45">
        <f>IF(Notenliste!L32&gt;=0.1,Notenliste!L32/Notenliste!L$1,)</f>
        <v>0</v>
      </c>
      <c r="U33" s="46">
        <f>IF(Endnoten!T33&gt;=(Endnoten!$AG$5/100),1,IF(Endnoten!T33&gt;=(Endnoten!$AG$6/100),2,IF(Endnoten!T33&gt;=(Endnoten!$AG$7/100),3,IF(Endnoten!T33&gt;=(Endnoten!$AG$8/100),4,5))))</f>
        <v>5</v>
      </c>
      <c r="V33" s="47" t="e">
        <f>IF(((Notenliste!L32)/Notenliste!$L$1)&gt;=((Endnoten!$AI$5+1)/100),1,IF(((Notenliste!L32)/Notenliste!$L$1)&gt;=(Endnoten!$AI$5/100),1.1,IF(((Notenliste!L32)/Notenliste!$L$1)&gt;=(Endnoten!$AI$6/100),1.2,IF(((Notenliste!L32)/Notenliste!$L$1)&gt;=(Endnoten!$AI$7/100),1.3,IF(((Notenliste!L32)/Notenliste!$L$1)&gt;=((Endnoten!$AI$8)/100),1.4,IF(((Notenliste!L32)/Notenliste!$L$1)&gt;=((Endnoten!$AI$9)/100),1.5,IF(((Notenliste!L32)/Notenliste!$L$1)&gt;=((Endnoten!$AI$10)/100),1.6,IF(((Notenliste!L32)/Notenliste!$L$1)&gt;=((Endnoten!$AI$11)/100),1.7,IF(((Notenliste!L32)/Notenliste!$L$1)&gt;=((Endnoten!$AI$12)/100),1.8,IF(((Notenliste!L32)/Notenliste!$L$1)&gt;=((Endnoten!$AI$13)/100),1.9,IF(((Notenliste!L32)/Notenliste!$L$1)&gt;=((Endnoten!$AI$14)/100),2,IF(((Notenliste!L32)/Notenliste!$L$1)&gt;=((Endnoten!$AI$15)/100),2.1,IF(((Notenliste!L32)/Notenliste!$L$1)&gt;=((Endnoten!$AI$16)/100),2.2,IF(((Notenliste!L32)/Notenliste!$L$1)&gt;=((Endnoten!$AI$17)/100),2.3,IF(((Notenliste!L32)/Notenliste!$L$1)&gt;=((Endnoten!$AI$18)/100),2.4,IF(((Notenliste!L32)/Notenliste!$L$1)&gt;=((Endnoten!$AI$19)/100),2.5,IF(((Notenliste!L32)/Notenliste!$L$1)&gt;=((Endnoten!$AI$20)/100),2.6,IF(((Notenliste!L32)/Notenliste!$L$1)&gt;=((Endnoten!$AI$21)/100),2.7,IF(((Notenliste!L32)/Notenliste!$L$1)&gt;=((Endnoten!$AI$22)/100),2.8,IF(((Notenliste!L32)/Notenliste!$L$1)&gt;=((Endnoten!$AI$23)/100),2.9,IF(((Notenliste!L32)/Notenliste!$L$1)&gt;=((Endnoten!$AI$24)/100),3,IF(((Notenliste!L32)/Notenliste!$L$1)&gt;=((Endnoten!$AI$25)/100),3.1,IF(((Notenliste!L32)/Notenliste!$L$1)&gt;=((Endnoten!$AI$26)/100),3.2,IF(((Notenliste!L32)/Notenliste!$L$1)&gt;=((Endnoten!$AI$27)/100),3.3,IF(((Notenliste!L32)/Notenliste!$L$1)&gt;=((Endnoten!$AI$28)/100),3.4,IF(((Notenliste!L32)/Notenliste!$L$1)&gt;=((Endnoten!$AI$29)/100),3.5,IF(((Notenliste!L32)/Notenliste!$L$1)&gt;=((Endnoten!$AI$30)/100),3.6,IF(((Notenliste!L32)/Notenliste!$L$1)&gt;=((Endnoten!$AI$31)/100),3.7,IF(((Notenliste!L32)/Notenliste!$L$1)&gt;=((Endnoten!$AI$32)/100),3.8,IF(((Notenliste!L32)/Notenliste!$L$1)&gt;=((Endnoten!$AI$33)/100),3.9,IF(((Notenliste!L32)/Notenliste!$L$1)&gt;=((Endnoten!$AI$34)/100),4,IF(((Notenliste!L32)/Notenliste!$L$1)&gt;=((Endnoten!$AI$35)/100),4.1,IF(((Notenliste!L32)/Notenliste!$L$1)&gt;=((Endnoten!$AI$36)/100),4.2,IF(((Notenliste!L32)/Notenliste!$L$1)&gt;=((Endnoten!$AI$37)/100),4.3,IF(((Notenliste!L32)/Notenliste!$L$1)&gt;=((Endnoten!$AI$38)/100),4.4,IF(((Notenliste!L32)/Notenliste!$L$1)&gt;=((Endnoten!$AI$39)/100),4.5,IF(((Notenliste!L32)/Notenliste!$L$1)&gt;=((Endnoten!$AI$40)/100),4.6,IF(((Notenliste!L32)/Notenliste!$L$1)&gt;=((Endnoten!$AI$41)/100),4.7,IF(((Notenliste!L32)/Notenliste!$L$1)&gt;=((Endnoten!$AI$42)/100),4.8,IF(((Notenliste!L32)/Notenliste!$L$1)&gt;=((Endnoten!$AI$43)/100),4.9,5))))))))))))))))))))))))))))))))))))))))</f>
        <v>#DIV/0!</v>
      </c>
      <c r="W33" s="44">
        <v>0</v>
      </c>
      <c r="X33" s="45" cm="1">
        <f t="array" ref="X33">ROUND(_xlfn.IFS((T33&gt;0.1),(AVERAGE(F33,J33,N33,R33,U33)),(P33&gt;=0.1),(AVERAGE(F33,J33,N33,R33)),(L33&gt;=0.1),(AVERAGE(F33,J33,N33)),(H33&gt;0.1),(AVERAGE(F33,J33)),(D33&gt;0.1),F33,(D33&lt;0.1),10.12345), 2)</f>
        <v>10.119999999999999</v>
      </c>
      <c r="Y33" s="45" t="str">
        <f t="shared" si="0"/>
        <v>ND</v>
      </c>
      <c r="Z33" s="45" t="e">
        <f t="shared" si="1"/>
        <v>#DIV/0!</v>
      </c>
      <c r="AA33" s="45">
        <f>SUM(Notenliste!O32:AR32)</f>
        <v>31</v>
      </c>
      <c r="AB33" s="45">
        <f>Notenliste!AT32</f>
        <v>1</v>
      </c>
      <c r="AC33" s="45" t="str">
        <f>IF((D33&lt;0.1),"Nur MA",((AB33*Notenliste!$AT$1)+(IF(W33=0,Y33,Z33)*(1-Notenliste!$AT$1))))</f>
        <v>Nur MA</v>
      </c>
      <c r="AD33" s="45" t="e">
        <f t="shared" si="2"/>
        <v>#DIV/0!</v>
      </c>
      <c r="AE33" s="10" t="e">
        <f t="shared" si="3"/>
        <v>#DIV/0!</v>
      </c>
      <c r="AH33" s="18">
        <v>3.9</v>
      </c>
      <c r="AI33" s="18">
        <f t="shared" si="11"/>
        <v>58.95</v>
      </c>
      <c r="AJ33">
        <f>IF(((AM33+AK33+AL33)/$AM$3)&gt;=((Endnoten!$AI$5+1)/100),1,IF(((AM33+AK33+AL33)/$AM$3)&gt;=(Endnoten!$AI$5/100),1.1,IF(((AM33+AK33+AL33)/$AM$3)&gt;=(Endnoten!$AI$6/100),1.2,IF(((AM33+AK33+AL33)/$AM$3)&gt;=(Endnoten!$AI$7/100),1.3,IF(((AM33+AK33+AL33)/$AM$3)&gt;=((Endnoten!$AI$8)/100),1.4,IF(((AM33+AK33+AL33)/$AM$3)&gt;=((Endnoten!$AI$9)/100),1.5,IF(((AM33+AK33+AL33)/$AM$3)&gt;=((Endnoten!$AI$10)/100),1.6,IF(((AM33+AK33+AL33)/$AM$3)&gt;=((Endnoten!$AI$11)/100),1.7,IF(((AM33+AK33+AL33)/$AM$3)&gt;=((Endnoten!$AI$12)/100),1.8,IF(((AM33+AK33+AL33)/$AM$3)&gt;=((Endnoten!$AI$13)/100),1.9,IF(((AM33+AK33+AL33)/$AM$3)&gt;=((Endnoten!$AI$14)/100),2,IF(((AM33+AK33+AL33)/$AM$3)&gt;=((Endnoten!$AI$15)/100),2.1,IF(((AM33+AK33+AL33)/$AM$3)&gt;=((Endnoten!$AI$16)/100),2.2,IF(((AM33+AK33+AL33)/$AM$3)&gt;=((Endnoten!$AI$17)/100),2.3,IF(((AM33+AK33+AL33)/$AM$3)&gt;=((Endnoten!$AI$18)/100),2.4,IF(((AM33+AK33+AL33)/$AM$3)&gt;=((Endnoten!$AI$19)/100),2.5,IF(((AM33+AK33+AL33)/$AM$3)&gt;=((Endnoten!$AI$20)/100),2.6,IF(((AM33+AK33+AL33)/$AM$3)&gt;=((Endnoten!$AI$21)/100),2.7,IF(((AM33+AK33+AL33)/$AM$3)&gt;=((Endnoten!$AI$22)/100),2.8,IF(((AM33+AK33+AL33)/$AM$3)&gt;=((Endnoten!$AI$23)/100),2.9,IF(((AM33+AK33+AL33)/$AM$3)&gt;=((Endnoten!$AI$24)/100),3,IF(((AM33+AK33+AL33)/$AM$3)&gt;=((Endnoten!$AI$25)/100),3.1,IF(((AM33+AK33+AL33)/$AM$3)&gt;=((Endnoten!$AI$26)/100),3.2,IF(((AM33+AK33+AL33)/$AM$3)&gt;=((Endnoten!$AI$27)/100),3.3,IF(((AM33+AK33+AL33)/$AM$3)&gt;=((Endnoten!$AI$28)/100),3.4,IF(((AM33+AK33+AL33)/$AM$3)&gt;=((Endnoten!$AI$29)/100),3.5,IF(((AM33+AK33+AL33)/$AM$3)&gt;=((Endnoten!$AI$30)/100),3.6,IF(((AM33+AK33+AL33)/$AM$3)&gt;=((Endnoten!$AI$31)/100),3.7,IF(((AM33+AK33+AL33)/$AM$3)&gt;=((Endnoten!$AI$32)/100),3.8,IF(((AM33+AK33+AL33)/$AM$3)&gt;=((Endnoten!$AI$33)/100),3.9,IF(((AM33+AK33+AL33)/$AM$3)&gt;=((Endnoten!$AI$34)/100),4,IF(((AM33+AK33+AL33)/$AM$3)&gt;=((Endnoten!$AI$35)/100),4.1,IF(((AM33+AK33+AL33)/$AM$3)&gt;=((Endnoten!$AI$36)/100),4.2,IF(((AM33+AK33+AL33)/$AM$3)&gt;=((Endnoten!$AI$37)/100),4.3,IF(((AM33+AK33+AL33)/$AM$3)&gt;=((Endnoten!$AI$38)/100),4.4,IF(((AM33+AK33+AL33)/$AM$3)&gt;=((Endnoten!$AI$39)/100),4.5,IF(((AM33+AK33+AL33)/$AM$3)&gt;=((Endnoten!$AI$40)/100),4.6,IF(((AM33+AK33+AL33)/$AM$3)&gt;=((Endnoten!$AI$41)/100),4.7,IF(((AM33+AK33+AL33)/$AM$3)&gt;=((Endnoten!$AI$42)/100),4.8,IF(((AM33+AK33+AL33)/$AM$3)&gt;=((Endnoten!$AI$43)/100),4.9,5))))))))))))))))))))))))))))))))))))))))</f>
        <v>3.9</v>
      </c>
      <c r="AM33">
        <f t="shared" si="8"/>
        <v>58.95</v>
      </c>
      <c r="AO33" s="53"/>
      <c r="AP33" s="53" t="e">
        <f t="shared" si="4"/>
        <v>#DIV/0!</v>
      </c>
      <c r="AQ33" s="53" t="e">
        <f t="shared" si="5"/>
        <v>#DIV/0!</v>
      </c>
      <c r="AR33" s="53" t="e">
        <f t="shared" si="6"/>
        <v>#DIV/0!</v>
      </c>
      <c r="AS33" s="53" t="e">
        <f t="shared" si="7"/>
        <v>#DIV/0!</v>
      </c>
      <c r="AU33" s="1">
        <f>IF(((Notenliste!D32+Notenliste!F32+Notenliste!H32)/$AU$1)&gt;=((Endnoten!$AI$5+1)/100),1,IF(((Notenliste!D32+Notenliste!F32+Notenliste!H32)/$AU$1)&gt;=(Endnoten!$AI$5/100),1.1,IF(((Notenliste!D32+Notenliste!F32+Notenliste!H32)/$AU$1)&gt;=(Endnoten!$AI$6/100),1.2,IF(((Notenliste!D32+Notenliste!F32+Notenliste!H32)/$AU$1)&gt;=(Endnoten!$AI$7/100),1.3,IF(((Notenliste!D32+Notenliste!F32+Notenliste!H32)/$AU$1)&gt;=((Endnoten!$AI$8)/100),1.4,IF(((Notenliste!D32+Notenliste!F32+Notenliste!H32)/$AU$1)&gt;=((Endnoten!$AI$9)/100),1.5,IF(((Notenliste!D32+Notenliste!F32+Notenliste!H32)/$AU$1)&gt;=((Endnoten!$AI$10)/100),1.6,IF(((Notenliste!D32+Notenliste!F32+Notenliste!H32)/$AU$1)&gt;=((Endnoten!$AI$11)/100),1.7,IF(((Notenliste!D32+Notenliste!F32+Notenliste!H32)/$AU$1)&gt;=((Endnoten!$AI$12)/100),1.8,IF(((Notenliste!D32+Notenliste!F32+Notenliste!H32)/$AU$1)&gt;=((Endnoten!$AI$13)/100),1.9,IF(((Notenliste!D32+Notenliste!F32+Notenliste!H32)/$AU$1)&gt;=((Endnoten!$AI$14)/100),2,IF(((Notenliste!D32+Notenliste!F32+Notenliste!H32)/$AU$1)&gt;=((Endnoten!$AI$15)/100),2.1,IF(((Notenliste!D32+Notenliste!F32+Notenliste!H32)/$AU$1)&gt;=((Endnoten!$AI$16)/100),2.2,IF(((Notenliste!D32+Notenliste!F32+Notenliste!H32)/$AU$1)&gt;=((Endnoten!$AI$17)/100),2.3,IF(((Notenliste!D32+Notenliste!F32+Notenliste!H32)/$AU$1)&gt;=((Endnoten!$AI$18)/100),2.4,IF(((Notenliste!D32+Notenliste!F32+Notenliste!H32)/$AU$1)&gt;=((Endnoten!$AI$19)/100),2.5,IF(((Notenliste!D32+Notenliste!F32+Notenliste!H32)/$AU$1)&gt;=((Endnoten!$AI$20)/100),2.6,IF(((Notenliste!D32+Notenliste!F32+Notenliste!H32)/$AU$1)&gt;=((Endnoten!$AI$21)/100),2.7,IF(((Notenliste!D32+Notenliste!F32+Notenliste!H32)/$AU$1)&gt;=((Endnoten!$AI$22)/100),2.8,IF(((Notenliste!D32+Notenliste!F32+Notenliste!H32)/$AU$1)&gt;=((Endnoten!$AI$23)/100),2.9,IF(((Notenliste!D32+Notenliste!F32+Notenliste!H32)/$AU$1)&gt;=((Endnoten!$AI$24)/100),3,IF(((Notenliste!D32+Notenliste!F32+Notenliste!H32)/$AU$1)&gt;=((Endnoten!$AI$25)/100),3.1,IF(((Notenliste!D32+Notenliste!F32+Notenliste!H32)/$AU$1)&gt;=((Endnoten!$AI$26)/100),3.2,IF(((Notenliste!D32+Notenliste!F32+Notenliste!H32)/$AU$1)&gt;=((Endnoten!$AI$27)/100),3.3,IF(((Notenliste!D32+Notenliste!F32+Notenliste!H32)/$AU$1)&gt;=((Endnoten!$AI$28)/100),3.4,IF(((Notenliste!D32+Notenliste!F32+Notenliste!H32)/$AU$1)&gt;=((Endnoten!$AI$29)/100),3.5,IF(((Notenliste!D32+Notenliste!F32+Notenliste!H32)/$AU$1)&gt;=((Endnoten!$AI$30)/100),3.6,IF(((Notenliste!D32+Notenliste!F32+Notenliste!H32)/$AU$1)&gt;=((Endnoten!$AI$31)/100),3.7,IF(((Notenliste!D32+Notenliste!F32+Notenliste!H32)/$AU$1)&gt;=((Endnoten!$AI$32)/100),3.8,IF(((Notenliste!D32+Notenliste!F32+Notenliste!H32)/$AU$1)&gt;=((Endnoten!$AI$33)/100),3.9,IF(((Notenliste!D32+Notenliste!F32+Notenliste!H32)/$AU$1)&gt;=((Endnoten!$AI$34)/100),4,IF(((Notenliste!D32+Notenliste!F32+Notenliste!H32)/$AU$1)&gt;=((Endnoten!$AI$35)/100),4.1,IF(((Notenliste!D32+Notenliste!F32+Notenliste!H32)/$AU$1)&gt;=((Endnoten!$AI$36)/100),4.2,IF(((Notenliste!D32+Notenliste!F32+Notenliste!H32)/$AU$1)&gt;=((Endnoten!$AI$37)/100),4.3,IF(((Notenliste!D32+Notenliste!F32+Notenliste!H32)/$AU$1)&gt;=((Endnoten!$AI$38)/100),4.4,IF(((Notenliste!D32+Notenliste!F32+Notenliste!H32)/$AU$1)&gt;=((Endnoten!$AI$39)/100),4.5,IF(((Notenliste!D32+Notenliste!F32+Notenliste!H32)/$AU$1)&gt;=((Endnoten!$AI$40)/100),4.6,IF(((Notenliste!D32+Notenliste!F32+Notenliste!H32)/$AU$1)&gt;=((Endnoten!$AI$41)/100),4.7,IF(((Notenliste!D32+Notenliste!F32+Notenliste!H32)/$AU$1)&gt;=((Endnoten!$AI$42)/100),4.8,IF(((Notenliste!D32+Notenliste!F32+Notenliste!H32)/$AU$1)&gt;=((Endnoten!$AI$43)/100),4.9,5))))))))))))))))))))))))))))))))))))))))</f>
        <v>5</v>
      </c>
      <c r="AV33" s="1">
        <f>IF(((Notenliste!D32+Notenliste!F32+Notenliste!H32+Notenliste!L32)/$AV$1)&gt;=((Endnoten!$AI$5+1)/100),1,IF(((Notenliste!D32+Notenliste!F32+Notenliste!H32+Notenliste!L32)/$AV$1)&gt;=(Endnoten!$AI$5/100),1.1,IF(((Notenliste!D32+Notenliste!F32+Notenliste!H32+Notenliste!L32)/$AV$1)&gt;=(Endnoten!$AI$6/100),1.2,IF(((Notenliste!D32+Notenliste!F32+Notenliste!H32+Notenliste!L32)/$AV$1)&gt;=(Endnoten!$AI$7/100),1.3,IF(((Notenliste!D32+Notenliste!F32+Notenliste!H32+Notenliste!L32)/$AV$1)&gt;=((Endnoten!$AI$8)/100),1.4,IF(((Notenliste!D32+Notenliste!F32+Notenliste!H32+Notenliste!L32)/$AV$1)&gt;=((Endnoten!$AI$9)/100),1.5,IF(((Notenliste!D32+Notenliste!F32+Notenliste!H32+Notenliste!L32)/$AV$1)&gt;=((Endnoten!$AI$10)/100),1.6,IF(((Notenliste!D32+Notenliste!F32+Notenliste!H32+Notenliste!L32)/$AV$1)&gt;=((Endnoten!$AI$11)/100),1.7,IF(((Notenliste!D32+Notenliste!F32+Notenliste!H32+Notenliste!L32)/$AV$1)&gt;=((Endnoten!$AI$12)/100),1.8,IF(((Notenliste!D32+Notenliste!F32+Notenliste!H32+Notenliste!L32)/$AV$1)&gt;=((Endnoten!$AI$13)/100),1.9,IF(((Notenliste!D32+Notenliste!F32+Notenliste!H32+Notenliste!L32)/$AV$1)&gt;=((Endnoten!$AI$14)/100),2,IF(((Notenliste!D32+Notenliste!F32+Notenliste!H32+Notenliste!L32)/$AV$1)&gt;=((Endnoten!$AI$15)/100),2.1,IF(((Notenliste!D32+Notenliste!F32+Notenliste!H32+Notenliste!L32)/$AV$1)&gt;=((Endnoten!$AI$16)/100),2.2,IF(((Notenliste!D32+Notenliste!F32+Notenliste!H32+Notenliste!L32)/$AV$1)&gt;=((Endnoten!$AI$17)/100),2.3,IF(((Notenliste!D32+Notenliste!F32+Notenliste!H32+Notenliste!L32)/$AV$1)&gt;=((Endnoten!$AI$18)/100),2.4,IF(((Notenliste!D32+Notenliste!F32+Notenliste!H32+Notenliste!L32)/$AV$1)&gt;=((Endnoten!$AI$19)/100),2.5,IF(((Notenliste!D32+Notenliste!F32+Notenliste!H32+Notenliste!L32)/$AV$1)&gt;=((Endnoten!$AI$20)/100),2.6,IF(((Notenliste!D32+Notenliste!F32+Notenliste!H32+Notenliste!L32)/$AV$1)&gt;=((Endnoten!$AI$21)/100),2.7,IF(((Notenliste!D32+Notenliste!F32+Notenliste!H32+Notenliste!L32)/$AV$1)&gt;=((Endnoten!$AI$22)/100),2.8,IF(((Notenliste!D32+Notenliste!F32+Notenliste!H32+Notenliste!L32)/$AV$1)&gt;=((Endnoten!$AI$23)/100),2.9,IF(((Notenliste!D32+Notenliste!F32+Notenliste!H32+Notenliste!L32)/$AV$1)&gt;=((Endnoten!$AI$24)/100),3,IF(((Notenliste!D32+Notenliste!F32+Notenliste!H32+Notenliste!L32)/$AV$1)&gt;=((Endnoten!$AI$25)/100),3.1,IF(((Notenliste!D32+Notenliste!F32+Notenliste!H32+Notenliste!L32)/$AV$1)&gt;=((Endnoten!$AI$26)/100),3.2,IF(((Notenliste!D32+Notenliste!F32+Notenliste!H32+Notenliste!L32)/$AV$1)&gt;=((Endnoten!$AI$27)/100),3.3,IF(((Notenliste!D32+Notenliste!F32+Notenliste!H32+Notenliste!L32)/$AV$1)&gt;=((Endnoten!$AI$28)/100),3.4,IF(((Notenliste!D32+Notenliste!F32+Notenliste!H32+Notenliste!L32)/$AV$1)&gt;=((Endnoten!$AI$29)/100),3.5,IF(((Notenliste!D32+Notenliste!F32+Notenliste!H32+Notenliste!L32)/$AV$1)&gt;=((Endnoten!$AI$30)/100),3.6,IF(((Notenliste!D32+Notenliste!F32+Notenliste!H32+Notenliste!L32)/$AV$1)&gt;=((Endnoten!$AI$31)/100),3.7,IF(((Notenliste!D32+Notenliste!F32+Notenliste!H32+Notenliste!L32)/$AV$1)&gt;=((Endnoten!$AI$32)/100),3.8,IF(((Notenliste!D32+Notenliste!F32+Notenliste!H32+Notenliste!L32)/$AV$1)&gt;=((Endnoten!$AI$33)/100),3.9,IF(((Notenliste!D32+Notenliste!F32+Notenliste!H32+Notenliste!L32)/$AV$1)&gt;=((Endnoten!$AI$34)/100),4,IF(((Notenliste!D32+Notenliste!F32+Notenliste!H32+Notenliste!L32)/$AV$1)&gt;=((Endnoten!$AI$35)/100),4.1,IF(((Notenliste!D32+Notenliste!F32+Notenliste!H32+Notenliste!L32)/$AV$1)&gt;=((Endnoten!$AI$36)/100),4.2,IF(((Notenliste!D32+Notenliste!F32+Notenliste!H32+Notenliste!L32)/$AV$1)&gt;=((Endnoten!$AI$37)/100),4.3,IF(((Notenliste!D32+Notenliste!F32+Notenliste!H32+Notenliste!L32)/$AV$1)&gt;=((Endnoten!$AI$38)/100),4.4,IF(((Notenliste!D32+Notenliste!F32+Notenliste!H32+Notenliste!L32)/$AV$1)&gt;=((Endnoten!$AI$39)/100),4.5,IF(((Notenliste!D32+Notenliste!F32+Notenliste!H32+Notenliste!L32)/$AV$1)&gt;=((Endnoten!$AI$40)/100),4.6,IF(((Notenliste!D32+Notenliste!F32+Notenliste!H32+Notenliste!L32)/$AV$1)&gt;=((Endnoten!$AI$41)/100),4.7,IF(((Notenliste!D32+Notenliste!F32+Notenliste!H32+Notenliste!L32)/$AV$1)&gt;=((Endnoten!$AI$42)/100),4.8,IF(((Notenliste!D32+Notenliste!F32+Notenliste!H32+Notenliste!L32)/$AV$1)&gt;=((Endnoten!$AI$43)/100),4.9,5))))))))))))))))))))))))))))))))))))))))</f>
        <v>5</v>
      </c>
    </row>
    <row r="34" spans="1:48" x14ac:dyDescent="0.25">
      <c r="B34" t="s">
        <v>73</v>
      </c>
      <c r="AA34" s="10">
        <f>AVERAGE(AA4:AA33)</f>
        <v>16.5</v>
      </c>
      <c r="AH34" s="18">
        <v>4</v>
      </c>
      <c r="AI34" s="18">
        <f t="shared" si="11"/>
        <v>57.45</v>
      </c>
      <c r="AJ34">
        <f>IF(((AM34+AK34+AL34)/$AM$3)&gt;=((Endnoten!$AI$5+1)/100),1,IF(((AM34+AK34+AL34)/$AM$3)&gt;=(Endnoten!$AI$5/100),1.1,IF(((AM34+AK34+AL34)/$AM$3)&gt;=(Endnoten!$AI$6/100),1.2,IF(((AM34+AK34+AL34)/$AM$3)&gt;=(Endnoten!$AI$7/100),1.3,IF(((AM34+AK34+AL34)/$AM$3)&gt;=((Endnoten!$AI$8)/100),1.4,IF(((AM34+AK34+AL34)/$AM$3)&gt;=((Endnoten!$AI$9)/100),1.5,IF(((AM34+AK34+AL34)/$AM$3)&gt;=((Endnoten!$AI$10)/100),1.6,IF(((AM34+AK34+AL34)/$AM$3)&gt;=((Endnoten!$AI$11)/100),1.7,IF(((AM34+AK34+AL34)/$AM$3)&gt;=((Endnoten!$AI$12)/100),1.8,IF(((AM34+AK34+AL34)/$AM$3)&gt;=((Endnoten!$AI$13)/100),1.9,IF(((AM34+AK34+AL34)/$AM$3)&gt;=((Endnoten!$AI$14)/100),2,IF(((AM34+AK34+AL34)/$AM$3)&gt;=((Endnoten!$AI$15)/100),2.1,IF(((AM34+AK34+AL34)/$AM$3)&gt;=((Endnoten!$AI$16)/100),2.2,IF(((AM34+AK34+AL34)/$AM$3)&gt;=((Endnoten!$AI$17)/100),2.3,IF(((AM34+AK34+AL34)/$AM$3)&gt;=((Endnoten!$AI$18)/100),2.4,IF(((AM34+AK34+AL34)/$AM$3)&gt;=((Endnoten!$AI$19)/100),2.5,IF(((AM34+AK34+AL34)/$AM$3)&gt;=((Endnoten!$AI$20)/100),2.6,IF(((AM34+AK34+AL34)/$AM$3)&gt;=((Endnoten!$AI$21)/100),2.7,IF(((AM34+AK34+AL34)/$AM$3)&gt;=((Endnoten!$AI$22)/100),2.8,IF(((AM34+AK34+AL34)/$AM$3)&gt;=((Endnoten!$AI$23)/100),2.9,IF(((AM34+AK34+AL34)/$AM$3)&gt;=((Endnoten!$AI$24)/100),3,IF(((AM34+AK34+AL34)/$AM$3)&gt;=((Endnoten!$AI$25)/100),3.1,IF(((AM34+AK34+AL34)/$AM$3)&gt;=((Endnoten!$AI$26)/100),3.2,IF(((AM34+AK34+AL34)/$AM$3)&gt;=((Endnoten!$AI$27)/100),3.3,IF(((AM34+AK34+AL34)/$AM$3)&gt;=((Endnoten!$AI$28)/100),3.4,IF(((AM34+AK34+AL34)/$AM$3)&gt;=((Endnoten!$AI$29)/100),3.5,IF(((AM34+AK34+AL34)/$AM$3)&gt;=((Endnoten!$AI$30)/100),3.6,IF(((AM34+AK34+AL34)/$AM$3)&gt;=((Endnoten!$AI$31)/100),3.7,IF(((AM34+AK34+AL34)/$AM$3)&gt;=((Endnoten!$AI$32)/100),3.8,IF(((AM34+AK34+AL34)/$AM$3)&gt;=((Endnoten!$AI$33)/100),3.9,IF(((AM34+AK34+AL34)/$AM$3)&gt;=((Endnoten!$AI$34)/100),4,IF(((AM34+AK34+AL34)/$AM$3)&gt;=((Endnoten!$AI$35)/100),4.1,IF(((AM34+AK34+AL34)/$AM$3)&gt;=((Endnoten!$AI$36)/100),4.2,IF(((AM34+AK34+AL34)/$AM$3)&gt;=((Endnoten!$AI$37)/100),4.3,IF(((AM34+AK34+AL34)/$AM$3)&gt;=((Endnoten!$AI$38)/100),4.4,IF(((AM34+AK34+AL34)/$AM$3)&gt;=((Endnoten!$AI$39)/100),4.5,IF(((AM34+AK34+AL34)/$AM$3)&gt;=((Endnoten!$AI$40)/100),4.6,IF(((AM34+AK34+AL34)/$AM$3)&gt;=((Endnoten!$AI$41)/100),4.7,IF(((AM34+AK34+AL34)/$AM$3)&gt;=((Endnoten!$AI$42)/100),4.8,IF(((AM34+AK34+AL34)/$AM$3)&gt;=((Endnoten!$AI$43)/100),4.9,5))))))))))))))))))))))))))))))))))))))))</f>
        <v>4</v>
      </c>
      <c r="AM34">
        <f t="shared" si="8"/>
        <v>57.45</v>
      </c>
    </row>
    <row r="35" spans="1:48" x14ac:dyDescent="0.25">
      <c r="AH35" s="18">
        <v>4.0999999999999996</v>
      </c>
      <c r="AI35" s="18">
        <f t="shared" si="11"/>
        <v>55.95</v>
      </c>
      <c r="AJ35">
        <f>IF(((AM35+AK35+AL35)/$AM$3)&gt;=((Endnoten!$AI$5+1)/100),1,IF(((AM35+AK35+AL35)/$AM$3)&gt;=(Endnoten!$AI$5/100),1.1,IF(((AM35+AK35+AL35)/$AM$3)&gt;=(Endnoten!$AI$6/100),1.2,IF(((AM35+AK35+AL35)/$AM$3)&gt;=(Endnoten!$AI$7/100),1.3,IF(((AM35+AK35+AL35)/$AM$3)&gt;=((Endnoten!$AI$8)/100),1.4,IF(((AM35+AK35+AL35)/$AM$3)&gt;=((Endnoten!$AI$9)/100),1.5,IF(((AM35+AK35+AL35)/$AM$3)&gt;=((Endnoten!$AI$10)/100),1.6,IF(((AM35+AK35+AL35)/$AM$3)&gt;=((Endnoten!$AI$11)/100),1.7,IF(((AM35+AK35+AL35)/$AM$3)&gt;=((Endnoten!$AI$12)/100),1.8,IF(((AM35+AK35+AL35)/$AM$3)&gt;=((Endnoten!$AI$13)/100),1.9,IF(((AM35+AK35+AL35)/$AM$3)&gt;=((Endnoten!$AI$14)/100),2,IF(((AM35+AK35+AL35)/$AM$3)&gt;=((Endnoten!$AI$15)/100),2.1,IF(((AM35+AK35+AL35)/$AM$3)&gt;=((Endnoten!$AI$16)/100),2.2,IF(((AM35+AK35+AL35)/$AM$3)&gt;=((Endnoten!$AI$17)/100),2.3,IF(((AM35+AK35+AL35)/$AM$3)&gt;=((Endnoten!$AI$18)/100),2.4,IF(((AM35+AK35+AL35)/$AM$3)&gt;=((Endnoten!$AI$19)/100),2.5,IF(((AM35+AK35+AL35)/$AM$3)&gt;=((Endnoten!$AI$20)/100),2.6,IF(((AM35+AK35+AL35)/$AM$3)&gt;=((Endnoten!$AI$21)/100),2.7,IF(((AM35+AK35+AL35)/$AM$3)&gt;=((Endnoten!$AI$22)/100),2.8,IF(((AM35+AK35+AL35)/$AM$3)&gt;=((Endnoten!$AI$23)/100),2.9,IF(((AM35+AK35+AL35)/$AM$3)&gt;=((Endnoten!$AI$24)/100),3,IF(((AM35+AK35+AL35)/$AM$3)&gt;=((Endnoten!$AI$25)/100),3.1,IF(((AM35+AK35+AL35)/$AM$3)&gt;=((Endnoten!$AI$26)/100),3.2,IF(((AM35+AK35+AL35)/$AM$3)&gt;=((Endnoten!$AI$27)/100),3.3,IF(((AM35+AK35+AL35)/$AM$3)&gt;=((Endnoten!$AI$28)/100),3.4,IF(((AM35+AK35+AL35)/$AM$3)&gt;=((Endnoten!$AI$29)/100),3.5,IF(((AM35+AK35+AL35)/$AM$3)&gt;=((Endnoten!$AI$30)/100),3.6,IF(((AM35+AK35+AL35)/$AM$3)&gt;=((Endnoten!$AI$31)/100),3.7,IF(((AM35+AK35+AL35)/$AM$3)&gt;=((Endnoten!$AI$32)/100),3.8,IF(((AM35+AK35+AL35)/$AM$3)&gt;=((Endnoten!$AI$33)/100),3.9,IF(((AM35+AK35+AL35)/$AM$3)&gt;=((Endnoten!$AI$34)/100),4,IF(((AM35+AK35+AL35)/$AM$3)&gt;=((Endnoten!$AI$35)/100),4.1,IF(((AM35+AK35+AL35)/$AM$3)&gt;=((Endnoten!$AI$36)/100),4.2,IF(((AM35+AK35+AL35)/$AM$3)&gt;=((Endnoten!$AI$37)/100),4.3,IF(((AM35+AK35+AL35)/$AM$3)&gt;=((Endnoten!$AI$38)/100),4.4,IF(((AM35+AK35+AL35)/$AM$3)&gt;=((Endnoten!$AI$39)/100),4.5,IF(((AM35+AK35+AL35)/$AM$3)&gt;=((Endnoten!$AI$40)/100),4.6,IF(((AM35+AK35+AL35)/$AM$3)&gt;=((Endnoten!$AI$41)/100),4.7,IF(((AM35+AK35+AL35)/$AM$3)&gt;=((Endnoten!$AI$42)/100),4.8,IF(((AM35+AK35+AL35)/$AM$3)&gt;=((Endnoten!$AI$43)/100),4.9,5))))))))))))))))))))))))))))))))))))))))</f>
        <v>4.0999999999999996</v>
      </c>
      <c r="AM35">
        <f t="shared" si="8"/>
        <v>55.95</v>
      </c>
    </row>
    <row r="36" spans="1:48" x14ac:dyDescent="0.25">
      <c r="AH36" s="18">
        <v>4.2</v>
      </c>
      <c r="AI36" s="18">
        <f t="shared" si="11"/>
        <v>54.45</v>
      </c>
      <c r="AJ36">
        <f>IF(((AM36+AK36+AL36)/$AM$3)&gt;=((Endnoten!$AI$5+1)/100),1,IF(((AM36+AK36+AL36)/$AM$3)&gt;=(Endnoten!$AI$5/100),1.1,IF(((AM36+AK36+AL36)/$AM$3)&gt;=(Endnoten!$AI$6/100),1.2,IF(((AM36+AK36+AL36)/$AM$3)&gt;=(Endnoten!$AI$7/100),1.3,IF(((AM36+AK36+AL36)/$AM$3)&gt;=((Endnoten!$AI$8)/100),1.4,IF(((AM36+AK36+AL36)/$AM$3)&gt;=((Endnoten!$AI$9)/100),1.5,IF(((AM36+AK36+AL36)/$AM$3)&gt;=((Endnoten!$AI$10)/100),1.6,IF(((AM36+AK36+AL36)/$AM$3)&gt;=((Endnoten!$AI$11)/100),1.7,IF(((AM36+AK36+AL36)/$AM$3)&gt;=((Endnoten!$AI$12)/100),1.8,IF(((AM36+AK36+AL36)/$AM$3)&gt;=((Endnoten!$AI$13)/100),1.9,IF(((AM36+AK36+AL36)/$AM$3)&gt;=((Endnoten!$AI$14)/100),2,IF(((AM36+AK36+AL36)/$AM$3)&gt;=((Endnoten!$AI$15)/100),2.1,IF(((AM36+AK36+AL36)/$AM$3)&gt;=((Endnoten!$AI$16)/100),2.2,IF(((AM36+AK36+AL36)/$AM$3)&gt;=((Endnoten!$AI$17)/100),2.3,IF(((AM36+AK36+AL36)/$AM$3)&gt;=((Endnoten!$AI$18)/100),2.4,IF(((AM36+AK36+AL36)/$AM$3)&gt;=((Endnoten!$AI$19)/100),2.5,IF(((AM36+AK36+AL36)/$AM$3)&gt;=((Endnoten!$AI$20)/100),2.6,IF(((AM36+AK36+AL36)/$AM$3)&gt;=((Endnoten!$AI$21)/100),2.7,IF(((AM36+AK36+AL36)/$AM$3)&gt;=((Endnoten!$AI$22)/100),2.8,IF(((AM36+AK36+AL36)/$AM$3)&gt;=((Endnoten!$AI$23)/100),2.9,IF(((AM36+AK36+AL36)/$AM$3)&gt;=((Endnoten!$AI$24)/100),3,IF(((AM36+AK36+AL36)/$AM$3)&gt;=((Endnoten!$AI$25)/100),3.1,IF(((AM36+AK36+AL36)/$AM$3)&gt;=((Endnoten!$AI$26)/100),3.2,IF(((AM36+AK36+AL36)/$AM$3)&gt;=((Endnoten!$AI$27)/100),3.3,IF(((AM36+AK36+AL36)/$AM$3)&gt;=((Endnoten!$AI$28)/100),3.4,IF(((AM36+AK36+AL36)/$AM$3)&gt;=((Endnoten!$AI$29)/100),3.5,IF(((AM36+AK36+AL36)/$AM$3)&gt;=((Endnoten!$AI$30)/100),3.6,IF(((AM36+AK36+AL36)/$AM$3)&gt;=((Endnoten!$AI$31)/100),3.7,IF(((AM36+AK36+AL36)/$AM$3)&gt;=((Endnoten!$AI$32)/100),3.8,IF(((AM36+AK36+AL36)/$AM$3)&gt;=((Endnoten!$AI$33)/100),3.9,IF(((AM36+AK36+AL36)/$AM$3)&gt;=((Endnoten!$AI$34)/100),4,IF(((AM36+AK36+AL36)/$AM$3)&gt;=((Endnoten!$AI$35)/100),4.1,IF(((AM36+AK36+AL36)/$AM$3)&gt;=((Endnoten!$AI$36)/100),4.2,IF(((AM36+AK36+AL36)/$AM$3)&gt;=((Endnoten!$AI$37)/100),4.3,IF(((AM36+AK36+AL36)/$AM$3)&gt;=((Endnoten!$AI$38)/100),4.4,IF(((AM36+AK36+AL36)/$AM$3)&gt;=((Endnoten!$AI$39)/100),4.5,IF(((AM36+AK36+AL36)/$AM$3)&gt;=((Endnoten!$AI$40)/100),4.6,IF(((AM36+AK36+AL36)/$AM$3)&gt;=((Endnoten!$AI$41)/100),4.7,IF(((AM36+AK36+AL36)/$AM$3)&gt;=((Endnoten!$AI$42)/100),4.8,IF(((AM36+AK36+AL36)/$AM$3)&gt;=((Endnoten!$AI$43)/100),4.9,5))))))))))))))))))))))))))))))))))))))))</f>
        <v>4.2</v>
      </c>
      <c r="AM36">
        <f t="shared" si="8"/>
        <v>54.45</v>
      </c>
    </row>
    <row r="37" spans="1:48" x14ac:dyDescent="0.25">
      <c r="AH37" s="18">
        <v>4.3</v>
      </c>
      <c r="AI37" s="18">
        <f t="shared" si="11"/>
        <v>52.95</v>
      </c>
      <c r="AJ37">
        <f>IF(((AM37+AK37+AL37)/$AM$3)&gt;=((Endnoten!$AI$5+1)/100),1,IF(((AM37+AK37+AL37)/$AM$3)&gt;=(Endnoten!$AI$5/100),1.1,IF(((AM37+AK37+AL37)/$AM$3)&gt;=(Endnoten!$AI$6/100),1.2,IF(((AM37+AK37+AL37)/$AM$3)&gt;=(Endnoten!$AI$7/100),1.3,IF(((AM37+AK37+AL37)/$AM$3)&gt;=((Endnoten!$AI$8)/100),1.4,IF(((AM37+AK37+AL37)/$AM$3)&gt;=((Endnoten!$AI$9)/100),1.5,IF(((AM37+AK37+AL37)/$AM$3)&gt;=((Endnoten!$AI$10)/100),1.6,IF(((AM37+AK37+AL37)/$AM$3)&gt;=((Endnoten!$AI$11)/100),1.7,IF(((AM37+AK37+AL37)/$AM$3)&gt;=((Endnoten!$AI$12)/100),1.8,IF(((AM37+AK37+AL37)/$AM$3)&gt;=((Endnoten!$AI$13)/100),1.9,IF(((AM37+AK37+AL37)/$AM$3)&gt;=((Endnoten!$AI$14)/100),2,IF(((AM37+AK37+AL37)/$AM$3)&gt;=((Endnoten!$AI$15)/100),2.1,IF(((AM37+AK37+AL37)/$AM$3)&gt;=((Endnoten!$AI$16)/100),2.2,IF(((AM37+AK37+AL37)/$AM$3)&gt;=((Endnoten!$AI$17)/100),2.3,IF(((AM37+AK37+AL37)/$AM$3)&gt;=((Endnoten!$AI$18)/100),2.4,IF(((AM37+AK37+AL37)/$AM$3)&gt;=((Endnoten!$AI$19)/100),2.5,IF(((AM37+AK37+AL37)/$AM$3)&gt;=((Endnoten!$AI$20)/100),2.6,IF(((AM37+AK37+AL37)/$AM$3)&gt;=((Endnoten!$AI$21)/100),2.7,IF(((AM37+AK37+AL37)/$AM$3)&gt;=((Endnoten!$AI$22)/100),2.8,IF(((AM37+AK37+AL37)/$AM$3)&gt;=((Endnoten!$AI$23)/100),2.9,IF(((AM37+AK37+AL37)/$AM$3)&gt;=((Endnoten!$AI$24)/100),3,IF(((AM37+AK37+AL37)/$AM$3)&gt;=((Endnoten!$AI$25)/100),3.1,IF(((AM37+AK37+AL37)/$AM$3)&gt;=((Endnoten!$AI$26)/100),3.2,IF(((AM37+AK37+AL37)/$AM$3)&gt;=((Endnoten!$AI$27)/100),3.3,IF(((AM37+AK37+AL37)/$AM$3)&gt;=((Endnoten!$AI$28)/100),3.4,IF(((AM37+AK37+AL37)/$AM$3)&gt;=((Endnoten!$AI$29)/100),3.5,IF(((AM37+AK37+AL37)/$AM$3)&gt;=((Endnoten!$AI$30)/100),3.6,IF(((AM37+AK37+AL37)/$AM$3)&gt;=((Endnoten!$AI$31)/100),3.7,IF(((AM37+AK37+AL37)/$AM$3)&gt;=((Endnoten!$AI$32)/100),3.8,IF(((AM37+AK37+AL37)/$AM$3)&gt;=((Endnoten!$AI$33)/100),3.9,IF(((AM37+AK37+AL37)/$AM$3)&gt;=((Endnoten!$AI$34)/100),4,IF(((AM37+AK37+AL37)/$AM$3)&gt;=((Endnoten!$AI$35)/100),4.1,IF(((AM37+AK37+AL37)/$AM$3)&gt;=((Endnoten!$AI$36)/100),4.2,IF(((AM37+AK37+AL37)/$AM$3)&gt;=((Endnoten!$AI$37)/100),4.3,IF(((AM37+AK37+AL37)/$AM$3)&gt;=((Endnoten!$AI$38)/100),4.4,IF(((AM37+AK37+AL37)/$AM$3)&gt;=((Endnoten!$AI$39)/100),4.5,IF(((AM37+AK37+AL37)/$AM$3)&gt;=((Endnoten!$AI$40)/100),4.6,IF(((AM37+AK37+AL37)/$AM$3)&gt;=((Endnoten!$AI$41)/100),4.7,IF(((AM37+AK37+AL37)/$AM$3)&gt;=((Endnoten!$AI$42)/100),4.8,IF(((AM37+AK37+AL37)/$AM$3)&gt;=((Endnoten!$AI$43)/100),4.9,5))))))))))))))))))))))))))))))))))))))))</f>
        <v>4.3</v>
      </c>
      <c r="AM37">
        <f t="shared" si="8"/>
        <v>52.95</v>
      </c>
    </row>
    <row r="38" spans="1:48" x14ac:dyDescent="0.25">
      <c r="AH38" s="18">
        <v>4.4000000000000004</v>
      </c>
      <c r="AI38" s="18">
        <f>($AG$7-($AG$8+0.5))/10+AI39</f>
        <v>51.45</v>
      </c>
      <c r="AJ38">
        <f>IF(((AM38+AK38+AL38)/$AM$3)&gt;=((Endnoten!$AI$5+1)/100),1,IF(((AM38+AK38+AL38)/$AM$3)&gt;=(Endnoten!$AI$5/100),1.1,IF(((AM38+AK38+AL38)/$AM$3)&gt;=(Endnoten!$AI$6/100),1.2,IF(((AM38+AK38+AL38)/$AM$3)&gt;=(Endnoten!$AI$7/100),1.3,IF(((AM38+AK38+AL38)/$AM$3)&gt;=((Endnoten!$AI$8)/100),1.4,IF(((AM38+AK38+AL38)/$AM$3)&gt;=((Endnoten!$AI$9)/100),1.5,IF(((AM38+AK38+AL38)/$AM$3)&gt;=((Endnoten!$AI$10)/100),1.6,IF(((AM38+AK38+AL38)/$AM$3)&gt;=((Endnoten!$AI$11)/100),1.7,IF(((AM38+AK38+AL38)/$AM$3)&gt;=((Endnoten!$AI$12)/100),1.8,IF(((AM38+AK38+AL38)/$AM$3)&gt;=((Endnoten!$AI$13)/100),1.9,IF(((AM38+AK38+AL38)/$AM$3)&gt;=((Endnoten!$AI$14)/100),2,IF(((AM38+AK38+AL38)/$AM$3)&gt;=((Endnoten!$AI$15)/100),2.1,IF(((AM38+AK38+AL38)/$AM$3)&gt;=((Endnoten!$AI$16)/100),2.2,IF(((AM38+AK38+AL38)/$AM$3)&gt;=((Endnoten!$AI$17)/100),2.3,IF(((AM38+AK38+AL38)/$AM$3)&gt;=((Endnoten!$AI$18)/100),2.4,IF(((AM38+AK38+AL38)/$AM$3)&gt;=((Endnoten!$AI$19)/100),2.5,IF(((AM38+AK38+AL38)/$AM$3)&gt;=((Endnoten!$AI$20)/100),2.6,IF(((AM38+AK38+AL38)/$AM$3)&gt;=((Endnoten!$AI$21)/100),2.7,IF(((AM38+AK38+AL38)/$AM$3)&gt;=((Endnoten!$AI$22)/100),2.8,IF(((AM38+AK38+AL38)/$AM$3)&gt;=((Endnoten!$AI$23)/100),2.9,IF(((AM38+AK38+AL38)/$AM$3)&gt;=((Endnoten!$AI$24)/100),3,IF(((AM38+AK38+AL38)/$AM$3)&gt;=((Endnoten!$AI$25)/100),3.1,IF(((AM38+AK38+AL38)/$AM$3)&gt;=((Endnoten!$AI$26)/100),3.2,IF(((AM38+AK38+AL38)/$AM$3)&gt;=((Endnoten!$AI$27)/100),3.3,IF(((AM38+AK38+AL38)/$AM$3)&gt;=((Endnoten!$AI$28)/100),3.4,IF(((AM38+AK38+AL38)/$AM$3)&gt;=((Endnoten!$AI$29)/100),3.5,IF(((AM38+AK38+AL38)/$AM$3)&gt;=((Endnoten!$AI$30)/100),3.6,IF(((AM38+AK38+AL38)/$AM$3)&gt;=((Endnoten!$AI$31)/100),3.7,IF(((AM38+AK38+AL38)/$AM$3)&gt;=((Endnoten!$AI$32)/100),3.8,IF(((AM38+AK38+AL38)/$AM$3)&gt;=((Endnoten!$AI$33)/100),3.9,IF(((AM38+AK38+AL38)/$AM$3)&gt;=((Endnoten!$AI$34)/100),4,IF(((AM38+AK38+AL38)/$AM$3)&gt;=((Endnoten!$AI$35)/100),4.1,IF(((AM38+AK38+AL38)/$AM$3)&gt;=((Endnoten!$AI$36)/100),4.2,IF(((AM38+AK38+AL38)/$AM$3)&gt;=((Endnoten!$AI$37)/100),4.3,IF(((AM38+AK38+AL38)/$AM$3)&gt;=((Endnoten!$AI$38)/100),4.4,IF(((AM38+AK38+AL38)/$AM$3)&gt;=((Endnoten!$AI$39)/100),4.5,IF(((AM38+AK38+AL38)/$AM$3)&gt;=((Endnoten!$AI$40)/100),4.6,IF(((AM38+AK38+AL38)/$AM$3)&gt;=((Endnoten!$AI$41)/100),4.7,IF(((AM38+AK38+AL38)/$AM$3)&gt;=((Endnoten!$AI$42)/100),4.8,IF(((AM38+AK38+AL38)/$AM$3)&gt;=((Endnoten!$AI$43)/100),4.9,5))))))))))))))))))))))))))))))))))))))))</f>
        <v>4.4000000000000004</v>
      </c>
      <c r="AM38">
        <f t="shared" ref="AM38:AM62" si="12">AI38</f>
        <v>51.45</v>
      </c>
    </row>
    <row r="39" spans="1:48" x14ac:dyDescent="0.25">
      <c r="AH39" s="20">
        <v>4.5</v>
      </c>
      <c r="AI39" s="20">
        <v>50</v>
      </c>
      <c r="AJ39">
        <f>IF(((AM39+AK39+AL39)/$AM$3)&gt;=((Endnoten!$AI$5+1)/100),1,IF(((AM39+AK39+AL39)/$AM$3)&gt;=(Endnoten!$AI$5/100),1.1,IF(((AM39+AK39+AL39)/$AM$3)&gt;=(Endnoten!$AI$6/100),1.2,IF(((AM39+AK39+AL39)/$AM$3)&gt;=(Endnoten!$AI$7/100),1.3,IF(((AM39+AK39+AL39)/$AM$3)&gt;=((Endnoten!$AI$8)/100),1.4,IF(((AM39+AK39+AL39)/$AM$3)&gt;=((Endnoten!$AI$9)/100),1.5,IF(((AM39+AK39+AL39)/$AM$3)&gt;=((Endnoten!$AI$10)/100),1.6,IF(((AM39+AK39+AL39)/$AM$3)&gt;=((Endnoten!$AI$11)/100),1.7,IF(((AM39+AK39+AL39)/$AM$3)&gt;=((Endnoten!$AI$12)/100),1.8,IF(((AM39+AK39+AL39)/$AM$3)&gt;=((Endnoten!$AI$13)/100),1.9,IF(((AM39+AK39+AL39)/$AM$3)&gt;=((Endnoten!$AI$14)/100),2,IF(((AM39+AK39+AL39)/$AM$3)&gt;=((Endnoten!$AI$15)/100),2.1,IF(((AM39+AK39+AL39)/$AM$3)&gt;=((Endnoten!$AI$16)/100),2.2,IF(((AM39+AK39+AL39)/$AM$3)&gt;=((Endnoten!$AI$17)/100),2.3,IF(((AM39+AK39+AL39)/$AM$3)&gt;=((Endnoten!$AI$18)/100),2.4,IF(((AM39+AK39+AL39)/$AM$3)&gt;=((Endnoten!$AI$19)/100),2.5,IF(((AM39+AK39+AL39)/$AM$3)&gt;=((Endnoten!$AI$20)/100),2.6,IF(((AM39+AK39+AL39)/$AM$3)&gt;=((Endnoten!$AI$21)/100),2.7,IF(((AM39+AK39+AL39)/$AM$3)&gt;=((Endnoten!$AI$22)/100),2.8,IF(((AM39+AK39+AL39)/$AM$3)&gt;=((Endnoten!$AI$23)/100),2.9,IF(((AM39+AK39+AL39)/$AM$3)&gt;=((Endnoten!$AI$24)/100),3,IF(((AM39+AK39+AL39)/$AM$3)&gt;=((Endnoten!$AI$25)/100),3.1,IF(((AM39+AK39+AL39)/$AM$3)&gt;=((Endnoten!$AI$26)/100),3.2,IF(((AM39+AK39+AL39)/$AM$3)&gt;=((Endnoten!$AI$27)/100),3.3,IF(((AM39+AK39+AL39)/$AM$3)&gt;=((Endnoten!$AI$28)/100),3.4,IF(((AM39+AK39+AL39)/$AM$3)&gt;=((Endnoten!$AI$29)/100),3.5,IF(((AM39+AK39+AL39)/$AM$3)&gt;=((Endnoten!$AI$30)/100),3.6,IF(((AM39+AK39+AL39)/$AM$3)&gt;=((Endnoten!$AI$31)/100),3.7,IF(((AM39+AK39+AL39)/$AM$3)&gt;=((Endnoten!$AI$32)/100),3.8,IF(((AM39+AK39+AL39)/$AM$3)&gt;=((Endnoten!$AI$33)/100),3.9,IF(((AM39+AK39+AL39)/$AM$3)&gt;=((Endnoten!$AI$34)/100),4,IF(((AM39+AK39+AL39)/$AM$3)&gt;=((Endnoten!$AI$35)/100),4.1,IF(((AM39+AK39+AL39)/$AM$3)&gt;=((Endnoten!$AI$36)/100),4.2,IF(((AM39+AK39+AL39)/$AM$3)&gt;=((Endnoten!$AI$37)/100),4.3,IF(((AM39+AK39+AL39)/$AM$3)&gt;=((Endnoten!$AI$38)/100),4.4,IF(((AM39+AK39+AL39)/$AM$3)&gt;=((Endnoten!$AI$39)/100),4.5,IF(((AM39+AK39+AL39)/$AM$3)&gt;=((Endnoten!$AI$40)/100),4.6,IF(((AM39+AK39+AL39)/$AM$3)&gt;=((Endnoten!$AI$41)/100),4.7,IF(((AM39+AK39+AL39)/$AM$3)&gt;=((Endnoten!$AI$42)/100),4.8,IF(((AM39+AK39+AL39)/$AM$3)&gt;=((Endnoten!$AI$43)/100),4.9,5))))))))))))))))))))))))))))))))))))))))</f>
        <v>4.5</v>
      </c>
      <c r="AM39">
        <f t="shared" si="12"/>
        <v>50</v>
      </c>
    </row>
    <row r="40" spans="1:48" x14ac:dyDescent="0.25">
      <c r="AH40" s="20">
        <v>4.5999999999999996</v>
      </c>
      <c r="AI40" s="20">
        <f t="shared" ref="AI40:AI41" si="13">AI39-1</f>
        <v>49</v>
      </c>
      <c r="AJ40">
        <f>IF(((AM40+AK40+AL40)/$AM$3)&gt;=((Endnoten!$AI$5+1)/100),1,IF(((AM40+AK40+AL40)/$AM$3)&gt;=(Endnoten!$AI$5/100),1.1,IF(((AM40+AK40+AL40)/$AM$3)&gt;=(Endnoten!$AI$6/100),1.2,IF(((AM40+AK40+AL40)/$AM$3)&gt;=(Endnoten!$AI$7/100),1.3,IF(((AM40+AK40+AL40)/$AM$3)&gt;=((Endnoten!$AI$8)/100),1.4,IF(((AM40+AK40+AL40)/$AM$3)&gt;=((Endnoten!$AI$9)/100),1.5,IF(((AM40+AK40+AL40)/$AM$3)&gt;=((Endnoten!$AI$10)/100),1.6,IF(((AM40+AK40+AL40)/$AM$3)&gt;=((Endnoten!$AI$11)/100),1.7,IF(((AM40+AK40+AL40)/$AM$3)&gt;=((Endnoten!$AI$12)/100),1.8,IF(((AM40+AK40+AL40)/$AM$3)&gt;=((Endnoten!$AI$13)/100),1.9,IF(((AM40+AK40+AL40)/$AM$3)&gt;=((Endnoten!$AI$14)/100),2,IF(((AM40+AK40+AL40)/$AM$3)&gt;=((Endnoten!$AI$15)/100),2.1,IF(((AM40+AK40+AL40)/$AM$3)&gt;=((Endnoten!$AI$16)/100),2.2,IF(((AM40+AK40+AL40)/$AM$3)&gt;=((Endnoten!$AI$17)/100),2.3,IF(((AM40+AK40+AL40)/$AM$3)&gt;=((Endnoten!$AI$18)/100),2.4,IF(((AM40+AK40+AL40)/$AM$3)&gt;=((Endnoten!$AI$19)/100),2.5,IF(((AM40+AK40+AL40)/$AM$3)&gt;=((Endnoten!$AI$20)/100),2.6,IF(((AM40+AK40+AL40)/$AM$3)&gt;=((Endnoten!$AI$21)/100),2.7,IF(((AM40+AK40+AL40)/$AM$3)&gt;=((Endnoten!$AI$22)/100),2.8,IF(((AM40+AK40+AL40)/$AM$3)&gt;=((Endnoten!$AI$23)/100),2.9,IF(((AM40+AK40+AL40)/$AM$3)&gt;=((Endnoten!$AI$24)/100),3,IF(((AM40+AK40+AL40)/$AM$3)&gt;=((Endnoten!$AI$25)/100),3.1,IF(((AM40+AK40+AL40)/$AM$3)&gt;=((Endnoten!$AI$26)/100),3.2,IF(((AM40+AK40+AL40)/$AM$3)&gt;=((Endnoten!$AI$27)/100),3.3,IF(((AM40+AK40+AL40)/$AM$3)&gt;=((Endnoten!$AI$28)/100),3.4,IF(((AM40+AK40+AL40)/$AM$3)&gt;=((Endnoten!$AI$29)/100),3.5,IF(((AM40+AK40+AL40)/$AM$3)&gt;=((Endnoten!$AI$30)/100),3.6,IF(((AM40+AK40+AL40)/$AM$3)&gt;=((Endnoten!$AI$31)/100),3.7,IF(((AM40+AK40+AL40)/$AM$3)&gt;=((Endnoten!$AI$32)/100),3.8,IF(((AM40+AK40+AL40)/$AM$3)&gt;=((Endnoten!$AI$33)/100),3.9,IF(((AM40+AK40+AL40)/$AM$3)&gt;=((Endnoten!$AI$34)/100),4,IF(((AM40+AK40+AL40)/$AM$3)&gt;=((Endnoten!$AI$35)/100),4.1,IF(((AM40+AK40+AL40)/$AM$3)&gt;=((Endnoten!$AI$36)/100),4.2,IF(((AM40+AK40+AL40)/$AM$3)&gt;=((Endnoten!$AI$37)/100),4.3,IF(((AM40+AK40+AL40)/$AM$3)&gt;=((Endnoten!$AI$38)/100),4.4,IF(((AM40+AK40+AL40)/$AM$3)&gt;=((Endnoten!$AI$39)/100),4.5,IF(((AM40+AK40+AL40)/$AM$3)&gt;=((Endnoten!$AI$40)/100),4.6,IF(((AM40+AK40+AL40)/$AM$3)&gt;=((Endnoten!$AI$41)/100),4.7,IF(((AM40+AK40+AL40)/$AM$3)&gt;=((Endnoten!$AI$42)/100),4.8,IF(((AM40+AK40+AL40)/$AM$3)&gt;=((Endnoten!$AI$43)/100),4.9,5))))))))))))))))))))))))))))))))))))))))</f>
        <v>4.5999999999999996</v>
      </c>
      <c r="AM40">
        <f t="shared" si="12"/>
        <v>49</v>
      </c>
    </row>
    <row r="41" spans="1:48" x14ac:dyDescent="0.25">
      <c r="AH41" s="20">
        <v>4.7</v>
      </c>
      <c r="AI41" s="20">
        <f t="shared" si="13"/>
        <v>48</v>
      </c>
      <c r="AJ41">
        <f>IF(((AM41+AK41+AL41)/$AM$3)&gt;=((Endnoten!$AI$5+1)/100),1,IF(((AM41+AK41+AL41)/$AM$3)&gt;=(Endnoten!$AI$5/100),1.1,IF(((AM41+AK41+AL41)/$AM$3)&gt;=(Endnoten!$AI$6/100),1.2,IF(((AM41+AK41+AL41)/$AM$3)&gt;=(Endnoten!$AI$7/100),1.3,IF(((AM41+AK41+AL41)/$AM$3)&gt;=((Endnoten!$AI$8)/100),1.4,IF(((AM41+AK41+AL41)/$AM$3)&gt;=((Endnoten!$AI$9)/100),1.5,IF(((AM41+AK41+AL41)/$AM$3)&gt;=((Endnoten!$AI$10)/100),1.6,IF(((AM41+AK41+AL41)/$AM$3)&gt;=((Endnoten!$AI$11)/100),1.7,IF(((AM41+AK41+AL41)/$AM$3)&gt;=((Endnoten!$AI$12)/100),1.8,IF(((AM41+AK41+AL41)/$AM$3)&gt;=((Endnoten!$AI$13)/100),1.9,IF(((AM41+AK41+AL41)/$AM$3)&gt;=((Endnoten!$AI$14)/100),2,IF(((AM41+AK41+AL41)/$AM$3)&gt;=((Endnoten!$AI$15)/100),2.1,IF(((AM41+AK41+AL41)/$AM$3)&gt;=((Endnoten!$AI$16)/100),2.2,IF(((AM41+AK41+AL41)/$AM$3)&gt;=((Endnoten!$AI$17)/100),2.3,IF(((AM41+AK41+AL41)/$AM$3)&gt;=((Endnoten!$AI$18)/100),2.4,IF(((AM41+AK41+AL41)/$AM$3)&gt;=((Endnoten!$AI$19)/100),2.5,IF(((AM41+AK41+AL41)/$AM$3)&gt;=((Endnoten!$AI$20)/100),2.6,IF(((AM41+AK41+AL41)/$AM$3)&gt;=((Endnoten!$AI$21)/100),2.7,IF(((AM41+AK41+AL41)/$AM$3)&gt;=((Endnoten!$AI$22)/100),2.8,IF(((AM41+AK41+AL41)/$AM$3)&gt;=((Endnoten!$AI$23)/100),2.9,IF(((AM41+AK41+AL41)/$AM$3)&gt;=((Endnoten!$AI$24)/100),3,IF(((AM41+AK41+AL41)/$AM$3)&gt;=((Endnoten!$AI$25)/100),3.1,IF(((AM41+AK41+AL41)/$AM$3)&gt;=((Endnoten!$AI$26)/100),3.2,IF(((AM41+AK41+AL41)/$AM$3)&gt;=((Endnoten!$AI$27)/100),3.3,IF(((AM41+AK41+AL41)/$AM$3)&gt;=((Endnoten!$AI$28)/100),3.4,IF(((AM41+AK41+AL41)/$AM$3)&gt;=((Endnoten!$AI$29)/100),3.5,IF(((AM41+AK41+AL41)/$AM$3)&gt;=((Endnoten!$AI$30)/100),3.6,IF(((AM41+AK41+AL41)/$AM$3)&gt;=((Endnoten!$AI$31)/100),3.7,IF(((AM41+AK41+AL41)/$AM$3)&gt;=((Endnoten!$AI$32)/100),3.8,IF(((AM41+AK41+AL41)/$AM$3)&gt;=((Endnoten!$AI$33)/100),3.9,IF(((AM41+AK41+AL41)/$AM$3)&gt;=((Endnoten!$AI$34)/100),4,IF(((AM41+AK41+AL41)/$AM$3)&gt;=((Endnoten!$AI$35)/100),4.1,IF(((AM41+AK41+AL41)/$AM$3)&gt;=((Endnoten!$AI$36)/100),4.2,IF(((AM41+AK41+AL41)/$AM$3)&gt;=((Endnoten!$AI$37)/100),4.3,IF(((AM41+AK41+AL41)/$AM$3)&gt;=((Endnoten!$AI$38)/100),4.4,IF(((AM41+AK41+AL41)/$AM$3)&gt;=((Endnoten!$AI$39)/100),4.5,IF(((AM41+AK41+AL41)/$AM$3)&gt;=((Endnoten!$AI$40)/100),4.6,IF(((AM41+AK41+AL41)/$AM$3)&gt;=((Endnoten!$AI$41)/100),4.7,IF(((AM41+AK41+AL41)/$AM$3)&gt;=((Endnoten!$AI$42)/100),4.8,IF(((AM41+AK41+AL41)/$AM$3)&gt;=((Endnoten!$AI$43)/100),4.9,5))))))))))))))))))))))))))))))))))))))))</f>
        <v>4.7</v>
      </c>
      <c r="AM41">
        <f t="shared" si="12"/>
        <v>48</v>
      </c>
    </row>
    <row r="42" spans="1:48" x14ac:dyDescent="0.25">
      <c r="AH42" s="21">
        <v>4.8</v>
      </c>
      <c r="AI42" s="19">
        <f>AI41-1</f>
        <v>47</v>
      </c>
      <c r="AJ42">
        <f>IF(((AM42+AK42+AL42)/$AM$3)&gt;=((Endnoten!$AI$5+1)/100),1,IF(((AM42+AK42+AL42)/$AM$3)&gt;=(Endnoten!$AI$5/100),1.1,IF(((AM42+AK42+AL42)/$AM$3)&gt;=(Endnoten!$AI$6/100),1.2,IF(((AM42+AK42+AL42)/$AM$3)&gt;=(Endnoten!$AI$7/100),1.3,IF(((AM42+AK42+AL42)/$AM$3)&gt;=((Endnoten!$AI$8)/100),1.4,IF(((AM42+AK42+AL42)/$AM$3)&gt;=((Endnoten!$AI$9)/100),1.5,IF(((AM42+AK42+AL42)/$AM$3)&gt;=((Endnoten!$AI$10)/100),1.6,IF(((AM42+AK42+AL42)/$AM$3)&gt;=((Endnoten!$AI$11)/100),1.7,IF(((AM42+AK42+AL42)/$AM$3)&gt;=((Endnoten!$AI$12)/100),1.8,IF(((AM42+AK42+AL42)/$AM$3)&gt;=((Endnoten!$AI$13)/100),1.9,IF(((AM42+AK42+AL42)/$AM$3)&gt;=((Endnoten!$AI$14)/100),2,IF(((AM42+AK42+AL42)/$AM$3)&gt;=((Endnoten!$AI$15)/100),2.1,IF(((AM42+AK42+AL42)/$AM$3)&gt;=((Endnoten!$AI$16)/100),2.2,IF(((AM42+AK42+AL42)/$AM$3)&gt;=((Endnoten!$AI$17)/100),2.3,IF(((AM42+AK42+AL42)/$AM$3)&gt;=((Endnoten!$AI$18)/100),2.4,IF(((AM42+AK42+AL42)/$AM$3)&gt;=((Endnoten!$AI$19)/100),2.5,IF(((AM42+AK42+AL42)/$AM$3)&gt;=((Endnoten!$AI$20)/100),2.6,IF(((AM42+AK42+AL42)/$AM$3)&gt;=((Endnoten!$AI$21)/100),2.7,IF(((AM42+AK42+AL42)/$AM$3)&gt;=((Endnoten!$AI$22)/100),2.8,IF(((AM42+AK42+AL42)/$AM$3)&gt;=((Endnoten!$AI$23)/100),2.9,IF(((AM42+AK42+AL42)/$AM$3)&gt;=((Endnoten!$AI$24)/100),3,IF(((AM42+AK42+AL42)/$AM$3)&gt;=((Endnoten!$AI$25)/100),3.1,IF(((AM42+AK42+AL42)/$AM$3)&gt;=((Endnoten!$AI$26)/100),3.2,IF(((AM42+AK42+AL42)/$AM$3)&gt;=((Endnoten!$AI$27)/100),3.3,IF(((AM42+AK42+AL42)/$AM$3)&gt;=((Endnoten!$AI$28)/100),3.4,IF(((AM42+AK42+AL42)/$AM$3)&gt;=((Endnoten!$AI$29)/100),3.5,IF(((AM42+AK42+AL42)/$AM$3)&gt;=((Endnoten!$AI$30)/100),3.6,IF(((AM42+AK42+AL42)/$AM$3)&gt;=((Endnoten!$AI$31)/100),3.7,IF(((AM42+AK42+AL42)/$AM$3)&gt;=((Endnoten!$AI$32)/100),3.8,IF(((AM42+AK42+AL42)/$AM$3)&gt;=((Endnoten!$AI$33)/100),3.9,IF(((AM42+AK42+AL42)/$AM$3)&gt;=((Endnoten!$AI$34)/100),4,IF(((AM42+AK42+AL42)/$AM$3)&gt;=((Endnoten!$AI$35)/100),4.1,IF(((AM42+AK42+AL42)/$AM$3)&gt;=((Endnoten!$AI$36)/100),4.2,IF(((AM42+AK42+AL42)/$AM$3)&gt;=((Endnoten!$AI$37)/100),4.3,IF(((AM42+AK42+AL42)/$AM$3)&gt;=((Endnoten!$AI$38)/100),4.4,IF(((AM42+AK42+AL42)/$AM$3)&gt;=((Endnoten!$AI$39)/100),4.5,IF(((AM42+AK42+AL42)/$AM$3)&gt;=((Endnoten!$AI$40)/100),4.6,IF(((AM42+AK42+AL42)/$AM$3)&gt;=((Endnoten!$AI$41)/100),4.7,IF(((AM42+AK42+AL42)/$AM$3)&gt;=((Endnoten!$AI$42)/100),4.8,IF(((AM42+AK42+AL42)/$AM$3)&gt;=((Endnoten!$AI$43)/100),4.9,5))))))))))))))))))))))))))))))))))))))))</f>
        <v>4.8</v>
      </c>
      <c r="AM42">
        <f t="shared" si="12"/>
        <v>47</v>
      </c>
    </row>
    <row r="43" spans="1:48" x14ac:dyDescent="0.25">
      <c r="AH43" s="20">
        <v>4.9000000000000004</v>
      </c>
      <c r="AI43" s="19">
        <f t="shared" ref="AI43:AI67" si="14">AI42-1</f>
        <v>46</v>
      </c>
      <c r="AJ43">
        <f>IF(((AM43+AK43+AL43)/$AM$3)&gt;=((Endnoten!$AI$5+1)/100),1,IF(((AM43+AK43+AL43)/$AM$3)&gt;=(Endnoten!$AI$5/100),1.1,IF(((AM43+AK43+AL43)/$AM$3)&gt;=(Endnoten!$AI$6/100),1.2,IF(((AM43+AK43+AL43)/$AM$3)&gt;=(Endnoten!$AI$7/100),1.3,IF(((AM43+AK43+AL43)/$AM$3)&gt;=((Endnoten!$AI$8)/100),1.4,IF(((AM43+AK43+AL43)/$AM$3)&gt;=((Endnoten!$AI$9)/100),1.5,IF(((AM43+AK43+AL43)/$AM$3)&gt;=((Endnoten!$AI$10)/100),1.6,IF(((AM43+AK43+AL43)/$AM$3)&gt;=((Endnoten!$AI$11)/100),1.7,IF(((AM43+AK43+AL43)/$AM$3)&gt;=((Endnoten!$AI$12)/100),1.8,IF(((AM43+AK43+AL43)/$AM$3)&gt;=((Endnoten!$AI$13)/100),1.9,IF(((AM43+AK43+AL43)/$AM$3)&gt;=((Endnoten!$AI$14)/100),2,IF(((AM43+AK43+AL43)/$AM$3)&gt;=((Endnoten!$AI$15)/100),2.1,IF(((AM43+AK43+AL43)/$AM$3)&gt;=((Endnoten!$AI$16)/100),2.2,IF(((AM43+AK43+AL43)/$AM$3)&gt;=((Endnoten!$AI$17)/100),2.3,IF(((AM43+AK43+AL43)/$AM$3)&gt;=((Endnoten!$AI$18)/100),2.4,IF(((AM43+AK43+AL43)/$AM$3)&gt;=((Endnoten!$AI$19)/100),2.5,IF(((AM43+AK43+AL43)/$AM$3)&gt;=((Endnoten!$AI$20)/100),2.6,IF(((AM43+AK43+AL43)/$AM$3)&gt;=((Endnoten!$AI$21)/100),2.7,IF(((AM43+AK43+AL43)/$AM$3)&gt;=((Endnoten!$AI$22)/100),2.8,IF(((AM43+AK43+AL43)/$AM$3)&gt;=((Endnoten!$AI$23)/100),2.9,IF(((AM43+AK43+AL43)/$AM$3)&gt;=((Endnoten!$AI$24)/100),3,IF(((AM43+AK43+AL43)/$AM$3)&gt;=((Endnoten!$AI$25)/100),3.1,IF(((AM43+AK43+AL43)/$AM$3)&gt;=((Endnoten!$AI$26)/100),3.2,IF(((AM43+AK43+AL43)/$AM$3)&gt;=((Endnoten!$AI$27)/100),3.3,IF(((AM43+AK43+AL43)/$AM$3)&gt;=((Endnoten!$AI$28)/100),3.4,IF(((AM43+AK43+AL43)/$AM$3)&gt;=((Endnoten!$AI$29)/100),3.5,IF(((AM43+AK43+AL43)/$AM$3)&gt;=((Endnoten!$AI$30)/100),3.6,IF(((AM43+AK43+AL43)/$AM$3)&gt;=((Endnoten!$AI$31)/100),3.7,IF(((AM43+AK43+AL43)/$AM$3)&gt;=((Endnoten!$AI$32)/100),3.8,IF(((AM43+AK43+AL43)/$AM$3)&gt;=((Endnoten!$AI$33)/100),3.9,IF(((AM43+AK43+AL43)/$AM$3)&gt;=((Endnoten!$AI$34)/100),4,IF(((AM43+AK43+AL43)/$AM$3)&gt;=((Endnoten!$AI$35)/100),4.1,IF(((AM43+AK43+AL43)/$AM$3)&gt;=((Endnoten!$AI$36)/100),4.2,IF(((AM43+AK43+AL43)/$AM$3)&gt;=((Endnoten!$AI$37)/100),4.3,IF(((AM43+AK43+AL43)/$AM$3)&gt;=((Endnoten!$AI$38)/100),4.4,IF(((AM43+AK43+AL43)/$AM$3)&gt;=((Endnoten!$AI$39)/100),4.5,IF(((AM43+AK43+AL43)/$AM$3)&gt;=((Endnoten!$AI$40)/100),4.6,IF(((AM43+AK43+AL43)/$AM$3)&gt;=((Endnoten!$AI$41)/100),4.7,IF(((AM43+AK43+AL43)/$AM$3)&gt;=((Endnoten!$AI$42)/100),4.8,IF(((AM43+AK43+AL43)/$AM$3)&gt;=((Endnoten!$AI$43)/100),4.9,5))))))))))))))))))))))))))))))))))))))))</f>
        <v>4.9000000000000004</v>
      </c>
      <c r="AM43">
        <f t="shared" si="12"/>
        <v>46</v>
      </c>
    </row>
    <row r="44" spans="1:48" x14ac:dyDescent="0.25">
      <c r="AH44" s="20">
        <v>5</v>
      </c>
      <c r="AI44" s="19">
        <f t="shared" si="14"/>
        <v>45</v>
      </c>
      <c r="AJ44">
        <f>IF(((AM44+AK44+AL44)/$AM$3)&gt;=((Endnoten!$AI$5+1)/100),1,IF(((AM44+AK44+AL44)/$AM$3)&gt;=(Endnoten!$AI$5/100),1.1,IF(((AM44+AK44+AL44)/$AM$3)&gt;=(Endnoten!$AI$6/100),1.2,IF(((AM44+AK44+AL44)/$AM$3)&gt;=(Endnoten!$AI$7/100),1.3,IF(((AM44+AK44+AL44)/$AM$3)&gt;=((Endnoten!$AI$8)/100),1.4,IF(((AM44+AK44+AL44)/$AM$3)&gt;=((Endnoten!$AI$9)/100),1.5,IF(((AM44+AK44+AL44)/$AM$3)&gt;=((Endnoten!$AI$10)/100),1.6,IF(((AM44+AK44+AL44)/$AM$3)&gt;=((Endnoten!$AI$11)/100),1.7,IF(((AM44+AK44+AL44)/$AM$3)&gt;=((Endnoten!$AI$12)/100),1.8,IF(((AM44+AK44+AL44)/$AM$3)&gt;=((Endnoten!$AI$13)/100),1.9,IF(((AM44+AK44+AL44)/$AM$3)&gt;=((Endnoten!$AI$14)/100),2,IF(((AM44+AK44+AL44)/$AM$3)&gt;=((Endnoten!$AI$15)/100),2.1,IF(((AM44+AK44+AL44)/$AM$3)&gt;=((Endnoten!$AI$16)/100),2.2,IF(((AM44+AK44+AL44)/$AM$3)&gt;=((Endnoten!$AI$17)/100),2.3,IF(((AM44+AK44+AL44)/$AM$3)&gt;=((Endnoten!$AI$18)/100),2.4,IF(((AM44+AK44+AL44)/$AM$3)&gt;=((Endnoten!$AI$19)/100),2.5,IF(((AM44+AK44+AL44)/$AM$3)&gt;=((Endnoten!$AI$20)/100),2.6,IF(((AM44+AK44+AL44)/$AM$3)&gt;=((Endnoten!$AI$21)/100),2.7,IF(((AM44+AK44+AL44)/$AM$3)&gt;=((Endnoten!$AI$22)/100),2.8,IF(((AM44+AK44+AL44)/$AM$3)&gt;=((Endnoten!$AI$23)/100),2.9,IF(((AM44+AK44+AL44)/$AM$3)&gt;=((Endnoten!$AI$24)/100),3,IF(((AM44+AK44+AL44)/$AM$3)&gt;=((Endnoten!$AI$25)/100),3.1,IF(((AM44+AK44+AL44)/$AM$3)&gt;=((Endnoten!$AI$26)/100),3.2,IF(((AM44+AK44+AL44)/$AM$3)&gt;=((Endnoten!$AI$27)/100),3.3,IF(((AM44+AK44+AL44)/$AM$3)&gt;=((Endnoten!$AI$28)/100),3.4,IF(((AM44+AK44+AL44)/$AM$3)&gt;=((Endnoten!$AI$29)/100),3.5,IF(((AM44+AK44+AL44)/$AM$3)&gt;=((Endnoten!$AI$30)/100),3.6,IF(((AM44+AK44+AL44)/$AM$3)&gt;=((Endnoten!$AI$31)/100),3.7,IF(((AM44+AK44+AL44)/$AM$3)&gt;=((Endnoten!$AI$32)/100),3.8,IF(((AM44+AK44+AL44)/$AM$3)&gt;=((Endnoten!$AI$33)/100),3.9,IF(((AM44+AK44+AL44)/$AM$3)&gt;=((Endnoten!$AI$34)/100),4,IF(((AM44+AK44+AL44)/$AM$3)&gt;=((Endnoten!$AI$35)/100),4.1,IF(((AM44+AK44+AL44)/$AM$3)&gt;=((Endnoten!$AI$36)/100),4.2,IF(((AM44+AK44+AL44)/$AM$3)&gt;=((Endnoten!$AI$37)/100),4.3,IF(((AM44+AK44+AL44)/$AM$3)&gt;=((Endnoten!$AI$38)/100),4.4,IF(((AM44+AK44+AL44)/$AM$3)&gt;=((Endnoten!$AI$39)/100),4.5,IF(((AM44+AK44+AL44)/$AM$3)&gt;=((Endnoten!$AI$40)/100),4.6,IF(((AM44+AK44+AL44)/$AM$3)&gt;=((Endnoten!$AI$41)/100),4.7,IF(((AM44+AK44+AL44)/$AM$3)&gt;=((Endnoten!$AI$42)/100),4.8,IF(((AM44+AK44+AL44)/$AM$3)&gt;=((Endnoten!$AI$43)/100),4.9,5))))))))))))))))))))))))))))))))))))))))</f>
        <v>5</v>
      </c>
      <c r="AM44">
        <f t="shared" si="12"/>
        <v>45</v>
      </c>
    </row>
    <row r="45" spans="1:48" x14ac:dyDescent="0.25">
      <c r="AH45" s="20">
        <v>5.0999999999999996</v>
      </c>
      <c r="AI45" s="19">
        <f t="shared" si="14"/>
        <v>44</v>
      </c>
      <c r="AJ45">
        <f>IF(((AM45+AK45+AL45)/$AM$3)&gt;=((Endnoten!$AI$5+1)/100),1,IF(((AM45+AK45+AL45)/$AM$3)&gt;=(Endnoten!$AI$5/100),1.1,IF(((AM45+AK45+AL45)/$AM$3)&gt;=(Endnoten!$AI$6/100),1.2,IF(((AM45+AK45+AL45)/$AM$3)&gt;=(Endnoten!$AI$7/100),1.3,IF(((AM45+AK45+AL45)/$AM$3)&gt;=((Endnoten!$AI$8)/100),1.4,IF(((AM45+AK45+AL45)/$AM$3)&gt;=((Endnoten!$AI$9)/100),1.5,IF(((AM45+AK45+AL45)/$AM$3)&gt;=((Endnoten!$AI$10)/100),1.6,IF(((AM45+AK45+AL45)/$AM$3)&gt;=((Endnoten!$AI$11)/100),1.7,IF(((AM45+AK45+AL45)/$AM$3)&gt;=((Endnoten!$AI$12)/100),1.8,IF(((AM45+AK45+AL45)/$AM$3)&gt;=((Endnoten!$AI$13)/100),1.9,IF(((AM45+AK45+AL45)/$AM$3)&gt;=((Endnoten!$AI$14)/100),2,IF(((AM45+AK45+AL45)/$AM$3)&gt;=((Endnoten!$AI$15)/100),2.1,IF(((AM45+AK45+AL45)/$AM$3)&gt;=((Endnoten!$AI$16)/100),2.2,IF(((AM45+AK45+AL45)/$AM$3)&gt;=((Endnoten!$AI$17)/100),2.3,IF(((AM45+AK45+AL45)/$AM$3)&gt;=((Endnoten!$AI$18)/100),2.4,IF(((AM45+AK45+AL45)/$AM$3)&gt;=((Endnoten!$AI$19)/100),2.5,IF(((AM45+AK45+AL45)/$AM$3)&gt;=((Endnoten!$AI$20)/100),2.6,IF(((AM45+AK45+AL45)/$AM$3)&gt;=((Endnoten!$AI$21)/100),2.7,IF(((AM45+AK45+AL45)/$AM$3)&gt;=((Endnoten!$AI$22)/100),2.8,IF(((AM45+AK45+AL45)/$AM$3)&gt;=((Endnoten!$AI$23)/100),2.9,IF(((AM45+AK45+AL45)/$AM$3)&gt;=((Endnoten!$AI$24)/100),3,IF(((AM45+AK45+AL45)/$AM$3)&gt;=((Endnoten!$AI$25)/100),3.1,IF(((AM45+AK45+AL45)/$AM$3)&gt;=((Endnoten!$AI$26)/100),3.2,IF(((AM45+AK45+AL45)/$AM$3)&gt;=((Endnoten!$AI$27)/100),3.3,IF(((AM45+AK45+AL45)/$AM$3)&gt;=((Endnoten!$AI$28)/100),3.4,IF(((AM45+AK45+AL45)/$AM$3)&gt;=((Endnoten!$AI$29)/100),3.5,IF(((AM45+AK45+AL45)/$AM$3)&gt;=((Endnoten!$AI$30)/100),3.6,IF(((AM45+AK45+AL45)/$AM$3)&gt;=((Endnoten!$AI$31)/100),3.7,IF(((AM45+AK45+AL45)/$AM$3)&gt;=((Endnoten!$AI$32)/100),3.8,IF(((AM45+AK45+AL45)/$AM$3)&gt;=((Endnoten!$AI$33)/100),3.9,IF(((AM45+AK45+AL45)/$AM$3)&gt;=((Endnoten!$AI$34)/100),4,IF(((AM45+AK45+AL45)/$AM$3)&gt;=((Endnoten!$AI$35)/100),4.1,IF(((AM45+AK45+AL45)/$AM$3)&gt;=((Endnoten!$AI$36)/100),4.2,IF(((AM45+AK45+AL45)/$AM$3)&gt;=((Endnoten!$AI$37)/100),4.3,IF(((AM45+AK45+AL45)/$AM$3)&gt;=((Endnoten!$AI$38)/100),4.4,IF(((AM45+AK45+AL45)/$AM$3)&gt;=((Endnoten!$AI$39)/100),4.5,IF(((AM45+AK45+AL45)/$AM$3)&gt;=((Endnoten!$AI$40)/100),4.6,IF(((AM45+AK45+AL45)/$AM$3)&gt;=((Endnoten!$AI$41)/100),4.7,IF(((AM45+AK45+AL45)/$AM$3)&gt;=((Endnoten!$AI$42)/100),4.8,IF(((AM45+AK45+AL45)/$AM$3)&gt;=((Endnoten!$AI$43)/100),4.9,5))))))))))))))))))))))))))))))))))))))))</f>
        <v>5</v>
      </c>
      <c r="AM45">
        <f t="shared" si="12"/>
        <v>44</v>
      </c>
    </row>
    <row r="46" spans="1:48" x14ac:dyDescent="0.25">
      <c r="AH46" s="21">
        <v>5.2</v>
      </c>
      <c r="AI46" s="19">
        <f t="shared" si="14"/>
        <v>43</v>
      </c>
      <c r="AJ46">
        <f>IF(((AM46+AK46+AL46)/$AM$3)&gt;=((Endnoten!$AI$5+1)/100),1,IF(((AM46+AK46+AL46)/$AM$3)&gt;=(Endnoten!$AI$5/100),1.1,IF(((AM46+AK46+AL46)/$AM$3)&gt;=(Endnoten!$AI$6/100),1.2,IF(((AM46+AK46+AL46)/$AM$3)&gt;=(Endnoten!$AI$7/100),1.3,IF(((AM46+AK46+AL46)/$AM$3)&gt;=((Endnoten!$AI$8)/100),1.4,IF(((AM46+AK46+AL46)/$AM$3)&gt;=((Endnoten!$AI$9)/100),1.5,IF(((AM46+AK46+AL46)/$AM$3)&gt;=((Endnoten!$AI$10)/100),1.6,IF(((AM46+AK46+AL46)/$AM$3)&gt;=((Endnoten!$AI$11)/100),1.7,IF(((AM46+AK46+AL46)/$AM$3)&gt;=((Endnoten!$AI$12)/100),1.8,IF(((AM46+AK46+AL46)/$AM$3)&gt;=((Endnoten!$AI$13)/100),1.9,IF(((AM46+AK46+AL46)/$AM$3)&gt;=((Endnoten!$AI$14)/100),2,IF(((AM46+AK46+AL46)/$AM$3)&gt;=((Endnoten!$AI$15)/100),2.1,IF(((AM46+AK46+AL46)/$AM$3)&gt;=((Endnoten!$AI$16)/100),2.2,IF(((AM46+AK46+AL46)/$AM$3)&gt;=((Endnoten!$AI$17)/100),2.3,IF(((AM46+AK46+AL46)/$AM$3)&gt;=((Endnoten!$AI$18)/100),2.4,IF(((AM46+AK46+AL46)/$AM$3)&gt;=((Endnoten!$AI$19)/100),2.5,IF(((AM46+AK46+AL46)/$AM$3)&gt;=((Endnoten!$AI$20)/100),2.6,IF(((AM46+AK46+AL46)/$AM$3)&gt;=((Endnoten!$AI$21)/100),2.7,IF(((AM46+AK46+AL46)/$AM$3)&gt;=((Endnoten!$AI$22)/100),2.8,IF(((AM46+AK46+AL46)/$AM$3)&gt;=((Endnoten!$AI$23)/100),2.9,IF(((AM46+AK46+AL46)/$AM$3)&gt;=((Endnoten!$AI$24)/100),3,IF(((AM46+AK46+AL46)/$AM$3)&gt;=((Endnoten!$AI$25)/100),3.1,IF(((AM46+AK46+AL46)/$AM$3)&gt;=((Endnoten!$AI$26)/100),3.2,IF(((AM46+AK46+AL46)/$AM$3)&gt;=((Endnoten!$AI$27)/100),3.3,IF(((AM46+AK46+AL46)/$AM$3)&gt;=((Endnoten!$AI$28)/100),3.4,IF(((AM46+AK46+AL46)/$AM$3)&gt;=((Endnoten!$AI$29)/100),3.5,IF(((AM46+AK46+AL46)/$AM$3)&gt;=((Endnoten!$AI$30)/100),3.6,IF(((AM46+AK46+AL46)/$AM$3)&gt;=((Endnoten!$AI$31)/100),3.7,IF(((AM46+AK46+AL46)/$AM$3)&gt;=((Endnoten!$AI$32)/100),3.8,IF(((AM46+AK46+AL46)/$AM$3)&gt;=((Endnoten!$AI$33)/100),3.9,IF(((AM46+AK46+AL46)/$AM$3)&gt;=((Endnoten!$AI$34)/100),4,IF(((AM46+AK46+AL46)/$AM$3)&gt;=((Endnoten!$AI$35)/100),4.1,IF(((AM46+AK46+AL46)/$AM$3)&gt;=((Endnoten!$AI$36)/100),4.2,IF(((AM46+AK46+AL46)/$AM$3)&gt;=((Endnoten!$AI$37)/100),4.3,IF(((AM46+AK46+AL46)/$AM$3)&gt;=((Endnoten!$AI$38)/100),4.4,IF(((AM46+AK46+AL46)/$AM$3)&gt;=((Endnoten!$AI$39)/100),4.5,IF(((AM46+AK46+AL46)/$AM$3)&gt;=((Endnoten!$AI$40)/100),4.6,IF(((AM46+AK46+AL46)/$AM$3)&gt;=((Endnoten!$AI$41)/100),4.7,IF(((AM46+AK46+AL46)/$AM$3)&gt;=((Endnoten!$AI$42)/100),4.8,IF(((AM46+AK46+AL46)/$AM$3)&gt;=((Endnoten!$AI$43)/100),4.9,5))))))))))))))))))))))))))))))))))))))))</f>
        <v>5</v>
      </c>
      <c r="AM46">
        <f t="shared" si="12"/>
        <v>43</v>
      </c>
    </row>
    <row r="47" spans="1:48" x14ac:dyDescent="0.25">
      <c r="AH47" s="20">
        <v>5.3</v>
      </c>
      <c r="AI47" s="19">
        <f t="shared" si="14"/>
        <v>42</v>
      </c>
      <c r="AJ47">
        <f>IF(((AM47+AK47+AL47)/$AM$3)&gt;=((Endnoten!$AI$5+1)/100),1,IF(((AM47+AK47+AL47)/$AM$3)&gt;=(Endnoten!$AI$5/100),1.1,IF(((AM47+AK47+AL47)/$AM$3)&gt;=(Endnoten!$AI$6/100),1.2,IF(((AM47+AK47+AL47)/$AM$3)&gt;=(Endnoten!$AI$7/100),1.3,IF(((AM47+AK47+AL47)/$AM$3)&gt;=((Endnoten!$AI$8)/100),1.4,IF(((AM47+AK47+AL47)/$AM$3)&gt;=((Endnoten!$AI$9)/100),1.5,IF(((AM47+AK47+AL47)/$AM$3)&gt;=((Endnoten!$AI$10)/100),1.6,IF(((AM47+AK47+AL47)/$AM$3)&gt;=((Endnoten!$AI$11)/100),1.7,IF(((AM47+AK47+AL47)/$AM$3)&gt;=((Endnoten!$AI$12)/100),1.8,IF(((AM47+AK47+AL47)/$AM$3)&gt;=((Endnoten!$AI$13)/100),1.9,IF(((AM47+AK47+AL47)/$AM$3)&gt;=((Endnoten!$AI$14)/100),2,IF(((AM47+AK47+AL47)/$AM$3)&gt;=((Endnoten!$AI$15)/100),2.1,IF(((AM47+AK47+AL47)/$AM$3)&gt;=((Endnoten!$AI$16)/100),2.2,IF(((AM47+AK47+AL47)/$AM$3)&gt;=((Endnoten!$AI$17)/100),2.3,IF(((AM47+AK47+AL47)/$AM$3)&gt;=((Endnoten!$AI$18)/100),2.4,IF(((AM47+AK47+AL47)/$AM$3)&gt;=((Endnoten!$AI$19)/100),2.5,IF(((AM47+AK47+AL47)/$AM$3)&gt;=((Endnoten!$AI$20)/100),2.6,IF(((AM47+AK47+AL47)/$AM$3)&gt;=((Endnoten!$AI$21)/100),2.7,IF(((AM47+AK47+AL47)/$AM$3)&gt;=((Endnoten!$AI$22)/100),2.8,IF(((AM47+AK47+AL47)/$AM$3)&gt;=((Endnoten!$AI$23)/100),2.9,IF(((AM47+AK47+AL47)/$AM$3)&gt;=((Endnoten!$AI$24)/100),3,IF(((AM47+AK47+AL47)/$AM$3)&gt;=((Endnoten!$AI$25)/100),3.1,IF(((AM47+AK47+AL47)/$AM$3)&gt;=((Endnoten!$AI$26)/100),3.2,IF(((AM47+AK47+AL47)/$AM$3)&gt;=((Endnoten!$AI$27)/100),3.3,IF(((AM47+AK47+AL47)/$AM$3)&gt;=((Endnoten!$AI$28)/100),3.4,IF(((AM47+AK47+AL47)/$AM$3)&gt;=((Endnoten!$AI$29)/100),3.5,IF(((AM47+AK47+AL47)/$AM$3)&gt;=((Endnoten!$AI$30)/100),3.6,IF(((AM47+AK47+AL47)/$AM$3)&gt;=((Endnoten!$AI$31)/100),3.7,IF(((AM47+AK47+AL47)/$AM$3)&gt;=((Endnoten!$AI$32)/100),3.8,IF(((AM47+AK47+AL47)/$AM$3)&gt;=((Endnoten!$AI$33)/100),3.9,IF(((AM47+AK47+AL47)/$AM$3)&gt;=((Endnoten!$AI$34)/100),4,IF(((AM47+AK47+AL47)/$AM$3)&gt;=((Endnoten!$AI$35)/100),4.1,IF(((AM47+AK47+AL47)/$AM$3)&gt;=((Endnoten!$AI$36)/100),4.2,IF(((AM47+AK47+AL47)/$AM$3)&gt;=((Endnoten!$AI$37)/100),4.3,IF(((AM47+AK47+AL47)/$AM$3)&gt;=((Endnoten!$AI$38)/100),4.4,IF(((AM47+AK47+AL47)/$AM$3)&gt;=((Endnoten!$AI$39)/100),4.5,IF(((AM47+AK47+AL47)/$AM$3)&gt;=((Endnoten!$AI$40)/100),4.6,IF(((AM47+AK47+AL47)/$AM$3)&gt;=((Endnoten!$AI$41)/100),4.7,IF(((AM47+AK47+AL47)/$AM$3)&gt;=((Endnoten!$AI$42)/100),4.8,IF(((AM47+AK47+AL47)/$AM$3)&gt;=((Endnoten!$AI$43)/100),4.9,5))))))))))))))))))))))))))))))))))))))))</f>
        <v>5</v>
      </c>
      <c r="AM47">
        <f t="shared" si="12"/>
        <v>42</v>
      </c>
    </row>
    <row r="48" spans="1:48" x14ac:dyDescent="0.25">
      <c r="AH48" s="20">
        <v>5.4</v>
      </c>
      <c r="AI48" s="19">
        <f t="shared" si="14"/>
        <v>41</v>
      </c>
      <c r="AJ48">
        <f>IF(((AM48+AK48+AL48)/$AM$3)&gt;=((Endnoten!$AI$5+1)/100),1,IF(((AM48+AK48+AL48)/$AM$3)&gt;=(Endnoten!$AI$5/100),1.1,IF(((AM48+AK48+AL48)/$AM$3)&gt;=(Endnoten!$AI$6/100),1.2,IF(((AM48+AK48+AL48)/$AM$3)&gt;=(Endnoten!$AI$7/100),1.3,IF(((AM48+AK48+AL48)/$AM$3)&gt;=((Endnoten!$AI$8)/100),1.4,IF(((AM48+AK48+AL48)/$AM$3)&gt;=((Endnoten!$AI$9)/100),1.5,IF(((AM48+AK48+AL48)/$AM$3)&gt;=((Endnoten!$AI$10)/100),1.6,IF(((AM48+AK48+AL48)/$AM$3)&gt;=((Endnoten!$AI$11)/100),1.7,IF(((AM48+AK48+AL48)/$AM$3)&gt;=((Endnoten!$AI$12)/100),1.8,IF(((AM48+AK48+AL48)/$AM$3)&gt;=((Endnoten!$AI$13)/100),1.9,IF(((AM48+AK48+AL48)/$AM$3)&gt;=((Endnoten!$AI$14)/100),2,IF(((AM48+AK48+AL48)/$AM$3)&gt;=((Endnoten!$AI$15)/100),2.1,IF(((AM48+AK48+AL48)/$AM$3)&gt;=((Endnoten!$AI$16)/100),2.2,IF(((AM48+AK48+AL48)/$AM$3)&gt;=((Endnoten!$AI$17)/100),2.3,IF(((AM48+AK48+AL48)/$AM$3)&gt;=((Endnoten!$AI$18)/100),2.4,IF(((AM48+AK48+AL48)/$AM$3)&gt;=((Endnoten!$AI$19)/100),2.5,IF(((AM48+AK48+AL48)/$AM$3)&gt;=((Endnoten!$AI$20)/100),2.6,IF(((AM48+AK48+AL48)/$AM$3)&gt;=((Endnoten!$AI$21)/100),2.7,IF(((AM48+AK48+AL48)/$AM$3)&gt;=((Endnoten!$AI$22)/100),2.8,IF(((AM48+AK48+AL48)/$AM$3)&gt;=((Endnoten!$AI$23)/100),2.9,IF(((AM48+AK48+AL48)/$AM$3)&gt;=((Endnoten!$AI$24)/100),3,IF(((AM48+AK48+AL48)/$AM$3)&gt;=((Endnoten!$AI$25)/100),3.1,IF(((AM48+AK48+AL48)/$AM$3)&gt;=((Endnoten!$AI$26)/100),3.2,IF(((AM48+AK48+AL48)/$AM$3)&gt;=((Endnoten!$AI$27)/100),3.3,IF(((AM48+AK48+AL48)/$AM$3)&gt;=((Endnoten!$AI$28)/100),3.4,IF(((AM48+AK48+AL48)/$AM$3)&gt;=((Endnoten!$AI$29)/100),3.5,IF(((AM48+AK48+AL48)/$AM$3)&gt;=((Endnoten!$AI$30)/100),3.6,IF(((AM48+AK48+AL48)/$AM$3)&gt;=((Endnoten!$AI$31)/100),3.7,IF(((AM48+AK48+AL48)/$AM$3)&gt;=((Endnoten!$AI$32)/100),3.8,IF(((AM48+AK48+AL48)/$AM$3)&gt;=((Endnoten!$AI$33)/100),3.9,IF(((AM48+AK48+AL48)/$AM$3)&gt;=((Endnoten!$AI$34)/100),4,IF(((AM48+AK48+AL48)/$AM$3)&gt;=((Endnoten!$AI$35)/100),4.1,IF(((AM48+AK48+AL48)/$AM$3)&gt;=((Endnoten!$AI$36)/100),4.2,IF(((AM48+AK48+AL48)/$AM$3)&gt;=((Endnoten!$AI$37)/100),4.3,IF(((AM48+AK48+AL48)/$AM$3)&gt;=((Endnoten!$AI$38)/100),4.4,IF(((AM48+AK48+AL48)/$AM$3)&gt;=((Endnoten!$AI$39)/100),4.5,IF(((AM48+AK48+AL48)/$AM$3)&gt;=((Endnoten!$AI$40)/100),4.6,IF(((AM48+AK48+AL48)/$AM$3)&gt;=((Endnoten!$AI$41)/100),4.7,IF(((AM48+AK48+AL48)/$AM$3)&gt;=((Endnoten!$AI$42)/100),4.8,IF(((AM48+AK48+AL48)/$AM$3)&gt;=((Endnoten!$AI$43)/100),4.9,5))))))))))))))))))))))))))))))))))))))))</f>
        <v>5</v>
      </c>
      <c r="AM48">
        <f t="shared" si="12"/>
        <v>41</v>
      </c>
    </row>
    <row r="49" spans="34:39" x14ac:dyDescent="0.25">
      <c r="AH49" s="20">
        <v>5.5</v>
      </c>
      <c r="AI49" s="19">
        <f t="shared" si="14"/>
        <v>40</v>
      </c>
      <c r="AJ49">
        <f>IF(((AM49+AK49+AL49)/$AM$3)&gt;=((Endnoten!$AI$5+1)/100),1,IF(((AM49+AK49+AL49)/$AM$3)&gt;=(Endnoten!$AI$5/100),1.1,IF(((AM49+AK49+AL49)/$AM$3)&gt;=(Endnoten!$AI$6/100),1.2,IF(((AM49+AK49+AL49)/$AM$3)&gt;=(Endnoten!$AI$7/100),1.3,IF(((AM49+AK49+AL49)/$AM$3)&gt;=((Endnoten!$AI$8)/100),1.4,IF(((AM49+AK49+AL49)/$AM$3)&gt;=((Endnoten!$AI$9)/100),1.5,IF(((AM49+AK49+AL49)/$AM$3)&gt;=((Endnoten!$AI$10)/100),1.6,IF(((AM49+AK49+AL49)/$AM$3)&gt;=((Endnoten!$AI$11)/100),1.7,IF(((AM49+AK49+AL49)/$AM$3)&gt;=((Endnoten!$AI$12)/100),1.8,IF(((AM49+AK49+AL49)/$AM$3)&gt;=((Endnoten!$AI$13)/100),1.9,IF(((AM49+AK49+AL49)/$AM$3)&gt;=((Endnoten!$AI$14)/100),2,IF(((AM49+AK49+AL49)/$AM$3)&gt;=((Endnoten!$AI$15)/100),2.1,IF(((AM49+AK49+AL49)/$AM$3)&gt;=((Endnoten!$AI$16)/100),2.2,IF(((AM49+AK49+AL49)/$AM$3)&gt;=((Endnoten!$AI$17)/100),2.3,IF(((AM49+AK49+AL49)/$AM$3)&gt;=((Endnoten!$AI$18)/100),2.4,IF(((AM49+AK49+AL49)/$AM$3)&gt;=((Endnoten!$AI$19)/100),2.5,IF(((AM49+AK49+AL49)/$AM$3)&gt;=((Endnoten!$AI$20)/100),2.6,IF(((AM49+AK49+AL49)/$AM$3)&gt;=((Endnoten!$AI$21)/100),2.7,IF(((AM49+AK49+AL49)/$AM$3)&gt;=((Endnoten!$AI$22)/100),2.8,IF(((AM49+AK49+AL49)/$AM$3)&gt;=((Endnoten!$AI$23)/100),2.9,IF(((AM49+AK49+AL49)/$AM$3)&gt;=((Endnoten!$AI$24)/100),3,IF(((AM49+AK49+AL49)/$AM$3)&gt;=((Endnoten!$AI$25)/100),3.1,IF(((AM49+AK49+AL49)/$AM$3)&gt;=((Endnoten!$AI$26)/100),3.2,IF(((AM49+AK49+AL49)/$AM$3)&gt;=((Endnoten!$AI$27)/100),3.3,IF(((AM49+AK49+AL49)/$AM$3)&gt;=((Endnoten!$AI$28)/100),3.4,IF(((AM49+AK49+AL49)/$AM$3)&gt;=((Endnoten!$AI$29)/100),3.5,IF(((AM49+AK49+AL49)/$AM$3)&gt;=((Endnoten!$AI$30)/100),3.6,IF(((AM49+AK49+AL49)/$AM$3)&gt;=((Endnoten!$AI$31)/100),3.7,IF(((AM49+AK49+AL49)/$AM$3)&gt;=((Endnoten!$AI$32)/100),3.8,IF(((AM49+AK49+AL49)/$AM$3)&gt;=((Endnoten!$AI$33)/100),3.9,IF(((AM49+AK49+AL49)/$AM$3)&gt;=((Endnoten!$AI$34)/100),4,IF(((AM49+AK49+AL49)/$AM$3)&gt;=((Endnoten!$AI$35)/100),4.1,IF(((AM49+AK49+AL49)/$AM$3)&gt;=((Endnoten!$AI$36)/100),4.2,IF(((AM49+AK49+AL49)/$AM$3)&gt;=((Endnoten!$AI$37)/100),4.3,IF(((AM49+AK49+AL49)/$AM$3)&gt;=((Endnoten!$AI$38)/100),4.4,IF(((AM49+AK49+AL49)/$AM$3)&gt;=((Endnoten!$AI$39)/100),4.5,IF(((AM49+AK49+AL49)/$AM$3)&gt;=((Endnoten!$AI$40)/100),4.6,IF(((AM49+AK49+AL49)/$AM$3)&gt;=((Endnoten!$AI$41)/100),4.7,IF(((AM49+AK49+AL49)/$AM$3)&gt;=((Endnoten!$AI$42)/100),4.8,IF(((AM49+AK49+AL49)/$AM$3)&gt;=((Endnoten!$AI$43)/100),4.9,5))))))))))))))))))))))))))))))))))))))))</f>
        <v>5</v>
      </c>
      <c r="AM49">
        <f t="shared" si="12"/>
        <v>40</v>
      </c>
    </row>
    <row r="50" spans="34:39" x14ac:dyDescent="0.25">
      <c r="AH50" s="21">
        <v>5.6</v>
      </c>
      <c r="AI50" s="19">
        <f t="shared" si="14"/>
        <v>39</v>
      </c>
      <c r="AJ50">
        <f>IF(((AM50+AK50+AL50)/$AM$3)&gt;=((Endnoten!$AI$5+1)/100),1,IF(((AM50+AK50+AL50)/$AM$3)&gt;=(Endnoten!$AI$5/100),1.1,IF(((AM50+AK50+AL50)/$AM$3)&gt;=(Endnoten!$AI$6/100),1.2,IF(((AM50+AK50+AL50)/$AM$3)&gt;=(Endnoten!$AI$7/100),1.3,IF(((AM50+AK50+AL50)/$AM$3)&gt;=((Endnoten!$AI$8)/100),1.4,IF(((AM50+AK50+AL50)/$AM$3)&gt;=((Endnoten!$AI$9)/100),1.5,IF(((AM50+AK50+AL50)/$AM$3)&gt;=((Endnoten!$AI$10)/100),1.6,IF(((AM50+AK50+AL50)/$AM$3)&gt;=((Endnoten!$AI$11)/100),1.7,IF(((AM50+AK50+AL50)/$AM$3)&gt;=((Endnoten!$AI$12)/100),1.8,IF(((AM50+AK50+AL50)/$AM$3)&gt;=((Endnoten!$AI$13)/100),1.9,IF(((AM50+AK50+AL50)/$AM$3)&gt;=((Endnoten!$AI$14)/100),2,IF(((AM50+AK50+AL50)/$AM$3)&gt;=((Endnoten!$AI$15)/100),2.1,IF(((AM50+AK50+AL50)/$AM$3)&gt;=((Endnoten!$AI$16)/100),2.2,IF(((AM50+AK50+AL50)/$AM$3)&gt;=((Endnoten!$AI$17)/100),2.3,IF(((AM50+AK50+AL50)/$AM$3)&gt;=((Endnoten!$AI$18)/100),2.4,IF(((AM50+AK50+AL50)/$AM$3)&gt;=((Endnoten!$AI$19)/100),2.5,IF(((AM50+AK50+AL50)/$AM$3)&gt;=((Endnoten!$AI$20)/100),2.6,IF(((AM50+AK50+AL50)/$AM$3)&gt;=((Endnoten!$AI$21)/100),2.7,IF(((AM50+AK50+AL50)/$AM$3)&gt;=((Endnoten!$AI$22)/100),2.8,IF(((AM50+AK50+AL50)/$AM$3)&gt;=((Endnoten!$AI$23)/100),2.9,IF(((AM50+AK50+AL50)/$AM$3)&gt;=((Endnoten!$AI$24)/100),3,IF(((AM50+AK50+AL50)/$AM$3)&gt;=((Endnoten!$AI$25)/100),3.1,IF(((AM50+AK50+AL50)/$AM$3)&gt;=((Endnoten!$AI$26)/100),3.2,IF(((AM50+AK50+AL50)/$AM$3)&gt;=((Endnoten!$AI$27)/100),3.3,IF(((AM50+AK50+AL50)/$AM$3)&gt;=((Endnoten!$AI$28)/100),3.4,IF(((AM50+AK50+AL50)/$AM$3)&gt;=((Endnoten!$AI$29)/100),3.5,IF(((AM50+AK50+AL50)/$AM$3)&gt;=((Endnoten!$AI$30)/100),3.6,IF(((AM50+AK50+AL50)/$AM$3)&gt;=((Endnoten!$AI$31)/100),3.7,IF(((AM50+AK50+AL50)/$AM$3)&gt;=((Endnoten!$AI$32)/100),3.8,IF(((AM50+AK50+AL50)/$AM$3)&gt;=((Endnoten!$AI$33)/100),3.9,IF(((AM50+AK50+AL50)/$AM$3)&gt;=((Endnoten!$AI$34)/100),4,IF(((AM50+AK50+AL50)/$AM$3)&gt;=((Endnoten!$AI$35)/100),4.1,IF(((AM50+AK50+AL50)/$AM$3)&gt;=((Endnoten!$AI$36)/100),4.2,IF(((AM50+AK50+AL50)/$AM$3)&gt;=((Endnoten!$AI$37)/100),4.3,IF(((AM50+AK50+AL50)/$AM$3)&gt;=((Endnoten!$AI$38)/100),4.4,IF(((AM50+AK50+AL50)/$AM$3)&gt;=((Endnoten!$AI$39)/100),4.5,IF(((AM50+AK50+AL50)/$AM$3)&gt;=((Endnoten!$AI$40)/100),4.6,IF(((AM50+AK50+AL50)/$AM$3)&gt;=((Endnoten!$AI$41)/100),4.7,IF(((AM50+AK50+AL50)/$AM$3)&gt;=((Endnoten!$AI$42)/100),4.8,IF(((AM50+AK50+AL50)/$AM$3)&gt;=((Endnoten!$AI$43)/100),4.9,5))))))))))))))))))))))))))))))))))))))))</f>
        <v>5</v>
      </c>
      <c r="AM50">
        <f t="shared" si="12"/>
        <v>39</v>
      </c>
    </row>
    <row r="51" spans="34:39" x14ac:dyDescent="0.25">
      <c r="AH51" s="20">
        <v>5.7</v>
      </c>
      <c r="AI51" s="19">
        <f t="shared" si="14"/>
        <v>38</v>
      </c>
      <c r="AJ51">
        <f>IF(((AM51+AK51+AL51)/$AM$3)&gt;=((Endnoten!$AI$5+1)/100),1,IF(((AM51+AK51+AL51)/$AM$3)&gt;=(Endnoten!$AI$5/100),1.1,IF(((AM51+AK51+AL51)/$AM$3)&gt;=(Endnoten!$AI$6/100),1.2,IF(((AM51+AK51+AL51)/$AM$3)&gt;=(Endnoten!$AI$7/100),1.3,IF(((AM51+AK51+AL51)/$AM$3)&gt;=((Endnoten!$AI$8)/100),1.4,IF(((AM51+AK51+AL51)/$AM$3)&gt;=((Endnoten!$AI$9)/100),1.5,IF(((AM51+AK51+AL51)/$AM$3)&gt;=((Endnoten!$AI$10)/100),1.6,IF(((AM51+AK51+AL51)/$AM$3)&gt;=((Endnoten!$AI$11)/100),1.7,IF(((AM51+AK51+AL51)/$AM$3)&gt;=((Endnoten!$AI$12)/100),1.8,IF(((AM51+AK51+AL51)/$AM$3)&gt;=((Endnoten!$AI$13)/100),1.9,IF(((AM51+AK51+AL51)/$AM$3)&gt;=((Endnoten!$AI$14)/100),2,IF(((AM51+AK51+AL51)/$AM$3)&gt;=((Endnoten!$AI$15)/100),2.1,IF(((AM51+AK51+AL51)/$AM$3)&gt;=((Endnoten!$AI$16)/100),2.2,IF(((AM51+AK51+AL51)/$AM$3)&gt;=((Endnoten!$AI$17)/100),2.3,IF(((AM51+AK51+AL51)/$AM$3)&gt;=((Endnoten!$AI$18)/100),2.4,IF(((AM51+AK51+AL51)/$AM$3)&gt;=((Endnoten!$AI$19)/100),2.5,IF(((AM51+AK51+AL51)/$AM$3)&gt;=((Endnoten!$AI$20)/100),2.6,IF(((AM51+AK51+AL51)/$AM$3)&gt;=((Endnoten!$AI$21)/100),2.7,IF(((AM51+AK51+AL51)/$AM$3)&gt;=((Endnoten!$AI$22)/100),2.8,IF(((AM51+AK51+AL51)/$AM$3)&gt;=((Endnoten!$AI$23)/100),2.9,IF(((AM51+AK51+AL51)/$AM$3)&gt;=((Endnoten!$AI$24)/100),3,IF(((AM51+AK51+AL51)/$AM$3)&gt;=((Endnoten!$AI$25)/100),3.1,IF(((AM51+AK51+AL51)/$AM$3)&gt;=((Endnoten!$AI$26)/100),3.2,IF(((AM51+AK51+AL51)/$AM$3)&gt;=((Endnoten!$AI$27)/100),3.3,IF(((AM51+AK51+AL51)/$AM$3)&gt;=((Endnoten!$AI$28)/100),3.4,IF(((AM51+AK51+AL51)/$AM$3)&gt;=((Endnoten!$AI$29)/100),3.5,IF(((AM51+AK51+AL51)/$AM$3)&gt;=((Endnoten!$AI$30)/100),3.6,IF(((AM51+AK51+AL51)/$AM$3)&gt;=((Endnoten!$AI$31)/100),3.7,IF(((AM51+AK51+AL51)/$AM$3)&gt;=((Endnoten!$AI$32)/100),3.8,IF(((AM51+AK51+AL51)/$AM$3)&gt;=((Endnoten!$AI$33)/100),3.9,IF(((AM51+AK51+AL51)/$AM$3)&gt;=((Endnoten!$AI$34)/100),4,IF(((AM51+AK51+AL51)/$AM$3)&gt;=((Endnoten!$AI$35)/100),4.1,IF(((AM51+AK51+AL51)/$AM$3)&gt;=((Endnoten!$AI$36)/100),4.2,IF(((AM51+AK51+AL51)/$AM$3)&gt;=((Endnoten!$AI$37)/100),4.3,IF(((AM51+AK51+AL51)/$AM$3)&gt;=((Endnoten!$AI$38)/100),4.4,IF(((AM51+AK51+AL51)/$AM$3)&gt;=((Endnoten!$AI$39)/100),4.5,IF(((AM51+AK51+AL51)/$AM$3)&gt;=((Endnoten!$AI$40)/100),4.6,IF(((AM51+AK51+AL51)/$AM$3)&gt;=((Endnoten!$AI$41)/100),4.7,IF(((AM51+AK51+AL51)/$AM$3)&gt;=((Endnoten!$AI$42)/100),4.8,IF(((AM51+AK51+AL51)/$AM$3)&gt;=((Endnoten!$AI$43)/100),4.9,5))))))))))))))))))))))))))))))))))))))))</f>
        <v>5</v>
      </c>
      <c r="AM51">
        <f t="shared" si="12"/>
        <v>38</v>
      </c>
    </row>
    <row r="52" spans="34:39" x14ac:dyDescent="0.25">
      <c r="AH52" s="20">
        <v>5.8</v>
      </c>
      <c r="AI52" s="19">
        <f t="shared" si="14"/>
        <v>37</v>
      </c>
      <c r="AJ52">
        <f>IF(((AM52+AK52+AL52)/$AM$3)&gt;=((Endnoten!$AI$5+1)/100),1,IF(((AM52+AK52+AL52)/$AM$3)&gt;=(Endnoten!$AI$5/100),1.1,IF(((AM52+AK52+AL52)/$AM$3)&gt;=(Endnoten!$AI$6/100),1.2,IF(((AM52+AK52+AL52)/$AM$3)&gt;=(Endnoten!$AI$7/100),1.3,IF(((AM52+AK52+AL52)/$AM$3)&gt;=((Endnoten!$AI$8)/100),1.4,IF(((AM52+AK52+AL52)/$AM$3)&gt;=((Endnoten!$AI$9)/100),1.5,IF(((AM52+AK52+AL52)/$AM$3)&gt;=((Endnoten!$AI$10)/100),1.6,IF(((AM52+AK52+AL52)/$AM$3)&gt;=((Endnoten!$AI$11)/100),1.7,IF(((AM52+AK52+AL52)/$AM$3)&gt;=((Endnoten!$AI$12)/100),1.8,IF(((AM52+AK52+AL52)/$AM$3)&gt;=((Endnoten!$AI$13)/100),1.9,IF(((AM52+AK52+AL52)/$AM$3)&gt;=((Endnoten!$AI$14)/100),2,IF(((AM52+AK52+AL52)/$AM$3)&gt;=((Endnoten!$AI$15)/100),2.1,IF(((AM52+AK52+AL52)/$AM$3)&gt;=((Endnoten!$AI$16)/100),2.2,IF(((AM52+AK52+AL52)/$AM$3)&gt;=((Endnoten!$AI$17)/100),2.3,IF(((AM52+AK52+AL52)/$AM$3)&gt;=((Endnoten!$AI$18)/100),2.4,IF(((AM52+AK52+AL52)/$AM$3)&gt;=((Endnoten!$AI$19)/100),2.5,IF(((AM52+AK52+AL52)/$AM$3)&gt;=((Endnoten!$AI$20)/100),2.6,IF(((AM52+AK52+AL52)/$AM$3)&gt;=((Endnoten!$AI$21)/100),2.7,IF(((AM52+AK52+AL52)/$AM$3)&gt;=((Endnoten!$AI$22)/100),2.8,IF(((AM52+AK52+AL52)/$AM$3)&gt;=((Endnoten!$AI$23)/100),2.9,IF(((AM52+AK52+AL52)/$AM$3)&gt;=((Endnoten!$AI$24)/100),3,IF(((AM52+AK52+AL52)/$AM$3)&gt;=((Endnoten!$AI$25)/100),3.1,IF(((AM52+AK52+AL52)/$AM$3)&gt;=((Endnoten!$AI$26)/100),3.2,IF(((AM52+AK52+AL52)/$AM$3)&gt;=((Endnoten!$AI$27)/100),3.3,IF(((AM52+AK52+AL52)/$AM$3)&gt;=((Endnoten!$AI$28)/100),3.4,IF(((AM52+AK52+AL52)/$AM$3)&gt;=((Endnoten!$AI$29)/100),3.5,IF(((AM52+AK52+AL52)/$AM$3)&gt;=((Endnoten!$AI$30)/100),3.6,IF(((AM52+AK52+AL52)/$AM$3)&gt;=((Endnoten!$AI$31)/100),3.7,IF(((AM52+AK52+AL52)/$AM$3)&gt;=((Endnoten!$AI$32)/100),3.8,IF(((AM52+AK52+AL52)/$AM$3)&gt;=((Endnoten!$AI$33)/100),3.9,IF(((AM52+AK52+AL52)/$AM$3)&gt;=((Endnoten!$AI$34)/100),4,IF(((AM52+AK52+AL52)/$AM$3)&gt;=((Endnoten!$AI$35)/100),4.1,IF(((AM52+AK52+AL52)/$AM$3)&gt;=((Endnoten!$AI$36)/100),4.2,IF(((AM52+AK52+AL52)/$AM$3)&gt;=((Endnoten!$AI$37)/100),4.3,IF(((AM52+AK52+AL52)/$AM$3)&gt;=((Endnoten!$AI$38)/100),4.4,IF(((AM52+AK52+AL52)/$AM$3)&gt;=((Endnoten!$AI$39)/100),4.5,IF(((AM52+AK52+AL52)/$AM$3)&gt;=((Endnoten!$AI$40)/100),4.6,IF(((AM52+AK52+AL52)/$AM$3)&gt;=((Endnoten!$AI$41)/100),4.7,IF(((AM52+AK52+AL52)/$AM$3)&gt;=((Endnoten!$AI$42)/100),4.8,IF(((AM52+AK52+AL52)/$AM$3)&gt;=((Endnoten!$AI$43)/100),4.9,5))))))))))))))))))))))))))))))))))))))))</f>
        <v>5</v>
      </c>
      <c r="AM52">
        <f t="shared" si="12"/>
        <v>37</v>
      </c>
    </row>
    <row r="53" spans="34:39" x14ac:dyDescent="0.25">
      <c r="AH53" s="20">
        <v>5.9</v>
      </c>
      <c r="AI53" s="19">
        <f t="shared" si="14"/>
        <v>36</v>
      </c>
      <c r="AJ53">
        <f>IF(((AM53+AK53+AL53)/$AM$3)&gt;=((Endnoten!$AI$5+1)/100),1,IF(((AM53+AK53+AL53)/$AM$3)&gt;=(Endnoten!$AI$5/100),1.1,IF(((AM53+AK53+AL53)/$AM$3)&gt;=(Endnoten!$AI$6/100),1.2,IF(((AM53+AK53+AL53)/$AM$3)&gt;=(Endnoten!$AI$7/100),1.3,IF(((AM53+AK53+AL53)/$AM$3)&gt;=((Endnoten!$AI$8)/100),1.4,IF(((AM53+AK53+AL53)/$AM$3)&gt;=((Endnoten!$AI$9)/100),1.5,IF(((AM53+AK53+AL53)/$AM$3)&gt;=((Endnoten!$AI$10)/100),1.6,IF(((AM53+AK53+AL53)/$AM$3)&gt;=((Endnoten!$AI$11)/100),1.7,IF(((AM53+AK53+AL53)/$AM$3)&gt;=((Endnoten!$AI$12)/100),1.8,IF(((AM53+AK53+AL53)/$AM$3)&gt;=((Endnoten!$AI$13)/100),1.9,IF(((AM53+AK53+AL53)/$AM$3)&gt;=((Endnoten!$AI$14)/100),2,IF(((AM53+AK53+AL53)/$AM$3)&gt;=((Endnoten!$AI$15)/100),2.1,IF(((AM53+AK53+AL53)/$AM$3)&gt;=((Endnoten!$AI$16)/100),2.2,IF(((AM53+AK53+AL53)/$AM$3)&gt;=((Endnoten!$AI$17)/100),2.3,IF(((AM53+AK53+AL53)/$AM$3)&gt;=((Endnoten!$AI$18)/100),2.4,IF(((AM53+AK53+AL53)/$AM$3)&gt;=((Endnoten!$AI$19)/100),2.5,IF(((AM53+AK53+AL53)/$AM$3)&gt;=((Endnoten!$AI$20)/100),2.6,IF(((AM53+AK53+AL53)/$AM$3)&gt;=((Endnoten!$AI$21)/100),2.7,IF(((AM53+AK53+AL53)/$AM$3)&gt;=((Endnoten!$AI$22)/100),2.8,IF(((AM53+AK53+AL53)/$AM$3)&gt;=((Endnoten!$AI$23)/100),2.9,IF(((AM53+AK53+AL53)/$AM$3)&gt;=((Endnoten!$AI$24)/100),3,IF(((AM53+AK53+AL53)/$AM$3)&gt;=((Endnoten!$AI$25)/100),3.1,IF(((AM53+AK53+AL53)/$AM$3)&gt;=((Endnoten!$AI$26)/100),3.2,IF(((AM53+AK53+AL53)/$AM$3)&gt;=((Endnoten!$AI$27)/100),3.3,IF(((AM53+AK53+AL53)/$AM$3)&gt;=((Endnoten!$AI$28)/100),3.4,IF(((AM53+AK53+AL53)/$AM$3)&gt;=((Endnoten!$AI$29)/100),3.5,IF(((AM53+AK53+AL53)/$AM$3)&gt;=((Endnoten!$AI$30)/100),3.6,IF(((AM53+AK53+AL53)/$AM$3)&gt;=((Endnoten!$AI$31)/100),3.7,IF(((AM53+AK53+AL53)/$AM$3)&gt;=((Endnoten!$AI$32)/100),3.8,IF(((AM53+AK53+AL53)/$AM$3)&gt;=((Endnoten!$AI$33)/100),3.9,IF(((AM53+AK53+AL53)/$AM$3)&gt;=((Endnoten!$AI$34)/100),4,IF(((AM53+AK53+AL53)/$AM$3)&gt;=((Endnoten!$AI$35)/100),4.1,IF(((AM53+AK53+AL53)/$AM$3)&gt;=((Endnoten!$AI$36)/100),4.2,IF(((AM53+AK53+AL53)/$AM$3)&gt;=((Endnoten!$AI$37)/100),4.3,IF(((AM53+AK53+AL53)/$AM$3)&gt;=((Endnoten!$AI$38)/100),4.4,IF(((AM53+AK53+AL53)/$AM$3)&gt;=((Endnoten!$AI$39)/100),4.5,IF(((AM53+AK53+AL53)/$AM$3)&gt;=((Endnoten!$AI$40)/100),4.6,IF(((AM53+AK53+AL53)/$AM$3)&gt;=((Endnoten!$AI$41)/100),4.7,IF(((AM53+AK53+AL53)/$AM$3)&gt;=((Endnoten!$AI$42)/100),4.8,IF(((AM53+AK53+AL53)/$AM$3)&gt;=((Endnoten!$AI$43)/100),4.9,5))))))))))))))))))))))))))))))))))))))))</f>
        <v>5</v>
      </c>
      <c r="AM53">
        <f t="shared" si="12"/>
        <v>36</v>
      </c>
    </row>
    <row r="54" spans="34:39" x14ac:dyDescent="0.25">
      <c r="AH54" s="21">
        <v>5.9999999999999902</v>
      </c>
      <c r="AI54" s="19">
        <f t="shared" si="14"/>
        <v>35</v>
      </c>
      <c r="AJ54">
        <f>IF(((AM54+AK54+AL54)/$AM$3)&gt;=((Endnoten!$AI$5+1)/100),1,IF(((AM54+AK54+AL54)/$AM$3)&gt;=(Endnoten!$AI$5/100),1.1,IF(((AM54+AK54+AL54)/$AM$3)&gt;=(Endnoten!$AI$6/100),1.2,IF(((AM54+AK54+AL54)/$AM$3)&gt;=(Endnoten!$AI$7/100),1.3,IF(((AM54+AK54+AL54)/$AM$3)&gt;=((Endnoten!$AI$8)/100),1.4,IF(((AM54+AK54+AL54)/$AM$3)&gt;=((Endnoten!$AI$9)/100),1.5,IF(((AM54+AK54+AL54)/$AM$3)&gt;=((Endnoten!$AI$10)/100),1.6,IF(((AM54+AK54+AL54)/$AM$3)&gt;=((Endnoten!$AI$11)/100),1.7,IF(((AM54+AK54+AL54)/$AM$3)&gt;=((Endnoten!$AI$12)/100),1.8,IF(((AM54+AK54+AL54)/$AM$3)&gt;=((Endnoten!$AI$13)/100),1.9,IF(((AM54+AK54+AL54)/$AM$3)&gt;=((Endnoten!$AI$14)/100),2,IF(((AM54+AK54+AL54)/$AM$3)&gt;=((Endnoten!$AI$15)/100),2.1,IF(((AM54+AK54+AL54)/$AM$3)&gt;=((Endnoten!$AI$16)/100),2.2,IF(((AM54+AK54+AL54)/$AM$3)&gt;=((Endnoten!$AI$17)/100),2.3,IF(((AM54+AK54+AL54)/$AM$3)&gt;=((Endnoten!$AI$18)/100),2.4,IF(((AM54+AK54+AL54)/$AM$3)&gt;=((Endnoten!$AI$19)/100),2.5,IF(((AM54+AK54+AL54)/$AM$3)&gt;=((Endnoten!$AI$20)/100),2.6,IF(((AM54+AK54+AL54)/$AM$3)&gt;=((Endnoten!$AI$21)/100),2.7,IF(((AM54+AK54+AL54)/$AM$3)&gt;=((Endnoten!$AI$22)/100),2.8,IF(((AM54+AK54+AL54)/$AM$3)&gt;=((Endnoten!$AI$23)/100),2.9,IF(((AM54+AK54+AL54)/$AM$3)&gt;=((Endnoten!$AI$24)/100),3,IF(((AM54+AK54+AL54)/$AM$3)&gt;=((Endnoten!$AI$25)/100),3.1,IF(((AM54+AK54+AL54)/$AM$3)&gt;=((Endnoten!$AI$26)/100),3.2,IF(((AM54+AK54+AL54)/$AM$3)&gt;=((Endnoten!$AI$27)/100),3.3,IF(((AM54+AK54+AL54)/$AM$3)&gt;=((Endnoten!$AI$28)/100),3.4,IF(((AM54+AK54+AL54)/$AM$3)&gt;=((Endnoten!$AI$29)/100),3.5,IF(((AM54+AK54+AL54)/$AM$3)&gt;=((Endnoten!$AI$30)/100),3.6,IF(((AM54+AK54+AL54)/$AM$3)&gt;=((Endnoten!$AI$31)/100),3.7,IF(((AM54+AK54+AL54)/$AM$3)&gt;=((Endnoten!$AI$32)/100),3.8,IF(((AM54+AK54+AL54)/$AM$3)&gt;=((Endnoten!$AI$33)/100),3.9,IF(((AM54+AK54+AL54)/$AM$3)&gt;=((Endnoten!$AI$34)/100),4,IF(((AM54+AK54+AL54)/$AM$3)&gt;=((Endnoten!$AI$35)/100),4.1,IF(((AM54+AK54+AL54)/$AM$3)&gt;=((Endnoten!$AI$36)/100),4.2,IF(((AM54+AK54+AL54)/$AM$3)&gt;=((Endnoten!$AI$37)/100),4.3,IF(((AM54+AK54+AL54)/$AM$3)&gt;=((Endnoten!$AI$38)/100),4.4,IF(((AM54+AK54+AL54)/$AM$3)&gt;=((Endnoten!$AI$39)/100),4.5,IF(((AM54+AK54+AL54)/$AM$3)&gt;=((Endnoten!$AI$40)/100),4.6,IF(((AM54+AK54+AL54)/$AM$3)&gt;=((Endnoten!$AI$41)/100),4.7,IF(((AM54+AK54+AL54)/$AM$3)&gt;=((Endnoten!$AI$42)/100),4.8,IF(((AM54+AK54+AL54)/$AM$3)&gt;=((Endnoten!$AI$43)/100),4.9,5))))))))))))))))))))))))))))))))))))))))</f>
        <v>5</v>
      </c>
      <c r="AM54">
        <f t="shared" si="12"/>
        <v>35</v>
      </c>
    </row>
    <row r="55" spans="34:39" x14ac:dyDescent="0.25">
      <c r="AH55" s="20">
        <v>6.0999999999999899</v>
      </c>
      <c r="AI55" s="19">
        <f t="shared" si="14"/>
        <v>34</v>
      </c>
      <c r="AJ55">
        <f>IF(((AM55+AK55+AL55)/$AM$3)&gt;=((Endnoten!$AI$5+1)/100),1,IF(((AM55+AK55+AL55)/$AM$3)&gt;=(Endnoten!$AI$5/100),1.1,IF(((AM55+AK55+AL55)/$AM$3)&gt;=(Endnoten!$AI$6/100),1.2,IF(((AM55+AK55+AL55)/$AM$3)&gt;=(Endnoten!$AI$7/100),1.3,IF(((AM55+AK55+AL55)/$AM$3)&gt;=((Endnoten!$AI$8)/100),1.4,IF(((AM55+AK55+AL55)/$AM$3)&gt;=((Endnoten!$AI$9)/100),1.5,IF(((AM55+AK55+AL55)/$AM$3)&gt;=((Endnoten!$AI$10)/100),1.6,IF(((AM55+AK55+AL55)/$AM$3)&gt;=((Endnoten!$AI$11)/100),1.7,IF(((AM55+AK55+AL55)/$AM$3)&gt;=((Endnoten!$AI$12)/100),1.8,IF(((AM55+AK55+AL55)/$AM$3)&gt;=((Endnoten!$AI$13)/100),1.9,IF(((AM55+AK55+AL55)/$AM$3)&gt;=((Endnoten!$AI$14)/100),2,IF(((AM55+AK55+AL55)/$AM$3)&gt;=((Endnoten!$AI$15)/100),2.1,IF(((AM55+AK55+AL55)/$AM$3)&gt;=((Endnoten!$AI$16)/100),2.2,IF(((AM55+AK55+AL55)/$AM$3)&gt;=((Endnoten!$AI$17)/100),2.3,IF(((AM55+AK55+AL55)/$AM$3)&gt;=((Endnoten!$AI$18)/100),2.4,IF(((AM55+AK55+AL55)/$AM$3)&gt;=((Endnoten!$AI$19)/100),2.5,IF(((AM55+AK55+AL55)/$AM$3)&gt;=((Endnoten!$AI$20)/100),2.6,IF(((AM55+AK55+AL55)/$AM$3)&gt;=((Endnoten!$AI$21)/100),2.7,IF(((AM55+AK55+AL55)/$AM$3)&gt;=((Endnoten!$AI$22)/100),2.8,IF(((AM55+AK55+AL55)/$AM$3)&gt;=((Endnoten!$AI$23)/100),2.9,IF(((AM55+AK55+AL55)/$AM$3)&gt;=((Endnoten!$AI$24)/100),3,IF(((AM55+AK55+AL55)/$AM$3)&gt;=((Endnoten!$AI$25)/100),3.1,IF(((AM55+AK55+AL55)/$AM$3)&gt;=((Endnoten!$AI$26)/100),3.2,IF(((AM55+AK55+AL55)/$AM$3)&gt;=((Endnoten!$AI$27)/100),3.3,IF(((AM55+AK55+AL55)/$AM$3)&gt;=((Endnoten!$AI$28)/100),3.4,IF(((AM55+AK55+AL55)/$AM$3)&gt;=((Endnoten!$AI$29)/100),3.5,IF(((AM55+AK55+AL55)/$AM$3)&gt;=((Endnoten!$AI$30)/100),3.6,IF(((AM55+AK55+AL55)/$AM$3)&gt;=((Endnoten!$AI$31)/100),3.7,IF(((AM55+AK55+AL55)/$AM$3)&gt;=((Endnoten!$AI$32)/100),3.8,IF(((AM55+AK55+AL55)/$AM$3)&gt;=((Endnoten!$AI$33)/100),3.9,IF(((AM55+AK55+AL55)/$AM$3)&gt;=((Endnoten!$AI$34)/100),4,IF(((AM55+AK55+AL55)/$AM$3)&gt;=((Endnoten!$AI$35)/100),4.1,IF(((AM55+AK55+AL55)/$AM$3)&gt;=((Endnoten!$AI$36)/100),4.2,IF(((AM55+AK55+AL55)/$AM$3)&gt;=((Endnoten!$AI$37)/100),4.3,IF(((AM55+AK55+AL55)/$AM$3)&gt;=((Endnoten!$AI$38)/100),4.4,IF(((AM55+AK55+AL55)/$AM$3)&gt;=((Endnoten!$AI$39)/100),4.5,IF(((AM55+AK55+AL55)/$AM$3)&gt;=((Endnoten!$AI$40)/100),4.6,IF(((AM55+AK55+AL55)/$AM$3)&gt;=((Endnoten!$AI$41)/100),4.7,IF(((AM55+AK55+AL55)/$AM$3)&gt;=((Endnoten!$AI$42)/100),4.8,IF(((AM55+AK55+AL55)/$AM$3)&gt;=((Endnoten!$AI$43)/100),4.9,5))))))))))))))))))))))))))))))))))))))))</f>
        <v>5</v>
      </c>
      <c r="AM55">
        <f t="shared" si="12"/>
        <v>34</v>
      </c>
    </row>
    <row r="56" spans="34:39" x14ac:dyDescent="0.25">
      <c r="AH56" s="20">
        <v>6.1999999999999904</v>
      </c>
      <c r="AI56" s="19">
        <f t="shared" si="14"/>
        <v>33</v>
      </c>
      <c r="AJ56">
        <f>IF(((AM56+AK56+AL56)/$AM$3)&gt;=((Endnoten!$AI$5+1)/100),1,IF(((AM56+AK56+AL56)/$AM$3)&gt;=(Endnoten!$AI$5/100),1.1,IF(((AM56+AK56+AL56)/$AM$3)&gt;=(Endnoten!$AI$6/100),1.2,IF(((AM56+AK56+AL56)/$AM$3)&gt;=(Endnoten!$AI$7/100),1.3,IF(((AM56+AK56+AL56)/$AM$3)&gt;=((Endnoten!$AI$8)/100),1.4,IF(((AM56+AK56+AL56)/$AM$3)&gt;=((Endnoten!$AI$9)/100),1.5,IF(((AM56+AK56+AL56)/$AM$3)&gt;=((Endnoten!$AI$10)/100),1.6,IF(((AM56+AK56+AL56)/$AM$3)&gt;=((Endnoten!$AI$11)/100),1.7,IF(((AM56+AK56+AL56)/$AM$3)&gt;=((Endnoten!$AI$12)/100),1.8,IF(((AM56+AK56+AL56)/$AM$3)&gt;=((Endnoten!$AI$13)/100),1.9,IF(((AM56+AK56+AL56)/$AM$3)&gt;=((Endnoten!$AI$14)/100),2,IF(((AM56+AK56+AL56)/$AM$3)&gt;=((Endnoten!$AI$15)/100),2.1,IF(((AM56+AK56+AL56)/$AM$3)&gt;=((Endnoten!$AI$16)/100),2.2,IF(((AM56+AK56+AL56)/$AM$3)&gt;=((Endnoten!$AI$17)/100),2.3,IF(((AM56+AK56+AL56)/$AM$3)&gt;=((Endnoten!$AI$18)/100),2.4,IF(((AM56+AK56+AL56)/$AM$3)&gt;=((Endnoten!$AI$19)/100),2.5,IF(((AM56+AK56+AL56)/$AM$3)&gt;=((Endnoten!$AI$20)/100),2.6,IF(((AM56+AK56+AL56)/$AM$3)&gt;=((Endnoten!$AI$21)/100),2.7,IF(((AM56+AK56+AL56)/$AM$3)&gt;=((Endnoten!$AI$22)/100),2.8,IF(((AM56+AK56+AL56)/$AM$3)&gt;=((Endnoten!$AI$23)/100),2.9,IF(((AM56+AK56+AL56)/$AM$3)&gt;=((Endnoten!$AI$24)/100),3,IF(((AM56+AK56+AL56)/$AM$3)&gt;=((Endnoten!$AI$25)/100),3.1,IF(((AM56+AK56+AL56)/$AM$3)&gt;=((Endnoten!$AI$26)/100),3.2,IF(((AM56+AK56+AL56)/$AM$3)&gt;=((Endnoten!$AI$27)/100),3.3,IF(((AM56+AK56+AL56)/$AM$3)&gt;=((Endnoten!$AI$28)/100),3.4,IF(((AM56+AK56+AL56)/$AM$3)&gt;=((Endnoten!$AI$29)/100),3.5,IF(((AM56+AK56+AL56)/$AM$3)&gt;=((Endnoten!$AI$30)/100),3.6,IF(((AM56+AK56+AL56)/$AM$3)&gt;=((Endnoten!$AI$31)/100),3.7,IF(((AM56+AK56+AL56)/$AM$3)&gt;=((Endnoten!$AI$32)/100),3.8,IF(((AM56+AK56+AL56)/$AM$3)&gt;=((Endnoten!$AI$33)/100),3.9,IF(((AM56+AK56+AL56)/$AM$3)&gt;=((Endnoten!$AI$34)/100),4,IF(((AM56+AK56+AL56)/$AM$3)&gt;=((Endnoten!$AI$35)/100),4.1,IF(((AM56+AK56+AL56)/$AM$3)&gt;=((Endnoten!$AI$36)/100),4.2,IF(((AM56+AK56+AL56)/$AM$3)&gt;=((Endnoten!$AI$37)/100),4.3,IF(((AM56+AK56+AL56)/$AM$3)&gt;=((Endnoten!$AI$38)/100),4.4,IF(((AM56+AK56+AL56)/$AM$3)&gt;=((Endnoten!$AI$39)/100),4.5,IF(((AM56+AK56+AL56)/$AM$3)&gt;=((Endnoten!$AI$40)/100),4.6,IF(((AM56+AK56+AL56)/$AM$3)&gt;=((Endnoten!$AI$41)/100),4.7,IF(((AM56+AK56+AL56)/$AM$3)&gt;=((Endnoten!$AI$42)/100),4.8,IF(((AM56+AK56+AL56)/$AM$3)&gt;=((Endnoten!$AI$43)/100),4.9,5))))))))))))))))))))))))))))))))))))))))</f>
        <v>5</v>
      </c>
      <c r="AM56">
        <f t="shared" si="12"/>
        <v>33</v>
      </c>
    </row>
    <row r="57" spans="34:39" x14ac:dyDescent="0.25">
      <c r="AH57" s="20">
        <v>6.2999999999999901</v>
      </c>
      <c r="AI57" s="19">
        <f t="shared" si="14"/>
        <v>32</v>
      </c>
      <c r="AJ57">
        <f>IF(((AM57+AK57+AL57)/$AM$3)&gt;=((Endnoten!$AI$5+1)/100),1,IF(((AM57+AK57+AL57)/$AM$3)&gt;=(Endnoten!$AI$5/100),1.1,IF(((AM57+AK57+AL57)/$AM$3)&gt;=(Endnoten!$AI$6/100),1.2,IF(((AM57+AK57+AL57)/$AM$3)&gt;=(Endnoten!$AI$7/100),1.3,IF(((AM57+AK57+AL57)/$AM$3)&gt;=((Endnoten!$AI$8)/100),1.4,IF(((AM57+AK57+AL57)/$AM$3)&gt;=((Endnoten!$AI$9)/100),1.5,IF(((AM57+AK57+AL57)/$AM$3)&gt;=((Endnoten!$AI$10)/100),1.6,IF(((AM57+AK57+AL57)/$AM$3)&gt;=((Endnoten!$AI$11)/100),1.7,IF(((AM57+AK57+AL57)/$AM$3)&gt;=((Endnoten!$AI$12)/100),1.8,IF(((AM57+AK57+AL57)/$AM$3)&gt;=((Endnoten!$AI$13)/100),1.9,IF(((AM57+AK57+AL57)/$AM$3)&gt;=((Endnoten!$AI$14)/100),2,IF(((AM57+AK57+AL57)/$AM$3)&gt;=((Endnoten!$AI$15)/100),2.1,IF(((AM57+AK57+AL57)/$AM$3)&gt;=((Endnoten!$AI$16)/100),2.2,IF(((AM57+AK57+AL57)/$AM$3)&gt;=((Endnoten!$AI$17)/100),2.3,IF(((AM57+AK57+AL57)/$AM$3)&gt;=((Endnoten!$AI$18)/100),2.4,IF(((AM57+AK57+AL57)/$AM$3)&gt;=((Endnoten!$AI$19)/100),2.5,IF(((AM57+AK57+AL57)/$AM$3)&gt;=((Endnoten!$AI$20)/100),2.6,IF(((AM57+AK57+AL57)/$AM$3)&gt;=((Endnoten!$AI$21)/100),2.7,IF(((AM57+AK57+AL57)/$AM$3)&gt;=((Endnoten!$AI$22)/100),2.8,IF(((AM57+AK57+AL57)/$AM$3)&gt;=((Endnoten!$AI$23)/100),2.9,IF(((AM57+AK57+AL57)/$AM$3)&gt;=((Endnoten!$AI$24)/100),3,IF(((AM57+AK57+AL57)/$AM$3)&gt;=((Endnoten!$AI$25)/100),3.1,IF(((AM57+AK57+AL57)/$AM$3)&gt;=((Endnoten!$AI$26)/100),3.2,IF(((AM57+AK57+AL57)/$AM$3)&gt;=((Endnoten!$AI$27)/100),3.3,IF(((AM57+AK57+AL57)/$AM$3)&gt;=((Endnoten!$AI$28)/100),3.4,IF(((AM57+AK57+AL57)/$AM$3)&gt;=((Endnoten!$AI$29)/100),3.5,IF(((AM57+AK57+AL57)/$AM$3)&gt;=((Endnoten!$AI$30)/100),3.6,IF(((AM57+AK57+AL57)/$AM$3)&gt;=((Endnoten!$AI$31)/100),3.7,IF(((AM57+AK57+AL57)/$AM$3)&gt;=((Endnoten!$AI$32)/100),3.8,IF(((AM57+AK57+AL57)/$AM$3)&gt;=((Endnoten!$AI$33)/100),3.9,IF(((AM57+AK57+AL57)/$AM$3)&gt;=((Endnoten!$AI$34)/100),4,IF(((AM57+AK57+AL57)/$AM$3)&gt;=((Endnoten!$AI$35)/100),4.1,IF(((AM57+AK57+AL57)/$AM$3)&gt;=((Endnoten!$AI$36)/100),4.2,IF(((AM57+AK57+AL57)/$AM$3)&gt;=((Endnoten!$AI$37)/100),4.3,IF(((AM57+AK57+AL57)/$AM$3)&gt;=((Endnoten!$AI$38)/100),4.4,IF(((AM57+AK57+AL57)/$AM$3)&gt;=((Endnoten!$AI$39)/100),4.5,IF(((AM57+AK57+AL57)/$AM$3)&gt;=((Endnoten!$AI$40)/100),4.6,IF(((AM57+AK57+AL57)/$AM$3)&gt;=((Endnoten!$AI$41)/100),4.7,IF(((AM57+AK57+AL57)/$AM$3)&gt;=((Endnoten!$AI$42)/100),4.8,IF(((AM57+AK57+AL57)/$AM$3)&gt;=((Endnoten!$AI$43)/100),4.9,5))))))))))))))))))))))))))))))))))))))))</f>
        <v>5</v>
      </c>
      <c r="AM57">
        <f t="shared" si="12"/>
        <v>32</v>
      </c>
    </row>
    <row r="58" spans="34:39" x14ac:dyDescent="0.25">
      <c r="AH58" s="21">
        <v>6.3999999999999897</v>
      </c>
      <c r="AI58" s="19">
        <f t="shared" si="14"/>
        <v>31</v>
      </c>
      <c r="AJ58">
        <f>IF(((AM58+AK58+AL58)/$AM$3)&gt;=((Endnoten!$AI$5+1)/100),1,IF(((AM58+AK58+AL58)/$AM$3)&gt;=(Endnoten!$AI$5/100),1.1,IF(((AM58+AK58+AL58)/$AM$3)&gt;=(Endnoten!$AI$6/100),1.2,IF(((AM58+AK58+AL58)/$AM$3)&gt;=(Endnoten!$AI$7/100),1.3,IF(((AM58+AK58+AL58)/$AM$3)&gt;=((Endnoten!$AI$8)/100),1.4,IF(((AM58+AK58+AL58)/$AM$3)&gt;=((Endnoten!$AI$9)/100),1.5,IF(((AM58+AK58+AL58)/$AM$3)&gt;=((Endnoten!$AI$10)/100),1.6,IF(((AM58+AK58+AL58)/$AM$3)&gt;=((Endnoten!$AI$11)/100),1.7,IF(((AM58+AK58+AL58)/$AM$3)&gt;=((Endnoten!$AI$12)/100),1.8,IF(((AM58+AK58+AL58)/$AM$3)&gt;=((Endnoten!$AI$13)/100),1.9,IF(((AM58+AK58+AL58)/$AM$3)&gt;=((Endnoten!$AI$14)/100),2,IF(((AM58+AK58+AL58)/$AM$3)&gt;=((Endnoten!$AI$15)/100),2.1,IF(((AM58+AK58+AL58)/$AM$3)&gt;=((Endnoten!$AI$16)/100),2.2,IF(((AM58+AK58+AL58)/$AM$3)&gt;=((Endnoten!$AI$17)/100),2.3,IF(((AM58+AK58+AL58)/$AM$3)&gt;=((Endnoten!$AI$18)/100),2.4,IF(((AM58+AK58+AL58)/$AM$3)&gt;=((Endnoten!$AI$19)/100),2.5,IF(((AM58+AK58+AL58)/$AM$3)&gt;=((Endnoten!$AI$20)/100),2.6,IF(((AM58+AK58+AL58)/$AM$3)&gt;=((Endnoten!$AI$21)/100),2.7,IF(((AM58+AK58+AL58)/$AM$3)&gt;=((Endnoten!$AI$22)/100),2.8,IF(((AM58+AK58+AL58)/$AM$3)&gt;=((Endnoten!$AI$23)/100),2.9,IF(((AM58+AK58+AL58)/$AM$3)&gt;=((Endnoten!$AI$24)/100),3,IF(((AM58+AK58+AL58)/$AM$3)&gt;=((Endnoten!$AI$25)/100),3.1,IF(((AM58+AK58+AL58)/$AM$3)&gt;=((Endnoten!$AI$26)/100),3.2,IF(((AM58+AK58+AL58)/$AM$3)&gt;=((Endnoten!$AI$27)/100),3.3,IF(((AM58+AK58+AL58)/$AM$3)&gt;=((Endnoten!$AI$28)/100),3.4,IF(((AM58+AK58+AL58)/$AM$3)&gt;=((Endnoten!$AI$29)/100),3.5,IF(((AM58+AK58+AL58)/$AM$3)&gt;=((Endnoten!$AI$30)/100),3.6,IF(((AM58+AK58+AL58)/$AM$3)&gt;=((Endnoten!$AI$31)/100),3.7,IF(((AM58+AK58+AL58)/$AM$3)&gt;=((Endnoten!$AI$32)/100),3.8,IF(((AM58+AK58+AL58)/$AM$3)&gt;=((Endnoten!$AI$33)/100),3.9,IF(((AM58+AK58+AL58)/$AM$3)&gt;=((Endnoten!$AI$34)/100),4,IF(((AM58+AK58+AL58)/$AM$3)&gt;=((Endnoten!$AI$35)/100),4.1,IF(((AM58+AK58+AL58)/$AM$3)&gt;=((Endnoten!$AI$36)/100),4.2,IF(((AM58+AK58+AL58)/$AM$3)&gt;=((Endnoten!$AI$37)/100),4.3,IF(((AM58+AK58+AL58)/$AM$3)&gt;=((Endnoten!$AI$38)/100),4.4,IF(((AM58+AK58+AL58)/$AM$3)&gt;=((Endnoten!$AI$39)/100),4.5,IF(((AM58+AK58+AL58)/$AM$3)&gt;=((Endnoten!$AI$40)/100),4.6,IF(((AM58+AK58+AL58)/$AM$3)&gt;=((Endnoten!$AI$41)/100),4.7,IF(((AM58+AK58+AL58)/$AM$3)&gt;=((Endnoten!$AI$42)/100),4.8,IF(((AM58+AK58+AL58)/$AM$3)&gt;=((Endnoten!$AI$43)/100),4.9,5))))))))))))))))))))))))))))))))))))))))</f>
        <v>5</v>
      </c>
      <c r="AM58">
        <f t="shared" si="12"/>
        <v>31</v>
      </c>
    </row>
    <row r="59" spans="34:39" x14ac:dyDescent="0.25">
      <c r="AH59" s="20">
        <v>6.4999999999999902</v>
      </c>
      <c r="AI59" s="19">
        <f t="shared" si="14"/>
        <v>30</v>
      </c>
      <c r="AJ59">
        <f>IF(((AM59+AK59+AL59)/$AM$3)&gt;=((Endnoten!$AI$5+1)/100),1,IF(((AM59+AK59+AL59)/$AM$3)&gt;=(Endnoten!$AI$5/100),1.1,IF(((AM59+AK59+AL59)/$AM$3)&gt;=(Endnoten!$AI$6/100),1.2,IF(((AM59+AK59+AL59)/$AM$3)&gt;=(Endnoten!$AI$7/100),1.3,IF(((AM59+AK59+AL59)/$AM$3)&gt;=((Endnoten!$AI$8)/100),1.4,IF(((AM59+AK59+AL59)/$AM$3)&gt;=((Endnoten!$AI$9)/100),1.5,IF(((AM59+AK59+AL59)/$AM$3)&gt;=((Endnoten!$AI$10)/100),1.6,IF(((AM59+AK59+AL59)/$AM$3)&gt;=((Endnoten!$AI$11)/100),1.7,IF(((AM59+AK59+AL59)/$AM$3)&gt;=((Endnoten!$AI$12)/100),1.8,IF(((AM59+AK59+AL59)/$AM$3)&gt;=((Endnoten!$AI$13)/100),1.9,IF(((AM59+AK59+AL59)/$AM$3)&gt;=((Endnoten!$AI$14)/100),2,IF(((AM59+AK59+AL59)/$AM$3)&gt;=((Endnoten!$AI$15)/100),2.1,IF(((AM59+AK59+AL59)/$AM$3)&gt;=((Endnoten!$AI$16)/100),2.2,IF(((AM59+AK59+AL59)/$AM$3)&gt;=((Endnoten!$AI$17)/100),2.3,IF(((AM59+AK59+AL59)/$AM$3)&gt;=((Endnoten!$AI$18)/100),2.4,IF(((AM59+AK59+AL59)/$AM$3)&gt;=((Endnoten!$AI$19)/100),2.5,IF(((AM59+AK59+AL59)/$AM$3)&gt;=((Endnoten!$AI$20)/100),2.6,IF(((AM59+AK59+AL59)/$AM$3)&gt;=((Endnoten!$AI$21)/100),2.7,IF(((AM59+AK59+AL59)/$AM$3)&gt;=((Endnoten!$AI$22)/100),2.8,IF(((AM59+AK59+AL59)/$AM$3)&gt;=((Endnoten!$AI$23)/100),2.9,IF(((AM59+AK59+AL59)/$AM$3)&gt;=((Endnoten!$AI$24)/100),3,IF(((AM59+AK59+AL59)/$AM$3)&gt;=((Endnoten!$AI$25)/100),3.1,IF(((AM59+AK59+AL59)/$AM$3)&gt;=((Endnoten!$AI$26)/100),3.2,IF(((AM59+AK59+AL59)/$AM$3)&gt;=((Endnoten!$AI$27)/100),3.3,IF(((AM59+AK59+AL59)/$AM$3)&gt;=((Endnoten!$AI$28)/100),3.4,IF(((AM59+AK59+AL59)/$AM$3)&gt;=((Endnoten!$AI$29)/100),3.5,IF(((AM59+AK59+AL59)/$AM$3)&gt;=((Endnoten!$AI$30)/100),3.6,IF(((AM59+AK59+AL59)/$AM$3)&gt;=((Endnoten!$AI$31)/100),3.7,IF(((AM59+AK59+AL59)/$AM$3)&gt;=((Endnoten!$AI$32)/100),3.8,IF(((AM59+AK59+AL59)/$AM$3)&gt;=((Endnoten!$AI$33)/100),3.9,IF(((AM59+AK59+AL59)/$AM$3)&gt;=((Endnoten!$AI$34)/100),4,IF(((AM59+AK59+AL59)/$AM$3)&gt;=((Endnoten!$AI$35)/100),4.1,IF(((AM59+AK59+AL59)/$AM$3)&gt;=((Endnoten!$AI$36)/100),4.2,IF(((AM59+AK59+AL59)/$AM$3)&gt;=((Endnoten!$AI$37)/100),4.3,IF(((AM59+AK59+AL59)/$AM$3)&gt;=((Endnoten!$AI$38)/100),4.4,IF(((AM59+AK59+AL59)/$AM$3)&gt;=((Endnoten!$AI$39)/100),4.5,IF(((AM59+AK59+AL59)/$AM$3)&gt;=((Endnoten!$AI$40)/100),4.6,IF(((AM59+AK59+AL59)/$AM$3)&gt;=((Endnoten!$AI$41)/100),4.7,IF(((AM59+AK59+AL59)/$AM$3)&gt;=((Endnoten!$AI$42)/100),4.8,IF(((AM59+AK59+AL59)/$AM$3)&gt;=((Endnoten!$AI$43)/100),4.9,5))))))))))))))))))))))))))))))))))))))))</f>
        <v>5</v>
      </c>
      <c r="AM59">
        <f t="shared" si="12"/>
        <v>30</v>
      </c>
    </row>
    <row r="60" spans="34:39" x14ac:dyDescent="0.25">
      <c r="AH60" s="20">
        <v>6.5999999999999899</v>
      </c>
      <c r="AI60" s="19">
        <f t="shared" si="14"/>
        <v>29</v>
      </c>
      <c r="AJ60">
        <f>IF(((AM60+AK60+AL60)/$AM$3)&gt;=((Endnoten!$AI$5+1)/100),1,IF(((AM60+AK60+AL60)/$AM$3)&gt;=(Endnoten!$AI$5/100),1.1,IF(((AM60+AK60+AL60)/$AM$3)&gt;=(Endnoten!$AI$6/100),1.2,IF(((AM60+AK60+AL60)/$AM$3)&gt;=(Endnoten!$AI$7/100),1.3,IF(((AM60+AK60+AL60)/$AM$3)&gt;=((Endnoten!$AI$8)/100),1.4,IF(((AM60+AK60+AL60)/$AM$3)&gt;=((Endnoten!$AI$9)/100),1.5,IF(((AM60+AK60+AL60)/$AM$3)&gt;=((Endnoten!$AI$10)/100),1.6,IF(((AM60+AK60+AL60)/$AM$3)&gt;=((Endnoten!$AI$11)/100),1.7,IF(((AM60+AK60+AL60)/$AM$3)&gt;=((Endnoten!$AI$12)/100),1.8,IF(((AM60+AK60+AL60)/$AM$3)&gt;=((Endnoten!$AI$13)/100),1.9,IF(((AM60+AK60+AL60)/$AM$3)&gt;=((Endnoten!$AI$14)/100),2,IF(((AM60+AK60+AL60)/$AM$3)&gt;=((Endnoten!$AI$15)/100),2.1,IF(((AM60+AK60+AL60)/$AM$3)&gt;=((Endnoten!$AI$16)/100),2.2,IF(((AM60+AK60+AL60)/$AM$3)&gt;=((Endnoten!$AI$17)/100),2.3,IF(((AM60+AK60+AL60)/$AM$3)&gt;=((Endnoten!$AI$18)/100),2.4,IF(((AM60+AK60+AL60)/$AM$3)&gt;=((Endnoten!$AI$19)/100),2.5,IF(((AM60+AK60+AL60)/$AM$3)&gt;=((Endnoten!$AI$20)/100),2.6,IF(((AM60+AK60+AL60)/$AM$3)&gt;=((Endnoten!$AI$21)/100),2.7,IF(((AM60+AK60+AL60)/$AM$3)&gt;=((Endnoten!$AI$22)/100),2.8,IF(((AM60+AK60+AL60)/$AM$3)&gt;=((Endnoten!$AI$23)/100),2.9,IF(((AM60+AK60+AL60)/$AM$3)&gt;=((Endnoten!$AI$24)/100),3,IF(((AM60+AK60+AL60)/$AM$3)&gt;=((Endnoten!$AI$25)/100),3.1,IF(((AM60+AK60+AL60)/$AM$3)&gt;=((Endnoten!$AI$26)/100),3.2,IF(((AM60+AK60+AL60)/$AM$3)&gt;=((Endnoten!$AI$27)/100),3.3,IF(((AM60+AK60+AL60)/$AM$3)&gt;=((Endnoten!$AI$28)/100),3.4,IF(((AM60+AK60+AL60)/$AM$3)&gt;=((Endnoten!$AI$29)/100),3.5,IF(((AM60+AK60+AL60)/$AM$3)&gt;=((Endnoten!$AI$30)/100),3.6,IF(((AM60+AK60+AL60)/$AM$3)&gt;=((Endnoten!$AI$31)/100),3.7,IF(((AM60+AK60+AL60)/$AM$3)&gt;=((Endnoten!$AI$32)/100),3.8,IF(((AM60+AK60+AL60)/$AM$3)&gt;=((Endnoten!$AI$33)/100),3.9,IF(((AM60+AK60+AL60)/$AM$3)&gt;=((Endnoten!$AI$34)/100),4,IF(((AM60+AK60+AL60)/$AM$3)&gt;=((Endnoten!$AI$35)/100),4.1,IF(((AM60+AK60+AL60)/$AM$3)&gt;=((Endnoten!$AI$36)/100),4.2,IF(((AM60+AK60+AL60)/$AM$3)&gt;=((Endnoten!$AI$37)/100),4.3,IF(((AM60+AK60+AL60)/$AM$3)&gt;=((Endnoten!$AI$38)/100),4.4,IF(((AM60+AK60+AL60)/$AM$3)&gt;=((Endnoten!$AI$39)/100),4.5,IF(((AM60+AK60+AL60)/$AM$3)&gt;=((Endnoten!$AI$40)/100),4.6,IF(((AM60+AK60+AL60)/$AM$3)&gt;=((Endnoten!$AI$41)/100),4.7,IF(((AM60+AK60+AL60)/$AM$3)&gt;=((Endnoten!$AI$42)/100),4.8,IF(((AM60+AK60+AL60)/$AM$3)&gt;=((Endnoten!$AI$43)/100),4.9,5))))))))))))))))))))))))))))))))))))))))</f>
        <v>5</v>
      </c>
      <c r="AM60">
        <f t="shared" si="12"/>
        <v>29</v>
      </c>
    </row>
    <row r="61" spans="34:39" x14ac:dyDescent="0.25">
      <c r="AH61" s="20">
        <v>6.6999999999999904</v>
      </c>
      <c r="AI61" s="19">
        <f t="shared" si="14"/>
        <v>28</v>
      </c>
      <c r="AJ61">
        <f>IF(((AM61+AK61+AL61)/$AM$3)&gt;=((Endnoten!$AI$5+1)/100),1,IF(((AM61+AK61+AL61)/$AM$3)&gt;=(Endnoten!$AI$5/100),1.1,IF(((AM61+AK61+AL61)/$AM$3)&gt;=(Endnoten!$AI$6/100),1.2,IF(((AM61+AK61+AL61)/$AM$3)&gt;=(Endnoten!$AI$7/100),1.3,IF(((AM61+AK61+AL61)/$AM$3)&gt;=((Endnoten!$AI$8)/100),1.4,IF(((AM61+AK61+AL61)/$AM$3)&gt;=((Endnoten!$AI$9)/100),1.5,IF(((AM61+AK61+AL61)/$AM$3)&gt;=((Endnoten!$AI$10)/100),1.6,IF(((AM61+AK61+AL61)/$AM$3)&gt;=((Endnoten!$AI$11)/100),1.7,IF(((AM61+AK61+AL61)/$AM$3)&gt;=((Endnoten!$AI$12)/100),1.8,IF(((AM61+AK61+AL61)/$AM$3)&gt;=((Endnoten!$AI$13)/100),1.9,IF(((AM61+AK61+AL61)/$AM$3)&gt;=((Endnoten!$AI$14)/100),2,IF(((AM61+AK61+AL61)/$AM$3)&gt;=((Endnoten!$AI$15)/100),2.1,IF(((AM61+AK61+AL61)/$AM$3)&gt;=((Endnoten!$AI$16)/100),2.2,IF(((AM61+AK61+AL61)/$AM$3)&gt;=((Endnoten!$AI$17)/100),2.3,IF(((AM61+AK61+AL61)/$AM$3)&gt;=((Endnoten!$AI$18)/100),2.4,IF(((AM61+AK61+AL61)/$AM$3)&gt;=((Endnoten!$AI$19)/100),2.5,IF(((AM61+AK61+AL61)/$AM$3)&gt;=((Endnoten!$AI$20)/100),2.6,IF(((AM61+AK61+AL61)/$AM$3)&gt;=((Endnoten!$AI$21)/100),2.7,IF(((AM61+AK61+AL61)/$AM$3)&gt;=((Endnoten!$AI$22)/100),2.8,IF(((AM61+AK61+AL61)/$AM$3)&gt;=((Endnoten!$AI$23)/100),2.9,IF(((AM61+AK61+AL61)/$AM$3)&gt;=((Endnoten!$AI$24)/100),3,IF(((AM61+AK61+AL61)/$AM$3)&gt;=((Endnoten!$AI$25)/100),3.1,IF(((AM61+AK61+AL61)/$AM$3)&gt;=((Endnoten!$AI$26)/100),3.2,IF(((AM61+AK61+AL61)/$AM$3)&gt;=((Endnoten!$AI$27)/100),3.3,IF(((AM61+AK61+AL61)/$AM$3)&gt;=((Endnoten!$AI$28)/100),3.4,IF(((AM61+AK61+AL61)/$AM$3)&gt;=((Endnoten!$AI$29)/100),3.5,IF(((AM61+AK61+AL61)/$AM$3)&gt;=((Endnoten!$AI$30)/100),3.6,IF(((AM61+AK61+AL61)/$AM$3)&gt;=((Endnoten!$AI$31)/100),3.7,IF(((AM61+AK61+AL61)/$AM$3)&gt;=((Endnoten!$AI$32)/100),3.8,IF(((AM61+AK61+AL61)/$AM$3)&gt;=((Endnoten!$AI$33)/100),3.9,IF(((AM61+AK61+AL61)/$AM$3)&gt;=((Endnoten!$AI$34)/100),4,IF(((AM61+AK61+AL61)/$AM$3)&gt;=((Endnoten!$AI$35)/100),4.1,IF(((AM61+AK61+AL61)/$AM$3)&gt;=((Endnoten!$AI$36)/100),4.2,IF(((AM61+AK61+AL61)/$AM$3)&gt;=((Endnoten!$AI$37)/100),4.3,IF(((AM61+AK61+AL61)/$AM$3)&gt;=((Endnoten!$AI$38)/100),4.4,IF(((AM61+AK61+AL61)/$AM$3)&gt;=((Endnoten!$AI$39)/100),4.5,IF(((AM61+AK61+AL61)/$AM$3)&gt;=((Endnoten!$AI$40)/100),4.6,IF(((AM61+AK61+AL61)/$AM$3)&gt;=((Endnoten!$AI$41)/100),4.7,IF(((AM61+AK61+AL61)/$AM$3)&gt;=((Endnoten!$AI$42)/100),4.8,IF(((AM61+AK61+AL61)/$AM$3)&gt;=((Endnoten!$AI$43)/100),4.9,5))))))))))))))))))))))))))))))))))))))))</f>
        <v>5</v>
      </c>
      <c r="AM61">
        <f t="shared" si="12"/>
        <v>28</v>
      </c>
    </row>
    <row r="62" spans="34:39" x14ac:dyDescent="0.25">
      <c r="AH62" s="21">
        <v>6.7999999999999901</v>
      </c>
      <c r="AI62" s="19">
        <f t="shared" si="14"/>
        <v>27</v>
      </c>
      <c r="AM62">
        <f t="shared" si="12"/>
        <v>27</v>
      </c>
    </row>
    <row r="63" spans="34:39" x14ac:dyDescent="0.25">
      <c r="AH63" s="20">
        <v>6.8999999999999897</v>
      </c>
      <c r="AI63" s="19">
        <f t="shared" si="14"/>
        <v>26</v>
      </c>
    </row>
    <row r="64" spans="34:39" x14ac:dyDescent="0.25">
      <c r="AH64" s="20">
        <v>6.9999999999999902</v>
      </c>
      <c r="AI64" s="19">
        <f t="shared" si="14"/>
        <v>25</v>
      </c>
    </row>
    <row r="65" spans="34:35" x14ac:dyDescent="0.25">
      <c r="AH65" s="20">
        <v>7.0999999999999899</v>
      </c>
      <c r="AI65" s="19">
        <f t="shared" si="14"/>
        <v>24</v>
      </c>
    </row>
    <row r="66" spans="34:35" x14ac:dyDescent="0.25">
      <c r="AH66" s="21">
        <v>7.1999999999999904</v>
      </c>
      <c r="AI66" s="19">
        <f t="shared" si="14"/>
        <v>23</v>
      </c>
    </row>
    <row r="67" spans="34:35" x14ac:dyDescent="0.25">
      <c r="AH67" s="20">
        <v>7.2999999999999901</v>
      </c>
      <c r="AI67" s="19">
        <f t="shared" si="14"/>
        <v>22</v>
      </c>
    </row>
  </sheetData>
  <mergeCells count="25">
    <mergeCell ref="AV2:AV3"/>
    <mergeCell ref="AU2:AU3"/>
    <mergeCell ref="AD2:AD3"/>
    <mergeCell ref="AC2:AC3"/>
    <mergeCell ref="A3:B3"/>
    <mergeCell ref="AA2:AB2"/>
    <mergeCell ref="E2:E3"/>
    <mergeCell ref="F2:F3"/>
    <mergeCell ref="I2:I3"/>
    <mergeCell ref="J2:J3"/>
    <mergeCell ref="M2:M3"/>
    <mergeCell ref="N2:N3"/>
    <mergeCell ref="Q2:Q3"/>
    <mergeCell ref="Z1:Z3"/>
    <mergeCell ref="R2:R3"/>
    <mergeCell ref="U2:U3"/>
    <mergeCell ref="V2:V3"/>
    <mergeCell ref="W1:W2"/>
    <mergeCell ref="Y1:Y3"/>
    <mergeCell ref="C1:F1"/>
    <mergeCell ref="G1:J1"/>
    <mergeCell ref="K1:N1"/>
    <mergeCell ref="O1:R1"/>
    <mergeCell ref="S1:V1"/>
    <mergeCell ref="X1:X3"/>
  </mergeCells>
  <conditionalFormatting sqref="AU4:AV33">
    <cfRule type="colorScale" priority="1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1846-61DA-40E8-A0EC-A1BFD2F576B1}">
  <dimension ref="A1:AS43"/>
  <sheetViews>
    <sheetView tabSelected="1" zoomScaleNormal="100" workbookViewId="0">
      <selection activeCell="AT4" sqref="AT4"/>
    </sheetView>
  </sheetViews>
  <sheetFormatPr baseColWidth="10" defaultColWidth="11.42578125" defaultRowHeight="15" x14ac:dyDescent="0.25"/>
  <cols>
    <col min="2" max="2" width="10.7109375" customWidth="1"/>
    <col min="3" max="3" width="8.28515625" customWidth="1"/>
    <col min="4" max="4" width="3.28515625" customWidth="1"/>
    <col min="5" max="5" width="8.42578125" bestFit="1" customWidth="1"/>
    <col min="6" max="6" width="3" customWidth="1"/>
    <col min="7" max="7" width="7.7109375" customWidth="1"/>
    <col min="8" max="8" width="2.85546875" customWidth="1"/>
    <col min="9" max="9" width="5.7109375" bestFit="1" customWidth="1"/>
    <col min="10" max="10" width="3.140625" customWidth="1"/>
    <col min="11" max="11" width="5.7109375" bestFit="1" customWidth="1"/>
    <col min="12" max="12" width="2.5703125" customWidth="1"/>
    <col min="13" max="13" width="7.7109375" style="26" customWidth="1"/>
    <col min="14" max="14" width="10.28515625" customWidth="1"/>
    <col min="15" max="15" width="13.28515625" customWidth="1"/>
    <col min="17" max="25" width="4.7109375" bestFit="1" customWidth="1"/>
    <col min="26" max="26" width="14.42578125" bestFit="1" customWidth="1"/>
  </cols>
  <sheetData>
    <row r="1" spans="1:45" ht="15.75" thickBot="1" x14ac:dyDescent="0.3">
      <c r="A1" s="195" t="s">
        <v>221</v>
      </c>
      <c r="B1" s="192" t="s">
        <v>74</v>
      </c>
      <c r="C1" s="194" t="s">
        <v>60</v>
      </c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80" t="s">
        <v>75</v>
      </c>
      <c r="O1" s="188">
        <f>Notenliste!AT1</f>
        <v>0.4</v>
      </c>
      <c r="P1" s="189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</row>
    <row r="2" spans="1:45" ht="15.75" thickBot="1" x14ac:dyDescent="0.3">
      <c r="A2" s="196"/>
      <c r="B2" s="193"/>
      <c r="C2" s="151">
        <f>Notenliste!D1</f>
        <v>10</v>
      </c>
      <c r="D2" s="57">
        <v>1</v>
      </c>
      <c r="E2" s="56">
        <f>Notenliste!F1</f>
        <v>0</v>
      </c>
      <c r="F2" s="57">
        <v>2</v>
      </c>
      <c r="G2" s="56">
        <f>Notenliste!H1</f>
        <v>0</v>
      </c>
      <c r="H2" s="69">
        <v>3</v>
      </c>
      <c r="I2" s="56">
        <f>Notenliste!J1</f>
        <v>0</v>
      </c>
      <c r="J2" s="69">
        <v>4</v>
      </c>
      <c r="K2" s="56">
        <f>Notenliste!L1</f>
        <v>0</v>
      </c>
      <c r="L2" s="69" t="s">
        <v>76</v>
      </c>
      <c r="M2" s="68" t="s">
        <v>77</v>
      </c>
      <c r="N2" s="90" t="s">
        <v>77</v>
      </c>
      <c r="O2" s="190" t="s">
        <v>48</v>
      </c>
      <c r="P2" s="191"/>
      <c r="Q2" s="90" t="str">
        <f>Notenliste!P2</f>
        <v>W1</v>
      </c>
      <c r="R2" s="90" t="str">
        <f>Notenliste!Q2</f>
        <v>W2</v>
      </c>
      <c r="S2" s="90" t="str">
        <f>Notenliste!R2</f>
        <v>W3</v>
      </c>
      <c r="T2" s="90" t="str">
        <f>Notenliste!S2</f>
        <v>W4</v>
      </c>
      <c r="U2" s="90" t="str">
        <f>Notenliste!T2</f>
        <v>W5</v>
      </c>
      <c r="V2" s="90" t="str">
        <f>Notenliste!U2</f>
        <v>W6</v>
      </c>
      <c r="W2" s="90" t="str">
        <f>Notenliste!V2</f>
        <v>W7</v>
      </c>
      <c r="X2" s="90" t="str">
        <f>Notenliste!W2</f>
        <v>W8</v>
      </c>
      <c r="Y2" s="90" t="str">
        <f>Notenliste!X2</f>
        <v>W9</v>
      </c>
      <c r="Z2" s="90" t="str">
        <f>Notenliste!Z2</f>
        <v>1                        .</v>
      </c>
      <c r="AA2" s="90">
        <f>Notenliste!AA2</f>
        <v>2</v>
      </c>
      <c r="AB2" s="90">
        <f>Notenliste!AB2</f>
        <v>3</v>
      </c>
      <c r="AC2" s="90">
        <f>Notenliste!AC2</f>
        <v>4</v>
      </c>
      <c r="AD2" s="90">
        <f>Notenliste!AD2</f>
        <v>5</v>
      </c>
      <c r="AE2" s="90">
        <f>Notenliste!AE2</f>
        <v>6</v>
      </c>
      <c r="AF2" s="90">
        <f>Notenliste!AF2</f>
        <v>7</v>
      </c>
      <c r="AG2" s="90">
        <f>Notenliste!AG2</f>
        <v>8</v>
      </c>
      <c r="AH2" s="90">
        <f>Notenliste!AH2</f>
        <v>9</v>
      </c>
      <c r="AI2" s="90">
        <f>Notenliste!AI2</f>
        <v>10</v>
      </c>
      <c r="AJ2" s="90">
        <f>Notenliste!AJ2</f>
        <v>11</v>
      </c>
      <c r="AK2" s="90">
        <f>Notenliste!AK2</f>
        <v>12</v>
      </c>
      <c r="AL2" s="90">
        <f>Notenliste!AL2</f>
        <v>13</v>
      </c>
      <c r="AM2" s="90">
        <f>Notenliste!AM2</f>
        <v>14</v>
      </c>
      <c r="AN2" s="90">
        <f>Notenliste!AN2</f>
        <v>15</v>
      </c>
      <c r="AO2" s="90">
        <f>Notenliste!AO2</f>
        <v>16</v>
      </c>
      <c r="AP2" s="90">
        <f>Notenliste!AP2</f>
        <v>17</v>
      </c>
      <c r="AQ2" s="90">
        <f>Notenliste!AQ2</f>
        <v>18</v>
      </c>
      <c r="AR2" s="90">
        <f>Notenliste!AR2</f>
        <v>19</v>
      </c>
      <c r="AS2" s="90">
        <f>Notenliste!AS2</f>
        <v>20</v>
      </c>
    </row>
    <row r="3" spans="1:45" x14ac:dyDescent="0.25">
      <c r="A3" s="152">
        <f>'Schüler+Bedienungsanleitung'!BA16</f>
        <v>1</v>
      </c>
      <c r="B3" s="152">
        <f>Notenliste!B3</f>
        <v>1</v>
      </c>
      <c r="C3" s="58">
        <f>Notenliste!D3</f>
        <v>8</v>
      </c>
      <c r="D3" s="59">
        <f>Notenliste!E3</f>
        <v>2.4</v>
      </c>
      <c r="E3" s="58">
        <f>Notenliste!F3</f>
        <v>0</v>
      </c>
      <c r="F3" s="59">
        <f>Notenliste!G3</f>
        <v>0</v>
      </c>
      <c r="G3" s="58">
        <f>Notenliste!H3</f>
        <v>0</v>
      </c>
      <c r="H3" s="59">
        <f>Notenliste!I3</f>
        <v>0</v>
      </c>
      <c r="I3" s="58">
        <f>Notenliste!J3</f>
        <v>0</v>
      </c>
      <c r="J3" s="59">
        <f>Notenliste!K3</f>
        <v>0</v>
      </c>
      <c r="K3" s="58">
        <f>Notenliste!L3</f>
        <v>0</v>
      </c>
      <c r="L3" s="70">
        <f>Notenliste!M3</f>
        <v>0</v>
      </c>
      <c r="M3" s="78">
        <f>Notenliste!N3</f>
        <v>2.4</v>
      </c>
      <c r="N3" s="81">
        <f>IF(Notenliste!AT3&lt;Endnoten!$AG$11,1,IF(Notenliste!AT3&lt;Endnoten!$AG$12,Endnoten!$AF$12,IF(Notenliste!AT3&lt;Endnoten!$AG$13,Endnoten!$AF$13,IF(Notenliste!AT3&lt;Endnoten!$AG$14,Endnoten!$AF$14,IF(Notenliste!AT3&lt;Endnoten!$AG$15,Endnoten!$AF$15,IF(Notenliste!AT3&lt;Endnoten!$AG$16,Endnoten!$AF$16,IF(Notenliste!AT3&lt;Endnoten!$AG$17,Endnoten!$AF$17,Endnoten!$AF$18)))))))</f>
        <v>1</v>
      </c>
      <c r="O3" s="67">
        <f>Notenliste!AU3</f>
        <v>1.84</v>
      </c>
      <c r="P3" s="67" t="str">
        <f>IF(Endnoten!AC4&lt;Endnoten!$AG$11,1,IF(Endnoten!AC4&lt;Endnoten!$AG$12,Endnoten!$AF$12,IF(Endnoten!AC4&lt;Endnoten!$AG$13,Endnoten!$AF$13,IF(Endnoten!AC4&lt;Endnoten!$AG$14,Endnoten!$AF$14,IF(Endnoten!AC4&lt;Endnoten!$AG$15,Endnoten!$AF$15,IF(Endnoten!AC4&lt;Endnoten!$AG$16,Endnoten!$AF$16,IF(Endnoten!AC4&lt;Endnoten!$AG$17,Endnoten!$AF$17,Endnoten!$AF$18)))))))</f>
        <v>1-2</v>
      </c>
      <c r="Q3" s="67">
        <f>IF(Notenliste!P3&gt;=1,Notenliste!P3,"")</f>
        <v>1</v>
      </c>
      <c r="R3" s="67" t="str">
        <f>IF(Notenliste!Q3&gt;=1,Notenliste!Q3,"")</f>
        <v/>
      </c>
      <c r="S3" s="67" t="str">
        <f>IF(Notenliste!R3&gt;=1,Notenliste!R3,"")</f>
        <v/>
      </c>
      <c r="T3" s="67" t="str">
        <f>IF(Notenliste!S3&gt;=1,Notenliste!S3,"")</f>
        <v/>
      </c>
      <c r="U3" s="67" t="str">
        <f>IF(Notenliste!T3&gt;=1,Notenliste!T3,"")</f>
        <v/>
      </c>
      <c r="V3" s="67" t="str">
        <f>IF(Notenliste!U3&gt;=1,Notenliste!U3,"")</f>
        <v/>
      </c>
      <c r="W3" s="67" t="str">
        <f>IF(Notenliste!V3&gt;=1,Notenliste!V3,"")</f>
        <v/>
      </c>
      <c r="X3" s="67" t="str">
        <f>IF(Notenliste!W3&gt;=1,Notenliste!W3,"")</f>
        <v/>
      </c>
      <c r="Y3" s="67" t="str">
        <f>IF(Notenliste!X3&gt;=1,Notenliste!X3,"")</f>
        <v/>
      </c>
      <c r="Z3" s="67" t="str">
        <f>IF(Notenliste!Y3&gt;=1,Notenliste!Y3,"")</f>
        <v/>
      </c>
      <c r="AA3" s="67" t="str">
        <f>IF(Notenliste!Z3&gt;=1,Notenliste!Z3,"")</f>
        <v/>
      </c>
      <c r="AB3" s="67" t="str">
        <f>IF(Notenliste!AA3&gt;=1,Notenliste!AA3,"")</f>
        <v/>
      </c>
      <c r="AC3" s="67" t="str">
        <f>IF(Notenliste!AB3&gt;=1,Notenliste!AB3,"")</f>
        <v/>
      </c>
      <c r="AD3" s="67" t="str">
        <f>IF(Notenliste!AC3&gt;=1,Notenliste!AC3,"")</f>
        <v/>
      </c>
      <c r="AE3" s="67" t="str">
        <f>IF(Notenliste!AD3&gt;=1,Notenliste!AD3,"")</f>
        <v/>
      </c>
      <c r="AF3" s="67" t="str">
        <f>IF(Notenliste!AE3&gt;=1,Notenliste!AE3,"")</f>
        <v/>
      </c>
      <c r="AG3" s="67" t="str">
        <f>IF(Notenliste!AF3&gt;=1,Notenliste!AF3,"")</f>
        <v/>
      </c>
      <c r="AH3" s="67" t="str">
        <f>IF(Notenliste!AG3&gt;=1,Notenliste!AG3,"")</f>
        <v/>
      </c>
      <c r="AI3" s="67" t="str">
        <f>IF(Notenliste!AH3&gt;=1,Notenliste!AH3,"")</f>
        <v/>
      </c>
      <c r="AJ3" s="67" t="str">
        <f>IF(Notenliste!AI3&gt;=1,Notenliste!AI3,"")</f>
        <v/>
      </c>
      <c r="AK3" s="67" t="str">
        <f>IF(Notenliste!AJ3&gt;=1,Notenliste!AJ3,"")</f>
        <v/>
      </c>
      <c r="AL3" s="67" t="str">
        <f>IF(Notenliste!AK3&gt;=1,Notenliste!AK3,"")</f>
        <v/>
      </c>
      <c r="AM3" s="67" t="str">
        <f>IF(Notenliste!AL3&gt;=1,Notenliste!AL3,"")</f>
        <v/>
      </c>
      <c r="AN3" s="67" t="str">
        <f>IF(Notenliste!AM3&gt;=1,Notenliste!AM3,"")</f>
        <v/>
      </c>
      <c r="AO3" s="67" t="str">
        <f>IF(Notenliste!AN3&gt;=1,Notenliste!AN3,"")</f>
        <v/>
      </c>
      <c r="AP3" s="67" t="str">
        <f>IF(Notenliste!AO3&gt;=1,Notenliste!AO3,"")</f>
        <v/>
      </c>
      <c r="AQ3" s="67" t="str">
        <f>IF(Notenliste!AP3&gt;=1,Notenliste!AP3,"")</f>
        <v/>
      </c>
      <c r="AR3" s="67" t="str">
        <f>IF(Notenliste!AQ3&gt;=1,Notenliste!AQ3,"")</f>
        <v/>
      </c>
      <c r="AS3" s="67" t="str">
        <f>IF(Notenliste!AR3&gt;=1,Notenliste!AR3,"")</f>
        <v/>
      </c>
    </row>
    <row r="4" spans="1:45" x14ac:dyDescent="0.25">
      <c r="A4" s="153">
        <f>'Schüler+Bedienungsanleitung'!BA17</f>
        <v>2</v>
      </c>
      <c r="B4" s="153">
        <f>Notenliste!B4</f>
        <v>2</v>
      </c>
      <c r="C4" s="71">
        <f>Notenliste!D4</f>
        <v>5</v>
      </c>
      <c r="D4" s="72">
        <f>Notenliste!E4</f>
        <v>4.5</v>
      </c>
      <c r="E4" s="71">
        <f>Notenliste!F4</f>
        <v>0</v>
      </c>
      <c r="F4" s="72">
        <f>Notenliste!G4</f>
        <v>0</v>
      </c>
      <c r="G4" s="71">
        <f>Notenliste!H4</f>
        <v>0</v>
      </c>
      <c r="H4" s="72">
        <f>Notenliste!I4</f>
        <v>0</v>
      </c>
      <c r="I4" s="71">
        <f>Notenliste!J4</f>
        <v>0</v>
      </c>
      <c r="J4" s="72">
        <f>Notenliste!K4</f>
        <v>0</v>
      </c>
      <c r="K4" s="71">
        <f>Notenliste!L4</f>
        <v>0</v>
      </c>
      <c r="L4" s="73">
        <f>Notenliste!M4</f>
        <v>0</v>
      </c>
      <c r="M4" s="79">
        <f>Notenliste!N4</f>
        <v>4.5</v>
      </c>
      <c r="N4" s="82">
        <f>IF(Notenliste!AT4&lt;Endnoten!$AG$11,1,IF(Notenliste!AT4&lt;Endnoten!$AG$12,Endnoten!$AF$12,IF(Notenliste!AT4&lt;Endnoten!$AG$13,Endnoten!$AF$13,IF(Notenliste!AT4&lt;Endnoten!$AG$14,Endnoten!$AF$14,IF(Notenliste!AT4&lt;Endnoten!$AG$15,Endnoten!$AF$15,IF(Notenliste!AT4&lt;Endnoten!$AG$16,Endnoten!$AF$16,IF(Notenliste!AT4&lt;Endnoten!$AG$17,Endnoten!$AF$17,Endnoten!$AF$18)))))))</f>
        <v>1</v>
      </c>
      <c r="O4" s="75">
        <f>Notenliste!AU4</f>
        <v>3.1</v>
      </c>
      <c r="P4" s="75">
        <f>IF(Endnoten!AC5&lt;Endnoten!$AG$11,1,IF(Endnoten!AC5&lt;Endnoten!$AG$12,Endnoten!$AF$12,IF(Endnoten!AC5&lt;Endnoten!$AG$13,Endnoten!$AF$13,IF(Endnoten!AC5&lt;Endnoten!$AG$14,Endnoten!$AF$14,IF(Endnoten!AC5&lt;Endnoten!$AG$15,Endnoten!$AF$15,IF(Endnoten!AC5&lt;Endnoten!$AG$16,Endnoten!$AF$16,IF(Endnoten!AC5&lt;Endnoten!$AG$17,Endnoten!$AF$17,Endnoten!$AF$18)))))))</f>
        <v>3</v>
      </c>
      <c r="Q4" s="75">
        <f>IF(Notenliste!P4&gt;=1,Notenliste!P4,"")</f>
        <v>1</v>
      </c>
      <c r="R4" s="75" t="str">
        <f>IF(Notenliste!Q4&gt;=1,Notenliste!Q4,"")</f>
        <v/>
      </c>
      <c r="S4" s="75" t="str">
        <f>IF(Notenliste!R4&gt;=1,Notenliste!R4,"")</f>
        <v/>
      </c>
      <c r="T4" s="75" t="str">
        <f>IF(Notenliste!S4&gt;=1,Notenliste!S4,"")</f>
        <v/>
      </c>
      <c r="U4" s="75" t="str">
        <f>IF(Notenliste!T4&gt;=1,Notenliste!T4,"")</f>
        <v/>
      </c>
      <c r="V4" s="75" t="str">
        <f>IF(Notenliste!U4&gt;=1,Notenliste!U4,"")</f>
        <v/>
      </c>
      <c r="W4" s="75" t="str">
        <f>IF(Notenliste!V4&gt;=1,Notenliste!V4,"")</f>
        <v/>
      </c>
      <c r="X4" s="75" t="str">
        <f>IF(Notenliste!W4&gt;=1,Notenliste!W4,"")</f>
        <v/>
      </c>
      <c r="Y4" s="75" t="str">
        <f>IF(Notenliste!X4&gt;=1,Notenliste!X4,"")</f>
        <v/>
      </c>
      <c r="Z4" s="75" t="str">
        <f>IF(Notenliste!Y4&gt;=1,Notenliste!Y4,"")</f>
        <v/>
      </c>
      <c r="AA4" s="75" t="str">
        <f>IF(Notenliste!Z4&gt;=1,Notenliste!Z4,"")</f>
        <v/>
      </c>
      <c r="AB4" s="75" t="str">
        <f>IF(Notenliste!AA4&gt;=1,Notenliste!AA4,"")</f>
        <v/>
      </c>
      <c r="AC4" s="75" t="str">
        <f>IF(Notenliste!AB4&gt;=1,Notenliste!AB4,"")</f>
        <v/>
      </c>
      <c r="AD4" s="75" t="str">
        <f>IF(Notenliste!AC4&gt;=1,Notenliste!AC4,"")</f>
        <v/>
      </c>
      <c r="AE4" s="75" t="str">
        <f>IF(Notenliste!AD4&gt;=1,Notenliste!AD4,"")</f>
        <v/>
      </c>
      <c r="AF4" s="75" t="str">
        <f>IF(Notenliste!AE4&gt;=1,Notenliste!AE4,"")</f>
        <v/>
      </c>
      <c r="AG4" s="75" t="str">
        <f>IF(Notenliste!AF4&gt;=1,Notenliste!AF4,"")</f>
        <v/>
      </c>
      <c r="AH4" s="75" t="str">
        <f>IF(Notenliste!AG4&gt;=1,Notenliste!AG4,"")</f>
        <v/>
      </c>
      <c r="AI4" s="75" t="str">
        <f>IF(Notenliste!AH4&gt;=1,Notenliste!AH4,"")</f>
        <v/>
      </c>
      <c r="AJ4" s="75" t="str">
        <f>IF(Notenliste!AI4&gt;=1,Notenliste!AI4,"")</f>
        <v/>
      </c>
      <c r="AK4" s="75" t="str">
        <f>IF(Notenliste!AJ4&gt;=1,Notenliste!AJ4,"")</f>
        <v/>
      </c>
      <c r="AL4" s="75" t="str">
        <f>IF(Notenliste!AK4&gt;=1,Notenliste!AK4,"")</f>
        <v/>
      </c>
      <c r="AM4" s="75" t="str">
        <f>IF(Notenliste!AL4&gt;=1,Notenliste!AL4,"")</f>
        <v/>
      </c>
      <c r="AN4" s="75" t="str">
        <f>IF(Notenliste!AM4&gt;=1,Notenliste!AM4,"")</f>
        <v/>
      </c>
      <c r="AO4" s="75" t="str">
        <f>IF(Notenliste!AN4&gt;=1,Notenliste!AN4,"")</f>
        <v/>
      </c>
      <c r="AP4" s="75" t="str">
        <f>IF(Notenliste!AO4&gt;=1,Notenliste!AO4,"")</f>
        <v/>
      </c>
      <c r="AQ4" s="75" t="str">
        <f>IF(Notenliste!AP4&gt;=1,Notenliste!AP4,"")</f>
        <v/>
      </c>
      <c r="AR4" s="75" t="str">
        <f>IF(Notenliste!AQ4&gt;=1,Notenliste!AQ4,"")</f>
        <v/>
      </c>
      <c r="AS4" s="75" t="str">
        <f>IF(Notenliste!AR4&gt;=1,Notenliste!AR4,"")</f>
        <v/>
      </c>
    </row>
    <row r="5" spans="1:45" x14ac:dyDescent="0.25">
      <c r="A5" s="154">
        <f>'Schüler+Bedienungsanleitung'!BA18</f>
        <v>3</v>
      </c>
      <c r="B5" s="154">
        <f>Notenliste!B5</f>
        <v>3</v>
      </c>
      <c r="C5" s="58">
        <f>Notenliste!D5</f>
        <v>0</v>
      </c>
      <c r="D5" s="59">
        <f>Notenliste!E5</f>
        <v>0</v>
      </c>
      <c r="E5" s="58">
        <f>Notenliste!F5</f>
        <v>0</v>
      </c>
      <c r="F5" s="59">
        <f>Notenliste!G5</f>
        <v>0</v>
      </c>
      <c r="G5" s="58">
        <f>Notenliste!H5</f>
        <v>0</v>
      </c>
      <c r="H5" s="59">
        <f>Notenliste!I5</f>
        <v>0</v>
      </c>
      <c r="I5" s="58">
        <f>Notenliste!J5</f>
        <v>0</v>
      </c>
      <c r="J5" s="59">
        <f>Notenliste!K5</f>
        <v>0</v>
      </c>
      <c r="K5" s="58">
        <f>Notenliste!L5</f>
        <v>0</v>
      </c>
      <c r="L5" s="70">
        <f>Notenliste!M5</f>
        <v>0</v>
      </c>
      <c r="M5" s="78" t="str">
        <f>Notenliste!N5</f>
        <v>ND</v>
      </c>
      <c r="N5" s="81">
        <f>IF(Notenliste!AT5&lt;Endnoten!$AG$11,1,IF(Notenliste!AT5&lt;Endnoten!$AG$12,Endnoten!$AF$12,IF(Notenliste!AT5&lt;Endnoten!$AG$13,Endnoten!$AF$13,IF(Notenliste!AT5&lt;Endnoten!$AG$14,Endnoten!$AF$14,IF(Notenliste!AT5&lt;Endnoten!$AG$15,Endnoten!$AF$15,IF(Notenliste!AT5&lt;Endnoten!$AG$16,Endnoten!$AF$16,IF(Notenliste!AT5&lt;Endnoten!$AG$17,Endnoten!$AF$17,Endnoten!$AF$18)))))))</f>
        <v>1</v>
      </c>
      <c r="O5" s="67" t="str">
        <f>Notenliste!AU5</f>
        <v>Nur MA</v>
      </c>
      <c r="P5" s="67" t="str">
        <f>IF(Endnoten!AC6&lt;Endnoten!$AG$11,1,IF(Endnoten!AC6&lt;Endnoten!$AG$12,Endnoten!$AF$12,IF(Endnoten!AC6&lt;Endnoten!$AG$13,Endnoten!$AF$13,IF(Endnoten!AC6&lt;Endnoten!$AG$14,Endnoten!$AF$14,IF(Endnoten!AC6&lt;Endnoten!$AG$15,Endnoten!$AF$15,IF(Endnoten!AC6&lt;Endnoten!$AG$16,Endnoten!$AF$16,IF(Endnoten!AC6&lt;Endnoten!$AG$17,Endnoten!$AF$17,Endnoten!$AF$18)))))))</f>
        <v>4-5</v>
      </c>
      <c r="Q5" s="67">
        <f>IF(Notenliste!P5&gt;=1,Notenliste!P5,"")</f>
        <v>1</v>
      </c>
      <c r="R5" s="67" t="str">
        <f>IF(Notenliste!Q5&gt;=1,Notenliste!Q5,"")</f>
        <v/>
      </c>
      <c r="S5" s="67" t="str">
        <f>IF(Notenliste!R5&gt;=1,Notenliste!R5,"")</f>
        <v/>
      </c>
      <c r="T5" s="67" t="str">
        <f>IF(Notenliste!S5&gt;=1,Notenliste!S5,"")</f>
        <v/>
      </c>
      <c r="U5" s="67" t="str">
        <f>IF(Notenliste!T5&gt;=1,Notenliste!T5,"")</f>
        <v/>
      </c>
      <c r="V5" s="67" t="str">
        <f>IF(Notenliste!U5&gt;=1,Notenliste!U5,"")</f>
        <v/>
      </c>
      <c r="W5" s="67" t="str">
        <f>IF(Notenliste!V5&gt;=1,Notenliste!V5,"")</f>
        <v/>
      </c>
      <c r="X5" s="67" t="str">
        <f>IF(Notenliste!W5&gt;=1,Notenliste!W5,"")</f>
        <v/>
      </c>
      <c r="Y5" s="67" t="str">
        <f>IF(Notenliste!X5&gt;=1,Notenliste!X5,"")</f>
        <v/>
      </c>
      <c r="Z5" s="67" t="str">
        <f>IF(Notenliste!Y5&gt;=1,Notenliste!Y5,"")</f>
        <v/>
      </c>
      <c r="AA5" s="67" t="str">
        <f>IF(Notenliste!Z5&gt;=1,Notenliste!Z5,"")</f>
        <v/>
      </c>
      <c r="AB5" s="67" t="str">
        <f>IF(Notenliste!AA5&gt;=1,Notenliste!AA5,"")</f>
        <v/>
      </c>
      <c r="AC5" s="67" t="str">
        <f>IF(Notenliste!AB5&gt;=1,Notenliste!AB5,"")</f>
        <v/>
      </c>
      <c r="AD5" s="67" t="str">
        <f>IF(Notenliste!AC5&gt;=1,Notenliste!AC5,"")</f>
        <v/>
      </c>
      <c r="AE5" s="67" t="str">
        <f>IF(Notenliste!AD5&gt;=1,Notenliste!AD5,"")</f>
        <v/>
      </c>
      <c r="AF5" s="67" t="str">
        <f>IF(Notenliste!AE5&gt;=1,Notenliste!AE5,"")</f>
        <v/>
      </c>
      <c r="AG5" s="67" t="str">
        <f>IF(Notenliste!AF5&gt;=1,Notenliste!AF5,"")</f>
        <v/>
      </c>
      <c r="AH5" s="67" t="str">
        <f>IF(Notenliste!AG5&gt;=1,Notenliste!AG5,"")</f>
        <v/>
      </c>
      <c r="AI5" s="67" t="str">
        <f>IF(Notenliste!AH5&gt;=1,Notenliste!AH5,"")</f>
        <v/>
      </c>
      <c r="AJ5" s="67" t="str">
        <f>IF(Notenliste!AI5&gt;=1,Notenliste!AI5,"")</f>
        <v/>
      </c>
      <c r="AK5" s="67" t="str">
        <f>IF(Notenliste!AJ5&gt;=1,Notenliste!AJ5,"")</f>
        <v/>
      </c>
      <c r="AL5" s="67" t="str">
        <f>IF(Notenliste!AK5&gt;=1,Notenliste!AK5,"")</f>
        <v/>
      </c>
      <c r="AM5" s="67" t="str">
        <f>IF(Notenliste!AL5&gt;=1,Notenliste!AL5,"")</f>
        <v/>
      </c>
      <c r="AN5" s="67" t="str">
        <f>IF(Notenliste!AM5&gt;=1,Notenliste!AM5,"")</f>
        <v/>
      </c>
      <c r="AO5" s="67" t="str">
        <f>IF(Notenliste!AN5&gt;=1,Notenliste!AN5,"")</f>
        <v/>
      </c>
      <c r="AP5" s="67" t="str">
        <f>IF(Notenliste!AO5&gt;=1,Notenliste!AO5,"")</f>
        <v/>
      </c>
      <c r="AQ5" s="67" t="str">
        <f>IF(Notenliste!AP5&gt;=1,Notenliste!AP5,"")</f>
        <v/>
      </c>
      <c r="AR5" s="67" t="str">
        <f>IF(Notenliste!AQ5&gt;=1,Notenliste!AQ5,"")</f>
        <v/>
      </c>
      <c r="AS5" s="67" t="str">
        <f>IF(Notenliste!AR5&gt;=1,Notenliste!AR5,"")</f>
        <v/>
      </c>
    </row>
    <row r="6" spans="1:45" x14ac:dyDescent="0.25">
      <c r="A6" s="153">
        <f>'Schüler+Bedienungsanleitung'!BA19</f>
        <v>4</v>
      </c>
      <c r="B6" s="153">
        <f>Notenliste!B6</f>
        <v>4</v>
      </c>
      <c r="C6" s="71">
        <f>Notenliste!D6</f>
        <v>0</v>
      </c>
      <c r="D6" s="72">
        <f>Notenliste!E6</f>
        <v>0</v>
      </c>
      <c r="E6" s="71">
        <f>Notenliste!F6</f>
        <v>0</v>
      </c>
      <c r="F6" s="72">
        <f>Notenliste!G6</f>
        <v>0</v>
      </c>
      <c r="G6" s="71">
        <f>Notenliste!H6</f>
        <v>0</v>
      </c>
      <c r="H6" s="72">
        <f>Notenliste!I6</f>
        <v>0</v>
      </c>
      <c r="I6" s="71">
        <f>Notenliste!J6</f>
        <v>0</v>
      </c>
      <c r="J6" s="72">
        <f>Notenliste!K6</f>
        <v>0</v>
      </c>
      <c r="K6" s="71">
        <f>Notenliste!L6</f>
        <v>0</v>
      </c>
      <c r="L6" s="73">
        <f>Notenliste!M6</f>
        <v>0</v>
      </c>
      <c r="M6" s="79" t="str">
        <f>Notenliste!N6</f>
        <v>ND</v>
      </c>
      <c r="N6" s="82">
        <f>IF(Notenliste!AT6&lt;Endnoten!$AG$11,1,IF(Notenliste!AT6&lt;Endnoten!$AG$12,Endnoten!$AF$12,IF(Notenliste!AT6&lt;Endnoten!$AG$13,Endnoten!$AF$13,IF(Notenliste!AT6&lt;Endnoten!$AG$14,Endnoten!$AF$14,IF(Notenliste!AT6&lt;Endnoten!$AG$15,Endnoten!$AF$15,IF(Notenliste!AT6&lt;Endnoten!$AG$16,Endnoten!$AF$16,IF(Notenliste!AT6&lt;Endnoten!$AG$17,Endnoten!$AF$17,Endnoten!$AF$18)))))))</f>
        <v>1</v>
      </c>
      <c r="O6" s="75" t="str">
        <f>Notenliste!AU6</f>
        <v>Nur MA</v>
      </c>
      <c r="P6" s="75" t="str">
        <f>IF(Endnoten!AC7&lt;Endnoten!$AG$11,1,IF(Endnoten!AC7&lt;Endnoten!$AG$12,Endnoten!$AF$12,IF(Endnoten!AC7&lt;Endnoten!$AG$13,Endnoten!$AF$13,IF(Endnoten!AC7&lt;Endnoten!$AG$14,Endnoten!$AF$14,IF(Endnoten!AC7&lt;Endnoten!$AG$15,Endnoten!$AF$15,IF(Endnoten!AC7&lt;Endnoten!$AG$16,Endnoten!$AF$16,IF(Endnoten!AC7&lt;Endnoten!$AG$17,Endnoten!$AF$17,Endnoten!$AF$18)))))))</f>
        <v>4-5</v>
      </c>
      <c r="Q6" s="75">
        <f>IF(Notenliste!P6&gt;=1,Notenliste!P6,"")</f>
        <v>1</v>
      </c>
      <c r="R6" s="75" t="str">
        <f>IF(Notenliste!Q6&gt;=1,Notenliste!Q6,"")</f>
        <v/>
      </c>
      <c r="S6" s="75" t="str">
        <f>IF(Notenliste!R6&gt;=1,Notenliste!R6,"")</f>
        <v/>
      </c>
      <c r="T6" s="75" t="str">
        <f>IF(Notenliste!S6&gt;=1,Notenliste!S6,"")</f>
        <v/>
      </c>
      <c r="U6" s="75" t="str">
        <f>IF(Notenliste!T6&gt;=1,Notenliste!T6,"")</f>
        <v/>
      </c>
      <c r="V6" s="75" t="str">
        <f>IF(Notenliste!U6&gt;=1,Notenliste!U6,"")</f>
        <v/>
      </c>
      <c r="W6" s="75" t="str">
        <f>IF(Notenliste!V6&gt;=1,Notenliste!V6,"")</f>
        <v/>
      </c>
      <c r="X6" s="75" t="str">
        <f>IF(Notenliste!W6&gt;=1,Notenliste!W6,"")</f>
        <v/>
      </c>
      <c r="Y6" s="75" t="str">
        <f>IF(Notenliste!X6&gt;=1,Notenliste!X6,"")</f>
        <v/>
      </c>
      <c r="Z6" s="75" t="str">
        <f>IF(Notenliste!Y6&gt;=1,Notenliste!Y6,"")</f>
        <v/>
      </c>
      <c r="AA6" s="75" t="str">
        <f>IF(Notenliste!Z6&gt;=1,Notenliste!Z6,"")</f>
        <v/>
      </c>
      <c r="AB6" s="75" t="str">
        <f>IF(Notenliste!AA6&gt;=1,Notenliste!AA6,"")</f>
        <v/>
      </c>
      <c r="AC6" s="75" t="str">
        <f>IF(Notenliste!AB6&gt;=1,Notenliste!AB6,"")</f>
        <v/>
      </c>
      <c r="AD6" s="75" t="str">
        <f>IF(Notenliste!AC6&gt;=1,Notenliste!AC6,"")</f>
        <v/>
      </c>
      <c r="AE6" s="75" t="str">
        <f>IF(Notenliste!AD6&gt;=1,Notenliste!AD6,"")</f>
        <v/>
      </c>
      <c r="AF6" s="75" t="str">
        <f>IF(Notenliste!AE6&gt;=1,Notenliste!AE6,"")</f>
        <v/>
      </c>
      <c r="AG6" s="75" t="str">
        <f>IF(Notenliste!AF6&gt;=1,Notenliste!AF6,"")</f>
        <v/>
      </c>
      <c r="AH6" s="75" t="str">
        <f>IF(Notenliste!AG6&gt;=1,Notenliste!AG6,"")</f>
        <v/>
      </c>
      <c r="AI6" s="75" t="str">
        <f>IF(Notenliste!AH6&gt;=1,Notenliste!AH6,"")</f>
        <v/>
      </c>
      <c r="AJ6" s="75" t="str">
        <f>IF(Notenliste!AI6&gt;=1,Notenliste!AI6,"")</f>
        <v/>
      </c>
      <c r="AK6" s="75" t="str">
        <f>IF(Notenliste!AJ6&gt;=1,Notenliste!AJ6,"")</f>
        <v/>
      </c>
      <c r="AL6" s="75" t="str">
        <f>IF(Notenliste!AK6&gt;=1,Notenliste!AK6,"")</f>
        <v/>
      </c>
      <c r="AM6" s="75" t="str">
        <f>IF(Notenliste!AL6&gt;=1,Notenliste!AL6,"")</f>
        <v/>
      </c>
      <c r="AN6" s="75" t="str">
        <f>IF(Notenliste!AM6&gt;=1,Notenliste!AM6,"")</f>
        <v/>
      </c>
      <c r="AO6" s="75" t="str">
        <f>IF(Notenliste!AN6&gt;=1,Notenliste!AN6,"")</f>
        <v/>
      </c>
      <c r="AP6" s="75" t="str">
        <f>IF(Notenliste!AO6&gt;=1,Notenliste!AO6,"")</f>
        <v/>
      </c>
      <c r="AQ6" s="75" t="str">
        <f>IF(Notenliste!AP6&gt;=1,Notenliste!AP6,"")</f>
        <v/>
      </c>
      <c r="AR6" s="75" t="str">
        <f>IF(Notenliste!AQ6&gt;=1,Notenliste!AQ6,"")</f>
        <v/>
      </c>
      <c r="AS6" s="75" t="str">
        <f>IF(Notenliste!AR6&gt;=1,Notenliste!AR6,"")</f>
        <v/>
      </c>
    </row>
    <row r="7" spans="1:45" x14ac:dyDescent="0.25">
      <c r="A7" s="154">
        <f>'Schüler+Bedienungsanleitung'!BA20</f>
        <v>5</v>
      </c>
      <c r="B7" s="154">
        <f>Notenliste!B7</f>
        <v>5</v>
      </c>
      <c r="C7" s="58">
        <f>Notenliste!D7</f>
        <v>0</v>
      </c>
      <c r="D7" s="59">
        <f>Notenliste!E7</f>
        <v>0</v>
      </c>
      <c r="E7" s="58">
        <f>Notenliste!F7</f>
        <v>0</v>
      </c>
      <c r="F7" s="59">
        <f>Notenliste!G7</f>
        <v>0</v>
      </c>
      <c r="G7" s="58">
        <f>Notenliste!H7</f>
        <v>0</v>
      </c>
      <c r="H7" s="59">
        <f>Notenliste!I7</f>
        <v>0</v>
      </c>
      <c r="I7" s="58">
        <f>Notenliste!J7</f>
        <v>0</v>
      </c>
      <c r="J7" s="59">
        <f>Notenliste!K7</f>
        <v>0</v>
      </c>
      <c r="K7" s="58">
        <f>Notenliste!L7</f>
        <v>0</v>
      </c>
      <c r="L7" s="70">
        <f>Notenliste!M7</f>
        <v>0</v>
      </c>
      <c r="M7" s="78" t="str">
        <f>Notenliste!N7</f>
        <v>ND</v>
      </c>
      <c r="N7" s="81">
        <f>IF(Notenliste!AT7&lt;Endnoten!$AG$11,1,IF(Notenliste!AT7&lt;Endnoten!$AG$12,Endnoten!$AF$12,IF(Notenliste!AT7&lt;Endnoten!$AG$13,Endnoten!$AF$13,IF(Notenliste!AT7&lt;Endnoten!$AG$14,Endnoten!$AF$14,IF(Notenliste!AT7&lt;Endnoten!$AG$15,Endnoten!$AF$15,IF(Notenliste!AT7&lt;Endnoten!$AG$16,Endnoten!$AF$16,IF(Notenliste!AT7&lt;Endnoten!$AG$17,Endnoten!$AF$17,Endnoten!$AF$18)))))))</f>
        <v>1</v>
      </c>
      <c r="O7" s="67" t="str">
        <f>Notenliste!AU7</f>
        <v>Nur MA</v>
      </c>
      <c r="P7" s="67" t="str">
        <f>IF(Endnoten!AC8&lt;Endnoten!$AG$11,1,IF(Endnoten!AC8&lt;Endnoten!$AG$12,Endnoten!$AF$12,IF(Endnoten!AC8&lt;Endnoten!$AG$13,Endnoten!$AF$13,IF(Endnoten!AC8&lt;Endnoten!$AG$14,Endnoten!$AF$14,IF(Endnoten!AC8&lt;Endnoten!$AG$15,Endnoten!$AF$15,IF(Endnoten!AC8&lt;Endnoten!$AG$16,Endnoten!$AF$16,IF(Endnoten!AC8&lt;Endnoten!$AG$17,Endnoten!$AF$17,Endnoten!$AF$18)))))))</f>
        <v>4-5</v>
      </c>
      <c r="Q7" s="67">
        <f>IF(Notenliste!P7&gt;=1,Notenliste!P7,"")</f>
        <v>1</v>
      </c>
      <c r="R7" s="67" t="str">
        <f>IF(Notenliste!Q7&gt;=1,Notenliste!Q7,"")</f>
        <v/>
      </c>
      <c r="S7" s="67" t="str">
        <f>IF(Notenliste!R7&gt;=1,Notenliste!R7,"")</f>
        <v/>
      </c>
      <c r="T7" s="67" t="str">
        <f>IF(Notenliste!S7&gt;=1,Notenliste!S7,"")</f>
        <v/>
      </c>
      <c r="U7" s="67" t="str">
        <f>IF(Notenliste!T7&gt;=1,Notenliste!T7,"")</f>
        <v/>
      </c>
      <c r="V7" s="67" t="str">
        <f>IF(Notenliste!U7&gt;=1,Notenliste!U7,"")</f>
        <v/>
      </c>
      <c r="W7" s="67" t="str">
        <f>IF(Notenliste!V7&gt;=1,Notenliste!V7,"")</f>
        <v/>
      </c>
      <c r="X7" s="67" t="str">
        <f>IF(Notenliste!W7&gt;=1,Notenliste!W7,"")</f>
        <v/>
      </c>
      <c r="Y7" s="67" t="str">
        <f>IF(Notenliste!X7&gt;=1,Notenliste!X7,"")</f>
        <v/>
      </c>
      <c r="Z7" s="67" t="str">
        <f>IF(Notenliste!Y7&gt;=1,Notenliste!Y7,"")</f>
        <v/>
      </c>
      <c r="AA7" s="67" t="str">
        <f>IF(Notenliste!Z7&gt;=1,Notenliste!Z7,"")</f>
        <v/>
      </c>
      <c r="AB7" s="67" t="str">
        <f>IF(Notenliste!AA7&gt;=1,Notenliste!AA7,"")</f>
        <v/>
      </c>
      <c r="AC7" s="67" t="str">
        <f>IF(Notenliste!AB7&gt;=1,Notenliste!AB7,"")</f>
        <v/>
      </c>
      <c r="AD7" s="67" t="str">
        <f>IF(Notenliste!AC7&gt;=1,Notenliste!AC7,"")</f>
        <v/>
      </c>
      <c r="AE7" s="67" t="str">
        <f>IF(Notenliste!AD7&gt;=1,Notenliste!AD7,"")</f>
        <v/>
      </c>
      <c r="AF7" s="67" t="str">
        <f>IF(Notenliste!AE7&gt;=1,Notenliste!AE7,"")</f>
        <v/>
      </c>
      <c r="AG7" s="67" t="str">
        <f>IF(Notenliste!AF7&gt;=1,Notenliste!AF7,"")</f>
        <v/>
      </c>
      <c r="AH7" s="67" t="str">
        <f>IF(Notenliste!AG7&gt;=1,Notenliste!AG7,"")</f>
        <v/>
      </c>
      <c r="AI7" s="67" t="str">
        <f>IF(Notenliste!AH7&gt;=1,Notenliste!AH7,"")</f>
        <v/>
      </c>
      <c r="AJ7" s="67" t="str">
        <f>IF(Notenliste!AI7&gt;=1,Notenliste!AI7,"")</f>
        <v/>
      </c>
      <c r="AK7" s="67" t="str">
        <f>IF(Notenliste!AJ7&gt;=1,Notenliste!AJ7,"")</f>
        <v/>
      </c>
      <c r="AL7" s="67" t="str">
        <f>IF(Notenliste!AK7&gt;=1,Notenliste!AK7,"")</f>
        <v/>
      </c>
      <c r="AM7" s="67" t="str">
        <f>IF(Notenliste!AL7&gt;=1,Notenliste!AL7,"")</f>
        <v/>
      </c>
      <c r="AN7" s="67" t="str">
        <f>IF(Notenliste!AM7&gt;=1,Notenliste!AM7,"")</f>
        <v/>
      </c>
      <c r="AO7" s="67" t="str">
        <f>IF(Notenliste!AN7&gt;=1,Notenliste!AN7,"")</f>
        <v/>
      </c>
      <c r="AP7" s="67" t="str">
        <f>IF(Notenliste!AO7&gt;=1,Notenliste!AO7,"")</f>
        <v/>
      </c>
      <c r="AQ7" s="67" t="str">
        <f>IF(Notenliste!AP7&gt;=1,Notenliste!AP7,"")</f>
        <v/>
      </c>
      <c r="AR7" s="67" t="str">
        <f>IF(Notenliste!AQ7&gt;=1,Notenliste!AQ7,"")</f>
        <v/>
      </c>
      <c r="AS7" s="67" t="str">
        <f>IF(Notenliste!AR7&gt;=1,Notenliste!AR7,"")</f>
        <v/>
      </c>
    </row>
    <row r="8" spans="1:45" x14ac:dyDescent="0.25">
      <c r="A8" s="153">
        <f>'Schüler+Bedienungsanleitung'!BA21</f>
        <v>6</v>
      </c>
      <c r="B8" s="153">
        <f>Notenliste!B8</f>
        <v>6</v>
      </c>
      <c r="C8" s="71">
        <f>Notenliste!D8</f>
        <v>0</v>
      </c>
      <c r="D8" s="72">
        <f>Notenliste!E8</f>
        <v>0</v>
      </c>
      <c r="E8" s="71">
        <f>Notenliste!F8</f>
        <v>0</v>
      </c>
      <c r="F8" s="72">
        <f>Notenliste!G8</f>
        <v>0</v>
      </c>
      <c r="G8" s="71">
        <f>Notenliste!H8</f>
        <v>0</v>
      </c>
      <c r="H8" s="72">
        <f>Notenliste!I8</f>
        <v>0</v>
      </c>
      <c r="I8" s="71">
        <f>Notenliste!J8</f>
        <v>0</v>
      </c>
      <c r="J8" s="72">
        <f>Notenliste!K8</f>
        <v>0</v>
      </c>
      <c r="K8" s="71">
        <f>Notenliste!L8</f>
        <v>0</v>
      </c>
      <c r="L8" s="73">
        <f>Notenliste!M8</f>
        <v>0</v>
      </c>
      <c r="M8" s="79" t="str">
        <f>Notenliste!N8</f>
        <v>ND</v>
      </c>
      <c r="N8" s="82">
        <f>IF(Notenliste!AT8&lt;Endnoten!$AG$11,1,IF(Notenliste!AT8&lt;Endnoten!$AG$12,Endnoten!$AF$12,IF(Notenliste!AT8&lt;Endnoten!$AG$13,Endnoten!$AF$13,IF(Notenliste!AT8&lt;Endnoten!$AG$14,Endnoten!$AF$14,IF(Notenliste!AT8&lt;Endnoten!$AG$15,Endnoten!$AF$15,IF(Notenliste!AT8&lt;Endnoten!$AG$16,Endnoten!$AF$16,IF(Notenliste!AT8&lt;Endnoten!$AG$17,Endnoten!$AF$17,Endnoten!$AF$18)))))))</f>
        <v>1</v>
      </c>
      <c r="O8" s="75" t="str">
        <f>Notenliste!AU8</f>
        <v>Nur MA</v>
      </c>
      <c r="P8" s="75" t="str">
        <f>IF(Endnoten!AC9&lt;Endnoten!$AG$11,1,IF(Endnoten!AC9&lt;Endnoten!$AG$12,Endnoten!$AF$12,IF(Endnoten!AC9&lt;Endnoten!$AG$13,Endnoten!$AF$13,IF(Endnoten!AC9&lt;Endnoten!$AG$14,Endnoten!$AF$14,IF(Endnoten!AC9&lt;Endnoten!$AG$15,Endnoten!$AF$15,IF(Endnoten!AC9&lt;Endnoten!$AG$16,Endnoten!$AF$16,IF(Endnoten!AC9&lt;Endnoten!$AG$17,Endnoten!$AF$17,Endnoten!$AF$18)))))))</f>
        <v>4-5</v>
      </c>
      <c r="Q8" s="75">
        <f>IF(Notenliste!P8&gt;=1,Notenliste!P8,"")</f>
        <v>1</v>
      </c>
      <c r="R8" s="75" t="str">
        <f>IF(Notenliste!Q8&gt;=1,Notenliste!Q8,"")</f>
        <v/>
      </c>
      <c r="S8" s="75" t="str">
        <f>IF(Notenliste!R8&gt;=1,Notenliste!R8,"")</f>
        <v/>
      </c>
      <c r="T8" s="75" t="str">
        <f>IF(Notenliste!S8&gt;=1,Notenliste!S8,"")</f>
        <v/>
      </c>
      <c r="U8" s="75" t="str">
        <f>IF(Notenliste!T8&gt;=1,Notenliste!T8,"")</f>
        <v/>
      </c>
      <c r="V8" s="75" t="str">
        <f>IF(Notenliste!U8&gt;=1,Notenliste!U8,"")</f>
        <v/>
      </c>
      <c r="W8" s="75" t="str">
        <f>IF(Notenliste!V8&gt;=1,Notenliste!V8,"")</f>
        <v/>
      </c>
      <c r="X8" s="75" t="str">
        <f>IF(Notenliste!W8&gt;=1,Notenliste!W8,"")</f>
        <v/>
      </c>
      <c r="Y8" s="75" t="str">
        <f>IF(Notenliste!X8&gt;=1,Notenliste!X8,"")</f>
        <v/>
      </c>
      <c r="Z8" s="75" t="str">
        <f>IF(Notenliste!Y8&gt;=1,Notenliste!Y8,"")</f>
        <v/>
      </c>
      <c r="AA8" s="75" t="str">
        <f>IF(Notenliste!Z8&gt;=1,Notenliste!Z8,"")</f>
        <v/>
      </c>
      <c r="AB8" s="75" t="str">
        <f>IF(Notenliste!AA8&gt;=1,Notenliste!AA8,"")</f>
        <v/>
      </c>
      <c r="AC8" s="75" t="str">
        <f>IF(Notenliste!AB8&gt;=1,Notenliste!AB8,"")</f>
        <v/>
      </c>
      <c r="AD8" s="75" t="str">
        <f>IF(Notenliste!AC8&gt;=1,Notenliste!AC8,"")</f>
        <v/>
      </c>
      <c r="AE8" s="75" t="str">
        <f>IF(Notenliste!AD8&gt;=1,Notenliste!AD8,"")</f>
        <v/>
      </c>
      <c r="AF8" s="75" t="str">
        <f>IF(Notenliste!AE8&gt;=1,Notenliste!AE8,"")</f>
        <v/>
      </c>
      <c r="AG8" s="75" t="str">
        <f>IF(Notenliste!AF8&gt;=1,Notenliste!AF8,"")</f>
        <v/>
      </c>
      <c r="AH8" s="75" t="str">
        <f>IF(Notenliste!AG8&gt;=1,Notenliste!AG8,"")</f>
        <v/>
      </c>
      <c r="AI8" s="75" t="str">
        <f>IF(Notenliste!AH8&gt;=1,Notenliste!AH8,"")</f>
        <v/>
      </c>
      <c r="AJ8" s="75" t="str">
        <f>IF(Notenliste!AI8&gt;=1,Notenliste!AI8,"")</f>
        <v/>
      </c>
      <c r="AK8" s="75" t="str">
        <f>IF(Notenliste!AJ8&gt;=1,Notenliste!AJ8,"")</f>
        <v/>
      </c>
      <c r="AL8" s="75" t="str">
        <f>IF(Notenliste!AK8&gt;=1,Notenliste!AK8,"")</f>
        <v/>
      </c>
      <c r="AM8" s="75" t="str">
        <f>IF(Notenliste!AL8&gt;=1,Notenliste!AL8,"")</f>
        <v/>
      </c>
      <c r="AN8" s="75" t="str">
        <f>IF(Notenliste!AM8&gt;=1,Notenliste!AM8,"")</f>
        <v/>
      </c>
      <c r="AO8" s="75" t="str">
        <f>IF(Notenliste!AN8&gt;=1,Notenliste!AN8,"")</f>
        <v/>
      </c>
      <c r="AP8" s="75" t="str">
        <f>IF(Notenliste!AO8&gt;=1,Notenliste!AO8,"")</f>
        <v/>
      </c>
      <c r="AQ8" s="75" t="str">
        <f>IF(Notenliste!AP8&gt;=1,Notenliste!AP8,"")</f>
        <v/>
      </c>
      <c r="AR8" s="75" t="str">
        <f>IF(Notenliste!AQ8&gt;=1,Notenliste!AQ8,"")</f>
        <v/>
      </c>
      <c r="AS8" s="75" t="str">
        <f>IF(Notenliste!AR8&gt;=1,Notenliste!AR8,"")</f>
        <v/>
      </c>
    </row>
    <row r="9" spans="1:45" x14ac:dyDescent="0.25">
      <c r="A9" s="154">
        <f>'Schüler+Bedienungsanleitung'!BA22</f>
        <v>7</v>
      </c>
      <c r="B9" s="154">
        <f>Notenliste!B9</f>
        <v>7</v>
      </c>
      <c r="C9" s="58">
        <f>Notenliste!D9</f>
        <v>0</v>
      </c>
      <c r="D9" s="59">
        <f>Notenliste!E9</f>
        <v>0</v>
      </c>
      <c r="E9" s="58">
        <f>Notenliste!F9</f>
        <v>0</v>
      </c>
      <c r="F9" s="59">
        <f>Notenliste!G9</f>
        <v>0</v>
      </c>
      <c r="G9" s="58">
        <f>Notenliste!H9</f>
        <v>0</v>
      </c>
      <c r="H9" s="59">
        <f>Notenliste!I9</f>
        <v>0</v>
      </c>
      <c r="I9" s="58">
        <f>Notenliste!J9</f>
        <v>0</v>
      </c>
      <c r="J9" s="59">
        <f>Notenliste!K9</f>
        <v>0</v>
      </c>
      <c r="K9" s="58">
        <f>Notenliste!L9</f>
        <v>0</v>
      </c>
      <c r="L9" s="70">
        <f>Notenliste!M9</f>
        <v>0</v>
      </c>
      <c r="M9" s="78" t="str">
        <f>Notenliste!N9</f>
        <v>ND</v>
      </c>
      <c r="N9" s="81">
        <f>IF(Notenliste!AT9&lt;Endnoten!$AG$11,1,IF(Notenliste!AT9&lt;Endnoten!$AG$12,Endnoten!$AF$12,IF(Notenliste!AT9&lt;Endnoten!$AG$13,Endnoten!$AF$13,IF(Notenliste!AT9&lt;Endnoten!$AG$14,Endnoten!$AF$14,IF(Notenliste!AT9&lt;Endnoten!$AG$15,Endnoten!$AF$15,IF(Notenliste!AT9&lt;Endnoten!$AG$16,Endnoten!$AF$16,IF(Notenliste!AT9&lt;Endnoten!$AG$17,Endnoten!$AF$17,Endnoten!$AF$18)))))))</f>
        <v>1</v>
      </c>
      <c r="O9" s="67" t="str">
        <f>Notenliste!AU9</f>
        <v>Nur MA</v>
      </c>
      <c r="P9" s="67" t="str">
        <f>IF(Endnoten!AC10&lt;Endnoten!$AG$11,1,IF(Endnoten!AC10&lt;Endnoten!$AG$12,Endnoten!$AF$12,IF(Endnoten!AC10&lt;Endnoten!$AG$13,Endnoten!$AF$13,IF(Endnoten!AC10&lt;Endnoten!$AG$14,Endnoten!$AF$14,IF(Endnoten!AC10&lt;Endnoten!$AG$15,Endnoten!$AF$15,IF(Endnoten!AC10&lt;Endnoten!$AG$16,Endnoten!$AF$16,IF(Endnoten!AC10&lt;Endnoten!$AG$17,Endnoten!$AF$17,Endnoten!$AF$18)))))))</f>
        <v>4-5</v>
      </c>
      <c r="Q9" s="67">
        <f>IF(Notenliste!P9&gt;=1,Notenliste!P9,"")</f>
        <v>1</v>
      </c>
      <c r="R9" s="67" t="str">
        <f>IF(Notenliste!Q9&gt;=1,Notenliste!Q9,"")</f>
        <v/>
      </c>
      <c r="S9" s="67" t="str">
        <f>IF(Notenliste!R9&gt;=1,Notenliste!R9,"")</f>
        <v/>
      </c>
      <c r="T9" s="67" t="str">
        <f>IF(Notenliste!S9&gt;=1,Notenliste!S9,"")</f>
        <v/>
      </c>
      <c r="U9" s="67" t="str">
        <f>IF(Notenliste!T9&gt;=1,Notenliste!T9,"")</f>
        <v/>
      </c>
      <c r="V9" s="67" t="str">
        <f>IF(Notenliste!U9&gt;=1,Notenliste!U9,"")</f>
        <v/>
      </c>
      <c r="W9" s="67" t="str">
        <f>IF(Notenliste!V9&gt;=1,Notenliste!V9,"")</f>
        <v/>
      </c>
      <c r="X9" s="67" t="str">
        <f>IF(Notenliste!W9&gt;=1,Notenliste!W9,"")</f>
        <v/>
      </c>
      <c r="Y9" s="67" t="str">
        <f>IF(Notenliste!X9&gt;=1,Notenliste!X9,"")</f>
        <v/>
      </c>
      <c r="Z9" s="67" t="str">
        <f>IF(Notenliste!Y9&gt;=1,Notenliste!Y9,"")</f>
        <v/>
      </c>
      <c r="AA9" s="67" t="str">
        <f>IF(Notenliste!Z9&gt;=1,Notenliste!Z9,"")</f>
        <v/>
      </c>
      <c r="AB9" s="67" t="str">
        <f>IF(Notenliste!AA9&gt;=1,Notenliste!AA9,"")</f>
        <v/>
      </c>
      <c r="AC9" s="67" t="str">
        <f>IF(Notenliste!AB9&gt;=1,Notenliste!AB9,"")</f>
        <v/>
      </c>
      <c r="AD9" s="67" t="str">
        <f>IF(Notenliste!AC9&gt;=1,Notenliste!AC9,"")</f>
        <v/>
      </c>
      <c r="AE9" s="67" t="str">
        <f>IF(Notenliste!AD9&gt;=1,Notenliste!AD9,"")</f>
        <v/>
      </c>
      <c r="AF9" s="67" t="str">
        <f>IF(Notenliste!AE9&gt;=1,Notenliste!AE9,"")</f>
        <v/>
      </c>
      <c r="AG9" s="67" t="str">
        <f>IF(Notenliste!AF9&gt;=1,Notenliste!AF9,"")</f>
        <v/>
      </c>
      <c r="AH9" s="67" t="str">
        <f>IF(Notenliste!AG9&gt;=1,Notenliste!AG9,"")</f>
        <v/>
      </c>
      <c r="AI9" s="67" t="str">
        <f>IF(Notenliste!AH9&gt;=1,Notenliste!AH9,"")</f>
        <v/>
      </c>
      <c r="AJ9" s="67" t="str">
        <f>IF(Notenliste!AI9&gt;=1,Notenliste!AI9,"")</f>
        <v/>
      </c>
      <c r="AK9" s="67" t="str">
        <f>IF(Notenliste!AJ9&gt;=1,Notenliste!AJ9,"")</f>
        <v/>
      </c>
      <c r="AL9" s="67" t="str">
        <f>IF(Notenliste!AK9&gt;=1,Notenliste!AK9,"")</f>
        <v/>
      </c>
      <c r="AM9" s="67" t="str">
        <f>IF(Notenliste!AL9&gt;=1,Notenliste!AL9,"")</f>
        <v/>
      </c>
      <c r="AN9" s="67" t="str">
        <f>IF(Notenliste!AM9&gt;=1,Notenliste!AM9,"")</f>
        <v/>
      </c>
      <c r="AO9" s="67" t="str">
        <f>IF(Notenliste!AN9&gt;=1,Notenliste!AN9,"")</f>
        <v/>
      </c>
      <c r="AP9" s="67" t="str">
        <f>IF(Notenliste!AO9&gt;=1,Notenliste!AO9,"")</f>
        <v/>
      </c>
      <c r="AQ9" s="67" t="str">
        <f>IF(Notenliste!AP9&gt;=1,Notenliste!AP9,"")</f>
        <v/>
      </c>
      <c r="AR9" s="67" t="str">
        <f>IF(Notenliste!AQ9&gt;=1,Notenliste!AQ9,"")</f>
        <v/>
      </c>
      <c r="AS9" s="67" t="str">
        <f>IF(Notenliste!AR9&gt;=1,Notenliste!AR9,"")</f>
        <v/>
      </c>
    </row>
    <row r="10" spans="1:45" x14ac:dyDescent="0.25">
      <c r="A10" s="153">
        <f>'Schüler+Bedienungsanleitung'!BA23</f>
        <v>8</v>
      </c>
      <c r="B10" s="153">
        <f>Notenliste!B10</f>
        <v>8</v>
      </c>
      <c r="C10" s="71">
        <f>Notenliste!D10</f>
        <v>0</v>
      </c>
      <c r="D10" s="72">
        <f>Notenliste!E10</f>
        <v>0</v>
      </c>
      <c r="E10" s="71">
        <f>Notenliste!F10</f>
        <v>0</v>
      </c>
      <c r="F10" s="72">
        <f>Notenliste!G10</f>
        <v>0</v>
      </c>
      <c r="G10" s="71">
        <f>Notenliste!H10</f>
        <v>0</v>
      </c>
      <c r="H10" s="72">
        <f>Notenliste!I10</f>
        <v>0</v>
      </c>
      <c r="I10" s="71">
        <f>Notenliste!J10</f>
        <v>0</v>
      </c>
      <c r="J10" s="72">
        <f>Notenliste!K10</f>
        <v>0</v>
      </c>
      <c r="K10" s="71">
        <f>Notenliste!L10</f>
        <v>0</v>
      </c>
      <c r="L10" s="73">
        <f>Notenliste!M10</f>
        <v>0</v>
      </c>
      <c r="M10" s="79" t="str">
        <f>Notenliste!N10</f>
        <v>ND</v>
      </c>
      <c r="N10" s="82">
        <f>IF(Notenliste!AT10&lt;Endnoten!$AG$11,1,IF(Notenliste!AT10&lt;Endnoten!$AG$12,Endnoten!$AF$12,IF(Notenliste!AT10&lt;Endnoten!$AG$13,Endnoten!$AF$13,IF(Notenliste!AT10&lt;Endnoten!$AG$14,Endnoten!$AF$14,IF(Notenliste!AT10&lt;Endnoten!$AG$15,Endnoten!$AF$15,IF(Notenliste!AT10&lt;Endnoten!$AG$16,Endnoten!$AF$16,IF(Notenliste!AT10&lt;Endnoten!$AG$17,Endnoten!$AF$17,Endnoten!$AF$18)))))))</f>
        <v>1</v>
      </c>
      <c r="O10" s="75" t="str">
        <f>Notenliste!AU10</f>
        <v>Nur MA</v>
      </c>
      <c r="P10" s="75" t="str">
        <f>IF(Endnoten!AC11&lt;Endnoten!$AG$11,1,IF(Endnoten!AC11&lt;Endnoten!$AG$12,Endnoten!$AF$12,IF(Endnoten!AC11&lt;Endnoten!$AG$13,Endnoten!$AF$13,IF(Endnoten!AC11&lt;Endnoten!$AG$14,Endnoten!$AF$14,IF(Endnoten!AC11&lt;Endnoten!$AG$15,Endnoten!$AF$15,IF(Endnoten!AC11&lt;Endnoten!$AG$16,Endnoten!$AF$16,IF(Endnoten!AC11&lt;Endnoten!$AG$17,Endnoten!$AF$17,Endnoten!$AF$18)))))))</f>
        <v>4-5</v>
      </c>
      <c r="Q10" s="75">
        <f>IF(Notenliste!P10&gt;=1,Notenliste!P10,"")</f>
        <v>1</v>
      </c>
      <c r="R10" s="75" t="str">
        <f>IF(Notenliste!Q10&gt;=1,Notenliste!Q10,"")</f>
        <v/>
      </c>
      <c r="S10" s="75" t="str">
        <f>IF(Notenliste!R10&gt;=1,Notenliste!R10,"")</f>
        <v/>
      </c>
      <c r="T10" s="75" t="str">
        <f>IF(Notenliste!S10&gt;=1,Notenliste!S10,"")</f>
        <v/>
      </c>
      <c r="U10" s="75" t="str">
        <f>IF(Notenliste!T10&gt;=1,Notenliste!T10,"")</f>
        <v/>
      </c>
      <c r="V10" s="75" t="str">
        <f>IF(Notenliste!U10&gt;=1,Notenliste!U10,"")</f>
        <v/>
      </c>
      <c r="W10" s="75" t="str">
        <f>IF(Notenliste!V10&gt;=1,Notenliste!V10,"")</f>
        <v/>
      </c>
      <c r="X10" s="75" t="str">
        <f>IF(Notenliste!W10&gt;=1,Notenliste!W10,"")</f>
        <v/>
      </c>
      <c r="Y10" s="75" t="str">
        <f>IF(Notenliste!X10&gt;=1,Notenliste!X10,"")</f>
        <v/>
      </c>
      <c r="Z10" s="75" t="str">
        <f>IF(Notenliste!Y10&gt;=1,Notenliste!Y10,"")</f>
        <v/>
      </c>
      <c r="AA10" s="75" t="str">
        <f>IF(Notenliste!Z10&gt;=1,Notenliste!Z10,"")</f>
        <v/>
      </c>
      <c r="AB10" s="75" t="str">
        <f>IF(Notenliste!AA10&gt;=1,Notenliste!AA10,"")</f>
        <v/>
      </c>
      <c r="AC10" s="75" t="str">
        <f>IF(Notenliste!AB10&gt;=1,Notenliste!AB10,"")</f>
        <v/>
      </c>
      <c r="AD10" s="75" t="str">
        <f>IF(Notenliste!AC10&gt;=1,Notenliste!AC10,"")</f>
        <v/>
      </c>
      <c r="AE10" s="75" t="str">
        <f>IF(Notenliste!AD10&gt;=1,Notenliste!AD10,"")</f>
        <v/>
      </c>
      <c r="AF10" s="75" t="str">
        <f>IF(Notenliste!AE10&gt;=1,Notenliste!AE10,"")</f>
        <v/>
      </c>
      <c r="AG10" s="75" t="str">
        <f>IF(Notenliste!AF10&gt;=1,Notenliste!AF10,"")</f>
        <v/>
      </c>
      <c r="AH10" s="75" t="str">
        <f>IF(Notenliste!AG10&gt;=1,Notenliste!AG10,"")</f>
        <v/>
      </c>
      <c r="AI10" s="75" t="str">
        <f>IF(Notenliste!AH10&gt;=1,Notenliste!AH10,"")</f>
        <v/>
      </c>
      <c r="AJ10" s="75" t="str">
        <f>IF(Notenliste!AI10&gt;=1,Notenliste!AI10,"")</f>
        <v/>
      </c>
      <c r="AK10" s="75" t="str">
        <f>IF(Notenliste!AJ10&gt;=1,Notenliste!AJ10,"")</f>
        <v/>
      </c>
      <c r="AL10" s="75" t="str">
        <f>IF(Notenliste!AK10&gt;=1,Notenliste!AK10,"")</f>
        <v/>
      </c>
      <c r="AM10" s="75" t="str">
        <f>IF(Notenliste!AL10&gt;=1,Notenliste!AL10,"")</f>
        <v/>
      </c>
      <c r="AN10" s="75" t="str">
        <f>IF(Notenliste!AM10&gt;=1,Notenliste!AM10,"")</f>
        <v/>
      </c>
      <c r="AO10" s="75" t="str">
        <f>IF(Notenliste!AN10&gt;=1,Notenliste!AN10,"")</f>
        <v/>
      </c>
      <c r="AP10" s="75" t="str">
        <f>IF(Notenliste!AO10&gt;=1,Notenliste!AO10,"")</f>
        <v/>
      </c>
      <c r="AQ10" s="75" t="str">
        <f>IF(Notenliste!AP10&gt;=1,Notenliste!AP10,"")</f>
        <v/>
      </c>
      <c r="AR10" s="75" t="str">
        <f>IF(Notenliste!AQ10&gt;=1,Notenliste!AQ10,"")</f>
        <v/>
      </c>
      <c r="AS10" s="75" t="str">
        <f>IF(Notenliste!AR10&gt;=1,Notenliste!AR10,"")</f>
        <v/>
      </c>
    </row>
    <row r="11" spans="1:45" x14ac:dyDescent="0.25">
      <c r="A11" s="154">
        <f>'Schüler+Bedienungsanleitung'!BA24</f>
        <v>9</v>
      </c>
      <c r="B11" s="154">
        <f>Notenliste!B11</f>
        <v>9</v>
      </c>
      <c r="C11" s="58">
        <f>Notenliste!D11</f>
        <v>0</v>
      </c>
      <c r="D11" s="59">
        <f>Notenliste!E11</f>
        <v>0</v>
      </c>
      <c r="E11" s="58">
        <f>Notenliste!F11</f>
        <v>0</v>
      </c>
      <c r="F11" s="59">
        <f>Notenliste!G11</f>
        <v>0</v>
      </c>
      <c r="G11" s="58">
        <f>Notenliste!H11</f>
        <v>0</v>
      </c>
      <c r="H11" s="59">
        <f>Notenliste!I11</f>
        <v>0</v>
      </c>
      <c r="I11" s="58">
        <f>Notenliste!J11</f>
        <v>0</v>
      </c>
      <c r="J11" s="59">
        <f>Notenliste!K11</f>
        <v>0</v>
      </c>
      <c r="K11" s="58">
        <f>Notenliste!L11</f>
        <v>0</v>
      </c>
      <c r="L11" s="70">
        <f>Notenliste!M11</f>
        <v>0</v>
      </c>
      <c r="M11" s="78" t="str">
        <f>Notenliste!N11</f>
        <v>ND</v>
      </c>
      <c r="N11" s="81">
        <f>IF(Notenliste!AT11&lt;Endnoten!$AG$11,1,IF(Notenliste!AT11&lt;Endnoten!$AG$12,Endnoten!$AF$12,IF(Notenliste!AT11&lt;Endnoten!$AG$13,Endnoten!$AF$13,IF(Notenliste!AT11&lt;Endnoten!$AG$14,Endnoten!$AF$14,IF(Notenliste!AT11&lt;Endnoten!$AG$15,Endnoten!$AF$15,IF(Notenliste!AT11&lt;Endnoten!$AG$16,Endnoten!$AF$16,IF(Notenliste!AT11&lt;Endnoten!$AG$17,Endnoten!$AF$17,Endnoten!$AF$18)))))))</f>
        <v>1</v>
      </c>
      <c r="O11" s="67" t="str">
        <f>Notenliste!AU11</f>
        <v>Nur MA</v>
      </c>
      <c r="P11" s="67" t="str">
        <f>IF(Endnoten!AC12&lt;Endnoten!$AG$11,1,IF(Endnoten!AC12&lt;Endnoten!$AG$12,Endnoten!$AF$12,IF(Endnoten!AC12&lt;Endnoten!$AG$13,Endnoten!$AF$13,IF(Endnoten!AC12&lt;Endnoten!$AG$14,Endnoten!$AF$14,IF(Endnoten!AC12&lt;Endnoten!$AG$15,Endnoten!$AF$15,IF(Endnoten!AC12&lt;Endnoten!$AG$16,Endnoten!$AF$16,IF(Endnoten!AC12&lt;Endnoten!$AG$17,Endnoten!$AF$17,Endnoten!$AF$18)))))))</f>
        <v>4-5</v>
      </c>
      <c r="Q11" s="67">
        <f>IF(Notenliste!P11&gt;=1,Notenliste!P11,"")</f>
        <v>1</v>
      </c>
      <c r="R11" s="67" t="str">
        <f>IF(Notenliste!Q11&gt;=1,Notenliste!Q11,"")</f>
        <v/>
      </c>
      <c r="S11" s="67" t="str">
        <f>IF(Notenliste!R11&gt;=1,Notenliste!R11,"")</f>
        <v/>
      </c>
      <c r="T11" s="67" t="str">
        <f>IF(Notenliste!S11&gt;=1,Notenliste!S11,"")</f>
        <v/>
      </c>
      <c r="U11" s="67" t="str">
        <f>IF(Notenliste!T11&gt;=1,Notenliste!T11,"")</f>
        <v/>
      </c>
      <c r="V11" s="67" t="str">
        <f>IF(Notenliste!U11&gt;=1,Notenliste!U11,"")</f>
        <v/>
      </c>
      <c r="W11" s="67" t="str">
        <f>IF(Notenliste!V11&gt;=1,Notenliste!V11,"")</f>
        <v/>
      </c>
      <c r="X11" s="67" t="str">
        <f>IF(Notenliste!W11&gt;=1,Notenliste!W11,"")</f>
        <v/>
      </c>
      <c r="Y11" s="67" t="str">
        <f>IF(Notenliste!X11&gt;=1,Notenliste!X11,"")</f>
        <v/>
      </c>
      <c r="Z11" s="67" t="str">
        <f>IF(Notenliste!Y11&gt;=1,Notenliste!Y11,"")</f>
        <v/>
      </c>
      <c r="AA11" s="67" t="str">
        <f>IF(Notenliste!Z11&gt;=1,Notenliste!Z11,"")</f>
        <v/>
      </c>
      <c r="AB11" s="67" t="str">
        <f>IF(Notenliste!AA11&gt;=1,Notenliste!AA11,"")</f>
        <v/>
      </c>
      <c r="AC11" s="67" t="str">
        <f>IF(Notenliste!AB11&gt;=1,Notenliste!AB11,"")</f>
        <v/>
      </c>
      <c r="AD11" s="67" t="str">
        <f>IF(Notenliste!AC11&gt;=1,Notenliste!AC11,"")</f>
        <v/>
      </c>
      <c r="AE11" s="67" t="str">
        <f>IF(Notenliste!AD11&gt;=1,Notenliste!AD11,"")</f>
        <v/>
      </c>
      <c r="AF11" s="67" t="str">
        <f>IF(Notenliste!AE11&gt;=1,Notenliste!AE11,"")</f>
        <v/>
      </c>
      <c r="AG11" s="67" t="str">
        <f>IF(Notenliste!AF11&gt;=1,Notenliste!AF11,"")</f>
        <v/>
      </c>
      <c r="AH11" s="67" t="str">
        <f>IF(Notenliste!AG11&gt;=1,Notenliste!AG11,"")</f>
        <v/>
      </c>
      <c r="AI11" s="67" t="str">
        <f>IF(Notenliste!AH11&gt;=1,Notenliste!AH11,"")</f>
        <v/>
      </c>
      <c r="AJ11" s="67" t="str">
        <f>IF(Notenliste!AI11&gt;=1,Notenliste!AI11,"")</f>
        <v/>
      </c>
      <c r="AK11" s="67" t="str">
        <f>IF(Notenliste!AJ11&gt;=1,Notenliste!AJ11,"")</f>
        <v/>
      </c>
      <c r="AL11" s="67" t="str">
        <f>IF(Notenliste!AK11&gt;=1,Notenliste!AK11,"")</f>
        <v/>
      </c>
      <c r="AM11" s="67" t="str">
        <f>IF(Notenliste!AL11&gt;=1,Notenliste!AL11,"")</f>
        <v/>
      </c>
      <c r="AN11" s="67" t="str">
        <f>IF(Notenliste!AM11&gt;=1,Notenliste!AM11,"")</f>
        <v/>
      </c>
      <c r="AO11" s="67" t="str">
        <f>IF(Notenliste!AN11&gt;=1,Notenliste!AN11,"")</f>
        <v/>
      </c>
      <c r="AP11" s="67" t="str">
        <f>IF(Notenliste!AO11&gt;=1,Notenliste!AO11,"")</f>
        <v/>
      </c>
      <c r="AQ11" s="67" t="str">
        <f>IF(Notenliste!AP11&gt;=1,Notenliste!AP11,"")</f>
        <v/>
      </c>
      <c r="AR11" s="67" t="str">
        <f>IF(Notenliste!AQ11&gt;=1,Notenliste!AQ11,"")</f>
        <v/>
      </c>
      <c r="AS11" s="67" t="str">
        <f>IF(Notenliste!AR11&gt;=1,Notenliste!AR11,"")</f>
        <v/>
      </c>
    </row>
    <row r="12" spans="1:45" x14ac:dyDescent="0.25">
      <c r="A12" s="153">
        <f>'Schüler+Bedienungsanleitung'!BA25</f>
        <v>10</v>
      </c>
      <c r="B12" s="153">
        <f>Notenliste!B12</f>
        <v>10</v>
      </c>
      <c r="C12" s="71">
        <f>Notenliste!D12</f>
        <v>0</v>
      </c>
      <c r="D12" s="72">
        <f>Notenliste!E12</f>
        <v>0</v>
      </c>
      <c r="E12" s="71">
        <f>Notenliste!F12</f>
        <v>0</v>
      </c>
      <c r="F12" s="72">
        <f>Notenliste!G12</f>
        <v>0</v>
      </c>
      <c r="G12" s="71">
        <f>Notenliste!H12</f>
        <v>0</v>
      </c>
      <c r="H12" s="72">
        <f>Notenliste!I12</f>
        <v>0</v>
      </c>
      <c r="I12" s="71">
        <f>Notenliste!J12</f>
        <v>0</v>
      </c>
      <c r="J12" s="72">
        <f>Notenliste!K12</f>
        <v>0</v>
      </c>
      <c r="K12" s="71">
        <f>Notenliste!L12</f>
        <v>0</v>
      </c>
      <c r="L12" s="73">
        <f>Notenliste!M12</f>
        <v>0</v>
      </c>
      <c r="M12" s="79" t="str">
        <f>Notenliste!N12</f>
        <v>ND</v>
      </c>
      <c r="N12" s="82">
        <f>IF(Notenliste!AT12&lt;Endnoten!$AG$11,1,IF(Notenliste!AT12&lt;Endnoten!$AG$12,Endnoten!$AF$12,IF(Notenliste!AT12&lt;Endnoten!$AG$13,Endnoten!$AF$13,IF(Notenliste!AT12&lt;Endnoten!$AG$14,Endnoten!$AF$14,IF(Notenliste!AT12&lt;Endnoten!$AG$15,Endnoten!$AF$15,IF(Notenliste!AT12&lt;Endnoten!$AG$16,Endnoten!$AF$16,IF(Notenliste!AT12&lt;Endnoten!$AG$17,Endnoten!$AF$17,Endnoten!$AF$18)))))))</f>
        <v>1</v>
      </c>
      <c r="O12" s="75" t="str">
        <f>Notenliste!AU12</f>
        <v>Nur MA</v>
      </c>
      <c r="P12" s="75" t="str">
        <f>IF(Endnoten!AC13&lt;Endnoten!$AG$11,1,IF(Endnoten!AC13&lt;Endnoten!$AG$12,Endnoten!$AF$12,IF(Endnoten!AC13&lt;Endnoten!$AG$13,Endnoten!$AF$13,IF(Endnoten!AC13&lt;Endnoten!$AG$14,Endnoten!$AF$14,IF(Endnoten!AC13&lt;Endnoten!$AG$15,Endnoten!$AF$15,IF(Endnoten!AC13&lt;Endnoten!$AG$16,Endnoten!$AF$16,IF(Endnoten!AC13&lt;Endnoten!$AG$17,Endnoten!$AF$17,Endnoten!$AF$18)))))))</f>
        <v>4-5</v>
      </c>
      <c r="Q12" s="75">
        <f>IF(Notenliste!P12&gt;=1,Notenliste!P12,"")</f>
        <v>1</v>
      </c>
      <c r="R12" s="75" t="str">
        <f>IF(Notenliste!Q12&gt;=1,Notenliste!Q12,"")</f>
        <v/>
      </c>
      <c r="S12" s="75" t="str">
        <f>IF(Notenliste!R12&gt;=1,Notenliste!R12,"")</f>
        <v/>
      </c>
      <c r="T12" s="75" t="str">
        <f>IF(Notenliste!S12&gt;=1,Notenliste!S12,"")</f>
        <v/>
      </c>
      <c r="U12" s="75" t="str">
        <f>IF(Notenliste!T12&gt;=1,Notenliste!T12,"")</f>
        <v/>
      </c>
      <c r="V12" s="75" t="str">
        <f>IF(Notenliste!U12&gt;=1,Notenliste!U12,"")</f>
        <v/>
      </c>
      <c r="W12" s="75" t="str">
        <f>IF(Notenliste!V12&gt;=1,Notenliste!V12,"")</f>
        <v/>
      </c>
      <c r="X12" s="75" t="str">
        <f>IF(Notenliste!W12&gt;=1,Notenliste!W12,"")</f>
        <v/>
      </c>
      <c r="Y12" s="75" t="str">
        <f>IF(Notenliste!X12&gt;=1,Notenliste!X12,"")</f>
        <v/>
      </c>
      <c r="Z12" s="75" t="str">
        <f>IF(Notenliste!Y12&gt;=1,Notenliste!Y12,"")</f>
        <v/>
      </c>
      <c r="AA12" s="75" t="str">
        <f>IF(Notenliste!Z12&gt;=1,Notenliste!Z12,"")</f>
        <v/>
      </c>
      <c r="AB12" s="75" t="str">
        <f>IF(Notenliste!AA12&gt;=1,Notenliste!AA12,"")</f>
        <v/>
      </c>
      <c r="AC12" s="75" t="str">
        <f>IF(Notenliste!AB12&gt;=1,Notenliste!AB12,"")</f>
        <v/>
      </c>
      <c r="AD12" s="75" t="str">
        <f>IF(Notenliste!AC12&gt;=1,Notenliste!AC12,"")</f>
        <v/>
      </c>
      <c r="AE12" s="75" t="str">
        <f>IF(Notenliste!AD12&gt;=1,Notenliste!AD12,"")</f>
        <v/>
      </c>
      <c r="AF12" s="75" t="str">
        <f>IF(Notenliste!AE12&gt;=1,Notenliste!AE12,"")</f>
        <v/>
      </c>
      <c r="AG12" s="75" t="str">
        <f>IF(Notenliste!AF12&gt;=1,Notenliste!AF12,"")</f>
        <v/>
      </c>
      <c r="AH12" s="75" t="str">
        <f>IF(Notenliste!AG12&gt;=1,Notenliste!AG12,"")</f>
        <v/>
      </c>
      <c r="AI12" s="75" t="str">
        <f>IF(Notenliste!AH12&gt;=1,Notenliste!AH12,"")</f>
        <v/>
      </c>
      <c r="AJ12" s="75" t="str">
        <f>IF(Notenliste!AI12&gt;=1,Notenliste!AI12,"")</f>
        <v/>
      </c>
      <c r="AK12" s="75" t="str">
        <f>IF(Notenliste!AJ12&gt;=1,Notenliste!AJ12,"")</f>
        <v/>
      </c>
      <c r="AL12" s="75" t="str">
        <f>IF(Notenliste!AK12&gt;=1,Notenliste!AK12,"")</f>
        <v/>
      </c>
      <c r="AM12" s="75" t="str">
        <f>IF(Notenliste!AL12&gt;=1,Notenliste!AL12,"")</f>
        <v/>
      </c>
      <c r="AN12" s="75" t="str">
        <f>IF(Notenliste!AM12&gt;=1,Notenliste!AM12,"")</f>
        <v/>
      </c>
      <c r="AO12" s="75" t="str">
        <f>IF(Notenliste!AN12&gt;=1,Notenliste!AN12,"")</f>
        <v/>
      </c>
      <c r="AP12" s="75" t="str">
        <f>IF(Notenliste!AO12&gt;=1,Notenliste!AO12,"")</f>
        <v/>
      </c>
      <c r="AQ12" s="75" t="str">
        <f>IF(Notenliste!AP12&gt;=1,Notenliste!AP12,"")</f>
        <v/>
      </c>
      <c r="AR12" s="75" t="str">
        <f>IF(Notenliste!AQ12&gt;=1,Notenliste!AQ12,"")</f>
        <v/>
      </c>
      <c r="AS12" s="75" t="str">
        <f>IF(Notenliste!AR12&gt;=1,Notenliste!AR12,"")</f>
        <v/>
      </c>
    </row>
    <row r="13" spans="1:45" x14ac:dyDescent="0.25">
      <c r="A13" s="154">
        <f>'Schüler+Bedienungsanleitung'!BA26</f>
        <v>11</v>
      </c>
      <c r="B13" s="154">
        <f>Notenliste!B13</f>
        <v>11</v>
      </c>
      <c r="C13" s="58">
        <f>Notenliste!D13</f>
        <v>0</v>
      </c>
      <c r="D13" s="59">
        <f>Notenliste!E13</f>
        <v>0</v>
      </c>
      <c r="E13" s="58">
        <f>Notenliste!F13</f>
        <v>0</v>
      </c>
      <c r="F13" s="59">
        <f>Notenliste!G13</f>
        <v>0</v>
      </c>
      <c r="G13" s="58">
        <f>Notenliste!H13</f>
        <v>0</v>
      </c>
      <c r="H13" s="59">
        <f>Notenliste!I13</f>
        <v>0</v>
      </c>
      <c r="I13" s="58">
        <f>Notenliste!J13</f>
        <v>0</v>
      </c>
      <c r="J13" s="59">
        <f>Notenliste!K13</f>
        <v>0</v>
      </c>
      <c r="K13" s="58">
        <f>Notenliste!L13</f>
        <v>0</v>
      </c>
      <c r="L13" s="70">
        <f>Notenliste!M13</f>
        <v>0</v>
      </c>
      <c r="M13" s="78" t="str">
        <f>Notenliste!N13</f>
        <v>ND</v>
      </c>
      <c r="N13" s="81">
        <f>IF(Notenliste!AT13&lt;Endnoten!$AG$11,1,IF(Notenliste!AT13&lt;Endnoten!$AG$12,Endnoten!$AF$12,IF(Notenliste!AT13&lt;Endnoten!$AG$13,Endnoten!$AF$13,IF(Notenliste!AT13&lt;Endnoten!$AG$14,Endnoten!$AF$14,IF(Notenliste!AT13&lt;Endnoten!$AG$15,Endnoten!$AF$15,IF(Notenliste!AT13&lt;Endnoten!$AG$16,Endnoten!$AF$16,IF(Notenliste!AT13&lt;Endnoten!$AG$17,Endnoten!$AF$17,Endnoten!$AF$18)))))))</f>
        <v>1</v>
      </c>
      <c r="O13" s="67" t="str">
        <f>Notenliste!AU13</f>
        <v>Nur MA</v>
      </c>
      <c r="P13" s="67" t="str">
        <f>IF(Endnoten!AC14&lt;Endnoten!$AG$11,1,IF(Endnoten!AC14&lt;Endnoten!$AG$12,Endnoten!$AF$12,IF(Endnoten!AC14&lt;Endnoten!$AG$13,Endnoten!$AF$13,IF(Endnoten!AC14&lt;Endnoten!$AG$14,Endnoten!$AF$14,IF(Endnoten!AC14&lt;Endnoten!$AG$15,Endnoten!$AF$15,IF(Endnoten!AC14&lt;Endnoten!$AG$16,Endnoten!$AF$16,IF(Endnoten!AC14&lt;Endnoten!$AG$17,Endnoten!$AF$17,Endnoten!$AF$18)))))))</f>
        <v>4-5</v>
      </c>
      <c r="Q13" s="67">
        <f>IF(Notenliste!P13&gt;=1,Notenliste!P13,"")</f>
        <v>1</v>
      </c>
      <c r="R13" s="67" t="str">
        <f>IF(Notenliste!Q13&gt;=1,Notenliste!Q13,"")</f>
        <v/>
      </c>
      <c r="S13" s="67" t="str">
        <f>IF(Notenliste!R13&gt;=1,Notenliste!R13,"")</f>
        <v/>
      </c>
      <c r="T13" s="67" t="str">
        <f>IF(Notenliste!S13&gt;=1,Notenliste!S13,"")</f>
        <v/>
      </c>
      <c r="U13" s="67" t="str">
        <f>IF(Notenliste!T13&gt;=1,Notenliste!T13,"")</f>
        <v/>
      </c>
      <c r="V13" s="67" t="str">
        <f>IF(Notenliste!U13&gt;=1,Notenliste!U13,"")</f>
        <v/>
      </c>
      <c r="W13" s="67" t="str">
        <f>IF(Notenliste!V13&gt;=1,Notenliste!V13,"")</f>
        <v/>
      </c>
      <c r="X13" s="67" t="str">
        <f>IF(Notenliste!W13&gt;=1,Notenliste!W13,"")</f>
        <v/>
      </c>
      <c r="Y13" s="67" t="str">
        <f>IF(Notenliste!X13&gt;=1,Notenliste!X13,"")</f>
        <v/>
      </c>
      <c r="Z13" s="67" t="str">
        <f>IF(Notenliste!Y13&gt;=1,Notenliste!Y13,"")</f>
        <v/>
      </c>
      <c r="AA13" s="67" t="str">
        <f>IF(Notenliste!Z13&gt;=1,Notenliste!Z13,"")</f>
        <v/>
      </c>
      <c r="AB13" s="67" t="str">
        <f>IF(Notenliste!AA13&gt;=1,Notenliste!AA13,"")</f>
        <v/>
      </c>
      <c r="AC13" s="67" t="str">
        <f>IF(Notenliste!AB13&gt;=1,Notenliste!AB13,"")</f>
        <v/>
      </c>
      <c r="AD13" s="67" t="str">
        <f>IF(Notenliste!AC13&gt;=1,Notenliste!AC13,"")</f>
        <v/>
      </c>
      <c r="AE13" s="67" t="str">
        <f>IF(Notenliste!AD13&gt;=1,Notenliste!AD13,"")</f>
        <v/>
      </c>
      <c r="AF13" s="67" t="str">
        <f>IF(Notenliste!AE13&gt;=1,Notenliste!AE13,"")</f>
        <v/>
      </c>
      <c r="AG13" s="67" t="str">
        <f>IF(Notenliste!AF13&gt;=1,Notenliste!AF13,"")</f>
        <v/>
      </c>
      <c r="AH13" s="67" t="str">
        <f>IF(Notenliste!AG13&gt;=1,Notenliste!AG13,"")</f>
        <v/>
      </c>
      <c r="AI13" s="67" t="str">
        <f>IF(Notenliste!AH13&gt;=1,Notenliste!AH13,"")</f>
        <v/>
      </c>
      <c r="AJ13" s="67" t="str">
        <f>IF(Notenliste!AI13&gt;=1,Notenliste!AI13,"")</f>
        <v/>
      </c>
      <c r="AK13" s="67" t="str">
        <f>IF(Notenliste!AJ13&gt;=1,Notenliste!AJ13,"")</f>
        <v/>
      </c>
      <c r="AL13" s="67" t="str">
        <f>IF(Notenliste!AK13&gt;=1,Notenliste!AK13,"")</f>
        <v/>
      </c>
      <c r="AM13" s="67" t="str">
        <f>IF(Notenliste!AL13&gt;=1,Notenliste!AL13,"")</f>
        <v/>
      </c>
      <c r="AN13" s="67" t="str">
        <f>IF(Notenliste!AM13&gt;=1,Notenliste!AM13,"")</f>
        <v/>
      </c>
      <c r="AO13" s="67" t="str">
        <f>IF(Notenliste!AN13&gt;=1,Notenliste!AN13,"")</f>
        <v/>
      </c>
      <c r="AP13" s="67" t="str">
        <f>IF(Notenliste!AO13&gt;=1,Notenliste!AO13,"")</f>
        <v/>
      </c>
      <c r="AQ13" s="67" t="str">
        <f>IF(Notenliste!AP13&gt;=1,Notenliste!AP13,"")</f>
        <v/>
      </c>
      <c r="AR13" s="67" t="str">
        <f>IF(Notenliste!AQ13&gt;=1,Notenliste!AQ13,"")</f>
        <v/>
      </c>
      <c r="AS13" s="67" t="str">
        <f>IF(Notenliste!AR13&gt;=1,Notenliste!AR13,"")</f>
        <v/>
      </c>
    </row>
    <row r="14" spans="1:45" x14ac:dyDescent="0.25">
      <c r="A14" s="153">
        <f>'Schüler+Bedienungsanleitung'!BA27</f>
        <v>12</v>
      </c>
      <c r="B14" s="153">
        <f>Notenliste!B14</f>
        <v>12</v>
      </c>
      <c r="C14" s="71">
        <f>Notenliste!D14</f>
        <v>0</v>
      </c>
      <c r="D14" s="72">
        <f>Notenliste!E14</f>
        <v>0</v>
      </c>
      <c r="E14" s="71">
        <f>Notenliste!F14</f>
        <v>0</v>
      </c>
      <c r="F14" s="72">
        <f>Notenliste!G14</f>
        <v>0</v>
      </c>
      <c r="G14" s="71">
        <f>Notenliste!H14</f>
        <v>0</v>
      </c>
      <c r="H14" s="72">
        <f>Notenliste!I14</f>
        <v>0</v>
      </c>
      <c r="I14" s="71">
        <f>Notenliste!J14</f>
        <v>0</v>
      </c>
      <c r="J14" s="72">
        <f>Notenliste!K14</f>
        <v>0</v>
      </c>
      <c r="K14" s="71">
        <f>Notenliste!L14</f>
        <v>0</v>
      </c>
      <c r="L14" s="73">
        <f>Notenliste!M14</f>
        <v>0</v>
      </c>
      <c r="M14" s="79" t="str">
        <f>Notenliste!N14</f>
        <v>ND</v>
      </c>
      <c r="N14" s="82">
        <f>IF(Notenliste!AT14&lt;Endnoten!$AG$11,1,IF(Notenliste!AT14&lt;Endnoten!$AG$12,Endnoten!$AF$12,IF(Notenliste!AT14&lt;Endnoten!$AG$13,Endnoten!$AF$13,IF(Notenliste!AT14&lt;Endnoten!$AG$14,Endnoten!$AF$14,IF(Notenliste!AT14&lt;Endnoten!$AG$15,Endnoten!$AF$15,IF(Notenliste!AT14&lt;Endnoten!$AG$16,Endnoten!$AF$16,IF(Notenliste!AT14&lt;Endnoten!$AG$17,Endnoten!$AF$17,Endnoten!$AF$18)))))))</f>
        <v>1</v>
      </c>
      <c r="O14" s="75" t="str">
        <f>Notenliste!AU14</f>
        <v>Nur MA</v>
      </c>
      <c r="P14" s="75" t="str">
        <f>IF(Endnoten!AC15&lt;Endnoten!$AG$11,1,IF(Endnoten!AC15&lt;Endnoten!$AG$12,Endnoten!$AF$12,IF(Endnoten!AC15&lt;Endnoten!$AG$13,Endnoten!$AF$13,IF(Endnoten!AC15&lt;Endnoten!$AG$14,Endnoten!$AF$14,IF(Endnoten!AC15&lt;Endnoten!$AG$15,Endnoten!$AF$15,IF(Endnoten!AC15&lt;Endnoten!$AG$16,Endnoten!$AF$16,IF(Endnoten!AC15&lt;Endnoten!$AG$17,Endnoten!$AF$17,Endnoten!$AF$18)))))))</f>
        <v>4-5</v>
      </c>
      <c r="Q14" s="75">
        <f>IF(Notenliste!P14&gt;=1,Notenliste!P14,"")</f>
        <v>1</v>
      </c>
      <c r="R14" s="75" t="str">
        <f>IF(Notenliste!Q14&gt;=1,Notenliste!Q14,"")</f>
        <v/>
      </c>
      <c r="S14" s="75" t="str">
        <f>IF(Notenliste!R14&gt;=1,Notenliste!R14,"")</f>
        <v/>
      </c>
      <c r="T14" s="75" t="str">
        <f>IF(Notenliste!S14&gt;=1,Notenliste!S14,"")</f>
        <v/>
      </c>
      <c r="U14" s="75" t="str">
        <f>IF(Notenliste!T14&gt;=1,Notenliste!T14,"")</f>
        <v/>
      </c>
      <c r="V14" s="75" t="str">
        <f>IF(Notenliste!U14&gt;=1,Notenliste!U14,"")</f>
        <v/>
      </c>
      <c r="W14" s="75" t="str">
        <f>IF(Notenliste!V14&gt;=1,Notenliste!V14,"")</f>
        <v/>
      </c>
      <c r="X14" s="75" t="str">
        <f>IF(Notenliste!W14&gt;=1,Notenliste!W14,"")</f>
        <v/>
      </c>
      <c r="Y14" s="75" t="str">
        <f>IF(Notenliste!X14&gt;=1,Notenliste!X14,"")</f>
        <v/>
      </c>
      <c r="Z14" s="75" t="str">
        <f>IF(Notenliste!Y14&gt;=1,Notenliste!Y14,"")</f>
        <v/>
      </c>
      <c r="AA14" s="75" t="str">
        <f>IF(Notenliste!Z14&gt;=1,Notenliste!Z14,"")</f>
        <v/>
      </c>
      <c r="AB14" s="75" t="str">
        <f>IF(Notenliste!AA14&gt;=1,Notenliste!AA14,"")</f>
        <v/>
      </c>
      <c r="AC14" s="75" t="str">
        <f>IF(Notenliste!AB14&gt;=1,Notenliste!AB14,"")</f>
        <v/>
      </c>
      <c r="AD14" s="75" t="str">
        <f>IF(Notenliste!AC14&gt;=1,Notenliste!AC14,"")</f>
        <v/>
      </c>
      <c r="AE14" s="75" t="str">
        <f>IF(Notenliste!AD14&gt;=1,Notenliste!AD14,"")</f>
        <v/>
      </c>
      <c r="AF14" s="75" t="str">
        <f>IF(Notenliste!AE14&gt;=1,Notenliste!AE14,"")</f>
        <v/>
      </c>
      <c r="AG14" s="75" t="str">
        <f>IF(Notenliste!AF14&gt;=1,Notenliste!AF14,"")</f>
        <v/>
      </c>
      <c r="AH14" s="75" t="str">
        <f>IF(Notenliste!AG14&gt;=1,Notenliste!AG14,"")</f>
        <v/>
      </c>
      <c r="AI14" s="75" t="str">
        <f>IF(Notenliste!AH14&gt;=1,Notenliste!AH14,"")</f>
        <v/>
      </c>
      <c r="AJ14" s="75" t="str">
        <f>IF(Notenliste!AI14&gt;=1,Notenliste!AI14,"")</f>
        <v/>
      </c>
      <c r="AK14" s="75" t="str">
        <f>IF(Notenliste!AJ14&gt;=1,Notenliste!AJ14,"")</f>
        <v/>
      </c>
      <c r="AL14" s="75" t="str">
        <f>IF(Notenliste!AK14&gt;=1,Notenliste!AK14,"")</f>
        <v/>
      </c>
      <c r="AM14" s="75" t="str">
        <f>IF(Notenliste!AL14&gt;=1,Notenliste!AL14,"")</f>
        <v/>
      </c>
      <c r="AN14" s="75" t="str">
        <f>IF(Notenliste!AM14&gt;=1,Notenliste!AM14,"")</f>
        <v/>
      </c>
      <c r="AO14" s="75" t="str">
        <f>IF(Notenliste!AN14&gt;=1,Notenliste!AN14,"")</f>
        <v/>
      </c>
      <c r="AP14" s="75" t="str">
        <f>IF(Notenliste!AO14&gt;=1,Notenliste!AO14,"")</f>
        <v/>
      </c>
      <c r="AQ14" s="75" t="str">
        <f>IF(Notenliste!AP14&gt;=1,Notenliste!AP14,"")</f>
        <v/>
      </c>
      <c r="AR14" s="75" t="str">
        <f>IF(Notenliste!AQ14&gt;=1,Notenliste!AQ14,"")</f>
        <v/>
      </c>
      <c r="AS14" s="75" t="str">
        <f>IF(Notenliste!AR14&gt;=1,Notenliste!AR14,"")</f>
        <v/>
      </c>
    </row>
    <row r="15" spans="1:45" x14ac:dyDescent="0.25">
      <c r="A15" s="154">
        <f>'Schüler+Bedienungsanleitung'!BA28</f>
        <v>13</v>
      </c>
      <c r="B15" s="154">
        <f>Notenliste!B15</f>
        <v>13</v>
      </c>
      <c r="C15" s="58">
        <f>Notenliste!D15</f>
        <v>0</v>
      </c>
      <c r="D15" s="59">
        <f>Notenliste!E15</f>
        <v>0</v>
      </c>
      <c r="E15" s="58">
        <f>Notenliste!F15</f>
        <v>0</v>
      </c>
      <c r="F15" s="59">
        <f>Notenliste!G15</f>
        <v>0</v>
      </c>
      <c r="G15" s="58">
        <f>Notenliste!H15</f>
        <v>0</v>
      </c>
      <c r="H15" s="59">
        <f>Notenliste!I15</f>
        <v>0</v>
      </c>
      <c r="I15" s="58">
        <f>Notenliste!J15</f>
        <v>0</v>
      </c>
      <c r="J15" s="59">
        <f>Notenliste!K15</f>
        <v>0</v>
      </c>
      <c r="K15" s="58">
        <f>Notenliste!L15</f>
        <v>0</v>
      </c>
      <c r="L15" s="70">
        <f>Notenliste!M15</f>
        <v>0</v>
      </c>
      <c r="M15" s="78" t="str">
        <f>Notenliste!N15</f>
        <v>ND</v>
      </c>
      <c r="N15" s="81">
        <f>IF(Notenliste!AT15&lt;Endnoten!$AG$11,1,IF(Notenliste!AT15&lt;Endnoten!$AG$12,Endnoten!$AF$12,IF(Notenliste!AT15&lt;Endnoten!$AG$13,Endnoten!$AF$13,IF(Notenliste!AT15&lt;Endnoten!$AG$14,Endnoten!$AF$14,IF(Notenliste!AT15&lt;Endnoten!$AG$15,Endnoten!$AF$15,IF(Notenliste!AT15&lt;Endnoten!$AG$16,Endnoten!$AF$16,IF(Notenliste!AT15&lt;Endnoten!$AG$17,Endnoten!$AF$17,Endnoten!$AF$18)))))))</f>
        <v>1</v>
      </c>
      <c r="O15" s="67" t="str">
        <f>Notenliste!AU15</f>
        <v>Nur MA</v>
      </c>
      <c r="P15" s="67" t="str">
        <f>IF(Endnoten!AC16&lt;Endnoten!$AG$11,1,IF(Endnoten!AC16&lt;Endnoten!$AG$12,Endnoten!$AF$12,IF(Endnoten!AC16&lt;Endnoten!$AG$13,Endnoten!$AF$13,IF(Endnoten!AC16&lt;Endnoten!$AG$14,Endnoten!$AF$14,IF(Endnoten!AC16&lt;Endnoten!$AG$15,Endnoten!$AF$15,IF(Endnoten!AC16&lt;Endnoten!$AG$16,Endnoten!$AF$16,IF(Endnoten!AC16&lt;Endnoten!$AG$17,Endnoten!$AF$17,Endnoten!$AF$18)))))))</f>
        <v>4-5</v>
      </c>
      <c r="Q15" s="67">
        <f>IF(Notenliste!P15&gt;=1,Notenliste!P15,"")</f>
        <v>1</v>
      </c>
      <c r="R15" s="67" t="str">
        <f>IF(Notenliste!Q15&gt;=1,Notenliste!Q15,"")</f>
        <v/>
      </c>
      <c r="S15" s="67" t="str">
        <f>IF(Notenliste!R15&gt;=1,Notenliste!R15,"")</f>
        <v/>
      </c>
      <c r="T15" s="67" t="str">
        <f>IF(Notenliste!S15&gt;=1,Notenliste!S15,"")</f>
        <v/>
      </c>
      <c r="U15" s="67" t="str">
        <f>IF(Notenliste!T15&gt;=1,Notenliste!T15,"")</f>
        <v/>
      </c>
      <c r="V15" s="67" t="str">
        <f>IF(Notenliste!U15&gt;=1,Notenliste!U15,"")</f>
        <v/>
      </c>
      <c r="W15" s="67" t="str">
        <f>IF(Notenliste!V15&gt;=1,Notenliste!V15,"")</f>
        <v/>
      </c>
      <c r="X15" s="67" t="str">
        <f>IF(Notenliste!W15&gt;=1,Notenliste!W15,"")</f>
        <v/>
      </c>
      <c r="Y15" s="67" t="str">
        <f>IF(Notenliste!X15&gt;=1,Notenliste!X15,"")</f>
        <v/>
      </c>
      <c r="Z15" s="67" t="str">
        <f>IF(Notenliste!Y15&gt;=1,Notenliste!Y15,"")</f>
        <v/>
      </c>
      <c r="AA15" s="67" t="str">
        <f>IF(Notenliste!Z15&gt;=1,Notenliste!Z15,"")</f>
        <v/>
      </c>
      <c r="AB15" s="67" t="str">
        <f>IF(Notenliste!AA15&gt;=1,Notenliste!AA15,"")</f>
        <v/>
      </c>
      <c r="AC15" s="67" t="str">
        <f>IF(Notenliste!AB15&gt;=1,Notenliste!AB15,"")</f>
        <v/>
      </c>
      <c r="AD15" s="67" t="str">
        <f>IF(Notenliste!AC15&gt;=1,Notenliste!AC15,"")</f>
        <v/>
      </c>
      <c r="AE15" s="67" t="str">
        <f>IF(Notenliste!AD15&gt;=1,Notenliste!AD15,"")</f>
        <v/>
      </c>
      <c r="AF15" s="67" t="str">
        <f>IF(Notenliste!AE15&gt;=1,Notenliste!AE15,"")</f>
        <v/>
      </c>
      <c r="AG15" s="67" t="str">
        <f>IF(Notenliste!AF15&gt;=1,Notenliste!AF15,"")</f>
        <v/>
      </c>
      <c r="AH15" s="67" t="str">
        <f>IF(Notenliste!AG15&gt;=1,Notenliste!AG15,"")</f>
        <v/>
      </c>
      <c r="AI15" s="67" t="str">
        <f>IF(Notenliste!AH15&gt;=1,Notenliste!AH15,"")</f>
        <v/>
      </c>
      <c r="AJ15" s="67" t="str">
        <f>IF(Notenliste!AI15&gt;=1,Notenliste!AI15,"")</f>
        <v/>
      </c>
      <c r="AK15" s="67" t="str">
        <f>IF(Notenliste!AJ15&gt;=1,Notenliste!AJ15,"")</f>
        <v/>
      </c>
      <c r="AL15" s="67" t="str">
        <f>IF(Notenliste!AK15&gt;=1,Notenliste!AK15,"")</f>
        <v/>
      </c>
      <c r="AM15" s="67" t="str">
        <f>IF(Notenliste!AL15&gt;=1,Notenliste!AL15,"")</f>
        <v/>
      </c>
      <c r="AN15" s="67" t="str">
        <f>IF(Notenliste!AM15&gt;=1,Notenliste!AM15,"")</f>
        <v/>
      </c>
      <c r="AO15" s="67" t="str">
        <f>IF(Notenliste!AN15&gt;=1,Notenliste!AN15,"")</f>
        <v/>
      </c>
      <c r="AP15" s="67" t="str">
        <f>IF(Notenliste!AO15&gt;=1,Notenliste!AO15,"")</f>
        <v/>
      </c>
      <c r="AQ15" s="67" t="str">
        <f>IF(Notenliste!AP15&gt;=1,Notenliste!AP15,"")</f>
        <v/>
      </c>
      <c r="AR15" s="67" t="str">
        <f>IF(Notenliste!AQ15&gt;=1,Notenliste!AQ15,"")</f>
        <v/>
      </c>
      <c r="AS15" s="67" t="str">
        <f>IF(Notenliste!AR15&gt;=1,Notenliste!AR15,"")</f>
        <v/>
      </c>
    </row>
    <row r="16" spans="1:45" x14ac:dyDescent="0.25">
      <c r="A16" s="153">
        <f>'Schüler+Bedienungsanleitung'!BA29</f>
        <v>14</v>
      </c>
      <c r="B16" s="153">
        <f>Notenliste!B16</f>
        <v>14</v>
      </c>
      <c r="C16" s="71">
        <f>Notenliste!D16</f>
        <v>0</v>
      </c>
      <c r="D16" s="72">
        <f>Notenliste!E16</f>
        <v>0</v>
      </c>
      <c r="E16" s="71">
        <f>Notenliste!F16</f>
        <v>0</v>
      </c>
      <c r="F16" s="72">
        <f>Notenliste!G16</f>
        <v>0</v>
      </c>
      <c r="G16" s="71">
        <f>Notenliste!H16</f>
        <v>0</v>
      </c>
      <c r="H16" s="72">
        <f>Notenliste!I16</f>
        <v>0</v>
      </c>
      <c r="I16" s="71">
        <f>Notenliste!J16</f>
        <v>0</v>
      </c>
      <c r="J16" s="72">
        <f>Notenliste!K16</f>
        <v>0</v>
      </c>
      <c r="K16" s="71">
        <f>Notenliste!L16</f>
        <v>0</v>
      </c>
      <c r="L16" s="73">
        <f>Notenliste!M16</f>
        <v>0</v>
      </c>
      <c r="M16" s="79" t="str">
        <f>Notenliste!N16</f>
        <v>ND</v>
      </c>
      <c r="N16" s="82">
        <f>IF(Notenliste!AT16&lt;Endnoten!$AG$11,1,IF(Notenliste!AT16&lt;Endnoten!$AG$12,Endnoten!$AF$12,IF(Notenliste!AT16&lt;Endnoten!$AG$13,Endnoten!$AF$13,IF(Notenliste!AT16&lt;Endnoten!$AG$14,Endnoten!$AF$14,IF(Notenliste!AT16&lt;Endnoten!$AG$15,Endnoten!$AF$15,IF(Notenliste!AT16&lt;Endnoten!$AG$16,Endnoten!$AF$16,IF(Notenliste!AT16&lt;Endnoten!$AG$17,Endnoten!$AF$17,Endnoten!$AF$18)))))))</f>
        <v>1</v>
      </c>
      <c r="O16" s="75" t="str">
        <f>Notenliste!AU16</f>
        <v>Nur MA</v>
      </c>
      <c r="P16" s="75" t="str">
        <f>IF(Endnoten!AC17&lt;Endnoten!$AG$11,1,IF(Endnoten!AC17&lt;Endnoten!$AG$12,Endnoten!$AF$12,IF(Endnoten!AC17&lt;Endnoten!$AG$13,Endnoten!$AF$13,IF(Endnoten!AC17&lt;Endnoten!$AG$14,Endnoten!$AF$14,IF(Endnoten!AC17&lt;Endnoten!$AG$15,Endnoten!$AF$15,IF(Endnoten!AC17&lt;Endnoten!$AG$16,Endnoten!$AF$16,IF(Endnoten!AC17&lt;Endnoten!$AG$17,Endnoten!$AF$17,Endnoten!$AF$18)))))))</f>
        <v>4-5</v>
      </c>
      <c r="Q16" s="75">
        <f>IF(Notenliste!P16&gt;=1,Notenliste!P16,"")</f>
        <v>1</v>
      </c>
      <c r="R16" s="75" t="str">
        <f>IF(Notenliste!Q16&gt;=1,Notenliste!Q16,"")</f>
        <v/>
      </c>
      <c r="S16" s="75" t="str">
        <f>IF(Notenliste!R16&gt;=1,Notenliste!R16,"")</f>
        <v/>
      </c>
      <c r="T16" s="75" t="str">
        <f>IF(Notenliste!S16&gt;=1,Notenliste!S16,"")</f>
        <v/>
      </c>
      <c r="U16" s="75" t="str">
        <f>IF(Notenliste!T16&gt;=1,Notenliste!T16,"")</f>
        <v/>
      </c>
      <c r="V16" s="75" t="str">
        <f>IF(Notenliste!U16&gt;=1,Notenliste!U16,"")</f>
        <v/>
      </c>
      <c r="W16" s="75" t="str">
        <f>IF(Notenliste!V16&gt;=1,Notenliste!V16,"")</f>
        <v/>
      </c>
      <c r="X16" s="75" t="str">
        <f>IF(Notenliste!W16&gt;=1,Notenliste!W16,"")</f>
        <v/>
      </c>
      <c r="Y16" s="75" t="str">
        <f>IF(Notenliste!X16&gt;=1,Notenliste!X16,"")</f>
        <v/>
      </c>
      <c r="Z16" s="75" t="str">
        <f>IF(Notenliste!Y16&gt;=1,Notenliste!Y16,"")</f>
        <v/>
      </c>
      <c r="AA16" s="75" t="str">
        <f>IF(Notenliste!Z16&gt;=1,Notenliste!Z16,"")</f>
        <v/>
      </c>
      <c r="AB16" s="75" t="str">
        <f>IF(Notenliste!AA16&gt;=1,Notenliste!AA16,"")</f>
        <v/>
      </c>
      <c r="AC16" s="75" t="str">
        <f>IF(Notenliste!AB16&gt;=1,Notenliste!AB16,"")</f>
        <v/>
      </c>
      <c r="AD16" s="75" t="str">
        <f>IF(Notenliste!AC16&gt;=1,Notenliste!AC16,"")</f>
        <v/>
      </c>
      <c r="AE16" s="75" t="str">
        <f>IF(Notenliste!AD16&gt;=1,Notenliste!AD16,"")</f>
        <v/>
      </c>
      <c r="AF16" s="75" t="str">
        <f>IF(Notenliste!AE16&gt;=1,Notenliste!AE16,"")</f>
        <v/>
      </c>
      <c r="AG16" s="75" t="str">
        <f>IF(Notenliste!AF16&gt;=1,Notenliste!AF16,"")</f>
        <v/>
      </c>
      <c r="AH16" s="75" t="str">
        <f>IF(Notenliste!AG16&gt;=1,Notenliste!AG16,"")</f>
        <v/>
      </c>
      <c r="AI16" s="75" t="str">
        <f>IF(Notenliste!AH16&gt;=1,Notenliste!AH16,"")</f>
        <v/>
      </c>
      <c r="AJ16" s="75" t="str">
        <f>IF(Notenliste!AI16&gt;=1,Notenliste!AI16,"")</f>
        <v/>
      </c>
      <c r="AK16" s="75" t="str">
        <f>IF(Notenliste!AJ16&gt;=1,Notenliste!AJ16,"")</f>
        <v/>
      </c>
      <c r="AL16" s="75" t="str">
        <f>IF(Notenliste!AK16&gt;=1,Notenliste!AK16,"")</f>
        <v/>
      </c>
      <c r="AM16" s="75" t="str">
        <f>IF(Notenliste!AL16&gt;=1,Notenliste!AL16,"")</f>
        <v/>
      </c>
      <c r="AN16" s="75" t="str">
        <f>IF(Notenliste!AM16&gt;=1,Notenliste!AM16,"")</f>
        <v/>
      </c>
      <c r="AO16" s="75" t="str">
        <f>IF(Notenliste!AN16&gt;=1,Notenliste!AN16,"")</f>
        <v/>
      </c>
      <c r="AP16" s="75" t="str">
        <f>IF(Notenliste!AO16&gt;=1,Notenliste!AO16,"")</f>
        <v/>
      </c>
      <c r="AQ16" s="75" t="str">
        <f>IF(Notenliste!AP16&gt;=1,Notenliste!AP16,"")</f>
        <v/>
      </c>
      <c r="AR16" s="75" t="str">
        <f>IF(Notenliste!AQ16&gt;=1,Notenliste!AQ16,"")</f>
        <v/>
      </c>
      <c r="AS16" s="75" t="str">
        <f>IF(Notenliste!AR16&gt;=1,Notenliste!AR16,"")</f>
        <v/>
      </c>
    </row>
    <row r="17" spans="1:45" x14ac:dyDescent="0.25">
      <c r="A17" s="154">
        <f>'Schüler+Bedienungsanleitung'!BA30</f>
        <v>15</v>
      </c>
      <c r="B17" s="154">
        <f>Notenliste!B17</f>
        <v>15</v>
      </c>
      <c r="C17" s="58">
        <f>Notenliste!D17</f>
        <v>0</v>
      </c>
      <c r="D17" s="59">
        <f>Notenliste!E17</f>
        <v>0</v>
      </c>
      <c r="E17" s="58">
        <f>Notenliste!F17</f>
        <v>0</v>
      </c>
      <c r="F17" s="59">
        <f>Notenliste!G17</f>
        <v>0</v>
      </c>
      <c r="G17" s="58">
        <f>Notenliste!H17</f>
        <v>0</v>
      </c>
      <c r="H17" s="59">
        <f>Notenliste!I17</f>
        <v>0</v>
      </c>
      <c r="I17" s="58">
        <f>Notenliste!J17</f>
        <v>0</v>
      </c>
      <c r="J17" s="59">
        <f>Notenliste!K17</f>
        <v>0</v>
      </c>
      <c r="K17" s="58">
        <f>Notenliste!L17</f>
        <v>0</v>
      </c>
      <c r="L17" s="70">
        <f>Notenliste!M17</f>
        <v>0</v>
      </c>
      <c r="M17" s="78" t="str">
        <f>Notenliste!N17</f>
        <v>ND</v>
      </c>
      <c r="N17" s="81">
        <f>IF(Notenliste!AT17&lt;Endnoten!$AG$11,1,IF(Notenliste!AT17&lt;Endnoten!$AG$12,Endnoten!$AF$12,IF(Notenliste!AT17&lt;Endnoten!$AG$13,Endnoten!$AF$13,IF(Notenliste!AT17&lt;Endnoten!$AG$14,Endnoten!$AF$14,IF(Notenliste!AT17&lt;Endnoten!$AG$15,Endnoten!$AF$15,IF(Notenliste!AT17&lt;Endnoten!$AG$16,Endnoten!$AF$16,IF(Notenliste!AT17&lt;Endnoten!$AG$17,Endnoten!$AF$17,Endnoten!$AF$18)))))))</f>
        <v>1</v>
      </c>
      <c r="O17" s="67" t="str">
        <f>Notenliste!AU17</f>
        <v>Nur MA</v>
      </c>
      <c r="P17" s="67" t="str">
        <f>IF(Endnoten!AC18&lt;Endnoten!$AG$11,1,IF(Endnoten!AC18&lt;Endnoten!$AG$12,Endnoten!$AF$12,IF(Endnoten!AC18&lt;Endnoten!$AG$13,Endnoten!$AF$13,IF(Endnoten!AC18&lt;Endnoten!$AG$14,Endnoten!$AF$14,IF(Endnoten!AC18&lt;Endnoten!$AG$15,Endnoten!$AF$15,IF(Endnoten!AC18&lt;Endnoten!$AG$16,Endnoten!$AF$16,IF(Endnoten!AC18&lt;Endnoten!$AG$17,Endnoten!$AF$17,Endnoten!$AF$18)))))))</f>
        <v>4-5</v>
      </c>
      <c r="Q17" s="67">
        <f>IF(Notenliste!P17&gt;=1,Notenliste!P17,"")</f>
        <v>1</v>
      </c>
      <c r="R17" s="67" t="str">
        <f>IF(Notenliste!Q17&gt;=1,Notenliste!Q17,"")</f>
        <v/>
      </c>
      <c r="S17" s="67" t="str">
        <f>IF(Notenliste!R17&gt;=1,Notenliste!R17,"")</f>
        <v/>
      </c>
      <c r="T17" s="67" t="str">
        <f>IF(Notenliste!S17&gt;=1,Notenliste!S17,"")</f>
        <v/>
      </c>
      <c r="U17" s="67" t="str">
        <f>IF(Notenliste!T17&gt;=1,Notenliste!T17,"")</f>
        <v/>
      </c>
      <c r="V17" s="67" t="str">
        <f>IF(Notenliste!U17&gt;=1,Notenliste!U17,"")</f>
        <v/>
      </c>
      <c r="W17" s="67" t="str">
        <f>IF(Notenliste!V17&gt;=1,Notenliste!V17,"")</f>
        <v/>
      </c>
      <c r="X17" s="67" t="str">
        <f>IF(Notenliste!W17&gt;=1,Notenliste!W17,"")</f>
        <v/>
      </c>
      <c r="Y17" s="67" t="str">
        <f>IF(Notenliste!X17&gt;=1,Notenliste!X17,"")</f>
        <v/>
      </c>
      <c r="Z17" s="67" t="str">
        <f>IF(Notenliste!Y17&gt;=1,Notenliste!Y17,"")</f>
        <v/>
      </c>
      <c r="AA17" s="67" t="str">
        <f>IF(Notenliste!Z17&gt;=1,Notenliste!Z17,"")</f>
        <v/>
      </c>
      <c r="AB17" s="67" t="str">
        <f>IF(Notenliste!AA17&gt;=1,Notenliste!AA17,"")</f>
        <v/>
      </c>
      <c r="AC17" s="67" t="str">
        <f>IF(Notenliste!AB17&gt;=1,Notenliste!AB17,"")</f>
        <v/>
      </c>
      <c r="AD17" s="67" t="str">
        <f>IF(Notenliste!AC17&gt;=1,Notenliste!AC17,"")</f>
        <v/>
      </c>
      <c r="AE17" s="67" t="str">
        <f>IF(Notenliste!AD17&gt;=1,Notenliste!AD17,"")</f>
        <v/>
      </c>
      <c r="AF17" s="67" t="str">
        <f>IF(Notenliste!AE17&gt;=1,Notenliste!AE17,"")</f>
        <v/>
      </c>
      <c r="AG17" s="67" t="str">
        <f>IF(Notenliste!AF17&gt;=1,Notenliste!AF17,"")</f>
        <v/>
      </c>
      <c r="AH17" s="67" t="str">
        <f>IF(Notenliste!AG17&gt;=1,Notenliste!AG17,"")</f>
        <v/>
      </c>
      <c r="AI17" s="67" t="str">
        <f>IF(Notenliste!AH17&gt;=1,Notenliste!AH17,"")</f>
        <v/>
      </c>
      <c r="AJ17" s="67" t="str">
        <f>IF(Notenliste!AI17&gt;=1,Notenliste!AI17,"")</f>
        <v/>
      </c>
      <c r="AK17" s="67" t="str">
        <f>IF(Notenliste!AJ17&gt;=1,Notenliste!AJ17,"")</f>
        <v/>
      </c>
      <c r="AL17" s="67" t="str">
        <f>IF(Notenliste!AK17&gt;=1,Notenliste!AK17,"")</f>
        <v/>
      </c>
      <c r="AM17" s="67" t="str">
        <f>IF(Notenliste!AL17&gt;=1,Notenliste!AL17,"")</f>
        <v/>
      </c>
      <c r="AN17" s="67" t="str">
        <f>IF(Notenliste!AM17&gt;=1,Notenliste!AM17,"")</f>
        <v/>
      </c>
      <c r="AO17" s="67" t="str">
        <f>IF(Notenliste!AN17&gt;=1,Notenliste!AN17,"")</f>
        <v/>
      </c>
      <c r="AP17" s="67" t="str">
        <f>IF(Notenliste!AO17&gt;=1,Notenliste!AO17,"")</f>
        <v/>
      </c>
      <c r="AQ17" s="67" t="str">
        <f>IF(Notenliste!AP17&gt;=1,Notenliste!AP17,"")</f>
        <v/>
      </c>
      <c r="AR17" s="67" t="str">
        <f>IF(Notenliste!AQ17&gt;=1,Notenliste!AQ17,"")</f>
        <v/>
      </c>
      <c r="AS17" s="67" t="str">
        <f>IF(Notenliste!AR17&gt;=1,Notenliste!AR17,"")</f>
        <v/>
      </c>
    </row>
    <row r="18" spans="1:45" x14ac:dyDescent="0.25">
      <c r="A18" s="153">
        <f>'Schüler+Bedienungsanleitung'!BA31</f>
        <v>16</v>
      </c>
      <c r="B18" s="153">
        <f>Notenliste!B18</f>
        <v>16</v>
      </c>
      <c r="C18" s="71">
        <f>Notenliste!D18</f>
        <v>0</v>
      </c>
      <c r="D18" s="72">
        <f>Notenliste!E18</f>
        <v>0</v>
      </c>
      <c r="E18" s="71">
        <f>Notenliste!F18</f>
        <v>0</v>
      </c>
      <c r="F18" s="72">
        <f>Notenliste!G18</f>
        <v>0</v>
      </c>
      <c r="G18" s="71">
        <f>Notenliste!H18</f>
        <v>0</v>
      </c>
      <c r="H18" s="72">
        <f>Notenliste!I18</f>
        <v>0</v>
      </c>
      <c r="I18" s="71">
        <f>Notenliste!J18</f>
        <v>0</v>
      </c>
      <c r="J18" s="72">
        <f>Notenliste!K18</f>
        <v>0</v>
      </c>
      <c r="K18" s="71">
        <f>Notenliste!L18</f>
        <v>0</v>
      </c>
      <c r="L18" s="73">
        <f>Notenliste!M18</f>
        <v>0</v>
      </c>
      <c r="M18" s="79" t="str">
        <f>Notenliste!N18</f>
        <v>ND</v>
      </c>
      <c r="N18" s="82">
        <f>IF(Notenliste!AT18&lt;Endnoten!$AG$11,1,IF(Notenliste!AT18&lt;Endnoten!$AG$12,Endnoten!$AF$12,IF(Notenliste!AT18&lt;Endnoten!$AG$13,Endnoten!$AF$13,IF(Notenliste!AT18&lt;Endnoten!$AG$14,Endnoten!$AF$14,IF(Notenliste!AT18&lt;Endnoten!$AG$15,Endnoten!$AF$15,IF(Notenliste!AT18&lt;Endnoten!$AG$16,Endnoten!$AF$16,IF(Notenliste!AT18&lt;Endnoten!$AG$17,Endnoten!$AF$17,Endnoten!$AF$18)))))))</f>
        <v>1</v>
      </c>
      <c r="O18" s="75" t="str">
        <f>Notenliste!AU18</f>
        <v>Nur MA</v>
      </c>
      <c r="P18" s="75" t="str">
        <f>IF(Endnoten!AC19&lt;Endnoten!$AG$11,1,IF(Endnoten!AC19&lt;Endnoten!$AG$12,Endnoten!$AF$12,IF(Endnoten!AC19&lt;Endnoten!$AG$13,Endnoten!$AF$13,IF(Endnoten!AC19&lt;Endnoten!$AG$14,Endnoten!$AF$14,IF(Endnoten!AC19&lt;Endnoten!$AG$15,Endnoten!$AF$15,IF(Endnoten!AC19&lt;Endnoten!$AG$16,Endnoten!$AF$16,IF(Endnoten!AC19&lt;Endnoten!$AG$17,Endnoten!$AF$17,Endnoten!$AF$18)))))))</f>
        <v>4-5</v>
      </c>
      <c r="Q18" s="75">
        <f>IF(Notenliste!P18&gt;=1,Notenliste!P18,"")</f>
        <v>1</v>
      </c>
      <c r="R18" s="75" t="str">
        <f>IF(Notenliste!Q18&gt;=1,Notenliste!Q18,"")</f>
        <v/>
      </c>
      <c r="S18" s="75" t="str">
        <f>IF(Notenliste!R18&gt;=1,Notenliste!R18,"")</f>
        <v/>
      </c>
      <c r="T18" s="75" t="str">
        <f>IF(Notenliste!S18&gt;=1,Notenliste!S18,"")</f>
        <v/>
      </c>
      <c r="U18" s="75" t="str">
        <f>IF(Notenliste!T18&gt;=1,Notenliste!T18,"")</f>
        <v/>
      </c>
      <c r="V18" s="75" t="str">
        <f>IF(Notenliste!U18&gt;=1,Notenliste!U18,"")</f>
        <v/>
      </c>
      <c r="W18" s="75" t="str">
        <f>IF(Notenliste!V18&gt;=1,Notenliste!V18,"")</f>
        <v/>
      </c>
      <c r="X18" s="75" t="str">
        <f>IF(Notenliste!W18&gt;=1,Notenliste!W18,"")</f>
        <v/>
      </c>
      <c r="Y18" s="75" t="str">
        <f>IF(Notenliste!X18&gt;=1,Notenliste!X18,"")</f>
        <v/>
      </c>
      <c r="Z18" s="75" t="str">
        <f>IF(Notenliste!Y18&gt;=1,Notenliste!Y18,"")</f>
        <v/>
      </c>
      <c r="AA18" s="75" t="str">
        <f>IF(Notenliste!Z18&gt;=1,Notenliste!Z18,"")</f>
        <v/>
      </c>
      <c r="AB18" s="75" t="str">
        <f>IF(Notenliste!AA18&gt;=1,Notenliste!AA18,"")</f>
        <v/>
      </c>
      <c r="AC18" s="75" t="str">
        <f>IF(Notenliste!AB18&gt;=1,Notenliste!AB18,"")</f>
        <v/>
      </c>
      <c r="AD18" s="75" t="str">
        <f>IF(Notenliste!AC18&gt;=1,Notenliste!AC18,"")</f>
        <v/>
      </c>
      <c r="AE18" s="75" t="str">
        <f>IF(Notenliste!AD18&gt;=1,Notenliste!AD18,"")</f>
        <v/>
      </c>
      <c r="AF18" s="75" t="str">
        <f>IF(Notenliste!AE18&gt;=1,Notenliste!AE18,"")</f>
        <v/>
      </c>
      <c r="AG18" s="75" t="str">
        <f>IF(Notenliste!AF18&gt;=1,Notenliste!AF18,"")</f>
        <v/>
      </c>
      <c r="AH18" s="75" t="str">
        <f>IF(Notenliste!AG18&gt;=1,Notenliste!AG18,"")</f>
        <v/>
      </c>
      <c r="AI18" s="75" t="str">
        <f>IF(Notenliste!AH18&gt;=1,Notenliste!AH18,"")</f>
        <v/>
      </c>
      <c r="AJ18" s="75" t="str">
        <f>IF(Notenliste!AI18&gt;=1,Notenliste!AI18,"")</f>
        <v/>
      </c>
      <c r="AK18" s="75" t="str">
        <f>IF(Notenliste!AJ18&gt;=1,Notenliste!AJ18,"")</f>
        <v/>
      </c>
      <c r="AL18" s="75" t="str">
        <f>IF(Notenliste!AK18&gt;=1,Notenliste!AK18,"")</f>
        <v/>
      </c>
      <c r="AM18" s="75" t="str">
        <f>IF(Notenliste!AL18&gt;=1,Notenliste!AL18,"")</f>
        <v/>
      </c>
      <c r="AN18" s="75" t="str">
        <f>IF(Notenliste!AM18&gt;=1,Notenliste!AM18,"")</f>
        <v/>
      </c>
      <c r="AO18" s="75" t="str">
        <f>IF(Notenliste!AN18&gt;=1,Notenliste!AN18,"")</f>
        <v/>
      </c>
      <c r="AP18" s="75" t="str">
        <f>IF(Notenliste!AO18&gt;=1,Notenliste!AO18,"")</f>
        <v/>
      </c>
      <c r="AQ18" s="75" t="str">
        <f>IF(Notenliste!AP18&gt;=1,Notenliste!AP18,"")</f>
        <v/>
      </c>
      <c r="AR18" s="75" t="str">
        <f>IF(Notenliste!AQ18&gt;=1,Notenliste!AQ18,"")</f>
        <v/>
      </c>
      <c r="AS18" s="75" t="str">
        <f>IF(Notenliste!AR18&gt;=1,Notenliste!AR18,"")</f>
        <v/>
      </c>
    </row>
    <row r="19" spans="1:45" x14ac:dyDescent="0.25">
      <c r="A19" s="154">
        <f>'Schüler+Bedienungsanleitung'!BA32</f>
        <v>17</v>
      </c>
      <c r="B19" s="154">
        <f>Notenliste!B19</f>
        <v>17</v>
      </c>
      <c r="C19" s="58">
        <f>Notenliste!D19</f>
        <v>0</v>
      </c>
      <c r="D19" s="59">
        <f>Notenliste!E19</f>
        <v>0</v>
      </c>
      <c r="E19" s="58">
        <f>Notenliste!F19</f>
        <v>0</v>
      </c>
      <c r="F19" s="59">
        <f>Notenliste!G19</f>
        <v>0</v>
      </c>
      <c r="G19" s="58">
        <f>Notenliste!H19</f>
        <v>0</v>
      </c>
      <c r="H19" s="59">
        <f>Notenliste!I19</f>
        <v>0</v>
      </c>
      <c r="I19" s="58">
        <f>Notenliste!J19</f>
        <v>0</v>
      </c>
      <c r="J19" s="59">
        <f>Notenliste!K19</f>
        <v>0</v>
      </c>
      <c r="K19" s="58">
        <f>Notenliste!L19</f>
        <v>0</v>
      </c>
      <c r="L19" s="70">
        <f>Notenliste!M19</f>
        <v>0</v>
      </c>
      <c r="M19" s="78" t="str">
        <f>Notenliste!N19</f>
        <v>ND</v>
      </c>
      <c r="N19" s="81">
        <f>IF(Notenliste!AT19&lt;Endnoten!$AG$11,1,IF(Notenliste!AT19&lt;Endnoten!$AG$12,Endnoten!$AF$12,IF(Notenliste!AT19&lt;Endnoten!$AG$13,Endnoten!$AF$13,IF(Notenliste!AT19&lt;Endnoten!$AG$14,Endnoten!$AF$14,IF(Notenliste!AT19&lt;Endnoten!$AG$15,Endnoten!$AF$15,IF(Notenliste!AT19&lt;Endnoten!$AG$16,Endnoten!$AF$16,IF(Notenliste!AT19&lt;Endnoten!$AG$17,Endnoten!$AF$17,Endnoten!$AF$18)))))))</f>
        <v>1</v>
      </c>
      <c r="O19" s="67" t="str">
        <f>Notenliste!AU19</f>
        <v>Nur MA</v>
      </c>
      <c r="P19" s="67" t="str">
        <f>IF(Endnoten!AC20&lt;Endnoten!$AG$11,1,IF(Endnoten!AC20&lt;Endnoten!$AG$12,Endnoten!$AF$12,IF(Endnoten!AC20&lt;Endnoten!$AG$13,Endnoten!$AF$13,IF(Endnoten!AC20&lt;Endnoten!$AG$14,Endnoten!$AF$14,IF(Endnoten!AC20&lt;Endnoten!$AG$15,Endnoten!$AF$15,IF(Endnoten!AC20&lt;Endnoten!$AG$16,Endnoten!$AF$16,IF(Endnoten!AC20&lt;Endnoten!$AG$17,Endnoten!$AF$17,Endnoten!$AF$18)))))))</f>
        <v>4-5</v>
      </c>
      <c r="Q19" s="67">
        <f>IF(Notenliste!P19&gt;=1,Notenliste!P19,"")</f>
        <v>1</v>
      </c>
      <c r="R19" s="67" t="str">
        <f>IF(Notenliste!Q19&gt;=1,Notenliste!Q19,"")</f>
        <v/>
      </c>
      <c r="S19" s="67" t="str">
        <f>IF(Notenliste!R19&gt;=1,Notenliste!R19,"")</f>
        <v/>
      </c>
      <c r="T19" s="67" t="str">
        <f>IF(Notenliste!S19&gt;=1,Notenliste!S19,"")</f>
        <v/>
      </c>
      <c r="U19" s="67" t="str">
        <f>IF(Notenliste!T19&gt;=1,Notenliste!T19,"")</f>
        <v/>
      </c>
      <c r="V19" s="67" t="str">
        <f>IF(Notenliste!U19&gt;=1,Notenliste!U19,"")</f>
        <v/>
      </c>
      <c r="W19" s="67" t="str">
        <f>IF(Notenliste!V19&gt;=1,Notenliste!V19,"")</f>
        <v/>
      </c>
      <c r="X19" s="67" t="str">
        <f>IF(Notenliste!W19&gt;=1,Notenliste!W19,"")</f>
        <v/>
      </c>
      <c r="Y19" s="67" t="str">
        <f>IF(Notenliste!X19&gt;=1,Notenliste!X19,"")</f>
        <v/>
      </c>
      <c r="Z19" s="67" t="str">
        <f>IF(Notenliste!Y19&gt;=1,Notenliste!Y19,"")</f>
        <v/>
      </c>
      <c r="AA19" s="67" t="str">
        <f>IF(Notenliste!Z19&gt;=1,Notenliste!Z19,"")</f>
        <v/>
      </c>
      <c r="AB19" s="67" t="str">
        <f>IF(Notenliste!AA19&gt;=1,Notenliste!AA19,"")</f>
        <v/>
      </c>
      <c r="AC19" s="67" t="str">
        <f>IF(Notenliste!AB19&gt;=1,Notenliste!AB19,"")</f>
        <v/>
      </c>
      <c r="AD19" s="67" t="str">
        <f>IF(Notenliste!AC19&gt;=1,Notenliste!AC19,"")</f>
        <v/>
      </c>
      <c r="AE19" s="67" t="str">
        <f>IF(Notenliste!AD19&gt;=1,Notenliste!AD19,"")</f>
        <v/>
      </c>
      <c r="AF19" s="67" t="str">
        <f>IF(Notenliste!AE19&gt;=1,Notenliste!AE19,"")</f>
        <v/>
      </c>
      <c r="AG19" s="67" t="str">
        <f>IF(Notenliste!AF19&gt;=1,Notenliste!AF19,"")</f>
        <v/>
      </c>
      <c r="AH19" s="67" t="str">
        <f>IF(Notenliste!AG19&gt;=1,Notenliste!AG19,"")</f>
        <v/>
      </c>
      <c r="AI19" s="67" t="str">
        <f>IF(Notenliste!AH19&gt;=1,Notenliste!AH19,"")</f>
        <v/>
      </c>
      <c r="AJ19" s="67" t="str">
        <f>IF(Notenliste!AI19&gt;=1,Notenliste!AI19,"")</f>
        <v/>
      </c>
      <c r="AK19" s="67" t="str">
        <f>IF(Notenliste!AJ19&gt;=1,Notenliste!AJ19,"")</f>
        <v/>
      </c>
      <c r="AL19" s="67" t="str">
        <f>IF(Notenliste!AK19&gt;=1,Notenliste!AK19,"")</f>
        <v/>
      </c>
      <c r="AM19" s="67" t="str">
        <f>IF(Notenliste!AL19&gt;=1,Notenliste!AL19,"")</f>
        <v/>
      </c>
      <c r="AN19" s="67" t="str">
        <f>IF(Notenliste!AM19&gt;=1,Notenliste!AM19,"")</f>
        <v/>
      </c>
      <c r="AO19" s="67" t="str">
        <f>IF(Notenliste!AN19&gt;=1,Notenliste!AN19,"")</f>
        <v/>
      </c>
      <c r="AP19" s="67" t="str">
        <f>IF(Notenliste!AO19&gt;=1,Notenliste!AO19,"")</f>
        <v/>
      </c>
      <c r="AQ19" s="67" t="str">
        <f>IF(Notenliste!AP19&gt;=1,Notenliste!AP19,"")</f>
        <v/>
      </c>
      <c r="AR19" s="67" t="str">
        <f>IF(Notenliste!AQ19&gt;=1,Notenliste!AQ19,"")</f>
        <v/>
      </c>
      <c r="AS19" s="67" t="str">
        <f>IF(Notenliste!AR19&gt;=1,Notenliste!AR19,"")</f>
        <v/>
      </c>
    </row>
    <row r="20" spans="1:45" x14ac:dyDescent="0.25">
      <c r="A20" s="153">
        <f>'Schüler+Bedienungsanleitung'!BA33</f>
        <v>18</v>
      </c>
      <c r="B20" s="153">
        <f>Notenliste!B20</f>
        <v>18</v>
      </c>
      <c r="C20" s="71">
        <f>Notenliste!D20</f>
        <v>0</v>
      </c>
      <c r="D20" s="72">
        <f>Notenliste!E20</f>
        <v>0</v>
      </c>
      <c r="E20" s="71">
        <f>Notenliste!F20</f>
        <v>0</v>
      </c>
      <c r="F20" s="72">
        <f>Notenliste!G20</f>
        <v>0</v>
      </c>
      <c r="G20" s="71">
        <f>Notenliste!H20</f>
        <v>0</v>
      </c>
      <c r="H20" s="72">
        <f>Notenliste!I20</f>
        <v>0</v>
      </c>
      <c r="I20" s="71">
        <f>Notenliste!J20</f>
        <v>0</v>
      </c>
      <c r="J20" s="72">
        <f>Notenliste!K20</f>
        <v>0</v>
      </c>
      <c r="K20" s="71">
        <f>Notenliste!L20</f>
        <v>0</v>
      </c>
      <c r="L20" s="73">
        <f>Notenliste!M20</f>
        <v>0</v>
      </c>
      <c r="M20" s="79" t="str">
        <f>Notenliste!N20</f>
        <v>ND</v>
      </c>
      <c r="N20" s="82">
        <f>IF(Notenliste!AT20&lt;Endnoten!$AG$11,1,IF(Notenliste!AT20&lt;Endnoten!$AG$12,Endnoten!$AF$12,IF(Notenliste!AT20&lt;Endnoten!$AG$13,Endnoten!$AF$13,IF(Notenliste!AT20&lt;Endnoten!$AG$14,Endnoten!$AF$14,IF(Notenliste!AT20&lt;Endnoten!$AG$15,Endnoten!$AF$15,IF(Notenliste!AT20&lt;Endnoten!$AG$16,Endnoten!$AF$16,IF(Notenliste!AT20&lt;Endnoten!$AG$17,Endnoten!$AF$17,Endnoten!$AF$18)))))))</f>
        <v>1</v>
      </c>
      <c r="O20" s="75" t="str">
        <f>Notenliste!AU20</f>
        <v>Nur MA</v>
      </c>
      <c r="P20" s="75" t="str">
        <f>IF(Endnoten!AC21&lt;Endnoten!$AG$11,1,IF(Endnoten!AC21&lt;Endnoten!$AG$12,Endnoten!$AF$12,IF(Endnoten!AC21&lt;Endnoten!$AG$13,Endnoten!$AF$13,IF(Endnoten!AC21&lt;Endnoten!$AG$14,Endnoten!$AF$14,IF(Endnoten!AC21&lt;Endnoten!$AG$15,Endnoten!$AF$15,IF(Endnoten!AC21&lt;Endnoten!$AG$16,Endnoten!$AF$16,IF(Endnoten!AC21&lt;Endnoten!$AG$17,Endnoten!$AF$17,Endnoten!$AF$18)))))))</f>
        <v>4-5</v>
      </c>
      <c r="Q20" s="75">
        <f>IF(Notenliste!P20&gt;=1,Notenliste!P20,"")</f>
        <v>1</v>
      </c>
      <c r="R20" s="75" t="str">
        <f>IF(Notenliste!Q20&gt;=1,Notenliste!Q20,"")</f>
        <v/>
      </c>
      <c r="S20" s="75" t="str">
        <f>IF(Notenliste!R20&gt;=1,Notenliste!R20,"")</f>
        <v/>
      </c>
      <c r="T20" s="75" t="str">
        <f>IF(Notenliste!S20&gt;=1,Notenliste!S20,"")</f>
        <v/>
      </c>
      <c r="U20" s="75" t="str">
        <f>IF(Notenliste!T20&gt;=1,Notenliste!T20,"")</f>
        <v/>
      </c>
      <c r="V20" s="75" t="str">
        <f>IF(Notenliste!U20&gt;=1,Notenliste!U20,"")</f>
        <v/>
      </c>
      <c r="W20" s="75" t="str">
        <f>IF(Notenliste!V20&gt;=1,Notenliste!V20,"")</f>
        <v/>
      </c>
      <c r="X20" s="75" t="str">
        <f>IF(Notenliste!W20&gt;=1,Notenliste!W20,"")</f>
        <v/>
      </c>
      <c r="Y20" s="75" t="str">
        <f>IF(Notenliste!X20&gt;=1,Notenliste!X20,"")</f>
        <v/>
      </c>
      <c r="Z20" s="75" t="str">
        <f>IF(Notenliste!Y20&gt;=1,Notenliste!Y20,"")</f>
        <v/>
      </c>
      <c r="AA20" s="75" t="str">
        <f>IF(Notenliste!Z20&gt;=1,Notenliste!Z20,"")</f>
        <v/>
      </c>
      <c r="AB20" s="75" t="str">
        <f>IF(Notenliste!AA20&gt;=1,Notenliste!AA20,"")</f>
        <v/>
      </c>
      <c r="AC20" s="75" t="str">
        <f>IF(Notenliste!AB20&gt;=1,Notenliste!AB20,"")</f>
        <v/>
      </c>
      <c r="AD20" s="75" t="str">
        <f>IF(Notenliste!AC20&gt;=1,Notenliste!AC20,"")</f>
        <v/>
      </c>
      <c r="AE20" s="75" t="str">
        <f>IF(Notenliste!AD20&gt;=1,Notenliste!AD20,"")</f>
        <v/>
      </c>
      <c r="AF20" s="75" t="str">
        <f>IF(Notenliste!AE20&gt;=1,Notenliste!AE20,"")</f>
        <v/>
      </c>
      <c r="AG20" s="75" t="str">
        <f>IF(Notenliste!AF20&gt;=1,Notenliste!AF20,"")</f>
        <v/>
      </c>
      <c r="AH20" s="75" t="str">
        <f>IF(Notenliste!AG20&gt;=1,Notenliste!AG20,"")</f>
        <v/>
      </c>
      <c r="AI20" s="75" t="str">
        <f>IF(Notenliste!AH20&gt;=1,Notenliste!AH20,"")</f>
        <v/>
      </c>
      <c r="AJ20" s="75" t="str">
        <f>IF(Notenliste!AI20&gt;=1,Notenliste!AI20,"")</f>
        <v/>
      </c>
      <c r="AK20" s="75" t="str">
        <f>IF(Notenliste!AJ20&gt;=1,Notenliste!AJ20,"")</f>
        <v/>
      </c>
      <c r="AL20" s="75" t="str">
        <f>IF(Notenliste!AK20&gt;=1,Notenliste!AK20,"")</f>
        <v/>
      </c>
      <c r="AM20" s="75" t="str">
        <f>IF(Notenliste!AL20&gt;=1,Notenliste!AL20,"")</f>
        <v/>
      </c>
      <c r="AN20" s="75" t="str">
        <f>IF(Notenliste!AM20&gt;=1,Notenliste!AM20,"")</f>
        <v/>
      </c>
      <c r="AO20" s="75" t="str">
        <f>IF(Notenliste!AN20&gt;=1,Notenliste!AN20,"")</f>
        <v/>
      </c>
      <c r="AP20" s="75" t="str">
        <f>IF(Notenliste!AO20&gt;=1,Notenliste!AO20,"")</f>
        <v/>
      </c>
      <c r="AQ20" s="75" t="str">
        <f>IF(Notenliste!AP20&gt;=1,Notenliste!AP20,"")</f>
        <v/>
      </c>
      <c r="AR20" s="75" t="str">
        <f>IF(Notenliste!AQ20&gt;=1,Notenliste!AQ20,"")</f>
        <v/>
      </c>
      <c r="AS20" s="75" t="str">
        <f>IF(Notenliste!AR20&gt;=1,Notenliste!AR20,"")</f>
        <v/>
      </c>
    </row>
    <row r="21" spans="1:45" x14ac:dyDescent="0.25">
      <c r="A21" s="154">
        <f>'Schüler+Bedienungsanleitung'!BA34</f>
        <v>19</v>
      </c>
      <c r="B21" s="154">
        <f>Notenliste!B21</f>
        <v>19</v>
      </c>
      <c r="C21" s="58">
        <f>Notenliste!D21</f>
        <v>0</v>
      </c>
      <c r="D21" s="59">
        <f>Notenliste!E21</f>
        <v>0</v>
      </c>
      <c r="E21" s="58">
        <f>Notenliste!F21</f>
        <v>0</v>
      </c>
      <c r="F21" s="59">
        <f>Notenliste!G21</f>
        <v>0</v>
      </c>
      <c r="G21" s="58">
        <f>Notenliste!H21</f>
        <v>0</v>
      </c>
      <c r="H21" s="59">
        <f>Notenliste!I21</f>
        <v>0</v>
      </c>
      <c r="I21" s="58">
        <f>Notenliste!J21</f>
        <v>0</v>
      </c>
      <c r="J21" s="59">
        <f>Notenliste!K21</f>
        <v>0</v>
      </c>
      <c r="K21" s="58">
        <f>Notenliste!L21</f>
        <v>0</v>
      </c>
      <c r="L21" s="70">
        <f>Notenliste!M21</f>
        <v>0</v>
      </c>
      <c r="M21" s="78" t="str">
        <f>Notenliste!N21</f>
        <v>ND</v>
      </c>
      <c r="N21" s="81">
        <f>IF(Notenliste!AT21&lt;Endnoten!$AG$11,1,IF(Notenliste!AT21&lt;Endnoten!$AG$12,Endnoten!$AF$12,IF(Notenliste!AT21&lt;Endnoten!$AG$13,Endnoten!$AF$13,IF(Notenliste!AT21&lt;Endnoten!$AG$14,Endnoten!$AF$14,IF(Notenliste!AT21&lt;Endnoten!$AG$15,Endnoten!$AF$15,IF(Notenliste!AT21&lt;Endnoten!$AG$16,Endnoten!$AF$16,IF(Notenliste!AT21&lt;Endnoten!$AG$17,Endnoten!$AF$17,Endnoten!$AF$18)))))))</f>
        <v>1</v>
      </c>
      <c r="O21" s="67" t="str">
        <f>Notenliste!AU21</f>
        <v>Nur MA</v>
      </c>
      <c r="P21" s="67" t="str">
        <f>IF(Endnoten!AC22&lt;Endnoten!$AG$11,1,IF(Endnoten!AC22&lt;Endnoten!$AG$12,Endnoten!$AF$12,IF(Endnoten!AC22&lt;Endnoten!$AG$13,Endnoten!$AF$13,IF(Endnoten!AC22&lt;Endnoten!$AG$14,Endnoten!$AF$14,IF(Endnoten!AC22&lt;Endnoten!$AG$15,Endnoten!$AF$15,IF(Endnoten!AC22&lt;Endnoten!$AG$16,Endnoten!$AF$16,IF(Endnoten!AC22&lt;Endnoten!$AG$17,Endnoten!$AF$17,Endnoten!$AF$18)))))))</f>
        <v>4-5</v>
      </c>
      <c r="Q21" s="67">
        <f>IF(Notenliste!P21&gt;=1,Notenliste!P21,"")</f>
        <v>1</v>
      </c>
      <c r="R21" s="67" t="str">
        <f>IF(Notenliste!Q21&gt;=1,Notenliste!Q21,"")</f>
        <v/>
      </c>
      <c r="S21" s="67" t="str">
        <f>IF(Notenliste!R21&gt;=1,Notenliste!R21,"")</f>
        <v/>
      </c>
      <c r="T21" s="67" t="str">
        <f>IF(Notenliste!S21&gt;=1,Notenliste!S21,"")</f>
        <v/>
      </c>
      <c r="U21" s="67" t="str">
        <f>IF(Notenliste!T21&gt;=1,Notenliste!T21,"")</f>
        <v/>
      </c>
      <c r="V21" s="67" t="str">
        <f>IF(Notenliste!U21&gt;=1,Notenliste!U21,"")</f>
        <v/>
      </c>
      <c r="W21" s="67" t="str">
        <f>IF(Notenliste!V21&gt;=1,Notenliste!V21,"")</f>
        <v/>
      </c>
      <c r="X21" s="67" t="str">
        <f>IF(Notenliste!W21&gt;=1,Notenliste!W21,"")</f>
        <v/>
      </c>
      <c r="Y21" s="67" t="str">
        <f>IF(Notenliste!X21&gt;=1,Notenliste!X21,"")</f>
        <v/>
      </c>
      <c r="Z21" s="67" t="str">
        <f>IF(Notenliste!Y21&gt;=1,Notenliste!Y21,"")</f>
        <v/>
      </c>
      <c r="AA21" s="67" t="str">
        <f>IF(Notenliste!Z21&gt;=1,Notenliste!Z21,"")</f>
        <v/>
      </c>
      <c r="AB21" s="67" t="str">
        <f>IF(Notenliste!AA21&gt;=1,Notenliste!AA21,"")</f>
        <v/>
      </c>
      <c r="AC21" s="67" t="str">
        <f>IF(Notenliste!AB21&gt;=1,Notenliste!AB21,"")</f>
        <v/>
      </c>
      <c r="AD21" s="67" t="str">
        <f>IF(Notenliste!AC21&gt;=1,Notenliste!AC21,"")</f>
        <v/>
      </c>
      <c r="AE21" s="67" t="str">
        <f>IF(Notenliste!AD21&gt;=1,Notenliste!AD21,"")</f>
        <v/>
      </c>
      <c r="AF21" s="67" t="str">
        <f>IF(Notenliste!AE21&gt;=1,Notenliste!AE21,"")</f>
        <v/>
      </c>
      <c r="AG21" s="67" t="str">
        <f>IF(Notenliste!AF21&gt;=1,Notenliste!AF21,"")</f>
        <v/>
      </c>
      <c r="AH21" s="67" t="str">
        <f>IF(Notenliste!AG21&gt;=1,Notenliste!AG21,"")</f>
        <v/>
      </c>
      <c r="AI21" s="67" t="str">
        <f>IF(Notenliste!AH21&gt;=1,Notenliste!AH21,"")</f>
        <v/>
      </c>
      <c r="AJ21" s="67" t="str">
        <f>IF(Notenliste!AI21&gt;=1,Notenliste!AI21,"")</f>
        <v/>
      </c>
      <c r="AK21" s="67" t="str">
        <f>IF(Notenliste!AJ21&gt;=1,Notenliste!AJ21,"")</f>
        <v/>
      </c>
      <c r="AL21" s="67" t="str">
        <f>IF(Notenliste!AK21&gt;=1,Notenliste!AK21,"")</f>
        <v/>
      </c>
      <c r="AM21" s="67" t="str">
        <f>IF(Notenliste!AL21&gt;=1,Notenliste!AL21,"")</f>
        <v/>
      </c>
      <c r="AN21" s="67" t="str">
        <f>IF(Notenliste!AM21&gt;=1,Notenliste!AM21,"")</f>
        <v/>
      </c>
      <c r="AO21" s="67" t="str">
        <f>IF(Notenliste!AN21&gt;=1,Notenliste!AN21,"")</f>
        <v/>
      </c>
      <c r="AP21" s="67" t="str">
        <f>IF(Notenliste!AO21&gt;=1,Notenliste!AO21,"")</f>
        <v/>
      </c>
      <c r="AQ21" s="67" t="str">
        <f>IF(Notenliste!AP21&gt;=1,Notenliste!AP21,"")</f>
        <v/>
      </c>
      <c r="AR21" s="67" t="str">
        <f>IF(Notenliste!AQ21&gt;=1,Notenliste!AQ21,"")</f>
        <v/>
      </c>
      <c r="AS21" s="67" t="str">
        <f>IF(Notenliste!AR21&gt;=1,Notenliste!AR21,"")</f>
        <v/>
      </c>
    </row>
    <row r="22" spans="1:45" x14ac:dyDescent="0.25">
      <c r="A22" s="153">
        <f>'Schüler+Bedienungsanleitung'!BA35</f>
        <v>20</v>
      </c>
      <c r="B22" s="153">
        <f>Notenliste!B22</f>
        <v>20</v>
      </c>
      <c r="C22" s="71">
        <f>Notenliste!D22</f>
        <v>0</v>
      </c>
      <c r="D22" s="72">
        <f>Notenliste!E22</f>
        <v>0</v>
      </c>
      <c r="E22" s="71">
        <f>Notenliste!F22</f>
        <v>0</v>
      </c>
      <c r="F22" s="72">
        <f>Notenliste!G22</f>
        <v>0</v>
      </c>
      <c r="G22" s="71">
        <f>Notenliste!H22</f>
        <v>0</v>
      </c>
      <c r="H22" s="72">
        <f>Notenliste!I22</f>
        <v>0</v>
      </c>
      <c r="I22" s="71">
        <f>Notenliste!J22</f>
        <v>0</v>
      </c>
      <c r="J22" s="72">
        <f>Notenliste!K22</f>
        <v>0</v>
      </c>
      <c r="K22" s="71">
        <f>Notenliste!L22</f>
        <v>0</v>
      </c>
      <c r="L22" s="73">
        <f>Notenliste!M22</f>
        <v>0</v>
      </c>
      <c r="M22" s="79" t="str">
        <f>Notenliste!N22</f>
        <v>ND</v>
      </c>
      <c r="N22" s="82">
        <f>IF(Notenliste!AT22&lt;Endnoten!$AG$11,1,IF(Notenliste!AT22&lt;Endnoten!$AG$12,Endnoten!$AF$12,IF(Notenliste!AT22&lt;Endnoten!$AG$13,Endnoten!$AF$13,IF(Notenliste!AT22&lt;Endnoten!$AG$14,Endnoten!$AF$14,IF(Notenliste!AT22&lt;Endnoten!$AG$15,Endnoten!$AF$15,IF(Notenliste!AT22&lt;Endnoten!$AG$16,Endnoten!$AF$16,IF(Notenliste!AT22&lt;Endnoten!$AG$17,Endnoten!$AF$17,Endnoten!$AF$18)))))))</f>
        <v>1</v>
      </c>
      <c r="O22" s="75" t="str">
        <f>Notenliste!AU22</f>
        <v>Nur MA</v>
      </c>
      <c r="P22" s="75" t="str">
        <f>IF(Endnoten!AC23&lt;Endnoten!$AG$11,1,IF(Endnoten!AC23&lt;Endnoten!$AG$12,Endnoten!$AF$12,IF(Endnoten!AC23&lt;Endnoten!$AG$13,Endnoten!$AF$13,IF(Endnoten!AC23&lt;Endnoten!$AG$14,Endnoten!$AF$14,IF(Endnoten!AC23&lt;Endnoten!$AG$15,Endnoten!$AF$15,IF(Endnoten!AC23&lt;Endnoten!$AG$16,Endnoten!$AF$16,IF(Endnoten!AC23&lt;Endnoten!$AG$17,Endnoten!$AF$17,Endnoten!$AF$18)))))))</f>
        <v>4-5</v>
      </c>
      <c r="Q22" s="75">
        <f>IF(Notenliste!P22&gt;=1,Notenliste!P22,"")</f>
        <v>1</v>
      </c>
      <c r="R22" s="75" t="str">
        <f>IF(Notenliste!Q22&gt;=1,Notenliste!Q22,"")</f>
        <v/>
      </c>
      <c r="S22" s="75" t="str">
        <f>IF(Notenliste!R22&gt;=1,Notenliste!R22,"")</f>
        <v/>
      </c>
      <c r="T22" s="75" t="str">
        <f>IF(Notenliste!S22&gt;=1,Notenliste!S22,"")</f>
        <v/>
      </c>
      <c r="U22" s="75" t="str">
        <f>IF(Notenliste!T22&gt;=1,Notenliste!T22,"")</f>
        <v/>
      </c>
      <c r="V22" s="75" t="str">
        <f>IF(Notenliste!U22&gt;=1,Notenliste!U22,"")</f>
        <v/>
      </c>
      <c r="W22" s="75" t="str">
        <f>IF(Notenliste!V22&gt;=1,Notenliste!V22,"")</f>
        <v/>
      </c>
      <c r="X22" s="75" t="str">
        <f>IF(Notenliste!W22&gt;=1,Notenliste!W22,"")</f>
        <v/>
      </c>
      <c r="Y22" s="75" t="str">
        <f>IF(Notenliste!X22&gt;=1,Notenliste!X22,"")</f>
        <v/>
      </c>
      <c r="Z22" s="75" t="str">
        <f>IF(Notenliste!Y22&gt;=1,Notenliste!Y22,"")</f>
        <v/>
      </c>
      <c r="AA22" s="75" t="str">
        <f>IF(Notenliste!Z22&gt;=1,Notenliste!Z22,"")</f>
        <v/>
      </c>
      <c r="AB22" s="75" t="str">
        <f>IF(Notenliste!AA22&gt;=1,Notenliste!AA22,"")</f>
        <v/>
      </c>
      <c r="AC22" s="75" t="str">
        <f>IF(Notenliste!AB22&gt;=1,Notenliste!AB22,"")</f>
        <v/>
      </c>
      <c r="AD22" s="75" t="str">
        <f>IF(Notenliste!AC22&gt;=1,Notenliste!AC22,"")</f>
        <v/>
      </c>
      <c r="AE22" s="75" t="str">
        <f>IF(Notenliste!AD22&gt;=1,Notenliste!AD22,"")</f>
        <v/>
      </c>
      <c r="AF22" s="75" t="str">
        <f>IF(Notenliste!AE22&gt;=1,Notenliste!AE22,"")</f>
        <v/>
      </c>
      <c r="AG22" s="75" t="str">
        <f>IF(Notenliste!AF22&gt;=1,Notenliste!AF22,"")</f>
        <v/>
      </c>
      <c r="AH22" s="75" t="str">
        <f>IF(Notenliste!AG22&gt;=1,Notenliste!AG22,"")</f>
        <v/>
      </c>
      <c r="AI22" s="75" t="str">
        <f>IF(Notenliste!AH22&gt;=1,Notenliste!AH22,"")</f>
        <v/>
      </c>
      <c r="AJ22" s="75" t="str">
        <f>IF(Notenliste!AI22&gt;=1,Notenliste!AI22,"")</f>
        <v/>
      </c>
      <c r="AK22" s="75" t="str">
        <f>IF(Notenliste!AJ22&gt;=1,Notenliste!AJ22,"")</f>
        <v/>
      </c>
      <c r="AL22" s="75" t="str">
        <f>IF(Notenliste!AK22&gt;=1,Notenliste!AK22,"")</f>
        <v/>
      </c>
      <c r="AM22" s="75" t="str">
        <f>IF(Notenliste!AL22&gt;=1,Notenliste!AL22,"")</f>
        <v/>
      </c>
      <c r="AN22" s="75" t="str">
        <f>IF(Notenliste!AM22&gt;=1,Notenliste!AM22,"")</f>
        <v/>
      </c>
      <c r="AO22" s="75" t="str">
        <f>IF(Notenliste!AN22&gt;=1,Notenliste!AN22,"")</f>
        <v/>
      </c>
      <c r="AP22" s="75" t="str">
        <f>IF(Notenliste!AO22&gt;=1,Notenliste!AO22,"")</f>
        <v/>
      </c>
      <c r="AQ22" s="75" t="str">
        <f>IF(Notenliste!AP22&gt;=1,Notenliste!AP22,"")</f>
        <v/>
      </c>
      <c r="AR22" s="75" t="str">
        <f>IF(Notenliste!AQ22&gt;=1,Notenliste!AQ22,"")</f>
        <v/>
      </c>
      <c r="AS22" s="75" t="str">
        <f>IF(Notenliste!AR22&gt;=1,Notenliste!AR22,"")</f>
        <v/>
      </c>
    </row>
    <row r="23" spans="1:45" x14ac:dyDescent="0.25">
      <c r="A23" s="154">
        <f>'Schüler+Bedienungsanleitung'!BA36</f>
        <v>21</v>
      </c>
      <c r="B23" s="154">
        <f>Notenliste!B23</f>
        <v>21</v>
      </c>
      <c r="C23" s="58">
        <f>Notenliste!D23</f>
        <v>0</v>
      </c>
      <c r="D23" s="59">
        <f>Notenliste!E23</f>
        <v>0</v>
      </c>
      <c r="E23" s="58">
        <f>Notenliste!F23</f>
        <v>0</v>
      </c>
      <c r="F23" s="59">
        <f>Notenliste!G23</f>
        <v>0</v>
      </c>
      <c r="G23" s="58">
        <f>Notenliste!H23</f>
        <v>0</v>
      </c>
      <c r="H23" s="59">
        <f>Notenliste!I23</f>
        <v>0</v>
      </c>
      <c r="I23" s="58">
        <f>Notenliste!J23</f>
        <v>0</v>
      </c>
      <c r="J23" s="59">
        <f>Notenliste!K23</f>
        <v>0</v>
      </c>
      <c r="K23" s="58">
        <f>Notenliste!L23</f>
        <v>0</v>
      </c>
      <c r="L23" s="70">
        <f>Notenliste!M23</f>
        <v>0</v>
      </c>
      <c r="M23" s="78" t="str">
        <f>Notenliste!N23</f>
        <v>ND</v>
      </c>
      <c r="N23" s="81">
        <f>IF(Notenliste!AT23&lt;Endnoten!$AG$11,1,IF(Notenliste!AT23&lt;Endnoten!$AG$12,Endnoten!$AF$12,IF(Notenliste!AT23&lt;Endnoten!$AG$13,Endnoten!$AF$13,IF(Notenliste!AT23&lt;Endnoten!$AG$14,Endnoten!$AF$14,IF(Notenliste!AT23&lt;Endnoten!$AG$15,Endnoten!$AF$15,IF(Notenliste!AT23&lt;Endnoten!$AG$16,Endnoten!$AF$16,IF(Notenliste!AT23&lt;Endnoten!$AG$17,Endnoten!$AF$17,Endnoten!$AF$18)))))))</f>
        <v>1</v>
      </c>
      <c r="O23" s="67" t="str">
        <f>Notenliste!AU23</f>
        <v>Nur MA</v>
      </c>
      <c r="P23" s="67" t="str">
        <f>IF(Endnoten!AC24&lt;Endnoten!$AG$11,1,IF(Endnoten!AC24&lt;Endnoten!$AG$12,Endnoten!$AF$12,IF(Endnoten!AC24&lt;Endnoten!$AG$13,Endnoten!$AF$13,IF(Endnoten!AC24&lt;Endnoten!$AG$14,Endnoten!$AF$14,IF(Endnoten!AC24&lt;Endnoten!$AG$15,Endnoten!$AF$15,IF(Endnoten!AC24&lt;Endnoten!$AG$16,Endnoten!$AF$16,IF(Endnoten!AC24&lt;Endnoten!$AG$17,Endnoten!$AF$17,Endnoten!$AF$18)))))))</f>
        <v>4-5</v>
      </c>
      <c r="Q23" s="67">
        <f>IF(Notenliste!P23&gt;=1,Notenliste!P23,"")</f>
        <v>1</v>
      </c>
      <c r="R23" s="67" t="str">
        <f>IF(Notenliste!Q23&gt;=1,Notenliste!Q23,"")</f>
        <v/>
      </c>
      <c r="S23" s="67" t="str">
        <f>IF(Notenliste!R23&gt;=1,Notenliste!R23,"")</f>
        <v/>
      </c>
      <c r="T23" s="67" t="str">
        <f>IF(Notenliste!S23&gt;=1,Notenliste!S23,"")</f>
        <v/>
      </c>
      <c r="U23" s="67" t="str">
        <f>IF(Notenliste!T23&gt;=1,Notenliste!T23,"")</f>
        <v/>
      </c>
      <c r="V23" s="67" t="str">
        <f>IF(Notenliste!U23&gt;=1,Notenliste!U23,"")</f>
        <v/>
      </c>
      <c r="W23" s="67" t="str">
        <f>IF(Notenliste!V23&gt;=1,Notenliste!V23,"")</f>
        <v/>
      </c>
      <c r="X23" s="67" t="str">
        <f>IF(Notenliste!W23&gt;=1,Notenliste!W23,"")</f>
        <v/>
      </c>
      <c r="Y23" s="67" t="str">
        <f>IF(Notenliste!X23&gt;=1,Notenliste!X23,"")</f>
        <v/>
      </c>
      <c r="Z23" s="67" t="str">
        <f>IF(Notenliste!Y23&gt;=1,Notenliste!Y23,"")</f>
        <v/>
      </c>
      <c r="AA23" s="67" t="str">
        <f>IF(Notenliste!Z23&gt;=1,Notenliste!Z23,"")</f>
        <v/>
      </c>
      <c r="AB23" s="67" t="str">
        <f>IF(Notenliste!AA23&gt;=1,Notenliste!AA23,"")</f>
        <v/>
      </c>
      <c r="AC23" s="67" t="str">
        <f>IF(Notenliste!AB23&gt;=1,Notenliste!AB23,"")</f>
        <v/>
      </c>
      <c r="AD23" s="67" t="str">
        <f>IF(Notenliste!AC23&gt;=1,Notenliste!AC23,"")</f>
        <v/>
      </c>
      <c r="AE23" s="67" t="str">
        <f>IF(Notenliste!AD23&gt;=1,Notenliste!AD23,"")</f>
        <v/>
      </c>
      <c r="AF23" s="67" t="str">
        <f>IF(Notenliste!AE23&gt;=1,Notenliste!AE23,"")</f>
        <v/>
      </c>
      <c r="AG23" s="67" t="str">
        <f>IF(Notenliste!AF23&gt;=1,Notenliste!AF23,"")</f>
        <v/>
      </c>
      <c r="AH23" s="67" t="str">
        <f>IF(Notenliste!AG23&gt;=1,Notenliste!AG23,"")</f>
        <v/>
      </c>
      <c r="AI23" s="67" t="str">
        <f>IF(Notenliste!AH23&gt;=1,Notenliste!AH23,"")</f>
        <v/>
      </c>
      <c r="AJ23" s="67" t="str">
        <f>IF(Notenliste!AI23&gt;=1,Notenliste!AI23,"")</f>
        <v/>
      </c>
      <c r="AK23" s="67" t="str">
        <f>IF(Notenliste!AJ23&gt;=1,Notenliste!AJ23,"")</f>
        <v/>
      </c>
      <c r="AL23" s="67" t="str">
        <f>IF(Notenliste!AK23&gt;=1,Notenliste!AK23,"")</f>
        <v/>
      </c>
      <c r="AM23" s="67" t="str">
        <f>IF(Notenliste!AL23&gt;=1,Notenliste!AL23,"")</f>
        <v/>
      </c>
      <c r="AN23" s="67" t="str">
        <f>IF(Notenliste!AM23&gt;=1,Notenliste!AM23,"")</f>
        <v/>
      </c>
      <c r="AO23" s="67" t="str">
        <f>IF(Notenliste!AN23&gt;=1,Notenliste!AN23,"")</f>
        <v/>
      </c>
      <c r="AP23" s="67" t="str">
        <f>IF(Notenliste!AO23&gt;=1,Notenliste!AO23,"")</f>
        <v/>
      </c>
      <c r="AQ23" s="67" t="str">
        <f>IF(Notenliste!AP23&gt;=1,Notenliste!AP23,"")</f>
        <v/>
      </c>
      <c r="AR23" s="67" t="str">
        <f>IF(Notenliste!AQ23&gt;=1,Notenliste!AQ23,"")</f>
        <v/>
      </c>
      <c r="AS23" s="67" t="str">
        <f>IF(Notenliste!AR23&gt;=1,Notenliste!AR23,"")</f>
        <v/>
      </c>
    </row>
    <row r="24" spans="1:45" x14ac:dyDescent="0.25">
      <c r="A24" s="153">
        <f>'Schüler+Bedienungsanleitung'!BA37</f>
        <v>22</v>
      </c>
      <c r="B24" s="153">
        <f>Notenliste!B24</f>
        <v>22</v>
      </c>
      <c r="C24" s="71">
        <f>Notenliste!D24</f>
        <v>0</v>
      </c>
      <c r="D24" s="72">
        <f>Notenliste!E24</f>
        <v>0</v>
      </c>
      <c r="E24" s="71">
        <f>Notenliste!F24</f>
        <v>0</v>
      </c>
      <c r="F24" s="72">
        <f>Notenliste!G24</f>
        <v>0</v>
      </c>
      <c r="G24" s="71">
        <f>Notenliste!H24</f>
        <v>0</v>
      </c>
      <c r="H24" s="72">
        <f>Notenliste!I24</f>
        <v>0</v>
      </c>
      <c r="I24" s="71">
        <f>Notenliste!J24</f>
        <v>0</v>
      </c>
      <c r="J24" s="72">
        <f>Notenliste!K24</f>
        <v>0</v>
      </c>
      <c r="K24" s="71">
        <f>Notenliste!L24</f>
        <v>0</v>
      </c>
      <c r="L24" s="73">
        <f>Notenliste!M24</f>
        <v>0</v>
      </c>
      <c r="M24" s="79" t="str">
        <f>Notenliste!N24</f>
        <v>ND</v>
      </c>
      <c r="N24" s="82">
        <f>IF(Notenliste!AT24&lt;Endnoten!$AG$11,1,IF(Notenliste!AT24&lt;Endnoten!$AG$12,Endnoten!$AF$12,IF(Notenliste!AT24&lt;Endnoten!$AG$13,Endnoten!$AF$13,IF(Notenliste!AT24&lt;Endnoten!$AG$14,Endnoten!$AF$14,IF(Notenliste!AT24&lt;Endnoten!$AG$15,Endnoten!$AF$15,IF(Notenliste!AT24&lt;Endnoten!$AG$16,Endnoten!$AF$16,IF(Notenliste!AT24&lt;Endnoten!$AG$17,Endnoten!$AF$17,Endnoten!$AF$18)))))))</f>
        <v>1</v>
      </c>
      <c r="O24" s="75" t="str">
        <f>Notenliste!AU24</f>
        <v>Nur MA</v>
      </c>
      <c r="P24" s="75" t="str">
        <f>IF(Endnoten!AC25&lt;Endnoten!$AG$11,1,IF(Endnoten!AC25&lt;Endnoten!$AG$12,Endnoten!$AF$12,IF(Endnoten!AC25&lt;Endnoten!$AG$13,Endnoten!$AF$13,IF(Endnoten!AC25&lt;Endnoten!$AG$14,Endnoten!$AF$14,IF(Endnoten!AC25&lt;Endnoten!$AG$15,Endnoten!$AF$15,IF(Endnoten!AC25&lt;Endnoten!$AG$16,Endnoten!$AF$16,IF(Endnoten!AC25&lt;Endnoten!$AG$17,Endnoten!$AF$17,Endnoten!$AF$18)))))))</f>
        <v>4-5</v>
      </c>
      <c r="Q24" s="75">
        <f>IF(Notenliste!P24&gt;=1,Notenliste!P24,"")</f>
        <v>1</v>
      </c>
      <c r="R24" s="75" t="str">
        <f>IF(Notenliste!Q24&gt;=1,Notenliste!Q24,"")</f>
        <v/>
      </c>
      <c r="S24" s="75" t="str">
        <f>IF(Notenliste!R24&gt;=1,Notenliste!R24,"")</f>
        <v/>
      </c>
      <c r="T24" s="75" t="str">
        <f>IF(Notenliste!S24&gt;=1,Notenliste!S24,"")</f>
        <v/>
      </c>
      <c r="U24" s="75" t="str">
        <f>IF(Notenliste!T24&gt;=1,Notenliste!T24,"")</f>
        <v/>
      </c>
      <c r="V24" s="75" t="str">
        <f>IF(Notenliste!U24&gt;=1,Notenliste!U24,"")</f>
        <v/>
      </c>
      <c r="W24" s="75" t="str">
        <f>IF(Notenliste!V24&gt;=1,Notenliste!V24,"")</f>
        <v/>
      </c>
      <c r="X24" s="75" t="str">
        <f>IF(Notenliste!W24&gt;=1,Notenliste!W24,"")</f>
        <v/>
      </c>
      <c r="Y24" s="75" t="str">
        <f>IF(Notenliste!X24&gt;=1,Notenliste!X24,"")</f>
        <v/>
      </c>
      <c r="Z24" s="75" t="str">
        <f>IF(Notenliste!Y24&gt;=1,Notenliste!Y24,"")</f>
        <v/>
      </c>
      <c r="AA24" s="75" t="str">
        <f>IF(Notenliste!Z24&gt;=1,Notenliste!Z24,"")</f>
        <v/>
      </c>
      <c r="AB24" s="75" t="str">
        <f>IF(Notenliste!AA24&gt;=1,Notenliste!AA24,"")</f>
        <v/>
      </c>
      <c r="AC24" s="75" t="str">
        <f>IF(Notenliste!AB24&gt;=1,Notenliste!AB24,"")</f>
        <v/>
      </c>
      <c r="AD24" s="75" t="str">
        <f>IF(Notenliste!AC24&gt;=1,Notenliste!AC24,"")</f>
        <v/>
      </c>
      <c r="AE24" s="75" t="str">
        <f>IF(Notenliste!AD24&gt;=1,Notenliste!AD24,"")</f>
        <v/>
      </c>
      <c r="AF24" s="75" t="str">
        <f>IF(Notenliste!AE24&gt;=1,Notenliste!AE24,"")</f>
        <v/>
      </c>
      <c r="AG24" s="75" t="str">
        <f>IF(Notenliste!AF24&gt;=1,Notenliste!AF24,"")</f>
        <v/>
      </c>
      <c r="AH24" s="75" t="str">
        <f>IF(Notenliste!AG24&gt;=1,Notenliste!AG24,"")</f>
        <v/>
      </c>
      <c r="AI24" s="75" t="str">
        <f>IF(Notenliste!AH24&gt;=1,Notenliste!AH24,"")</f>
        <v/>
      </c>
      <c r="AJ24" s="75" t="str">
        <f>IF(Notenliste!AI24&gt;=1,Notenliste!AI24,"")</f>
        <v/>
      </c>
      <c r="AK24" s="75" t="str">
        <f>IF(Notenliste!AJ24&gt;=1,Notenliste!AJ24,"")</f>
        <v/>
      </c>
      <c r="AL24" s="75" t="str">
        <f>IF(Notenliste!AK24&gt;=1,Notenliste!AK24,"")</f>
        <v/>
      </c>
      <c r="AM24" s="75" t="str">
        <f>IF(Notenliste!AL24&gt;=1,Notenliste!AL24,"")</f>
        <v/>
      </c>
      <c r="AN24" s="75" t="str">
        <f>IF(Notenliste!AM24&gt;=1,Notenliste!AM24,"")</f>
        <v/>
      </c>
      <c r="AO24" s="75" t="str">
        <f>IF(Notenliste!AN24&gt;=1,Notenliste!AN24,"")</f>
        <v/>
      </c>
      <c r="AP24" s="75" t="str">
        <f>IF(Notenliste!AO24&gt;=1,Notenliste!AO24,"")</f>
        <v/>
      </c>
      <c r="AQ24" s="75" t="str">
        <f>IF(Notenliste!AP24&gt;=1,Notenliste!AP24,"")</f>
        <v/>
      </c>
      <c r="AR24" s="75" t="str">
        <f>IF(Notenliste!AQ24&gt;=1,Notenliste!AQ24,"")</f>
        <v/>
      </c>
      <c r="AS24" s="75" t="str">
        <f>IF(Notenliste!AR24&gt;=1,Notenliste!AR24,"")</f>
        <v/>
      </c>
    </row>
    <row r="25" spans="1:45" x14ac:dyDescent="0.25">
      <c r="A25" s="154">
        <f>'Schüler+Bedienungsanleitung'!BA38</f>
        <v>23</v>
      </c>
      <c r="B25" s="154">
        <f>Notenliste!B25</f>
        <v>23</v>
      </c>
      <c r="C25" s="58">
        <f>Notenliste!D25</f>
        <v>0</v>
      </c>
      <c r="D25" s="59">
        <f>Notenliste!E25</f>
        <v>0</v>
      </c>
      <c r="E25" s="58">
        <f>Notenliste!F25</f>
        <v>0</v>
      </c>
      <c r="F25" s="59">
        <f>Notenliste!G25</f>
        <v>0</v>
      </c>
      <c r="G25" s="58">
        <f>Notenliste!H25</f>
        <v>0</v>
      </c>
      <c r="H25" s="59">
        <f>Notenliste!I25</f>
        <v>0</v>
      </c>
      <c r="I25" s="58">
        <f>Notenliste!J25</f>
        <v>0</v>
      </c>
      <c r="J25" s="59">
        <f>Notenliste!K25</f>
        <v>0</v>
      </c>
      <c r="K25" s="58">
        <f>Notenliste!L25</f>
        <v>0</v>
      </c>
      <c r="L25" s="70">
        <f>Notenliste!M25</f>
        <v>0</v>
      </c>
      <c r="M25" s="78" t="str">
        <f>Notenliste!N25</f>
        <v>ND</v>
      </c>
      <c r="N25" s="81">
        <f>IF(Notenliste!AT25&lt;Endnoten!$AG$11,1,IF(Notenliste!AT25&lt;Endnoten!$AG$12,Endnoten!$AF$12,IF(Notenliste!AT25&lt;Endnoten!$AG$13,Endnoten!$AF$13,IF(Notenliste!AT25&lt;Endnoten!$AG$14,Endnoten!$AF$14,IF(Notenliste!AT25&lt;Endnoten!$AG$15,Endnoten!$AF$15,IF(Notenliste!AT25&lt;Endnoten!$AG$16,Endnoten!$AF$16,IF(Notenliste!AT25&lt;Endnoten!$AG$17,Endnoten!$AF$17,Endnoten!$AF$18)))))))</f>
        <v>1</v>
      </c>
      <c r="O25" s="67" t="str">
        <f>Notenliste!AU25</f>
        <v>Nur MA</v>
      </c>
      <c r="P25" s="67" t="str">
        <f>IF(Endnoten!AC26&lt;Endnoten!$AG$11,1,IF(Endnoten!AC26&lt;Endnoten!$AG$12,Endnoten!$AF$12,IF(Endnoten!AC26&lt;Endnoten!$AG$13,Endnoten!$AF$13,IF(Endnoten!AC26&lt;Endnoten!$AG$14,Endnoten!$AF$14,IF(Endnoten!AC26&lt;Endnoten!$AG$15,Endnoten!$AF$15,IF(Endnoten!AC26&lt;Endnoten!$AG$16,Endnoten!$AF$16,IF(Endnoten!AC26&lt;Endnoten!$AG$17,Endnoten!$AF$17,Endnoten!$AF$18)))))))</f>
        <v>4-5</v>
      </c>
      <c r="Q25" s="67">
        <f>IF(Notenliste!P25&gt;=1,Notenliste!P25,"")</f>
        <v>1</v>
      </c>
      <c r="R25" s="67" t="str">
        <f>IF(Notenliste!Q25&gt;=1,Notenliste!Q25,"")</f>
        <v/>
      </c>
      <c r="S25" s="67" t="str">
        <f>IF(Notenliste!R25&gt;=1,Notenliste!R25,"")</f>
        <v/>
      </c>
      <c r="T25" s="67" t="str">
        <f>IF(Notenliste!S25&gt;=1,Notenliste!S25,"")</f>
        <v/>
      </c>
      <c r="U25" s="67" t="str">
        <f>IF(Notenliste!T25&gt;=1,Notenliste!T25,"")</f>
        <v/>
      </c>
      <c r="V25" s="67" t="str">
        <f>IF(Notenliste!U25&gt;=1,Notenliste!U25,"")</f>
        <v/>
      </c>
      <c r="W25" s="67" t="str">
        <f>IF(Notenliste!V25&gt;=1,Notenliste!V25,"")</f>
        <v/>
      </c>
      <c r="X25" s="67" t="str">
        <f>IF(Notenliste!W25&gt;=1,Notenliste!W25,"")</f>
        <v/>
      </c>
      <c r="Y25" s="67" t="str">
        <f>IF(Notenliste!X25&gt;=1,Notenliste!X25,"")</f>
        <v/>
      </c>
      <c r="Z25" s="67" t="str">
        <f>IF(Notenliste!Y25&gt;=1,Notenliste!Y25,"")</f>
        <v/>
      </c>
      <c r="AA25" s="67" t="str">
        <f>IF(Notenliste!Z25&gt;=1,Notenliste!Z25,"")</f>
        <v/>
      </c>
      <c r="AB25" s="67" t="str">
        <f>IF(Notenliste!AA25&gt;=1,Notenliste!AA25,"")</f>
        <v/>
      </c>
      <c r="AC25" s="67" t="str">
        <f>IF(Notenliste!AB25&gt;=1,Notenliste!AB25,"")</f>
        <v/>
      </c>
      <c r="AD25" s="67" t="str">
        <f>IF(Notenliste!AC25&gt;=1,Notenliste!AC25,"")</f>
        <v/>
      </c>
      <c r="AE25" s="67" t="str">
        <f>IF(Notenliste!AD25&gt;=1,Notenliste!AD25,"")</f>
        <v/>
      </c>
      <c r="AF25" s="67" t="str">
        <f>IF(Notenliste!AE25&gt;=1,Notenliste!AE25,"")</f>
        <v/>
      </c>
      <c r="AG25" s="67" t="str">
        <f>IF(Notenliste!AF25&gt;=1,Notenliste!AF25,"")</f>
        <v/>
      </c>
      <c r="AH25" s="67" t="str">
        <f>IF(Notenliste!AG25&gt;=1,Notenliste!AG25,"")</f>
        <v/>
      </c>
      <c r="AI25" s="67" t="str">
        <f>IF(Notenliste!AH25&gt;=1,Notenliste!AH25,"")</f>
        <v/>
      </c>
      <c r="AJ25" s="67" t="str">
        <f>IF(Notenliste!AI25&gt;=1,Notenliste!AI25,"")</f>
        <v/>
      </c>
      <c r="AK25" s="67" t="str">
        <f>IF(Notenliste!AJ25&gt;=1,Notenliste!AJ25,"")</f>
        <v/>
      </c>
      <c r="AL25" s="67" t="str">
        <f>IF(Notenliste!AK25&gt;=1,Notenliste!AK25,"")</f>
        <v/>
      </c>
      <c r="AM25" s="67" t="str">
        <f>IF(Notenliste!AL25&gt;=1,Notenliste!AL25,"")</f>
        <v/>
      </c>
      <c r="AN25" s="67" t="str">
        <f>IF(Notenliste!AM25&gt;=1,Notenliste!AM25,"")</f>
        <v/>
      </c>
      <c r="AO25" s="67" t="str">
        <f>IF(Notenliste!AN25&gt;=1,Notenliste!AN25,"")</f>
        <v/>
      </c>
      <c r="AP25" s="67" t="str">
        <f>IF(Notenliste!AO25&gt;=1,Notenliste!AO25,"")</f>
        <v/>
      </c>
      <c r="AQ25" s="67" t="str">
        <f>IF(Notenliste!AP25&gt;=1,Notenliste!AP25,"")</f>
        <v/>
      </c>
      <c r="AR25" s="67" t="str">
        <f>IF(Notenliste!AQ25&gt;=1,Notenliste!AQ25,"")</f>
        <v/>
      </c>
      <c r="AS25" s="67" t="str">
        <f>IF(Notenliste!AR25&gt;=1,Notenliste!AR25,"")</f>
        <v/>
      </c>
    </row>
    <row r="26" spans="1:45" x14ac:dyDescent="0.25">
      <c r="A26" s="153">
        <f>'Schüler+Bedienungsanleitung'!BA39</f>
        <v>24</v>
      </c>
      <c r="B26" s="153">
        <f>Notenliste!B26</f>
        <v>24</v>
      </c>
      <c r="C26" s="71">
        <f>Notenliste!D26</f>
        <v>0</v>
      </c>
      <c r="D26" s="72">
        <f>Notenliste!E26</f>
        <v>0</v>
      </c>
      <c r="E26" s="71">
        <f>Notenliste!F26</f>
        <v>0</v>
      </c>
      <c r="F26" s="72">
        <f>Notenliste!G26</f>
        <v>0</v>
      </c>
      <c r="G26" s="71">
        <f>Notenliste!H26</f>
        <v>0</v>
      </c>
      <c r="H26" s="72">
        <f>Notenliste!I26</f>
        <v>0</v>
      </c>
      <c r="I26" s="71">
        <f>Notenliste!J26</f>
        <v>0</v>
      </c>
      <c r="J26" s="72">
        <f>Notenliste!K26</f>
        <v>0</v>
      </c>
      <c r="K26" s="71">
        <f>Notenliste!L26</f>
        <v>0</v>
      </c>
      <c r="L26" s="73">
        <f>Notenliste!M26</f>
        <v>0</v>
      </c>
      <c r="M26" s="79" t="str">
        <f>Notenliste!N26</f>
        <v>ND</v>
      </c>
      <c r="N26" s="82">
        <f>IF(Notenliste!AT26&lt;Endnoten!$AG$11,1,IF(Notenliste!AT26&lt;Endnoten!$AG$12,Endnoten!$AF$12,IF(Notenliste!AT26&lt;Endnoten!$AG$13,Endnoten!$AF$13,IF(Notenliste!AT26&lt;Endnoten!$AG$14,Endnoten!$AF$14,IF(Notenliste!AT26&lt;Endnoten!$AG$15,Endnoten!$AF$15,IF(Notenliste!AT26&lt;Endnoten!$AG$16,Endnoten!$AF$16,IF(Notenliste!AT26&lt;Endnoten!$AG$17,Endnoten!$AF$17,Endnoten!$AF$18)))))))</f>
        <v>1</v>
      </c>
      <c r="O26" s="75" t="str">
        <f>Notenliste!AU26</f>
        <v>Nur MA</v>
      </c>
      <c r="P26" s="75" t="str">
        <f>IF(Endnoten!AC27&lt;Endnoten!$AG$11,1,IF(Endnoten!AC27&lt;Endnoten!$AG$12,Endnoten!$AF$12,IF(Endnoten!AC27&lt;Endnoten!$AG$13,Endnoten!$AF$13,IF(Endnoten!AC27&lt;Endnoten!$AG$14,Endnoten!$AF$14,IF(Endnoten!AC27&lt;Endnoten!$AG$15,Endnoten!$AF$15,IF(Endnoten!AC27&lt;Endnoten!$AG$16,Endnoten!$AF$16,IF(Endnoten!AC27&lt;Endnoten!$AG$17,Endnoten!$AF$17,Endnoten!$AF$18)))))))</f>
        <v>4-5</v>
      </c>
      <c r="Q26" s="75">
        <f>IF(Notenliste!P26&gt;=1,Notenliste!P26,"")</f>
        <v>1</v>
      </c>
      <c r="R26" s="75" t="str">
        <f>IF(Notenliste!Q26&gt;=1,Notenliste!Q26,"")</f>
        <v/>
      </c>
      <c r="S26" s="75" t="str">
        <f>IF(Notenliste!R26&gt;=1,Notenliste!R26,"")</f>
        <v/>
      </c>
      <c r="T26" s="75" t="str">
        <f>IF(Notenliste!S26&gt;=1,Notenliste!S26,"")</f>
        <v/>
      </c>
      <c r="U26" s="75" t="str">
        <f>IF(Notenliste!T26&gt;=1,Notenliste!T26,"")</f>
        <v/>
      </c>
      <c r="V26" s="75" t="str">
        <f>IF(Notenliste!U26&gt;=1,Notenliste!U26,"")</f>
        <v/>
      </c>
      <c r="W26" s="75" t="str">
        <f>IF(Notenliste!V26&gt;=1,Notenliste!V26,"")</f>
        <v/>
      </c>
      <c r="X26" s="75" t="str">
        <f>IF(Notenliste!W26&gt;=1,Notenliste!W26,"")</f>
        <v/>
      </c>
      <c r="Y26" s="75" t="str">
        <f>IF(Notenliste!X26&gt;=1,Notenliste!X26,"")</f>
        <v/>
      </c>
      <c r="Z26" s="75" t="str">
        <f>IF(Notenliste!Y26&gt;=1,Notenliste!Y26,"")</f>
        <v/>
      </c>
      <c r="AA26" s="75" t="str">
        <f>IF(Notenliste!Z26&gt;=1,Notenliste!Z26,"")</f>
        <v/>
      </c>
      <c r="AB26" s="75" t="str">
        <f>IF(Notenliste!AA26&gt;=1,Notenliste!AA26,"")</f>
        <v/>
      </c>
      <c r="AC26" s="75" t="str">
        <f>IF(Notenliste!AB26&gt;=1,Notenliste!AB26,"")</f>
        <v/>
      </c>
      <c r="AD26" s="75" t="str">
        <f>IF(Notenliste!AC26&gt;=1,Notenliste!AC26,"")</f>
        <v/>
      </c>
      <c r="AE26" s="75" t="str">
        <f>IF(Notenliste!AD26&gt;=1,Notenliste!AD26,"")</f>
        <v/>
      </c>
      <c r="AF26" s="75" t="str">
        <f>IF(Notenliste!AE26&gt;=1,Notenliste!AE26,"")</f>
        <v/>
      </c>
      <c r="AG26" s="75" t="str">
        <f>IF(Notenliste!AF26&gt;=1,Notenliste!AF26,"")</f>
        <v/>
      </c>
      <c r="AH26" s="75" t="str">
        <f>IF(Notenliste!AG26&gt;=1,Notenliste!AG26,"")</f>
        <v/>
      </c>
      <c r="AI26" s="75" t="str">
        <f>IF(Notenliste!AH26&gt;=1,Notenliste!AH26,"")</f>
        <v/>
      </c>
      <c r="AJ26" s="75" t="str">
        <f>IF(Notenliste!AI26&gt;=1,Notenliste!AI26,"")</f>
        <v/>
      </c>
      <c r="AK26" s="75" t="str">
        <f>IF(Notenliste!AJ26&gt;=1,Notenliste!AJ26,"")</f>
        <v/>
      </c>
      <c r="AL26" s="75" t="str">
        <f>IF(Notenliste!AK26&gt;=1,Notenliste!AK26,"")</f>
        <v/>
      </c>
      <c r="AM26" s="75" t="str">
        <f>IF(Notenliste!AL26&gt;=1,Notenliste!AL26,"")</f>
        <v/>
      </c>
      <c r="AN26" s="75" t="str">
        <f>IF(Notenliste!AM26&gt;=1,Notenliste!AM26,"")</f>
        <v/>
      </c>
      <c r="AO26" s="75" t="str">
        <f>IF(Notenliste!AN26&gt;=1,Notenliste!AN26,"")</f>
        <v/>
      </c>
      <c r="AP26" s="75" t="str">
        <f>IF(Notenliste!AO26&gt;=1,Notenliste!AO26,"")</f>
        <v/>
      </c>
      <c r="AQ26" s="75" t="str">
        <f>IF(Notenliste!AP26&gt;=1,Notenliste!AP26,"")</f>
        <v/>
      </c>
      <c r="AR26" s="75" t="str">
        <f>IF(Notenliste!AQ26&gt;=1,Notenliste!AQ26,"")</f>
        <v/>
      </c>
      <c r="AS26" s="75" t="str">
        <f>IF(Notenliste!AR26&gt;=1,Notenliste!AR26,"")</f>
        <v/>
      </c>
    </row>
    <row r="27" spans="1:45" x14ac:dyDescent="0.25">
      <c r="A27" s="154">
        <f>'Schüler+Bedienungsanleitung'!BA40</f>
        <v>25</v>
      </c>
      <c r="B27" s="154">
        <f>Notenliste!B27</f>
        <v>25</v>
      </c>
      <c r="C27" s="58">
        <f>Notenliste!D27</f>
        <v>0</v>
      </c>
      <c r="D27" s="59">
        <f>Notenliste!E27</f>
        <v>0</v>
      </c>
      <c r="E27" s="58">
        <f>Notenliste!F27</f>
        <v>0</v>
      </c>
      <c r="F27" s="59">
        <f>Notenliste!G27</f>
        <v>0</v>
      </c>
      <c r="G27" s="58">
        <f>Notenliste!H27</f>
        <v>0</v>
      </c>
      <c r="H27" s="59">
        <f>Notenliste!I27</f>
        <v>0</v>
      </c>
      <c r="I27" s="58">
        <f>Notenliste!J27</f>
        <v>0</v>
      </c>
      <c r="J27" s="59">
        <f>Notenliste!K27</f>
        <v>0</v>
      </c>
      <c r="K27" s="58">
        <f>Notenliste!L27</f>
        <v>0</v>
      </c>
      <c r="L27" s="70">
        <f>Notenliste!M27</f>
        <v>0</v>
      </c>
      <c r="M27" s="78" t="str">
        <f>Notenliste!N27</f>
        <v>ND</v>
      </c>
      <c r="N27" s="81">
        <f>IF(Notenliste!AT27&lt;Endnoten!$AG$11,1,IF(Notenliste!AT27&lt;Endnoten!$AG$12,Endnoten!$AF$12,IF(Notenliste!AT27&lt;Endnoten!$AG$13,Endnoten!$AF$13,IF(Notenliste!AT27&lt;Endnoten!$AG$14,Endnoten!$AF$14,IF(Notenliste!AT27&lt;Endnoten!$AG$15,Endnoten!$AF$15,IF(Notenliste!AT27&lt;Endnoten!$AG$16,Endnoten!$AF$16,IF(Notenliste!AT27&lt;Endnoten!$AG$17,Endnoten!$AF$17,Endnoten!$AF$18)))))))</f>
        <v>1</v>
      </c>
      <c r="O27" s="67" t="str">
        <f>Notenliste!AU27</f>
        <v>Nur MA</v>
      </c>
      <c r="P27" s="67" t="str">
        <f>IF(Endnoten!AC28&lt;Endnoten!$AG$11,1,IF(Endnoten!AC28&lt;Endnoten!$AG$12,Endnoten!$AF$12,IF(Endnoten!AC28&lt;Endnoten!$AG$13,Endnoten!$AF$13,IF(Endnoten!AC28&lt;Endnoten!$AG$14,Endnoten!$AF$14,IF(Endnoten!AC28&lt;Endnoten!$AG$15,Endnoten!$AF$15,IF(Endnoten!AC28&lt;Endnoten!$AG$16,Endnoten!$AF$16,IF(Endnoten!AC28&lt;Endnoten!$AG$17,Endnoten!$AF$17,Endnoten!$AF$18)))))))</f>
        <v>4-5</v>
      </c>
      <c r="Q27" s="67">
        <f>IF(Notenliste!P27&gt;=1,Notenliste!P27,"")</f>
        <v>1</v>
      </c>
      <c r="R27" s="67" t="str">
        <f>IF(Notenliste!Q27&gt;=1,Notenliste!Q27,"")</f>
        <v/>
      </c>
      <c r="S27" s="67" t="str">
        <f>IF(Notenliste!R27&gt;=1,Notenliste!R27,"")</f>
        <v/>
      </c>
      <c r="T27" s="67" t="str">
        <f>IF(Notenliste!S27&gt;=1,Notenliste!S27,"")</f>
        <v/>
      </c>
      <c r="U27" s="67" t="str">
        <f>IF(Notenliste!T27&gt;=1,Notenliste!T27,"")</f>
        <v/>
      </c>
      <c r="V27" s="67" t="str">
        <f>IF(Notenliste!U27&gt;=1,Notenliste!U27,"")</f>
        <v/>
      </c>
      <c r="W27" s="67" t="str">
        <f>IF(Notenliste!V27&gt;=1,Notenliste!V27,"")</f>
        <v/>
      </c>
      <c r="X27" s="67" t="str">
        <f>IF(Notenliste!W27&gt;=1,Notenliste!W27,"")</f>
        <v/>
      </c>
      <c r="Y27" s="67" t="str">
        <f>IF(Notenliste!X27&gt;=1,Notenliste!X27,"")</f>
        <v/>
      </c>
      <c r="Z27" s="67" t="str">
        <f>IF(Notenliste!Y27&gt;=1,Notenliste!Y27,"")</f>
        <v/>
      </c>
      <c r="AA27" s="67" t="str">
        <f>IF(Notenliste!Z27&gt;=1,Notenliste!Z27,"")</f>
        <v/>
      </c>
      <c r="AB27" s="67" t="str">
        <f>IF(Notenliste!AA27&gt;=1,Notenliste!AA27,"")</f>
        <v/>
      </c>
      <c r="AC27" s="67" t="str">
        <f>IF(Notenliste!AB27&gt;=1,Notenliste!AB27,"")</f>
        <v/>
      </c>
      <c r="AD27" s="67" t="str">
        <f>IF(Notenliste!AC27&gt;=1,Notenliste!AC27,"")</f>
        <v/>
      </c>
      <c r="AE27" s="67" t="str">
        <f>IF(Notenliste!AD27&gt;=1,Notenliste!AD27,"")</f>
        <v/>
      </c>
      <c r="AF27" s="67" t="str">
        <f>IF(Notenliste!AE27&gt;=1,Notenliste!AE27,"")</f>
        <v/>
      </c>
      <c r="AG27" s="67" t="str">
        <f>IF(Notenliste!AF27&gt;=1,Notenliste!AF27,"")</f>
        <v/>
      </c>
      <c r="AH27" s="67" t="str">
        <f>IF(Notenliste!AG27&gt;=1,Notenliste!AG27,"")</f>
        <v/>
      </c>
      <c r="AI27" s="67" t="str">
        <f>IF(Notenliste!AH27&gt;=1,Notenliste!AH27,"")</f>
        <v/>
      </c>
      <c r="AJ27" s="67" t="str">
        <f>IF(Notenliste!AI27&gt;=1,Notenliste!AI27,"")</f>
        <v/>
      </c>
      <c r="AK27" s="67" t="str">
        <f>IF(Notenliste!AJ27&gt;=1,Notenliste!AJ27,"")</f>
        <v/>
      </c>
      <c r="AL27" s="67" t="str">
        <f>IF(Notenliste!AK27&gt;=1,Notenliste!AK27,"")</f>
        <v/>
      </c>
      <c r="AM27" s="67" t="str">
        <f>IF(Notenliste!AL27&gt;=1,Notenliste!AL27,"")</f>
        <v/>
      </c>
      <c r="AN27" s="67" t="str">
        <f>IF(Notenliste!AM27&gt;=1,Notenliste!AM27,"")</f>
        <v/>
      </c>
      <c r="AO27" s="67" t="str">
        <f>IF(Notenliste!AN27&gt;=1,Notenliste!AN27,"")</f>
        <v/>
      </c>
      <c r="AP27" s="67" t="str">
        <f>IF(Notenliste!AO27&gt;=1,Notenliste!AO27,"")</f>
        <v/>
      </c>
      <c r="AQ27" s="67" t="str">
        <f>IF(Notenliste!AP27&gt;=1,Notenliste!AP27,"")</f>
        <v/>
      </c>
      <c r="AR27" s="67" t="str">
        <f>IF(Notenliste!AQ27&gt;=1,Notenliste!AQ27,"")</f>
        <v/>
      </c>
      <c r="AS27" s="67" t="str">
        <f>IF(Notenliste!AR27&gt;=1,Notenliste!AR27,"")</f>
        <v/>
      </c>
    </row>
    <row r="28" spans="1:45" x14ac:dyDescent="0.25">
      <c r="A28" s="153">
        <f>'Schüler+Bedienungsanleitung'!BA41</f>
        <v>26</v>
      </c>
      <c r="B28" s="153">
        <f>Notenliste!B28</f>
        <v>26</v>
      </c>
      <c r="C28" s="71">
        <f>Notenliste!D28</f>
        <v>0</v>
      </c>
      <c r="D28" s="72">
        <f>Notenliste!E28</f>
        <v>0</v>
      </c>
      <c r="E28" s="71">
        <f>Notenliste!F28</f>
        <v>0</v>
      </c>
      <c r="F28" s="72">
        <f>Notenliste!G28</f>
        <v>0</v>
      </c>
      <c r="G28" s="71">
        <f>Notenliste!H28</f>
        <v>0</v>
      </c>
      <c r="H28" s="72">
        <f>Notenliste!I28</f>
        <v>0</v>
      </c>
      <c r="I28" s="71">
        <f>Notenliste!J28</f>
        <v>0</v>
      </c>
      <c r="J28" s="72">
        <f>Notenliste!K28</f>
        <v>0</v>
      </c>
      <c r="K28" s="71">
        <f>Notenliste!L28</f>
        <v>0</v>
      </c>
      <c r="L28" s="73">
        <f>Notenliste!M28</f>
        <v>0</v>
      </c>
      <c r="M28" s="79" t="str">
        <f>Notenliste!N28</f>
        <v>ND</v>
      </c>
      <c r="N28" s="82">
        <f>IF(Notenliste!AT28&lt;Endnoten!$AG$11,1,IF(Notenliste!AT28&lt;Endnoten!$AG$12,Endnoten!$AF$12,IF(Notenliste!AT28&lt;Endnoten!$AG$13,Endnoten!$AF$13,IF(Notenliste!AT28&lt;Endnoten!$AG$14,Endnoten!$AF$14,IF(Notenliste!AT28&lt;Endnoten!$AG$15,Endnoten!$AF$15,IF(Notenliste!AT28&lt;Endnoten!$AG$16,Endnoten!$AF$16,IF(Notenliste!AT28&lt;Endnoten!$AG$17,Endnoten!$AF$17,Endnoten!$AF$18)))))))</f>
        <v>1</v>
      </c>
      <c r="O28" s="75" t="str">
        <f>Notenliste!AU28</f>
        <v>Nur MA</v>
      </c>
      <c r="P28" s="75" t="str">
        <f>IF(Endnoten!AC29&lt;Endnoten!$AG$11,1,IF(Endnoten!AC29&lt;Endnoten!$AG$12,Endnoten!$AF$12,IF(Endnoten!AC29&lt;Endnoten!$AG$13,Endnoten!$AF$13,IF(Endnoten!AC29&lt;Endnoten!$AG$14,Endnoten!$AF$14,IF(Endnoten!AC29&lt;Endnoten!$AG$15,Endnoten!$AF$15,IF(Endnoten!AC29&lt;Endnoten!$AG$16,Endnoten!$AF$16,IF(Endnoten!AC29&lt;Endnoten!$AG$17,Endnoten!$AF$17,Endnoten!$AF$18)))))))</f>
        <v>4-5</v>
      </c>
      <c r="Q28" s="75">
        <f>IF(Notenliste!P28&gt;=1,Notenliste!P28,"")</f>
        <v>1</v>
      </c>
      <c r="R28" s="75" t="str">
        <f>IF(Notenliste!Q28&gt;=1,Notenliste!Q28,"")</f>
        <v/>
      </c>
      <c r="S28" s="75" t="str">
        <f>IF(Notenliste!R28&gt;=1,Notenliste!R28,"")</f>
        <v/>
      </c>
      <c r="T28" s="75" t="str">
        <f>IF(Notenliste!S28&gt;=1,Notenliste!S28,"")</f>
        <v/>
      </c>
      <c r="U28" s="75" t="str">
        <f>IF(Notenliste!T28&gt;=1,Notenliste!T28,"")</f>
        <v/>
      </c>
      <c r="V28" s="75" t="str">
        <f>IF(Notenliste!U28&gt;=1,Notenliste!U28,"")</f>
        <v/>
      </c>
      <c r="W28" s="75" t="str">
        <f>IF(Notenliste!V28&gt;=1,Notenliste!V28,"")</f>
        <v/>
      </c>
      <c r="X28" s="75" t="str">
        <f>IF(Notenliste!W28&gt;=1,Notenliste!W28,"")</f>
        <v/>
      </c>
      <c r="Y28" s="75" t="str">
        <f>IF(Notenliste!X28&gt;=1,Notenliste!X28,"")</f>
        <v/>
      </c>
      <c r="Z28" s="75" t="str">
        <f>IF(Notenliste!Y28&gt;=1,Notenliste!Y28,"")</f>
        <v/>
      </c>
      <c r="AA28" s="75" t="str">
        <f>IF(Notenliste!Z28&gt;=1,Notenliste!Z28,"")</f>
        <v/>
      </c>
      <c r="AB28" s="75" t="str">
        <f>IF(Notenliste!AA28&gt;=1,Notenliste!AA28,"")</f>
        <v/>
      </c>
      <c r="AC28" s="75" t="str">
        <f>IF(Notenliste!AB28&gt;=1,Notenliste!AB28,"")</f>
        <v/>
      </c>
      <c r="AD28" s="75" t="str">
        <f>IF(Notenliste!AC28&gt;=1,Notenliste!AC28,"")</f>
        <v/>
      </c>
      <c r="AE28" s="75" t="str">
        <f>IF(Notenliste!AD28&gt;=1,Notenliste!AD28,"")</f>
        <v/>
      </c>
      <c r="AF28" s="75" t="str">
        <f>IF(Notenliste!AE28&gt;=1,Notenliste!AE28,"")</f>
        <v/>
      </c>
      <c r="AG28" s="75" t="str">
        <f>IF(Notenliste!AF28&gt;=1,Notenliste!AF28,"")</f>
        <v/>
      </c>
      <c r="AH28" s="75" t="str">
        <f>IF(Notenliste!AG28&gt;=1,Notenliste!AG28,"")</f>
        <v/>
      </c>
      <c r="AI28" s="75" t="str">
        <f>IF(Notenliste!AH28&gt;=1,Notenliste!AH28,"")</f>
        <v/>
      </c>
      <c r="AJ28" s="75" t="str">
        <f>IF(Notenliste!AI28&gt;=1,Notenliste!AI28,"")</f>
        <v/>
      </c>
      <c r="AK28" s="75" t="str">
        <f>IF(Notenliste!AJ28&gt;=1,Notenliste!AJ28,"")</f>
        <v/>
      </c>
      <c r="AL28" s="75" t="str">
        <f>IF(Notenliste!AK28&gt;=1,Notenliste!AK28,"")</f>
        <v/>
      </c>
      <c r="AM28" s="75" t="str">
        <f>IF(Notenliste!AL28&gt;=1,Notenliste!AL28,"")</f>
        <v/>
      </c>
      <c r="AN28" s="75" t="str">
        <f>IF(Notenliste!AM28&gt;=1,Notenliste!AM28,"")</f>
        <v/>
      </c>
      <c r="AO28" s="75" t="str">
        <f>IF(Notenliste!AN28&gt;=1,Notenliste!AN28,"")</f>
        <v/>
      </c>
      <c r="AP28" s="75" t="str">
        <f>IF(Notenliste!AO28&gt;=1,Notenliste!AO28,"")</f>
        <v/>
      </c>
      <c r="AQ28" s="75" t="str">
        <f>IF(Notenliste!AP28&gt;=1,Notenliste!AP28,"")</f>
        <v/>
      </c>
      <c r="AR28" s="75" t="str">
        <f>IF(Notenliste!AQ28&gt;=1,Notenliste!AQ28,"")</f>
        <v/>
      </c>
      <c r="AS28" s="75" t="str">
        <f>IF(Notenliste!AR28&gt;=1,Notenliste!AR28,"")</f>
        <v/>
      </c>
    </row>
    <row r="29" spans="1:45" x14ac:dyDescent="0.25">
      <c r="A29" s="154">
        <f>'Schüler+Bedienungsanleitung'!BA42</f>
        <v>27</v>
      </c>
      <c r="B29" s="154">
        <f>Notenliste!B29</f>
        <v>27</v>
      </c>
      <c r="C29" s="58">
        <f>Notenliste!D29</f>
        <v>0</v>
      </c>
      <c r="D29" s="59">
        <f>Notenliste!E29</f>
        <v>0</v>
      </c>
      <c r="E29" s="58">
        <f>Notenliste!F29</f>
        <v>0</v>
      </c>
      <c r="F29" s="59">
        <f>Notenliste!G29</f>
        <v>0</v>
      </c>
      <c r="G29" s="58">
        <f>Notenliste!H29</f>
        <v>0</v>
      </c>
      <c r="H29" s="59">
        <f>Notenliste!I29</f>
        <v>0</v>
      </c>
      <c r="I29" s="58">
        <f>Notenliste!J29</f>
        <v>0</v>
      </c>
      <c r="J29" s="59">
        <f>Notenliste!K29</f>
        <v>0</v>
      </c>
      <c r="K29" s="58">
        <f>Notenliste!L29</f>
        <v>0</v>
      </c>
      <c r="L29" s="70">
        <f>Notenliste!M29</f>
        <v>0</v>
      </c>
      <c r="M29" s="78" t="str">
        <f>Notenliste!N29</f>
        <v>ND</v>
      </c>
      <c r="N29" s="81">
        <f>IF(Notenliste!AT29&lt;Endnoten!$AG$11,1,IF(Notenliste!AT29&lt;Endnoten!$AG$12,Endnoten!$AF$12,IF(Notenliste!AT29&lt;Endnoten!$AG$13,Endnoten!$AF$13,IF(Notenliste!AT29&lt;Endnoten!$AG$14,Endnoten!$AF$14,IF(Notenliste!AT29&lt;Endnoten!$AG$15,Endnoten!$AF$15,IF(Notenliste!AT29&lt;Endnoten!$AG$16,Endnoten!$AF$16,IF(Notenliste!AT29&lt;Endnoten!$AG$17,Endnoten!$AF$17,Endnoten!$AF$18)))))))</f>
        <v>1</v>
      </c>
      <c r="O29" s="67" t="str">
        <f>Notenliste!AU29</f>
        <v>Nur MA</v>
      </c>
      <c r="P29" s="67" t="str">
        <f>IF(Endnoten!AC30&lt;Endnoten!$AG$11,1,IF(Endnoten!AC30&lt;Endnoten!$AG$12,Endnoten!$AF$12,IF(Endnoten!AC30&lt;Endnoten!$AG$13,Endnoten!$AF$13,IF(Endnoten!AC30&lt;Endnoten!$AG$14,Endnoten!$AF$14,IF(Endnoten!AC30&lt;Endnoten!$AG$15,Endnoten!$AF$15,IF(Endnoten!AC30&lt;Endnoten!$AG$16,Endnoten!$AF$16,IF(Endnoten!AC30&lt;Endnoten!$AG$17,Endnoten!$AF$17,Endnoten!$AF$18)))))))</f>
        <v>4-5</v>
      </c>
      <c r="Q29" s="67">
        <f>IF(Notenliste!P29&gt;=1,Notenliste!P29,"")</f>
        <v>1</v>
      </c>
      <c r="R29" s="67" t="str">
        <f>IF(Notenliste!Q29&gt;=1,Notenliste!Q29,"")</f>
        <v/>
      </c>
      <c r="S29" s="67" t="str">
        <f>IF(Notenliste!R29&gt;=1,Notenliste!R29,"")</f>
        <v/>
      </c>
      <c r="T29" s="67" t="str">
        <f>IF(Notenliste!S29&gt;=1,Notenliste!S29,"")</f>
        <v/>
      </c>
      <c r="U29" s="67" t="str">
        <f>IF(Notenliste!T29&gt;=1,Notenliste!T29,"")</f>
        <v/>
      </c>
      <c r="V29" s="67" t="str">
        <f>IF(Notenliste!U29&gt;=1,Notenliste!U29,"")</f>
        <v/>
      </c>
      <c r="W29" s="67" t="str">
        <f>IF(Notenliste!V29&gt;=1,Notenliste!V29,"")</f>
        <v/>
      </c>
      <c r="X29" s="67" t="str">
        <f>IF(Notenliste!W29&gt;=1,Notenliste!W29,"")</f>
        <v/>
      </c>
      <c r="Y29" s="67" t="str">
        <f>IF(Notenliste!X29&gt;=1,Notenliste!X29,"")</f>
        <v/>
      </c>
      <c r="Z29" s="67" t="str">
        <f>IF(Notenliste!Y29&gt;=1,Notenliste!Y29,"")</f>
        <v/>
      </c>
      <c r="AA29" s="67" t="str">
        <f>IF(Notenliste!Z29&gt;=1,Notenliste!Z29,"")</f>
        <v/>
      </c>
      <c r="AB29" s="67" t="str">
        <f>IF(Notenliste!AA29&gt;=1,Notenliste!AA29,"")</f>
        <v/>
      </c>
      <c r="AC29" s="67" t="str">
        <f>IF(Notenliste!AB29&gt;=1,Notenliste!AB29,"")</f>
        <v/>
      </c>
      <c r="AD29" s="67" t="str">
        <f>IF(Notenliste!AC29&gt;=1,Notenliste!AC29,"")</f>
        <v/>
      </c>
      <c r="AE29" s="67" t="str">
        <f>IF(Notenliste!AD29&gt;=1,Notenliste!AD29,"")</f>
        <v/>
      </c>
      <c r="AF29" s="67" t="str">
        <f>IF(Notenliste!AE29&gt;=1,Notenliste!AE29,"")</f>
        <v/>
      </c>
      <c r="AG29" s="67" t="str">
        <f>IF(Notenliste!AF29&gt;=1,Notenliste!AF29,"")</f>
        <v/>
      </c>
      <c r="AH29" s="67" t="str">
        <f>IF(Notenliste!AG29&gt;=1,Notenliste!AG29,"")</f>
        <v/>
      </c>
      <c r="AI29" s="67" t="str">
        <f>IF(Notenliste!AH29&gt;=1,Notenliste!AH29,"")</f>
        <v/>
      </c>
      <c r="AJ29" s="67" t="str">
        <f>IF(Notenliste!AI29&gt;=1,Notenliste!AI29,"")</f>
        <v/>
      </c>
      <c r="AK29" s="67" t="str">
        <f>IF(Notenliste!AJ29&gt;=1,Notenliste!AJ29,"")</f>
        <v/>
      </c>
      <c r="AL29" s="67" t="str">
        <f>IF(Notenliste!AK29&gt;=1,Notenliste!AK29,"")</f>
        <v/>
      </c>
      <c r="AM29" s="67" t="str">
        <f>IF(Notenliste!AL29&gt;=1,Notenliste!AL29,"")</f>
        <v/>
      </c>
      <c r="AN29" s="67" t="str">
        <f>IF(Notenliste!AM29&gt;=1,Notenliste!AM29,"")</f>
        <v/>
      </c>
      <c r="AO29" s="67" t="str">
        <f>IF(Notenliste!AN29&gt;=1,Notenliste!AN29,"")</f>
        <v/>
      </c>
      <c r="AP29" s="67" t="str">
        <f>IF(Notenliste!AO29&gt;=1,Notenliste!AO29,"")</f>
        <v/>
      </c>
      <c r="AQ29" s="67" t="str">
        <f>IF(Notenliste!AP29&gt;=1,Notenliste!AP29,"")</f>
        <v/>
      </c>
      <c r="AR29" s="67" t="str">
        <f>IF(Notenliste!AQ29&gt;=1,Notenliste!AQ29,"")</f>
        <v/>
      </c>
      <c r="AS29" s="67" t="str">
        <f>IF(Notenliste!AR29&gt;=1,Notenliste!AR29,"")</f>
        <v/>
      </c>
    </row>
    <row r="30" spans="1:45" x14ac:dyDescent="0.25">
      <c r="A30" s="153">
        <f>'Schüler+Bedienungsanleitung'!BA43</f>
        <v>28</v>
      </c>
      <c r="B30" s="153">
        <f>Notenliste!B30</f>
        <v>28</v>
      </c>
      <c r="C30" s="71">
        <f>Notenliste!D30</f>
        <v>0</v>
      </c>
      <c r="D30" s="72">
        <f>Notenliste!E30</f>
        <v>0</v>
      </c>
      <c r="E30" s="71">
        <f>Notenliste!F30</f>
        <v>0</v>
      </c>
      <c r="F30" s="72">
        <f>Notenliste!G30</f>
        <v>0</v>
      </c>
      <c r="G30" s="71">
        <f>Notenliste!H30</f>
        <v>0</v>
      </c>
      <c r="H30" s="72">
        <f>Notenliste!I30</f>
        <v>0</v>
      </c>
      <c r="I30" s="71">
        <f>Notenliste!J30</f>
        <v>0</v>
      </c>
      <c r="J30" s="72">
        <f>Notenliste!K30</f>
        <v>0</v>
      </c>
      <c r="K30" s="71">
        <f>Notenliste!L30</f>
        <v>0</v>
      </c>
      <c r="L30" s="73">
        <f>Notenliste!M30</f>
        <v>0</v>
      </c>
      <c r="M30" s="79" t="str">
        <f>Notenliste!N30</f>
        <v>ND</v>
      </c>
      <c r="N30" s="82">
        <f>IF(Notenliste!AT30&lt;Endnoten!$AG$11,1,IF(Notenliste!AT30&lt;Endnoten!$AG$12,Endnoten!$AF$12,IF(Notenliste!AT30&lt;Endnoten!$AG$13,Endnoten!$AF$13,IF(Notenliste!AT30&lt;Endnoten!$AG$14,Endnoten!$AF$14,IF(Notenliste!AT30&lt;Endnoten!$AG$15,Endnoten!$AF$15,IF(Notenliste!AT30&lt;Endnoten!$AG$16,Endnoten!$AF$16,IF(Notenliste!AT30&lt;Endnoten!$AG$17,Endnoten!$AF$17,Endnoten!$AF$18)))))))</f>
        <v>1</v>
      </c>
      <c r="O30" s="75" t="str">
        <f>Notenliste!AU30</f>
        <v>Nur MA</v>
      </c>
      <c r="P30" s="75" t="str">
        <f>IF(Endnoten!AC31&lt;Endnoten!$AG$11,1,IF(Endnoten!AC31&lt;Endnoten!$AG$12,Endnoten!$AF$12,IF(Endnoten!AC31&lt;Endnoten!$AG$13,Endnoten!$AF$13,IF(Endnoten!AC31&lt;Endnoten!$AG$14,Endnoten!$AF$14,IF(Endnoten!AC31&lt;Endnoten!$AG$15,Endnoten!$AF$15,IF(Endnoten!AC31&lt;Endnoten!$AG$16,Endnoten!$AF$16,IF(Endnoten!AC31&lt;Endnoten!$AG$17,Endnoten!$AF$17,Endnoten!$AF$18)))))))</f>
        <v>4-5</v>
      </c>
      <c r="Q30" s="75">
        <f>IF(Notenliste!P30&gt;=1,Notenliste!P30,"")</f>
        <v>1</v>
      </c>
      <c r="R30" s="75" t="str">
        <f>IF(Notenliste!Q30&gt;=1,Notenliste!Q30,"")</f>
        <v/>
      </c>
      <c r="S30" s="75" t="str">
        <f>IF(Notenliste!R30&gt;=1,Notenliste!R30,"")</f>
        <v/>
      </c>
      <c r="T30" s="75" t="str">
        <f>IF(Notenliste!S30&gt;=1,Notenliste!S30,"")</f>
        <v/>
      </c>
      <c r="U30" s="75" t="str">
        <f>IF(Notenliste!T30&gt;=1,Notenliste!T30,"")</f>
        <v/>
      </c>
      <c r="V30" s="75" t="str">
        <f>IF(Notenliste!U30&gt;=1,Notenliste!U30,"")</f>
        <v/>
      </c>
      <c r="W30" s="75" t="str">
        <f>IF(Notenliste!V30&gt;=1,Notenliste!V30,"")</f>
        <v/>
      </c>
      <c r="X30" s="75" t="str">
        <f>IF(Notenliste!W30&gt;=1,Notenliste!W30,"")</f>
        <v/>
      </c>
      <c r="Y30" s="75" t="str">
        <f>IF(Notenliste!X30&gt;=1,Notenliste!X30,"")</f>
        <v/>
      </c>
      <c r="Z30" s="75" t="str">
        <f>IF(Notenliste!Y30&gt;=1,Notenliste!Y30,"")</f>
        <v/>
      </c>
      <c r="AA30" s="75" t="str">
        <f>IF(Notenliste!Z30&gt;=1,Notenliste!Z30,"")</f>
        <v/>
      </c>
      <c r="AB30" s="75" t="str">
        <f>IF(Notenliste!AA30&gt;=1,Notenliste!AA30,"")</f>
        <v/>
      </c>
      <c r="AC30" s="75" t="str">
        <f>IF(Notenliste!AB30&gt;=1,Notenliste!AB30,"")</f>
        <v/>
      </c>
      <c r="AD30" s="75" t="str">
        <f>IF(Notenliste!AC30&gt;=1,Notenliste!AC30,"")</f>
        <v/>
      </c>
      <c r="AE30" s="75" t="str">
        <f>IF(Notenliste!AD30&gt;=1,Notenliste!AD30,"")</f>
        <v/>
      </c>
      <c r="AF30" s="75" t="str">
        <f>IF(Notenliste!AE30&gt;=1,Notenliste!AE30,"")</f>
        <v/>
      </c>
      <c r="AG30" s="75" t="str">
        <f>IF(Notenliste!AF30&gt;=1,Notenliste!AF30,"")</f>
        <v/>
      </c>
      <c r="AH30" s="75" t="str">
        <f>IF(Notenliste!AG30&gt;=1,Notenliste!AG30,"")</f>
        <v/>
      </c>
      <c r="AI30" s="75" t="str">
        <f>IF(Notenliste!AH30&gt;=1,Notenliste!AH30,"")</f>
        <v/>
      </c>
      <c r="AJ30" s="75" t="str">
        <f>IF(Notenliste!AI30&gt;=1,Notenliste!AI30,"")</f>
        <v/>
      </c>
      <c r="AK30" s="75" t="str">
        <f>IF(Notenliste!AJ30&gt;=1,Notenliste!AJ30,"")</f>
        <v/>
      </c>
      <c r="AL30" s="75" t="str">
        <f>IF(Notenliste!AK30&gt;=1,Notenliste!AK30,"")</f>
        <v/>
      </c>
      <c r="AM30" s="75" t="str">
        <f>IF(Notenliste!AL30&gt;=1,Notenliste!AL30,"")</f>
        <v/>
      </c>
      <c r="AN30" s="75" t="str">
        <f>IF(Notenliste!AM30&gt;=1,Notenliste!AM30,"")</f>
        <v/>
      </c>
      <c r="AO30" s="75" t="str">
        <f>IF(Notenliste!AN30&gt;=1,Notenliste!AN30,"")</f>
        <v/>
      </c>
      <c r="AP30" s="75" t="str">
        <f>IF(Notenliste!AO30&gt;=1,Notenliste!AO30,"")</f>
        <v/>
      </c>
      <c r="AQ30" s="75" t="str">
        <f>IF(Notenliste!AP30&gt;=1,Notenliste!AP30,"")</f>
        <v/>
      </c>
      <c r="AR30" s="75" t="str">
        <f>IF(Notenliste!AQ30&gt;=1,Notenliste!AQ30,"")</f>
        <v/>
      </c>
      <c r="AS30" s="75" t="str">
        <f>IF(Notenliste!AR30&gt;=1,Notenliste!AR30,"")</f>
        <v/>
      </c>
    </row>
    <row r="31" spans="1:45" x14ac:dyDescent="0.25">
      <c r="A31" s="154">
        <f>'Schüler+Bedienungsanleitung'!BA44</f>
        <v>29</v>
      </c>
      <c r="B31" s="154">
        <f>Notenliste!B31</f>
        <v>29</v>
      </c>
      <c r="C31" s="58">
        <f>Notenliste!D31</f>
        <v>0</v>
      </c>
      <c r="D31" s="59">
        <f>Notenliste!E31</f>
        <v>0</v>
      </c>
      <c r="E31" s="58">
        <f>Notenliste!F31</f>
        <v>0</v>
      </c>
      <c r="F31" s="59">
        <f>Notenliste!G31</f>
        <v>0</v>
      </c>
      <c r="G31" s="58">
        <f>Notenliste!H31</f>
        <v>0</v>
      </c>
      <c r="H31" s="59">
        <f>Notenliste!I31</f>
        <v>0</v>
      </c>
      <c r="I31" s="58">
        <f>Notenliste!J31</f>
        <v>0</v>
      </c>
      <c r="J31" s="59">
        <f>Notenliste!K31</f>
        <v>0</v>
      </c>
      <c r="K31" s="58">
        <f>Notenliste!L31</f>
        <v>0</v>
      </c>
      <c r="L31" s="70">
        <f>Notenliste!M31</f>
        <v>0</v>
      </c>
      <c r="M31" s="78" t="str">
        <f>Notenliste!N31</f>
        <v>ND</v>
      </c>
      <c r="N31" s="81">
        <f>IF(Notenliste!AT31&lt;Endnoten!$AG$11,1,IF(Notenliste!AT31&lt;Endnoten!$AG$12,Endnoten!$AF$12,IF(Notenliste!AT31&lt;Endnoten!$AG$13,Endnoten!$AF$13,IF(Notenliste!AT31&lt;Endnoten!$AG$14,Endnoten!$AF$14,IF(Notenliste!AT31&lt;Endnoten!$AG$15,Endnoten!$AF$15,IF(Notenliste!AT31&lt;Endnoten!$AG$16,Endnoten!$AF$16,IF(Notenliste!AT31&lt;Endnoten!$AG$17,Endnoten!$AF$17,Endnoten!$AF$18)))))))</f>
        <v>1</v>
      </c>
      <c r="O31" s="67" t="str">
        <f>Notenliste!AU31</f>
        <v>Nur MA</v>
      </c>
      <c r="P31" s="67" t="str">
        <f>IF(Endnoten!AC32&lt;Endnoten!$AG$11,1,IF(Endnoten!AC32&lt;Endnoten!$AG$12,Endnoten!$AF$12,IF(Endnoten!AC32&lt;Endnoten!$AG$13,Endnoten!$AF$13,IF(Endnoten!AC32&lt;Endnoten!$AG$14,Endnoten!$AF$14,IF(Endnoten!AC32&lt;Endnoten!$AG$15,Endnoten!$AF$15,IF(Endnoten!AC32&lt;Endnoten!$AG$16,Endnoten!$AF$16,IF(Endnoten!AC32&lt;Endnoten!$AG$17,Endnoten!$AF$17,Endnoten!$AF$18)))))))</f>
        <v>4-5</v>
      </c>
      <c r="Q31" s="67">
        <f>IF(Notenliste!P31&gt;=1,Notenliste!P31,"")</f>
        <v>1</v>
      </c>
      <c r="R31" s="67" t="str">
        <f>IF(Notenliste!Q31&gt;=1,Notenliste!Q31,"")</f>
        <v/>
      </c>
      <c r="S31" s="67" t="str">
        <f>IF(Notenliste!R31&gt;=1,Notenliste!R31,"")</f>
        <v/>
      </c>
      <c r="T31" s="67" t="str">
        <f>IF(Notenliste!S31&gt;=1,Notenliste!S31,"")</f>
        <v/>
      </c>
      <c r="U31" s="67" t="str">
        <f>IF(Notenliste!T31&gt;=1,Notenliste!T31,"")</f>
        <v/>
      </c>
      <c r="V31" s="67" t="str">
        <f>IF(Notenliste!U31&gt;=1,Notenliste!U31,"")</f>
        <v/>
      </c>
      <c r="W31" s="67" t="str">
        <f>IF(Notenliste!V31&gt;=1,Notenliste!V31,"")</f>
        <v/>
      </c>
      <c r="X31" s="67" t="str">
        <f>IF(Notenliste!W31&gt;=1,Notenliste!W31,"")</f>
        <v/>
      </c>
      <c r="Y31" s="67" t="str">
        <f>IF(Notenliste!X31&gt;=1,Notenliste!X31,"")</f>
        <v/>
      </c>
      <c r="Z31" s="67" t="str">
        <f>IF(Notenliste!Y31&gt;=1,Notenliste!Y31,"")</f>
        <v/>
      </c>
      <c r="AA31" s="67" t="str">
        <f>IF(Notenliste!Z31&gt;=1,Notenliste!Z31,"")</f>
        <v/>
      </c>
      <c r="AB31" s="67" t="str">
        <f>IF(Notenliste!AA31&gt;=1,Notenliste!AA31,"")</f>
        <v/>
      </c>
      <c r="AC31" s="67" t="str">
        <f>IF(Notenliste!AB31&gt;=1,Notenliste!AB31,"")</f>
        <v/>
      </c>
      <c r="AD31" s="67" t="str">
        <f>IF(Notenliste!AC31&gt;=1,Notenliste!AC31,"")</f>
        <v/>
      </c>
      <c r="AE31" s="67" t="str">
        <f>IF(Notenliste!AD31&gt;=1,Notenliste!AD31,"")</f>
        <v/>
      </c>
      <c r="AF31" s="67" t="str">
        <f>IF(Notenliste!AE31&gt;=1,Notenliste!AE31,"")</f>
        <v/>
      </c>
      <c r="AG31" s="67" t="str">
        <f>IF(Notenliste!AF31&gt;=1,Notenliste!AF31,"")</f>
        <v/>
      </c>
      <c r="AH31" s="67" t="str">
        <f>IF(Notenliste!AG31&gt;=1,Notenliste!AG31,"")</f>
        <v/>
      </c>
      <c r="AI31" s="67" t="str">
        <f>IF(Notenliste!AH31&gt;=1,Notenliste!AH31,"")</f>
        <v/>
      </c>
      <c r="AJ31" s="67" t="str">
        <f>IF(Notenliste!AI31&gt;=1,Notenliste!AI31,"")</f>
        <v/>
      </c>
      <c r="AK31" s="67" t="str">
        <f>IF(Notenliste!AJ31&gt;=1,Notenliste!AJ31,"")</f>
        <v/>
      </c>
      <c r="AL31" s="67" t="str">
        <f>IF(Notenliste!AK31&gt;=1,Notenliste!AK31,"")</f>
        <v/>
      </c>
      <c r="AM31" s="67" t="str">
        <f>IF(Notenliste!AL31&gt;=1,Notenliste!AL31,"")</f>
        <v/>
      </c>
      <c r="AN31" s="67" t="str">
        <f>IF(Notenliste!AM31&gt;=1,Notenliste!AM31,"")</f>
        <v/>
      </c>
      <c r="AO31" s="67" t="str">
        <f>IF(Notenliste!AN31&gt;=1,Notenliste!AN31,"")</f>
        <v/>
      </c>
      <c r="AP31" s="67" t="str">
        <f>IF(Notenliste!AO31&gt;=1,Notenliste!AO31,"")</f>
        <v/>
      </c>
      <c r="AQ31" s="67" t="str">
        <f>IF(Notenliste!AP31&gt;=1,Notenliste!AP31,"")</f>
        <v/>
      </c>
      <c r="AR31" s="67" t="str">
        <f>IF(Notenliste!AQ31&gt;=1,Notenliste!AQ31,"")</f>
        <v/>
      </c>
      <c r="AS31" s="67" t="str">
        <f>IF(Notenliste!AR31&gt;=1,Notenliste!AR31,"")</f>
        <v/>
      </c>
    </row>
    <row r="32" spans="1:45" ht="15.75" thickBot="1" x14ac:dyDescent="0.3">
      <c r="A32" s="155">
        <f>'Schüler+Bedienungsanleitung'!BA45</f>
        <v>30</v>
      </c>
      <c r="B32" s="155">
        <f>Notenliste!B32</f>
        <v>30</v>
      </c>
      <c r="C32" s="71">
        <f>Notenliste!D32</f>
        <v>0</v>
      </c>
      <c r="D32" s="72">
        <f>Notenliste!E32</f>
        <v>0</v>
      </c>
      <c r="E32" s="71">
        <f>Notenliste!F32</f>
        <v>0</v>
      </c>
      <c r="F32" s="72">
        <f>Notenliste!G32</f>
        <v>0</v>
      </c>
      <c r="G32" s="71">
        <f>Notenliste!H32</f>
        <v>0</v>
      </c>
      <c r="H32" s="72">
        <f>Notenliste!I32</f>
        <v>0</v>
      </c>
      <c r="I32" s="71">
        <f>Notenliste!J32</f>
        <v>0</v>
      </c>
      <c r="J32" s="72">
        <f>Notenliste!K32</f>
        <v>0</v>
      </c>
      <c r="K32" s="71">
        <f>Notenliste!L32</f>
        <v>0</v>
      </c>
      <c r="L32" s="73">
        <f>Notenliste!M32</f>
        <v>0</v>
      </c>
      <c r="M32" s="79" t="str">
        <f>Notenliste!N32</f>
        <v>ND</v>
      </c>
      <c r="N32" s="83">
        <f>IF(Notenliste!AT32&lt;Endnoten!$AG$11,1,IF(Notenliste!AT32&lt;Endnoten!$AG$12,Endnoten!$AF$12,IF(Notenliste!AT32&lt;Endnoten!$AG$13,Endnoten!$AF$13,IF(Notenliste!AT32&lt;Endnoten!$AG$14,Endnoten!$AF$14,IF(Notenliste!AT32&lt;Endnoten!$AG$15,Endnoten!$AF$15,IF(Notenliste!AT32&lt;Endnoten!$AG$16,Endnoten!$AF$16,IF(Notenliste!AT32&lt;Endnoten!$AG$17,Endnoten!$AF$17,Endnoten!$AF$18)))))))</f>
        <v>1</v>
      </c>
      <c r="O32" s="84" t="str">
        <f>Notenliste!AU32</f>
        <v>Nur MA</v>
      </c>
      <c r="P32" s="84" t="str">
        <f>IF(Endnoten!AC33&lt;Endnoten!$AG$11,1,IF(Endnoten!AC33&lt;Endnoten!$AG$12,Endnoten!$AF$12,IF(Endnoten!AC33&lt;Endnoten!$AG$13,Endnoten!$AF$13,IF(Endnoten!AC33&lt;Endnoten!$AG$14,Endnoten!$AF$14,IF(Endnoten!AC33&lt;Endnoten!$AG$15,Endnoten!$AF$15,IF(Endnoten!AC33&lt;Endnoten!$AG$16,Endnoten!$AF$16,IF(Endnoten!AC33&lt;Endnoten!$AG$17,Endnoten!$AF$17,Endnoten!$AF$18)))))))</f>
        <v>4-5</v>
      </c>
      <c r="Q32" s="75">
        <f>IF(Notenliste!P32&gt;=1,Notenliste!P32,"")</f>
        <v>1</v>
      </c>
      <c r="R32" s="75" t="str">
        <f>IF(Notenliste!Q32&gt;=1,Notenliste!Q32,"")</f>
        <v/>
      </c>
      <c r="S32" s="75" t="str">
        <f>IF(Notenliste!R32&gt;=1,Notenliste!R32,"")</f>
        <v/>
      </c>
      <c r="T32" s="75" t="str">
        <f>IF(Notenliste!S32&gt;=1,Notenliste!S32,"")</f>
        <v/>
      </c>
      <c r="U32" s="75" t="str">
        <f>IF(Notenliste!T32&gt;=1,Notenliste!T32,"")</f>
        <v/>
      </c>
      <c r="V32" s="75" t="str">
        <f>IF(Notenliste!U32&gt;=1,Notenliste!U32,"")</f>
        <v/>
      </c>
      <c r="W32" s="75" t="str">
        <f>IF(Notenliste!V32&gt;=1,Notenliste!V32,"")</f>
        <v/>
      </c>
      <c r="X32" s="75" t="str">
        <f>IF(Notenliste!W32&gt;=1,Notenliste!W32,"")</f>
        <v/>
      </c>
      <c r="Y32" s="75" t="str">
        <f>IF(Notenliste!X32&gt;=1,Notenliste!X32,"")</f>
        <v/>
      </c>
      <c r="Z32" s="75" t="str">
        <f>IF(Notenliste!Y32&gt;=1,Notenliste!Y32,"")</f>
        <v/>
      </c>
      <c r="AA32" s="75" t="str">
        <f>IF(Notenliste!Z32&gt;=1,Notenliste!Z32,"")</f>
        <v/>
      </c>
      <c r="AB32" s="75" t="str">
        <f>IF(Notenliste!AA32&gt;=1,Notenliste!AA32,"")</f>
        <v/>
      </c>
      <c r="AC32" s="75" t="str">
        <f>IF(Notenliste!AB32&gt;=1,Notenliste!AB32,"")</f>
        <v/>
      </c>
      <c r="AD32" s="75" t="str">
        <f>IF(Notenliste!AC32&gt;=1,Notenliste!AC32,"")</f>
        <v/>
      </c>
      <c r="AE32" s="75" t="str">
        <f>IF(Notenliste!AD32&gt;=1,Notenliste!AD32,"")</f>
        <v/>
      </c>
      <c r="AF32" s="75" t="str">
        <f>IF(Notenliste!AE32&gt;=1,Notenliste!AE32,"")</f>
        <v/>
      </c>
      <c r="AG32" s="75" t="str">
        <f>IF(Notenliste!AF32&gt;=1,Notenliste!AF32,"")</f>
        <v/>
      </c>
      <c r="AH32" s="75" t="str">
        <f>IF(Notenliste!AG32&gt;=1,Notenliste!AG32,"")</f>
        <v/>
      </c>
      <c r="AI32" s="75" t="str">
        <f>IF(Notenliste!AH32&gt;=1,Notenliste!AH32,"")</f>
        <v/>
      </c>
      <c r="AJ32" s="75" t="str">
        <f>IF(Notenliste!AI32&gt;=1,Notenliste!AI32,"")</f>
        <v/>
      </c>
      <c r="AK32" s="75" t="str">
        <f>IF(Notenliste!AJ32&gt;=1,Notenliste!AJ32,"")</f>
        <v/>
      </c>
      <c r="AL32" s="75" t="str">
        <f>IF(Notenliste!AK32&gt;=1,Notenliste!AK32,"")</f>
        <v/>
      </c>
      <c r="AM32" s="75" t="str">
        <f>IF(Notenliste!AL32&gt;=1,Notenliste!AL32,"")</f>
        <v/>
      </c>
      <c r="AN32" s="75" t="str">
        <f>IF(Notenliste!AM32&gt;=1,Notenliste!AM32,"")</f>
        <v/>
      </c>
      <c r="AO32" s="75" t="str">
        <f>IF(Notenliste!AN32&gt;=1,Notenliste!AN32,"")</f>
        <v/>
      </c>
      <c r="AP32" s="75" t="str">
        <f>IF(Notenliste!AO32&gt;=1,Notenliste!AO32,"")</f>
        <v/>
      </c>
      <c r="AQ32" s="75" t="str">
        <f>IF(Notenliste!AP32&gt;=1,Notenliste!AP32,"")</f>
        <v/>
      </c>
      <c r="AR32" s="75" t="str">
        <f>IF(Notenliste!AQ32&gt;=1,Notenliste!AQ32,"")</f>
        <v/>
      </c>
      <c r="AS32" s="75" t="str">
        <f>IF(Notenliste!AR32&gt;=1,Notenliste!AR32,"")</f>
        <v/>
      </c>
    </row>
    <row r="33" spans="3:3" x14ac:dyDescent="0.25">
      <c r="C33" s="26"/>
    </row>
    <row r="34" spans="3:3" x14ac:dyDescent="0.25">
      <c r="C34" s="26"/>
    </row>
    <row r="35" spans="3:3" x14ac:dyDescent="0.25">
      <c r="C35" s="26"/>
    </row>
    <row r="36" spans="3:3" x14ac:dyDescent="0.25">
      <c r="C36" s="26"/>
    </row>
    <row r="37" spans="3:3" x14ac:dyDescent="0.25">
      <c r="C37" s="26"/>
    </row>
    <row r="38" spans="3:3" x14ac:dyDescent="0.25">
      <c r="C38" s="26"/>
    </row>
    <row r="39" spans="3:3" x14ac:dyDescent="0.25">
      <c r="C39" s="26"/>
    </row>
    <row r="40" spans="3:3" x14ac:dyDescent="0.25">
      <c r="C40" s="26"/>
    </row>
    <row r="41" spans="3:3" x14ac:dyDescent="0.25">
      <c r="C41" s="26"/>
    </row>
    <row r="42" spans="3:3" x14ac:dyDescent="0.25">
      <c r="C42" s="26"/>
    </row>
    <row r="43" spans="3:3" x14ac:dyDescent="0.25">
      <c r="C43" s="26"/>
    </row>
  </sheetData>
  <autoFilter ref="A1:A32" xr:uid="{C5901846-61DA-40E8-A0EC-A1BFD2F576B1}"/>
  <mergeCells count="5">
    <mergeCell ref="O1:P1"/>
    <mergeCell ref="O2:P2"/>
    <mergeCell ref="B1:B2"/>
    <mergeCell ref="C1:M1"/>
    <mergeCell ref="A1:A2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A45A-7383-4C4E-9903-AF20DA9D09FC}">
  <dimension ref="A1:T82"/>
  <sheetViews>
    <sheetView workbookViewId="0">
      <selection activeCell="J58" sqref="J58"/>
    </sheetView>
  </sheetViews>
  <sheetFormatPr baseColWidth="10" defaultColWidth="11.42578125" defaultRowHeight="15" x14ac:dyDescent="0.25"/>
  <cols>
    <col min="1" max="1" width="13.28515625" customWidth="1"/>
    <col min="2" max="2" width="9.42578125" customWidth="1"/>
    <col min="3" max="3" width="3.28515625" customWidth="1"/>
    <col min="4" max="4" width="9.140625" customWidth="1"/>
    <col min="5" max="5" width="3.28515625" customWidth="1"/>
    <col min="6" max="6" width="9.140625" customWidth="1"/>
    <col min="7" max="7" width="2.7109375" customWidth="1"/>
    <col min="8" max="8" width="9.5703125" customWidth="1"/>
    <col min="9" max="9" width="2.140625" bestFit="1" customWidth="1"/>
    <col min="10" max="10" width="9.140625" bestFit="1" customWidth="1"/>
    <col min="11" max="11" width="2.140625" customWidth="1"/>
    <col min="12" max="12" width="7.7109375" style="26" customWidth="1"/>
    <col min="13" max="13" width="9.7109375" customWidth="1"/>
    <col min="14" max="14" width="8.85546875" customWidth="1"/>
    <col min="15" max="15" width="10" customWidth="1"/>
  </cols>
  <sheetData>
    <row r="1" spans="1:20" ht="19.5" thickBot="1" x14ac:dyDescent="0.35">
      <c r="A1" s="114" t="s">
        <v>78</v>
      </c>
      <c r="B1" s="98" t="s">
        <v>60</v>
      </c>
      <c r="C1" s="99"/>
      <c r="D1" s="99"/>
      <c r="E1" s="99"/>
      <c r="F1" s="99"/>
      <c r="G1" s="99"/>
      <c r="H1" s="99"/>
      <c r="I1" s="99"/>
      <c r="J1" s="99"/>
      <c r="K1" s="99"/>
      <c r="L1" s="100"/>
      <c r="M1" s="107" t="s">
        <v>75</v>
      </c>
      <c r="N1" s="197">
        <f>Notenliste!AT1</f>
        <v>0.4</v>
      </c>
      <c r="O1" s="198"/>
      <c r="Q1" s="9" t="e">
        <f>VLOOKUP(Tabelle2[[#This Row],[Spalte1]],Firma!B3:P32,16,FALSE)</f>
        <v>#VALUE!</v>
      </c>
    </row>
    <row r="2" spans="1:20" ht="19.5" thickBot="1" x14ac:dyDescent="0.35">
      <c r="A2" s="112" t="s">
        <v>74</v>
      </c>
      <c r="B2" s="101">
        <f>Notenliste!D1</f>
        <v>10</v>
      </c>
      <c r="C2" s="102">
        <v>1</v>
      </c>
      <c r="D2" s="101">
        <f>Notenliste!F1</f>
        <v>0</v>
      </c>
      <c r="E2" s="102">
        <v>2</v>
      </c>
      <c r="F2" s="101">
        <f>Notenliste!H1</f>
        <v>0</v>
      </c>
      <c r="G2" s="102">
        <v>3</v>
      </c>
      <c r="H2" s="101">
        <f>Notenliste!J1</f>
        <v>0</v>
      </c>
      <c r="I2" s="102">
        <v>4</v>
      </c>
      <c r="J2" s="101">
        <f>Notenliste!L1</f>
        <v>0</v>
      </c>
      <c r="K2" s="102" t="s">
        <v>76</v>
      </c>
      <c r="L2" s="103" t="s">
        <v>77</v>
      </c>
      <c r="M2" s="108" t="s">
        <v>77</v>
      </c>
      <c r="N2" s="199" t="s">
        <v>48</v>
      </c>
      <c r="O2" s="200"/>
    </row>
    <row r="3" spans="1:20" ht="19.5" thickBot="1" x14ac:dyDescent="0.35">
      <c r="A3" s="113">
        <v>1</v>
      </c>
      <c r="B3" s="104">
        <f>VLOOKUP(Tabelle2[[#This Row],[Spalte1]],Firma!B3:P32,2,FALSE)</f>
        <v>8</v>
      </c>
      <c r="C3" s="105">
        <f>VLOOKUP(Tabelle2[[#This Row],[Spalte1]],Firma!B3:P32,3,FALSE)</f>
        <v>2.4</v>
      </c>
      <c r="D3" s="104">
        <f>VLOOKUP(Tabelle2[[#This Row],[Spalte1]],Firma!B3:P32,4,FALSE)</f>
        <v>0</v>
      </c>
      <c r="E3" s="105">
        <f>VLOOKUP(Tabelle2[[#This Row],[Spalte1]],Firma!B3:P32,5,FALSE)</f>
        <v>0</v>
      </c>
      <c r="F3" s="104">
        <f>VLOOKUP(Tabelle2[[#This Row],[Spalte1]],Firma!B3:P32,6,FALSE)</f>
        <v>0</v>
      </c>
      <c r="G3" s="105">
        <f>VLOOKUP(Tabelle2[[#This Row],[Spalte1]],Firma!B3:P32,7,FALSE)</f>
        <v>0</v>
      </c>
      <c r="H3" s="104">
        <f>VLOOKUP(Tabelle2[[#This Row],[Spalte1]],Firma!B3:P32,8,FALSE)</f>
        <v>0</v>
      </c>
      <c r="I3" s="105">
        <f>VLOOKUP(Tabelle2[[#This Row],[Spalte1]],Firma!B3:P32,9,FALSE)</f>
        <v>0</v>
      </c>
      <c r="J3" s="104">
        <f>VLOOKUP(Tabelle2[[#This Row],[Spalte1]],Firma!B3:P32,10,FALSE)</f>
        <v>0</v>
      </c>
      <c r="K3" s="105">
        <f>VLOOKUP(Tabelle2[[#This Row],[Spalte1]],Firma!B3:P32,11,FALSE)</f>
        <v>0</v>
      </c>
      <c r="L3" s="106">
        <f>VLOOKUP(Tabelle2[[#This Row],[Spalte1]],Firma!B3:P32,12,FALSE)</f>
        <v>2.4</v>
      </c>
      <c r="M3" s="109">
        <f>VLOOKUP(Tabelle2[[#This Row],[Spalte1]],Firma!B3:P32,13,FALSE)</f>
        <v>1</v>
      </c>
      <c r="N3" s="110">
        <f>VLOOKUP(Tabelle2[[#This Row],[Spalte1]],Firma!B3:P32,14,FALSE)</f>
        <v>1.84</v>
      </c>
      <c r="O3" s="111" t="str">
        <f>VLOOKUP(Tabelle2[[#This Row],[Spalte1]],Firma!B3:P32,15,FALSE)</f>
        <v>1-2</v>
      </c>
      <c r="Q3" s="9" t="e">
        <f>VLOOKUP(Tabelle2[[#This Row],[Spalte1]],Firma!B3:P32,17,FALSE)</f>
        <v>#REF!</v>
      </c>
      <c r="R3" s="9" t="e">
        <f>VLOOKUP(Tabelle2[[#This Row],[Spalte1]],Firma!B3:P32,18,FALSE)</f>
        <v>#REF!</v>
      </c>
      <c r="S3" s="9" t="e">
        <f>VLOOKUP(Tabelle2[[#This Row],[Spalte1]],Firma!B3:P32,19,FALSE)</f>
        <v>#REF!</v>
      </c>
      <c r="T3" s="9" t="e">
        <f>VLOOKUP(Tabelle2[[#This Row],[Spalte1]],Firma!B3:P32,20,FALSE)</f>
        <v>#REF!</v>
      </c>
    </row>
    <row r="4" spans="1:20" hidden="1" x14ac:dyDescent="0.25">
      <c r="A4" s="66">
        <f>Notenliste!B3</f>
        <v>1</v>
      </c>
      <c r="B4" s="60">
        <f>Notenliste!D3</f>
        <v>8</v>
      </c>
      <c r="C4" s="59">
        <f>Notenliste!E3</f>
        <v>2.4</v>
      </c>
      <c r="D4" s="58">
        <f>Notenliste!F3</f>
        <v>0</v>
      </c>
      <c r="E4" s="59">
        <f>Notenliste!G3</f>
        <v>0</v>
      </c>
      <c r="F4" s="58">
        <f>Notenliste!H3</f>
        <v>0</v>
      </c>
      <c r="G4" s="59">
        <f>Notenliste!I3</f>
        <v>0</v>
      </c>
      <c r="H4" s="58">
        <f>Notenliste!J3</f>
        <v>0</v>
      </c>
      <c r="I4" s="59">
        <f>Notenliste!K3</f>
        <v>0</v>
      </c>
      <c r="J4" s="58">
        <f>Notenliste!L3</f>
        <v>0</v>
      </c>
      <c r="K4" s="70">
        <f>Notenliste!M3</f>
        <v>0</v>
      </c>
      <c r="L4" s="78">
        <f>Notenliste!N3</f>
        <v>2.4</v>
      </c>
      <c r="M4" s="81">
        <f>IF(Notenliste!AT3&lt;Endnoten!$AG$11,1,IF(Notenliste!AT3&lt;Endnoten!$AG$12,Endnoten!$AF$12,IF(Notenliste!AT3&lt;Endnoten!$AG$13,Endnoten!$AF$13,IF(Notenliste!AT3&lt;Endnoten!$AG$14,Endnoten!$AF$14,IF(Notenliste!AT3&lt;Endnoten!$AG$15,Endnoten!$AF$15,IF(Notenliste!AT3&lt;Endnoten!$AG$16,Endnoten!$AF$16,IF(Notenliste!AT3&lt;Endnoten!$AG$17,Endnoten!$AF$17,Endnoten!$AF$18)))))))</f>
        <v>1</v>
      </c>
      <c r="N4" s="67">
        <f>Notenliste!AU3</f>
        <v>1.84</v>
      </c>
      <c r="O4" s="67" t="str">
        <f>IF(Endnoten!AC4&lt;Endnoten!$AG$11,1,IF(Endnoten!AC4&lt;Endnoten!$AG$12,Endnoten!$AF$12,IF(Endnoten!AC4&lt;Endnoten!$AG$13,Endnoten!$AF$13,IF(Endnoten!AC4&lt;Endnoten!$AG$14,Endnoten!$AF$14,IF(Endnoten!AC4&lt;Endnoten!$AG$15,Endnoten!$AF$15,IF(Endnoten!AC4&lt;Endnoten!$AG$16,Endnoten!$AF$16,IF(Endnoten!AC4&lt;Endnoten!$AG$17,Endnoten!$AF$17,Endnoten!$AF$18)))))))</f>
        <v>1-2</v>
      </c>
    </row>
    <row r="5" spans="1:20" hidden="1" x14ac:dyDescent="0.25">
      <c r="A5" s="74">
        <f>Notenliste!B4</f>
        <v>2</v>
      </c>
      <c r="B5" s="85">
        <f>Notenliste!D4</f>
        <v>5</v>
      </c>
      <c r="C5" s="86">
        <f>Notenliste!E4</f>
        <v>4.5</v>
      </c>
      <c r="D5" s="87">
        <f>Notenliste!F4</f>
        <v>0</v>
      </c>
      <c r="E5" s="86">
        <f>Notenliste!G4</f>
        <v>0</v>
      </c>
      <c r="F5" s="87">
        <f>Notenliste!H4</f>
        <v>0</v>
      </c>
      <c r="G5" s="86">
        <f>Notenliste!I4</f>
        <v>0</v>
      </c>
      <c r="H5" s="87">
        <f>Notenliste!J4</f>
        <v>0</v>
      </c>
      <c r="I5" s="86">
        <f>Notenliste!K4</f>
        <v>0</v>
      </c>
      <c r="J5" s="87">
        <f>Notenliste!L4</f>
        <v>0</v>
      </c>
      <c r="K5" s="88">
        <f>Notenliste!M4</f>
        <v>0</v>
      </c>
      <c r="L5" s="89">
        <f>Notenliste!N4</f>
        <v>4.5</v>
      </c>
      <c r="M5" s="82">
        <f>IF(Notenliste!AT4&lt;Endnoten!$AG$11,1,IF(Notenliste!AT4&lt;Endnoten!$AG$12,Endnoten!$AF$12,IF(Notenliste!AT4&lt;Endnoten!$AG$13,Endnoten!$AF$13,IF(Notenliste!AT4&lt;Endnoten!$AG$14,Endnoten!$AF$14,IF(Notenliste!AT4&lt;Endnoten!$AG$15,Endnoten!$AF$15,IF(Notenliste!AT4&lt;Endnoten!$AG$16,Endnoten!$AF$16,IF(Notenliste!AT4&lt;Endnoten!$AG$17,Endnoten!$AF$17,Endnoten!$AF$18)))))))</f>
        <v>1</v>
      </c>
      <c r="N5" s="75">
        <f>Notenliste!AU4</f>
        <v>3.1</v>
      </c>
      <c r="O5" s="75">
        <f>IF(Endnoten!AC5&lt;Endnoten!$AG$11,1,IF(Endnoten!AC5&lt;Endnoten!$AG$12,Endnoten!$AF$12,IF(Endnoten!AC5&lt;Endnoten!$AG$13,Endnoten!$AF$13,IF(Endnoten!AC5&lt;Endnoten!$AG$14,Endnoten!$AF$14,IF(Endnoten!AC5&lt;Endnoten!$AG$15,Endnoten!$AF$15,IF(Endnoten!AC5&lt;Endnoten!$AG$16,Endnoten!$AF$16,IF(Endnoten!AC5&lt;Endnoten!$AG$17,Endnoten!$AF$17,Endnoten!$AF$18)))))))</f>
        <v>3</v>
      </c>
    </row>
    <row r="6" spans="1:20" hidden="1" x14ac:dyDescent="0.25">
      <c r="A6" s="66">
        <f>Notenliste!B5</f>
        <v>3</v>
      </c>
      <c r="B6" s="60">
        <f>Notenliste!D5</f>
        <v>0</v>
      </c>
      <c r="C6" s="59">
        <f>Notenliste!E5</f>
        <v>0</v>
      </c>
      <c r="D6" s="58">
        <f>Notenliste!F5</f>
        <v>0</v>
      </c>
      <c r="E6" s="59">
        <f>Notenliste!G5</f>
        <v>0</v>
      </c>
      <c r="F6" s="58">
        <f>Notenliste!H5</f>
        <v>0</v>
      </c>
      <c r="G6" s="59">
        <f>Notenliste!I5</f>
        <v>0</v>
      </c>
      <c r="H6" s="58">
        <f>Notenliste!J5</f>
        <v>0</v>
      </c>
      <c r="I6" s="59">
        <f>Notenliste!K5</f>
        <v>0</v>
      </c>
      <c r="J6" s="58">
        <f>Notenliste!L5</f>
        <v>0</v>
      </c>
      <c r="K6" s="70">
        <f>Notenliste!M5</f>
        <v>0</v>
      </c>
      <c r="L6" s="78" t="str">
        <f>Notenliste!N5</f>
        <v>ND</v>
      </c>
      <c r="M6" s="81">
        <f>IF(Notenliste!AT5&lt;Endnoten!$AG$11,1,IF(Notenliste!AT5&lt;Endnoten!$AG$12,Endnoten!$AF$12,IF(Notenliste!AT5&lt;Endnoten!$AG$13,Endnoten!$AF$13,IF(Notenliste!AT5&lt;Endnoten!$AG$14,Endnoten!$AF$14,IF(Notenliste!AT5&lt;Endnoten!$AG$15,Endnoten!$AF$15,IF(Notenliste!AT5&lt;Endnoten!$AG$16,Endnoten!$AF$16,IF(Notenliste!AT5&lt;Endnoten!$AG$17,Endnoten!$AF$17,Endnoten!$AF$18)))))))</f>
        <v>1</v>
      </c>
      <c r="N6" s="67" t="str">
        <f>Notenliste!AU5</f>
        <v>Nur MA</v>
      </c>
      <c r="O6" s="67" t="str">
        <f>IF(Endnoten!AC6&lt;Endnoten!$AG$11,1,IF(Endnoten!AC6&lt;Endnoten!$AG$12,Endnoten!$AF$12,IF(Endnoten!AC6&lt;Endnoten!$AG$13,Endnoten!$AF$13,IF(Endnoten!AC6&lt;Endnoten!$AG$14,Endnoten!$AF$14,IF(Endnoten!AC6&lt;Endnoten!$AG$15,Endnoten!$AF$15,IF(Endnoten!AC6&lt;Endnoten!$AG$16,Endnoten!$AF$16,IF(Endnoten!AC6&lt;Endnoten!$AG$17,Endnoten!$AF$17,Endnoten!$AF$18)))))))</f>
        <v>4-5</v>
      </c>
    </row>
    <row r="7" spans="1:20" hidden="1" x14ac:dyDescent="0.25">
      <c r="A7" s="74">
        <f>Notenliste!B6</f>
        <v>4</v>
      </c>
      <c r="B7" s="76">
        <f>Notenliste!D6</f>
        <v>0</v>
      </c>
      <c r="C7" s="72">
        <f>Notenliste!E6</f>
        <v>0</v>
      </c>
      <c r="D7" s="71">
        <f>Notenliste!F6</f>
        <v>0</v>
      </c>
      <c r="E7" s="72">
        <f>Notenliste!G6</f>
        <v>0</v>
      </c>
      <c r="F7" s="71">
        <f>Notenliste!H6</f>
        <v>0</v>
      </c>
      <c r="G7" s="72">
        <f>Notenliste!I6</f>
        <v>0</v>
      </c>
      <c r="H7" s="71">
        <f>Notenliste!J6</f>
        <v>0</v>
      </c>
      <c r="I7" s="72">
        <f>Notenliste!K6</f>
        <v>0</v>
      </c>
      <c r="J7" s="71">
        <f>Notenliste!L6</f>
        <v>0</v>
      </c>
      <c r="K7" s="73">
        <f>Notenliste!M6</f>
        <v>0</v>
      </c>
      <c r="L7" s="79" t="str">
        <f>Notenliste!N6</f>
        <v>ND</v>
      </c>
      <c r="M7" s="82">
        <f>IF(Notenliste!AT6&lt;Endnoten!$AG$11,1,IF(Notenliste!AT6&lt;Endnoten!$AG$12,Endnoten!$AF$12,IF(Notenliste!AT6&lt;Endnoten!$AG$13,Endnoten!$AF$13,IF(Notenliste!AT6&lt;Endnoten!$AG$14,Endnoten!$AF$14,IF(Notenliste!AT6&lt;Endnoten!$AG$15,Endnoten!$AF$15,IF(Notenliste!AT6&lt;Endnoten!$AG$16,Endnoten!$AF$16,IF(Notenliste!AT6&lt;Endnoten!$AG$17,Endnoten!$AF$17,Endnoten!$AF$18)))))))</f>
        <v>1</v>
      </c>
      <c r="N7" s="75" t="str">
        <f>Notenliste!AU6</f>
        <v>Nur MA</v>
      </c>
      <c r="O7" s="75" t="str">
        <f>IF(Endnoten!AC7&lt;Endnoten!$AG$11,1,IF(Endnoten!AC7&lt;Endnoten!$AG$12,Endnoten!$AF$12,IF(Endnoten!AC7&lt;Endnoten!$AG$13,Endnoten!$AF$13,IF(Endnoten!AC7&lt;Endnoten!$AG$14,Endnoten!$AF$14,IF(Endnoten!AC7&lt;Endnoten!$AG$15,Endnoten!$AF$15,IF(Endnoten!AC7&lt;Endnoten!$AG$16,Endnoten!$AF$16,IF(Endnoten!AC7&lt;Endnoten!$AG$17,Endnoten!$AF$17,Endnoten!$AF$18)))))))</f>
        <v>4-5</v>
      </c>
    </row>
    <row r="8" spans="1:20" hidden="1" x14ac:dyDescent="0.25">
      <c r="A8" s="66">
        <f>Notenliste!B7</f>
        <v>5</v>
      </c>
      <c r="B8" s="60">
        <f>Notenliste!D7</f>
        <v>0</v>
      </c>
      <c r="C8" s="59">
        <f>Notenliste!E7</f>
        <v>0</v>
      </c>
      <c r="D8" s="58">
        <f>Notenliste!F7</f>
        <v>0</v>
      </c>
      <c r="E8" s="59">
        <f>Notenliste!G7</f>
        <v>0</v>
      </c>
      <c r="F8" s="58">
        <f>Notenliste!H7</f>
        <v>0</v>
      </c>
      <c r="G8" s="59">
        <f>Notenliste!I7</f>
        <v>0</v>
      </c>
      <c r="H8" s="58">
        <f>Notenliste!J7</f>
        <v>0</v>
      </c>
      <c r="I8" s="59">
        <f>Notenliste!K7</f>
        <v>0</v>
      </c>
      <c r="J8" s="58">
        <f>Notenliste!L7</f>
        <v>0</v>
      </c>
      <c r="K8" s="70">
        <f>Notenliste!M7</f>
        <v>0</v>
      </c>
      <c r="L8" s="78" t="str">
        <f>Notenliste!N7</f>
        <v>ND</v>
      </c>
      <c r="M8" s="81">
        <f>IF(Notenliste!AT7&lt;Endnoten!$AG$11,1,IF(Notenliste!AT7&lt;Endnoten!$AG$12,Endnoten!$AF$12,IF(Notenliste!AT7&lt;Endnoten!$AG$13,Endnoten!$AF$13,IF(Notenliste!AT7&lt;Endnoten!$AG$14,Endnoten!$AF$14,IF(Notenliste!AT7&lt;Endnoten!$AG$15,Endnoten!$AF$15,IF(Notenliste!AT7&lt;Endnoten!$AG$16,Endnoten!$AF$16,IF(Notenliste!AT7&lt;Endnoten!$AG$17,Endnoten!$AF$17,Endnoten!$AF$18)))))))</f>
        <v>1</v>
      </c>
      <c r="N8" s="67" t="str">
        <f>Notenliste!AU7</f>
        <v>Nur MA</v>
      </c>
      <c r="O8" s="67" t="str">
        <f>IF(Endnoten!AC8&lt;Endnoten!$AG$11,1,IF(Endnoten!AC8&lt;Endnoten!$AG$12,Endnoten!$AF$12,IF(Endnoten!AC8&lt;Endnoten!$AG$13,Endnoten!$AF$13,IF(Endnoten!AC8&lt;Endnoten!$AG$14,Endnoten!$AF$14,IF(Endnoten!AC8&lt;Endnoten!$AG$15,Endnoten!$AF$15,IF(Endnoten!AC8&lt;Endnoten!$AG$16,Endnoten!$AF$16,IF(Endnoten!AC8&lt;Endnoten!$AG$17,Endnoten!$AF$17,Endnoten!$AF$18)))))))</f>
        <v>4-5</v>
      </c>
    </row>
    <row r="9" spans="1:20" hidden="1" x14ac:dyDescent="0.25">
      <c r="A9" s="74">
        <f>Notenliste!B8</f>
        <v>6</v>
      </c>
      <c r="B9" s="76">
        <f>Notenliste!D8</f>
        <v>0</v>
      </c>
      <c r="C9" s="72">
        <f>Notenliste!E8</f>
        <v>0</v>
      </c>
      <c r="D9" s="71">
        <f>Notenliste!F8</f>
        <v>0</v>
      </c>
      <c r="E9" s="72">
        <f>Notenliste!G8</f>
        <v>0</v>
      </c>
      <c r="F9" s="71">
        <f>Notenliste!H8</f>
        <v>0</v>
      </c>
      <c r="G9" s="72">
        <f>Notenliste!I8</f>
        <v>0</v>
      </c>
      <c r="H9" s="71">
        <f>Notenliste!J8</f>
        <v>0</v>
      </c>
      <c r="I9" s="72">
        <f>Notenliste!K8</f>
        <v>0</v>
      </c>
      <c r="J9" s="71">
        <f>Notenliste!L8</f>
        <v>0</v>
      </c>
      <c r="K9" s="73">
        <f>Notenliste!M8</f>
        <v>0</v>
      </c>
      <c r="L9" s="79" t="str">
        <f>Notenliste!N8</f>
        <v>ND</v>
      </c>
      <c r="M9" s="82">
        <f>IF(Notenliste!AT8&lt;Endnoten!$AG$11,1,IF(Notenliste!AT8&lt;Endnoten!$AG$12,Endnoten!$AF$12,IF(Notenliste!AT8&lt;Endnoten!$AG$13,Endnoten!$AF$13,IF(Notenliste!AT8&lt;Endnoten!$AG$14,Endnoten!$AF$14,IF(Notenliste!AT8&lt;Endnoten!$AG$15,Endnoten!$AF$15,IF(Notenliste!AT8&lt;Endnoten!$AG$16,Endnoten!$AF$16,IF(Notenliste!AT8&lt;Endnoten!$AG$17,Endnoten!$AF$17,Endnoten!$AF$18)))))))</f>
        <v>1</v>
      </c>
      <c r="N9" s="75" t="str">
        <f>Notenliste!AU8</f>
        <v>Nur MA</v>
      </c>
      <c r="O9" s="75" t="str">
        <f>IF(Endnoten!AC9&lt;Endnoten!$AG$11,1,IF(Endnoten!AC9&lt;Endnoten!$AG$12,Endnoten!$AF$12,IF(Endnoten!AC9&lt;Endnoten!$AG$13,Endnoten!$AF$13,IF(Endnoten!AC9&lt;Endnoten!$AG$14,Endnoten!$AF$14,IF(Endnoten!AC9&lt;Endnoten!$AG$15,Endnoten!$AF$15,IF(Endnoten!AC9&lt;Endnoten!$AG$16,Endnoten!$AF$16,IF(Endnoten!AC9&lt;Endnoten!$AG$17,Endnoten!$AF$17,Endnoten!$AF$18)))))))</f>
        <v>4-5</v>
      </c>
    </row>
    <row r="10" spans="1:20" hidden="1" x14ac:dyDescent="0.25">
      <c r="A10" s="66">
        <f>Notenliste!B9</f>
        <v>7</v>
      </c>
      <c r="B10" s="60">
        <f>Notenliste!D9</f>
        <v>0</v>
      </c>
      <c r="C10" s="59">
        <f>Notenliste!E9</f>
        <v>0</v>
      </c>
      <c r="D10" s="58">
        <f>Notenliste!F9</f>
        <v>0</v>
      </c>
      <c r="E10" s="59">
        <f>Notenliste!G9</f>
        <v>0</v>
      </c>
      <c r="F10" s="58">
        <f>Notenliste!H9</f>
        <v>0</v>
      </c>
      <c r="G10" s="59">
        <f>Notenliste!I9</f>
        <v>0</v>
      </c>
      <c r="H10" s="58">
        <f>Notenliste!J9</f>
        <v>0</v>
      </c>
      <c r="I10" s="59">
        <f>Notenliste!K9</f>
        <v>0</v>
      </c>
      <c r="J10" s="58">
        <f>Notenliste!L9</f>
        <v>0</v>
      </c>
      <c r="K10" s="70">
        <f>Notenliste!M9</f>
        <v>0</v>
      </c>
      <c r="L10" s="78" t="str">
        <f>Notenliste!N9</f>
        <v>ND</v>
      </c>
      <c r="M10" s="81">
        <f>IF(Notenliste!AT9&lt;Endnoten!$AG$11,1,IF(Notenliste!AT9&lt;Endnoten!$AG$12,Endnoten!$AF$12,IF(Notenliste!AT9&lt;Endnoten!$AG$13,Endnoten!$AF$13,IF(Notenliste!AT9&lt;Endnoten!$AG$14,Endnoten!$AF$14,IF(Notenliste!AT9&lt;Endnoten!$AG$15,Endnoten!$AF$15,IF(Notenliste!AT9&lt;Endnoten!$AG$16,Endnoten!$AF$16,IF(Notenliste!AT9&lt;Endnoten!$AG$17,Endnoten!$AF$17,Endnoten!$AF$18)))))))</f>
        <v>1</v>
      </c>
      <c r="N10" s="67" t="str">
        <f>Notenliste!AU9</f>
        <v>Nur MA</v>
      </c>
      <c r="O10" s="67" t="str">
        <f>IF(Endnoten!AC10&lt;Endnoten!$AG$11,1,IF(Endnoten!AC10&lt;Endnoten!$AG$12,Endnoten!$AF$12,IF(Endnoten!AC10&lt;Endnoten!$AG$13,Endnoten!$AF$13,IF(Endnoten!AC10&lt;Endnoten!$AG$14,Endnoten!$AF$14,IF(Endnoten!AC10&lt;Endnoten!$AG$15,Endnoten!$AF$15,IF(Endnoten!AC10&lt;Endnoten!$AG$16,Endnoten!$AF$16,IF(Endnoten!AC10&lt;Endnoten!$AG$17,Endnoten!$AF$17,Endnoten!$AF$18)))))))</f>
        <v>4-5</v>
      </c>
    </row>
    <row r="11" spans="1:20" hidden="1" x14ac:dyDescent="0.25">
      <c r="A11" s="74">
        <f>Notenliste!B10</f>
        <v>8</v>
      </c>
      <c r="B11" s="76">
        <f>Notenliste!D10</f>
        <v>0</v>
      </c>
      <c r="C11" s="72">
        <f>Notenliste!E10</f>
        <v>0</v>
      </c>
      <c r="D11" s="71">
        <f>Notenliste!F10</f>
        <v>0</v>
      </c>
      <c r="E11" s="72">
        <f>Notenliste!G10</f>
        <v>0</v>
      </c>
      <c r="F11" s="71">
        <f>Notenliste!H10</f>
        <v>0</v>
      </c>
      <c r="G11" s="72">
        <f>Notenliste!I10</f>
        <v>0</v>
      </c>
      <c r="H11" s="71">
        <f>Notenliste!J10</f>
        <v>0</v>
      </c>
      <c r="I11" s="72">
        <f>Notenliste!K10</f>
        <v>0</v>
      </c>
      <c r="J11" s="71">
        <f>Notenliste!L10</f>
        <v>0</v>
      </c>
      <c r="K11" s="73">
        <f>Notenliste!M10</f>
        <v>0</v>
      </c>
      <c r="L11" s="79" t="str">
        <f>Notenliste!N10</f>
        <v>ND</v>
      </c>
      <c r="M11" s="82">
        <f>IF(Notenliste!AT10&lt;Endnoten!$AG$11,1,IF(Notenliste!AT10&lt;Endnoten!$AG$12,Endnoten!$AF$12,IF(Notenliste!AT10&lt;Endnoten!$AG$13,Endnoten!$AF$13,IF(Notenliste!AT10&lt;Endnoten!$AG$14,Endnoten!$AF$14,IF(Notenliste!AT10&lt;Endnoten!$AG$15,Endnoten!$AF$15,IF(Notenliste!AT10&lt;Endnoten!$AG$16,Endnoten!$AF$16,IF(Notenliste!AT10&lt;Endnoten!$AG$17,Endnoten!$AF$17,Endnoten!$AF$18)))))))</f>
        <v>1</v>
      </c>
      <c r="N11" s="75" t="str">
        <f>Notenliste!AU10</f>
        <v>Nur MA</v>
      </c>
      <c r="O11" s="75" t="str">
        <f>IF(Endnoten!AC11&lt;Endnoten!$AG$11,1,IF(Endnoten!AC11&lt;Endnoten!$AG$12,Endnoten!$AF$12,IF(Endnoten!AC11&lt;Endnoten!$AG$13,Endnoten!$AF$13,IF(Endnoten!AC11&lt;Endnoten!$AG$14,Endnoten!$AF$14,IF(Endnoten!AC11&lt;Endnoten!$AG$15,Endnoten!$AF$15,IF(Endnoten!AC11&lt;Endnoten!$AG$16,Endnoten!$AF$16,IF(Endnoten!AC11&lt;Endnoten!$AG$17,Endnoten!$AF$17,Endnoten!$AF$18)))))))</f>
        <v>4-5</v>
      </c>
    </row>
    <row r="12" spans="1:20" hidden="1" x14ac:dyDescent="0.25">
      <c r="A12" s="66">
        <f>Notenliste!B11</f>
        <v>9</v>
      </c>
      <c r="B12" s="60">
        <f>Notenliste!D11</f>
        <v>0</v>
      </c>
      <c r="C12" s="59">
        <f>Notenliste!E11</f>
        <v>0</v>
      </c>
      <c r="D12" s="58">
        <f>Notenliste!F11</f>
        <v>0</v>
      </c>
      <c r="E12" s="59">
        <f>Notenliste!G11</f>
        <v>0</v>
      </c>
      <c r="F12" s="58">
        <f>Notenliste!H11</f>
        <v>0</v>
      </c>
      <c r="G12" s="59">
        <f>Notenliste!I11</f>
        <v>0</v>
      </c>
      <c r="H12" s="58">
        <f>Notenliste!J11</f>
        <v>0</v>
      </c>
      <c r="I12" s="59">
        <f>Notenliste!K11</f>
        <v>0</v>
      </c>
      <c r="J12" s="58">
        <f>Notenliste!L11</f>
        <v>0</v>
      </c>
      <c r="K12" s="70">
        <f>Notenliste!M11</f>
        <v>0</v>
      </c>
      <c r="L12" s="78" t="str">
        <f>Notenliste!N11</f>
        <v>ND</v>
      </c>
      <c r="M12" s="81">
        <f>IF(Notenliste!AT11&lt;Endnoten!$AG$11,1,IF(Notenliste!AT11&lt;Endnoten!$AG$12,Endnoten!$AF$12,IF(Notenliste!AT11&lt;Endnoten!$AG$13,Endnoten!$AF$13,IF(Notenliste!AT11&lt;Endnoten!$AG$14,Endnoten!$AF$14,IF(Notenliste!AT11&lt;Endnoten!$AG$15,Endnoten!$AF$15,IF(Notenliste!AT11&lt;Endnoten!$AG$16,Endnoten!$AF$16,IF(Notenliste!AT11&lt;Endnoten!$AG$17,Endnoten!$AF$17,Endnoten!$AF$18)))))))</f>
        <v>1</v>
      </c>
      <c r="N12" s="67" t="str">
        <f>Notenliste!AU11</f>
        <v>Nur MA</v>
      </c>
      <c r="O12" s="67" t="str">
        <f>IF(Endnoten!AC12&lt;Endnoten!$AG$11,1,IF(Endnoten!AC12&lt;Endnoten!$AG$12,Endnoten!$AF$12,IF(Endnoten!AC12&lt;Endnoten!$AG$13,Endnoten!$AF$13,IF(Endnoten!AC12&lt;Endnoten!$AG$14,Endnoten!$AF$14,IF(Endnoten!AC12&lt;Endnoten!$AG$15,Endnoten!$AF$15,IF(Endnoten!AC12&lt;Endnoten!$AG$16,Endnoten!$AF$16,IF(Endnoten!AC12&lt;Endnoten!$AG$17,Endnoten!$AF$17,Endnoten!$AF$18)))))))</f>
        <v>4-5</v>
      </c>
    </row>
    <row r="13" spans="1:20" hidden="1" x14ac:dyDescent="0.25">
      <c r="A13" s="74">
        <f>Notenliste!B12</f>
        <v>10</v>
      </c>
      <c r="B13" s="76">
        <f>Notenliste!D12</f>
        <v>0</v>
      </c>
      <c r="C13" s="72">
        <f>Notenliste!E12</f>
        <v>0</v>
      </c>
      <c r="D13" s="71">
        <f>Notenliste!F12</f>
        <v>0</v>
      </c>
      <c r="E13" s="72">
        <f>Notenliste!G12</f>
        <v>0</v>
      </c>
      <c r="F13" s="71">
        <f>Notenliste!H12</f>
        <v>0</v>
      </c>
      <c r="G13" s="72">
        <f>Notenliste!I12</f>
        <v>0</v>
      </c>
      <c r="H13" s="71">
        <f>Notenliste!J12</f>
        <v>0</v>
      </c>
      <c r="I13" s="72">
        <f>Notenliste!K12</f>
        <v>0</v>
      </c>
      <c r="J13" s="71">
        <f>Notenliste!L12</f>
        <v>0</v>
      </c>
      <c r="K13" s="73">
        <f>Notenliste!M12</f>
        <v>0</v>
      </c>
      <c r="L13" s="79" t="str">
        <f>Notenliste!N12</f>
        <v>ND</v>
      </c>
      <c r="M13" s="82">
        <f>IF(Notenliste!AT12&lt;Endnoten!$AG$11,1,IF(Notenliste!AT12&lt;Endnoten!$AG$12,Endnoten!$AF$12,IF(Notenliste!AT12&lt;Endnoten!$AG$13,Endnoten!$AF$13,IF(Notenliste!AT12&lt;Endnoten!$AG$14,Endnoten!$AF$14,IF(Notenliste!AT12&lt;Endnoten!$AG$15,Endnoten!$AF$15,IF(Notenliste!AT12&lt;Endnoten!$AG$16,Endnoten!$AF$16,IF(Notenliste!AT12&lt;Endnoten!$AG$17,Endnoten!$AF$17,Endnoten!$AF$18)))))))</f>
        <v>1</v>
      </c>
      <c r="N13" s="75" t="str">
        <f>Notenliste!AU12</f>
        <v>Nur MA</v>
      </c>
      <c r="O13" s="75" t="str">
        <f>IF(Endnoten!AC13&lt;Endnoten!$AG$11,1,IF(Endnoten!AC13&lt;Endnoten!$AG$12,Endnoten!$AF$12,IF(Endnoten!AC13&lt;Endnoten!$AG$13,Endnoten!$AF$13,IF(Endnoten!AC13&lt;Endnoten!$AG$14,Endnoten!$AF$14,IF(Endnoten!AC13&lt;Endnoten!$AG$15,Endnoten!$AF$15,IF(Endnoten!AC13&lt;Endnoten!$AG$16,Endnoten!$AF$16,IF(Endnoten!AC13&lt;Endnoten!$AG$17,Endnoten!$AF$17,Endnoten!$AF$18)))))))</f>
        <v>4-5</v>
      </c>
    </row>
    <row r="14" spans="1:20" hidden="1" x14ac:dyDescent="0.25">
      <c r="A14" s="66">
        <f>Notenliste!B13</f>
        <v>11</v>
      </c>
      <c r="B14" s="60">
        <f>Notenliste!D13</f>
        <v>0</v>
      </c>
      <c r="C14" s="59">
        <f>Notenliste!E13</f>
        <v>0</v>
      </c>
      <c r="D14" s="58">
        <f>Notenliste!F13</f>
        <v>0</v>
      </c>
      <c r="E14" s="59">
        <f>Notenliste!G13</f>
        <v>0</v>
      </c>
      <c r="F14" s="58">
        <f>Notenliste!H13</f>
        <v>0</v>
      </c>
      <c r="G14" s="59">
        <f>Notenliste!I13</f>
        <v>0</v>
      </c>
      <c r="H14" s="58">
        <f>Notenliste!J13</f>
        <v>0</v>
      </c>
      <c r="I14" s="59">
        <f>Notenliste!K13</f>
        <v>0</v>
      </c>
      <c r="J14" s="58">
        <f>Notenliste!L13</f>
        <v>0</v>
      </c>
      <c r="K14" s="70">
        <f>Notenliste!M13</f>
        <v>0</v>
      </c>
      <c r="L14" s="78" t="str">
        <f>Notenliste!N13</f>
        <v>ND</v>
      </c>
      <c r="M14" s="81">
        <f>IF(Notenliste!AT13&lt;Endnoten!$AG$11,1,IF(Notenliste!AT13&lt;Endnoten!$AG$12,Endnoten!$AF$12,IF(Notenliste!AT13&lt;Endnoten!$AG$13,Endnoten!$AF$13,IF(Notenliste!AT13&lt;Endnoten!$AG$14,Endnoten!$AF$14,IF(Notenliste!AT13&lt;Endnoten!$AG$15,Endnoten!$AF$15,IF(Notenliste!AT13&lt;Endnoten!$AG$16,Endnoten!$AF$16,IF(Notenliste!AT13&lt;Endnoten!$AG$17,Endnoten!$AF$17,Endnoten!$AF$18)))))))</f>
        <v>1</v>
      </c>
      <c r="N14" s="67" t="str">
        <f>Notenliste!AU13</f>
        <v>Nur MA</v>
      </c>
      <c r="O14" s="67" t="str">
        <f>IF(Endnoten!AC14&lt;Endnoten!$AG$11,1,IF(Endnoten!AC14&lt;Endnoten!$AG$12,Endnoten!$AF$12,IF(Endnoten!AC14&lt;Endnoten!$AG$13,Endnoten!$AF$13,IF(Endnoten!AC14&lt;Endnoten!$AG$14,Endnoten!$AF$14,IF(Endnoten!AC14&lt;Endnoten!$AG$15,Endnoten!$AF$15,IF(Endnoten!AC14&lt;Endnoten!$AG$16,Endnoten!$AF$16,IF(Endnoten!AC14&lt;Endnoten!$AG$17,Endnoten!$AF$17,Endnoten!$AF$18)))))))</f>
        <v>4-5</v>
      </c>
    </row>
    <row r="15" spans="1:20" hidden="1" x14ac:dyDescent="0.25">
      <c r="A15" s="74">
        <f>Notenliste!B14</f>
        <v>12</v>
      </c>
      <c r="B15" s="76">
        <f>Notenliste!D14</f>
        <v>0</v>
      </c>
      <c r="C15" s="72">
        <f>Notenliste!E14</f>
        <v>0</v>
      </c>
      <c r="D15" s="71">
        <f>Notenliste!F14</f>
        <v>0</v>
      </c>
      <c r="E15" s="72">
        <f>Notenliste!G14</f>
        <v>0</v>
      </c>
      <c r="F15" s="71">
        <f>Notenliste!H14</f>
        <v>0</v>
      </c>
      <c r="G15" s="72">
        <f>Notenliste!I14</f>
        <v>0</v>
      </c>
      <c r="H15" s="71">
        <f>Notenliste!J14</f>
        <v>0</v>
      </c>
      <c r="I15" s="72">
        <f>Notenliste!K14</f>
        <v>0</v>
      </c>
      <c r="J15" s="71">
        <f>Notenliste!L14</f>
        <v>0</v>
      </c>
      <c r="K15" s="73">
        <f>Notenliste!M14</f>
        <v>0</v>
      </c>
      <c r="L15" s="79" t="str">
        <f>Notenliste!N14</f>
        <v>ND</v>
      </c>
      <c r="M15" s="82">
        <f>IF(Notenliste!AT14&lt;Endnoten!$AG$11,1,IF(Notenliste!AT14&lt;Endnoten!$AG$12,Endnoten!$AF$12,IF(Notenliste!AT14&lt;Endnoten!$AG$13,Endnoten!$AF$13,IF(Notenliste!AT14&lt;Endnoten!$AG$14,Endnoten!$AF$14,IF(Notenliste!AT14&lt;Endnoten!$AG$15,Endnoten!$AF$15,IF(Notenliste!AT14&lt;Endnoten!$AG$16,Endnoten!$AF$16,IF(Notenliste!AT14&lt;Endnoten!$AG$17,Endnoten!$AF$17,Endnoten!$AF$18)))))))</f>
        <v>1</v>
      </c>
      <c r="N15" s="75" t="str">
        <f>Notenliste!AU14</f>
        <v>Nur MA</v>
      </c>
      <c r="O15" s="75" t="str">
        <f>IF(Endnoten!AC15&lt;Endnoten!$AG$11,1,IF(Endnoten!AC15&lt;Endnoten!$AG$12,Endnoten!$AF$12,IF(Endnoten!AC15&lt;Endnoten!$AG$13,Endnoten!$AF$13,IF(Endnoten!AC15&lt;Endnoten!$AG$14,Endnoten!$AF$14,IF(Endnoten!AC15&lt;Endnoten!$AG$15,Endnoten!$AF$15,IF(Endnoten!AC15&lt;Endnoten!$AG$16,Endnoten!$AF$16,IF(Endnoten!AC15&lt;Endnoten!$AG$17,Endnoten!$AF$17,Endnoten!$AF$18)))))))</f>
        <v>4-5</v>
      </c>
    </row>
    <row r="16" spans="1:20" hidden="1" x14ac:dyDescent="0.25">
      <c r="A16" s="66">
        <f>Notenliste!B15</f>
        <v>13</v>
      </c>
      <c r="B16" s="60">
        <f>Notenliste!D15</f>
        <v>0</v>
      </c>
      <c r="C16" s="59">
        <f>Notenliste!E15</f>
        <v>0</v>
      </c>
      <c r="D16" s="58">
        <f>Notenliste!F15</f>
        <v>0</v>
      </c>
      <c r="E16" s="59">
        <f>Notenliste!G15</f>
        <v>0</v>
      </c>
      <c r="F16" s="58">
        <f>Notenliste!H15</f>
        <v>0</v>
      </c>
      <c r="G16" s="59">
        <f>Notenliste!I15</f>
        <v>0</v>
      </c>
      <c r="H16" s="58">
        <f>Notenliste!J15</f>
        <v>0</v>
      </c>
      <c r="I16" s="59">
        <f>Notenliste!K15</f>
        <v>0</v>
      </c>
      <c r="J16" s="58">
        <f>Notenliste!L15</f>
        <v>0</v>
      </c>
      <c r="K16" s="70">
        <f>Notenliste!M15</f>
        <v>0</v>
      </c>
      <c r="L16" s="78" t="str">
        <f>Notenliste!N15</f>
        <v>ND</v>
      </c>
      <c r="M16" s="81">
        <f>IF(Notenliste!AT15&lt;Endnoten!$AG$11,1,IF(Notenliste!AT15&lt;Endnoten!$AG$12,Endnoten!$AF$12,IF(Notenliste!AT15&lt;Endnoten!$AG$13,Endnoten!$AF$13,IF(Notenliste!AT15&lt;Endnoten!$AG$14,Endnoten!$AF$14,IF(Notenliste!AT15&lt;Endnoten!$AG$15,Endnoten!$AF$15,IF(Notenliste!AT15&lt;Endnoten!$AG$16,Endnoten!$AF$16,IF(Notenliste!AT15&lt;Endnoten!$AG$17,Endnoten!$AF$17,Endnoten!$AF$18)))))))</f>
        <v>1</v>
      </c>
      <c r="N16" s="67" t="str">
        <f>Notenliste!AU15</f>
        <v>Nur MA</v>
      </c>
      <c r="O16" s="67" t="str">
        <f>IF(Endnoten!AC16&lt;Endnoten!$AG$11,1,IF(Endnoten!AC16&lt;Endnoten!$AG$12,Endnoten!$AF$12,IF(Endnoten!AC16&lt;Endnoten!$AG$13,Endnoten!$AF$13,IF(Endnoten!AC16&lt;Endnoten!$AG$14,Endnoten!$AF$14,IF(Endnoten!AC16&lt;Endnoten!$AG$15,Endnoten!$AF$15,IF(Endnoten!AC16&lt;Endnoten!$AG$16,Endnoten!$AF$16,IF(Endnoten!AC16&lt;Endnoten!$AG$17,Endnoten!$AF$17,Endnoten!$AF$18)))))))</f>
        <v>4-5</v>
      </c>
    </row>
    <row r="17" spans="1:15" hidden="1" x14ac:dyDescent="0.25">
      <c r="A17" s="74">
        <f>Notenliste!B16</f>
        <v>14</v>
      </c>
      <c r="B17" s="76">
        <f>Notenliste!D16</f>
        <v>0</v>
      </c>
      <c r="C17" s="72">
        <f>Notenliste!E16</f>
        <v>0</v>
      </c>
      <c r="D17" s="71">
        <f>Notenliste!F16</f>
        <v>0</v>
      </c>
      <c r="E17" s="72">
        <f>Notenliste!G16</f>
        <v>0</v>
      </c>
      <c r="F17" s="71">
        <f>Notenliste!H16</f>
        <v>0</v>
      </c>
      <c r="G17" s="72">
        <f>Notenliste!I16</f>
        <v>0</v>
      </c>
      <c r="H17" s="71">
        <f>Notenliste!J16</f>
        <v>0</v>
      </c>
      <c r="I17" s="72">
        <f>Notenliste!K16</f>
        <v>0</v>
      </c>
      <c r="J17" s="71">
        <f>Notenliste!L16</f>
        <v>0</v>
      </c>
      <c r="K17" s="73">
        <f>Notenliste!M16</f>
        <v>0</v>
      </c>
      <c r="L17" s="79" t="str">
        <f>Notenliste!N16</f>
        <v>ND</v>
      </c>
      <c r="M17" s="82">
        <f>IF(Notenliste!AT16&lt;Endnoten!$AG$11,1,IF(Notenliste!AT16&lt;Endnoten!$AG$12,Endnoten!$AF$12,IF(Notenliste!AT16&lt;Endnoten!$AG$13,Endnoten!$AF$13,IF(Notenliste!AT16&lt;Endnoten!$AG$14,Endnoten!$AF$14,IF(Notenliste!AT16&lt;Endnoten!$AG$15,Endnoten!$AF$15,IF(Notenliste!AT16&lt;Endnoten!$AG$16,Endnoten!$AF$16,IF(Notenliste!AT16&lt;Endnoten!$AG$17,Endnoten!$AF$17,Endnoten!$AF$18)))))))</f>
        <v>1</v>
      </c>
      <c r="N17" s="75" t="str">
        <f>Notenliste!AU16</f>
        <v>Nur MA</v>
      </c>
      <c r="O17" s="75" t="str">
        <f>IF(Endnoten!AC17&lt;Endnoten!$AG$11,1,IF(Endnoten!AC17&lt;Endnoten!$AG$12,Endnoten!$AF$12,IF(Endnoten!AC17&lt;Endnoten!$AG$13,Endnoten!$AF$13,IF(Endnoten!AC17&lt;Endnoten!$AG$14,Endnoten!$AF$14,IF(Endnoten!AC17&lt;Endnoten!$AG$15,Endnoten!$AF$15,IF(Endnoten!AC17&lt;Endnoten!$AG$16,Endnoten!$AF$16,IF(Endnoten!AC17&lt;Endnoten!$AG$17,Endnoten!$AF$17,Endnoten!$AF$18)))))))</f>
        <v>4-5</v>
      </c>
    </row>
    <row r="18" spans="1:15" hidden="1" x14ac:dyDescent="0.25">
      <c r="A18" s="66">
        <f>Notenliste!B17</f>
        <v>15</v>
      </c>
      <c r="B18" s="60">
        <f>Notenliste!D17</f>
        <v>0</v>
      </c>
      <c r="C18" s="59">
        <f>Notenliste!E17</f>
        <v>0</v>
      </c>
      <c r="D18" s="58">
        <f>Notenliste!F17</f>
        <v>0</v>
      </c>
      <c r="E18" s="59">
        <f>Notenliste!G17</f>
        <v>0</v>
      </c>
      <c r="F18" s="58">
        <f>Notenliste!H17</f>
        <v>0</v>
      </c>
      <c r="G18" s="59">
        <f>Notenliste!I17</f>
        <v>0</v>
      </c>
      <c r="H18" s="58">
        <f>Notenliste!J17</f>
        <v>0</v>
      </c>
      <c r="I18" s="59">
        <f>Notenliste!K17</f>
        <v>0</v>
      </c>
      <c r="J18" s="58">
        <f>Notenliste!L17</f>
        <v>0</v>
      </c>
      <c r="K18" s="70">
        <f>Notenliste!M17</f>
        <v>0</v>
      </c>
      <c r="L18" s="78" t="str">
        <f>Notenliste!N17</f>
        <v>ND</v>
      </c>
      <c r="M18" s="81">
        <f>IF(Notenliste!AT17&lt;Endnoten!$AG$11,1,IF(Notenliste!AT17&lt;Endnoten!$AG$12,Endnoten!$AF$12,IF(Notenliste!AT17&lt;Endnoten!$AG$13,Endnoten!$AF$13,IF(Notenliste!AT17&lt;Endnoten!$AG$14,Endnoten!$AF$14,IF(Notenliste!AT17&lt;Endnoten!$AG$15,Endnoten!$AF$15,IF(Notenliste!AT17&lt;Endnoten!$AG$16,Endnoten!$AF$16,IF(Notenliste!AT17&lt;Endnoten!$AG$17,Endnoten!$AF$17,Endnoten!$AF$18)))))))</f>
        <v>1</v>
      </c>
      <c r="N18" s="67" t="str">
        <f>Notenliste!AU17</f>
        <v>Nur MA</v>
      </c>
      <c r="O18" s="67" t="str">
        <f>IF(Endnoten!AC18&lt;Endnoten!$AG$11,1,IF(Endnoten!AC18&lt;Endnoten!$AG$12,Endnoten!$AF$12,IF(Endnoten!AC18&lt;Endnoten!$AG$13,Endnoten!$AF$13,IF(Endnoten!AC18&lt;Endnoten!$AG$14,Endnoten!$AF$14,IF(Endnoten!AC18&lt;Endnoten!$AG$15,Endnoten!$AF$15,IF(Endnoten!AC18&lt;Endnoten!$AG$16,Endnoten!$AF$16,IF(Endnoten!AC18&lt;Endnoten!$AG$17,Endnoten!$AF$17,Endnoten!$AF$18)))))))</f>
        <v>4-5</v>
      </c>
    </row>
    <row r="19" spans="1:15" hidden="1" x14ac:dyDescent="0.25">
      <c r="A19" s="74">
        <f>Notenliste!B18</f>
        <v>16</v>
      </c>
      <c r="B19" s="76">
        <f>Notenliste!D18</f>
        <v>0</v>
      </c>
      <c r="C19" s="72">
        <f>Notenliste!E18</f>
        <v>0</v>
      </c>
      <c r="D19" s="71">
        <f>Notenliste!F18</f>
        <v>0</v>
      </c>
      <c r="E19" s="72">
        <f>Notenliste!G18</f>
        <v>0</v>
      </c>
      <c r="F19" s="71">
        <f>Notenliste!H18</f>
        <v>0</v>
      </c>
      <c r="G19" s="72">
        <f>Notenliste!I18</f>
        <v>0</v>
      </c>
      <c r="H19" s="71">
        <f>Notenliste!J18</f>
        <v>0</v>
      </c>
      <c r="I19" s="72">
        <f>Notenliste!K18</f>
        <v>0</v>
      </c>
      <c r="J19" s="71">
        <f>Notenliste!L18</f>
        <v>0</v>
      </c>
      <c r="K19" s="73">
        <f>Notenliste!M18</f>
        <v>0</v>
      </c>
      <c r="L19" s="79" t="str">
        <f>Notenliste!N18</f>
        <v>ND</v>
      </c>
      <c r="M19" s="82">
        <f>IF(Notenliste!AT18&lt;Endnoten!$AG$11,1,IF(Notenliste!AT18&lt;Endnoten!$AG$12,Endnoten!$AF$12,IF(Notenliste!AT18&lt;Endnoten!$AG$13,Endnoten!$AF$13,IF(Notenliste!AT18&lt;Endnoten!$AG$14,Endnoten!$AF$14,IF(Notenliste!AT18&lt;Endnoten!$AG$15,Endnoten!$AF$15,IF(Notenliste!AT18&lt;Endnoten!$AG$16,Endnoten!$AF$16,IF(Notenliste!AT18&lt;Endnoten!$AG$17,Endnoten!$AF$17,Endnoten!$AF$18)))))))</f>
        <v>1</v>
      </c>
      <c r="N19" s="75" t="str">
        <f>Notenliste!AU18</f>
        <v>Nur MA</v>
      </c>
      <c r="O19" s="75" t="str">
        <f>IF(Endnoten!AC19&lt;Endnoten!$AG$11,1,IF(Endnoten!AC19&lt;Endnoten!$AG$12,Endnoten!$AF$12,IF(Endnoten!AC19&lt;Endnoten!$AG$13,Endnoten!$AF$13,IF(Endnoten!AC19&lt;Endnoten!$AG$14,Endnoten!$AF$14,IF(Endnoten!AC19&lt;Endnoten!$AG$15,Endnoten!$AF$15,IF(Endnoten!AC19&lt;Endnoten!$AG$16,Endnoten!$AF$16,IF(Endnoten!AC19&lt;Endnoten!$AG$17,Endnoten!$AF$17,Endnoten!$AF$18)))))))</f>
        <v>4-5</v>
      </c>
    </row>
    <row r="20" spans="1:15" hidden="1" x14ac:dyDescent="0.25">
      <c r="A20" s="66">
        <f>Notenliste!B19</f>
        <v>17</v>
      </c>
      <c r="B20" s="60">
        <f>Notenliste!D19</f>
        <v>0</v>
      </c>
      <c r="C20" s="59">
        <f>Notenliste!E19</f>
        <v>0</v>
      </c>
      <c r="D20" s="58">
        <f>Notenliste!F19</f>
        <v>0</v>
      </c>
      <c r="E20" s="59">
        <f>Notenliste!G19</f>
        <v>0</v>
      </c>
      <c r="F20" s="58">
        <f>Notenliste!H19</f>
        <v>0</v>
      </c>
      <c r="G20" s="59">
        <f>Notenliste!I19</f>
        <v>0</v>
      </c>
      <c r="H20" s="58">
        <f>Notenliste!J19</f>
        <v>0</v>
      </c>
      <c r="I20" s="59">
        <f>Notenliste!K19</f>
        <v>0</v>
      </c>
      <c r="J20" s="58">
        <f>Notenliste!L19</f>
        <v>0</v>
      </c>
      <c r="K20" s="70">
        <f>Notenliste!M19</f>
        <v>0</v>
      </c>
      <c r="L20" s="78" t="str">
        <f>Notenliste!N19</f>
        <v>ND</v>
      </c>
      <c r="M20" s="81">
        <f>IF(Notenliste!AT19&lt;Endnoten!$AG$11,1,IF(Notenliste!AT19&lt;Endnoten!$AG$12,Endnoten!$AF$12,IF(Notenliste!AT19&lt;Endnoten!$AG$13,Endnoten!$AF$13,IF(Notenliste!AT19&lt;Endnoten!$AG$14,Endnoten!$AF$14,IF(Notenliste!AT19&lt;Endnoten!$AG$15,Endnoten!$AF$15,IF(Notenliste!AT19&lt;Endnoten!$AG$16,Endnoten!$AF$16,IF(Notenliste!AT19&lt;Endnoten!$AG$17,Endnoten!$AF$17,Endnoten!$AF$18)))))))</f>
        <v>1</v>
      </c>
      <c r="N20" s="67" t="str">
        <f>Notenliste!AU19</f>
        <v>Nur MA</v>
      </c>
      <c r="O20" s="67" t="str">
        <f>IF(Endnoten!AC20&lt;Endnoten!$AG$11,1,IF(Endnoten!AC20&lt;Endnoten!$AG$12,Endnoten!$AF$12,IF(Endnoten!AC20&lt;Endnoten!$AG$13,Endnoten!$AF$13,IF(Endnoten!AC20&lt;Endnoten!$AG$14,Endnoten!$AF$14,IF(Endnoten!AC20&lt;Endnoten!$AG$15,Endnoten!$AF$15,IF(Endnoten!AC20&lt;Endnoten!$AG$16,Endnoten!$AF$16,IF(Endnoten!AC20&lt;Endnoten!$AG$17,Endnoten!$AF$17,Endnoten!$AF$18)))))))</f>
        <v>4-5</v>
      </c>
    </row>
    <row r="21" spans="1:15" hidden="1" x14ac:dyDescent="0.25">
      <c r="A21" s="74">
        <f>Notenliste!B20</f>
        <v>18</v>
      </c>
      <c r="B21" s="76">
        <f>Notenliste!D20</f>
        <v>0</v>
      </c>
      <c r="C21" s="72">
        <f>Notenliste!E20</f>
        <v>0</v>
      </c>
      <c r="D21" s="71">
        <f>Notenliste!F20</f>
        <v>0</v>
      </c>
      <c r="E21" s="72">
        <f>Notenliste!G20</f>
        <v>0</v>
      </c>
      <c r="F21" s="71">
        <f>Notenliste!H20</f>
        <v>0</v>
      </c>
      <c r="G21" s="72">
        <f>Notenliste!I20</f>
        <v>0</v>
      </c>
      <c r="H21" s="71">
        <f>Notenliste!J20</f>
        <v>0</v>
      </c>
      <c r="I21" s="72">
        <f>Notenliste!K20</f>
        <v>0</v>
      </c>
      <c r="J21" s="71">
        <f>Notenliste!L20</f>
        <v>0</v>
      </c>
      <c r="K21" s="73">
        <f>Notenliste!M20</f>
        <v>0</v>
      </c>
      <c r="L21" s="79" t="str">
        <f>Notenliste!N20</f>
        <v>ND</v>
      </c>
      <c r="M21" s="82">
        <f>IF(Notenliste!AT20&lt;Endnoten!$AG$11,1,IF(Notenliste!AT20&lt;Endnoten!$AG$12,Endnoten!$AF$12,IF(Notenliste!AT20&lt;Endnoten!$AG$13,Endnoten!$AF$13,IF(Notenliste!AT20&lt;Endnoten!$AG$14,Endnoten!$AF$14,IF(Notenliste!AT20&lt;Endnoten!$AG$15,Endnoten!$AF$15,IF(Notenliste!AT20&lt;Endnoten!$AG$16,Endnoten!$AF$16,IF(Notenliste!AT20&lt;Endnoten!$AG$17,Endnoten!$AF$17,Endnoten!$AF$18)))))))</f>
        <v>1</v>
      </c>
      <c r="N21" s="75" t="str">
        <f>Notenliste!AU20</f>
        <v>Nur MA</v>
      </c>
      <c r="O21" s="75" t="str">
        <f>IF(Endnoten!AC21&lt;Endnoten!$AG$11,1,IF(Endnoten!AC21&lt;Endnoten!$AG$12,Endnoten!$AF$12,IF(Endnoten!AC21&lt;Endnoten!$AG$13,Endnoten!$AF$13,IF(Endnoten!AC21&lt;Endnoten!$AG$14,Endnoten!$AF$14,IF(Endnoten!AC21&lt;Endnoten!$AG$15,Endnoten!$AF$15,IF(Endnoten!AC21&lt;Endnoten!$AG$16,Endnoten!$AF$16,IF(Endnoten!AC21&lt;Endnoten!$AG$17,Endnoten!$AF$17,Endnoten!$AF$18)))))))</f>
        <v>4-5</v>
      </c>
    </row>
    <row r="22" spans="1:15" hidden="1" x14ac:dyDescent="0.25">
      <c r="A22" s="66">
        <f>Notenliste!B21</f>
        <v>19</v>
      </c>
      <c r="B22" s="60">
        <f>Notenliste!D21</f>
        <v>0</v>
      </c>
      <c r="C22" s="59">
        <f>Notenliste!E21</f>
        <v>0</v>
      </c>
      <c r="D22" s="58">
        <f>Notenliste!F21</f>
        <v>0</v>
      </c>
      <c r="E22" s="59">
        <f>Notenliste!G21</f>
        <v>0</v>
      </c>
      <c r="F22" s="58">
        <f>Notenliste!H21</f>
        <v>0</v>
      </c>
      <c r="G22" s="59">
        <f>Notenliste!I21</f>
        <v>0</v>
      </c>
      <c r="H22" s="58">
        <f>Notenliste!J21</f>
        <v>0</v>
      </c>
      <c r="I22" s="59">
        <f>Notenliste!K21</f>
        <v>0</v>
      </c>
      <c r="J22" s="58">
        <f>Notenliste!L21</f>
        <v>0</v>
      </c>
      <c r="K22" s="70">
        <f>Notenliste!M21</f>
        <v>0</v>
      </c>
      <c r="L22" s="78" t="str">
        <f>Notenliste!N21</f>
        <v>ND</v>
      </c>
      <c r="M22" s="81">
        <f>IF(Notenliste!AT21&lt;Endnoten!$AG$11,1,IF(Notenliste!AT21&lt;Endnoten!$AG$12,Endnoten!$AF$12,IF(Notenliste!AT21&lt;Endnoten!$AG$13,Endnoten!$AF$13,IF(Notenliste!AT21&lt;Endnoten!$AG$14,Endnoten!$AF$14,IF(Notenliste!AT21&lt;Endnoten!$AG$15,Endnoten!$AF$15,IF(Notenliste!AT21&lt;Endnoten!$AG$16,Endnoten!$AF$16,IF(Notenliste!AT21&lt;Endnoten!$AG$17,Endnoten!$AF$17,Endnoten!$AF$18)))))))</f>
        <v>1</v>
      </c>
      <c r="N22" s="67" t="str">
        <f>Notenliste!AU21</f>
        <v>Nur MA</v>
      </c>
      <c r="O22" s="67" t="str">
        <f>IF(Endnoten!AC22&lt;Endnoten!$AG$11,1,IF(Endnoten!AC22&lt;Endnoten!$AG$12,Endnoten!$AF$12,IF(Endnoten!AC22&lt;Endnoten!$AG$13,Endnoten!$AF$13,IF(Endnoten!AC22&lt;Endnoten!$AG$14,Endnoten!$AF$14,IF(Endnoten!AC22&lt;Endnoten!$AG$15,Endnoten!$AF$15,IF(Endnoten!AC22&lt;Endnoten!$AG$16,Endnoten!$AF$16,IF(Endnoten!AC22&lt;Endnoten!$AG$17,Endnoten!$AF$17,Endnoten!$AF$18)))))))</f>
        <v>4-5</v>
      </c>
    </row>
    <row r="23" spans="1:15" hidden="1" x14ac:dyDescent="0.25">
      <c r="A23" s="74">
        <f>Notenliste!B22</f>
        <v>20</v>
      </c>
      <c r="B23" s="76">
        <f>Notenliste!D22</f>
        <v>0</v>
      </c>
      <c r="C23" s="72">
        <f>Notenliste!E22</f>
        <v>0</v>
      </c>
      <c r="D23" s="71">
        <f>Notenliste!F22</f>
        <v>0</v>
      </c>
      <c r="E23" s="72">
        <f>Notenliste!G22</f>
        <v>0</v>
      </c>
      <c r="F23" s="71">
        <f>Notenliste!H22</f>
        <v>0</v>
      </c>
      <c r="G23" s="72">
        <f>Notenliste!I22</f>
        <v>0</v>
      </c>
      <c r="H23" s="71">
        <f>Notenliste!J22</f>
        <v>0</v>
      </c>
      <c r="I23" s="72">
        <f>Notenliste!K22</f>
        <v>0</v>
      </c>
      <c r="J23" s="71">
        <f>Notenliste!L22</f>
        <v>0</v>
      </c>
      <c r="K23" s="73">
        <f>Notenliste!M22</f>
        <v>0</v>
      </c>
      <c r="L23" s="79" t="str">
        <f>Notenliste!N22</f>
        <v>ND</v>
      </c>
      <c r="M23" s="82">
        <f>IF(Notenliste!AT22&lt;Endnoten!$AG$11,1,IF(Notenliste!AT22&lt;Endnoten!$AG$12,Endnoten!$AF$12,IF(Notenliste!AT22&lt;Endnoten!$AG$13,Endnoten!$AF$13,IF(Notenliste!AT22&lt;Endnoten!$AG$14,Endnoten!$AF$14,IF(Notenliste!AT22&lt;Endnoten!$AG$15,Endnoten!$AF$15,IF(Notenliste!AT22&lt;Endnoten!$AG$16,Endnoten!$AF$16,IF(Notenliste!AT22&lt;Endnoten!$AG$17,Endnoten!$AF$17,Endnoten!$AF$18)))))))</f>
        <v>1</v>
      </c>
      <c r="N23" s="75" t="str">
        <f>Notenliste!AU22</f>
        <v>Nur MA</v>
      </c>
      <c r="O23" s="75" t="str">
        <f>IF(Endnoten!AC23&lt;Endnoten!$AG$11,1,IF(Endnoten!AC23&lt;Endnoten!$AG$12,Endnoten!$AF$12,IF(Endnoten!AC23&lt;Endnoten!$AG$13,Endnoten!$AF$13,IF(Endnoten!AC23&lt;Endnoten!$AG$14,Endnoten!$AF$14,IF(Endnoten!AC23&lt;Endnoten!$AG$15,Endnoten!$AF$15,IF(Endnoten!AC23&lt;Endnoten!$AG$16,Endnoten!$AF$16,IF(Endnoten!AC23&lt;Endnoten!$AG$17,Endnoten!$AF$17,Endnoten!$AF$18)))))))</f>
        <v>4-5</v>
      </c>
    </row>
    <row r="24" spans="1:15" hidden="1" x14ac:dyDescent="0.25">
      <c r="A24" s="66">
        <f>Notenliste!B23</f>
        <v>21</v>
      </c>
      <c r="B24" s="60">
        <f>Notenliste!D23</f>
        <v>0</v>
      </c>
      <c r="C24" s="59">
        <f>Notenliste!E23</f>
        <v>0</v>
      </c>
      <c r="D24" s="58">
        <f>Notenliste!F23</f>
        <v>0</v>
      </c>
      <c r="E24" s="59">
        <f>Notenliste!G23</f>
        <v>0</v>
      </c>
      <c r="F24" s="58">
        <f>Notenliste!H23</f>
        <v>0</v>
      </c>
      <c r="G24" s="59">
        <f>Notenliste!I23</f>
        <v>0</v>
      </c>
      <c r="H24" s="58">
        <f>Notenliste!J23</f>
        <v>0</v>
      </c>
      <c r="I24" s="59">
        <f>Notenliste!K23</f>
        <v>0</v>
      </c>
      <c r="J24" s="58">
        <f>Notenliste!L23</f>
        <v>0</v>
      </c>
      <c r="K24" s="70">
        <f>Notenliste!M23</f>
        <v>0</v>
      </c>
      <c r="L24" s="78" t="str">
        <f>Notenliste!N23</f>
        <v>ND</v>
      </c>
      <c r="M24" s="81">
        <f>IF(Notenliste!AT23&lt;Endnoten!$AG$11,1,IF(Notenliste!AT23&lt;Endnoten!$AG$12,Endnoten!$AF$12,IF(Notenliste!AT23&lt;Endnoten!$AG$13,Endnoten!$AF$13,IF(Notenliste!AT23&lt;Endnoten!$AG$14,Endnoten!$AF$14,IF(Notenliste!AT23&lt;Endnoten!$AG$15,Endnoten!$AF$15,IF(Notenliste!AT23&lt;Endnoten!$AG$16,Endnoten!$AF$16,IF(Notenliste!AT23&lt;Endnoten!$AG$17,Endnoten!$AF$17,Endnoten!$AF$18)))))))</f>
        <v>1</v>
      </c>
      <c r="N24" s="67" t="str">
        <f>Notenliste!AU23</f>
        <v>Nur MA</v>
      </c>
      <c r="O24" s="67" t="str">
        <f>IF(Endnoten!AC24&lt;Endnoten!$AG$11,1,IF(Endnoten!AC24&lt;Endnoten!$AG$12,Endnoten!$AF$12,IF(Endnoten!AC24&lt;Endnoten!$AG$13,Endnoten!$AF$13,IF(Endnoten!AC24&lt;Endnoten!$AG$14,Endnoten!$AF$14,IF(Endnoten!AC24&lt;Endnoten!$AG$15,Endnoten!$AF$15,IF(Endnoten!AC24&lt;Endnoten!$AG$16,Endnoten!$AF$16,IF(Endnoten!AC24&lt;Endnoten!$AG$17,Endnoten!$AF$17,Endnoten!$AF$18)))))))</f>
        <v>4-5</v>
      </c>
    </row>
    <row r="25" spans="1:15" hidden="1" x14ac:dyDescent="0.25">
      <c r="A25" s="74">
        <f>Notenliste!B24</f>
        <v>22</v>
      </c>
      <c r="B25" s="76">
        <f>Notenliste!D24</f>
        <v>0</v>
      </c>
      <c r="C25" s="72">
        <f>Notenliste!E24</f>
        <v>0</v>
      </c>
      <c r="D25" s="71">
        <f>Notenliste!F24</f>
        <v>0</v>
      </c>
      <c r="E25" s="72">
        <f>Notenliste!G24</f>
        <v>0</v>
      </c>
      <c r="F25" s="71">
        <f>Notenliste!H24</f>
        <v>0</v>
      </c>
      <c r="G25" s="72">
        <f>Notenliste!I24</f>
        <v>0</v>
      </c>
      <c r="H25" s="71">
        <f>Notenliste!J24</f>
        <v>0</v>
      </c>
      <c r="I25" s="72">
        <f>Notenliste!K24</f>
        <v>0</v>
      </c>
      <c r="J25" s="71">
        <f>Notenliste!L24</f>
        <v>0</v>
      </c>
      <c r="K25" s="73">
        <f>Notenliste!M24</f>
        <v>0</v>
      </c>
      <c r="L25" s="79" t="str">
        <f>Notenliste!N24</f>
        <v>ND</v>
      </c>
      <c r="M25" s="82">
        <f>IF(Notenliste!AT24&lt;Endnoten!$AG$11,1,IF(Notenliste!AT24&lt;Endnoten!$AG$12,Endnoten!$AF$12,IF(Notenliste!AT24&lt;Endnoten!$AG$13,Endnoten!$AF$13,IF(Notenliste!AT24&lt;Endnoten!$AG$14,Endnoten!$AF$14,IF(Notenliste!AT24&lt;Endnoten!$AG$15,Endnoten!$AF$15,IF(Notenliste!AT24&lt;Endnoten!$AG$16,Endnoten!$AF$16,IF(Notenliste!AT24&lt;Endnoten!$AG$17,Endnoten!$AF$17,Endnoten!$AF$18)))))))</f>
        <v>1</v>
      </c>
      <c r="N25" s="75" t="str">
        <f>Notenliste!AU24</f>
        <v>Nur MA</v>
      </c>
      <c r="O25" s="75" t="str">
        <f>IF(Endnoten!AC25&lt;Endnoten!$AG$11,1,IF(Endnoten!AC25&lt;Endnoten!$AG$12,Endnoten!$AF$12,IF(Endnoten!AC25&lt;Endnoten!$AG$13,Endnoten!$AF$13,IF(Endnoten!AC25&lt;Endnoten!$AG$14,Endnoten!$AF$14,IF(Endnoten!AC25&lt;Endnoten!$AG$15,Endnoten!$AF$15,IF(Endnoten!AC25&lt;Endnoten!$AG$16,Endnoten!$AF$16,IF(Endnoten!AC25&lt;Endnoten!$AG$17,Endnoten!$AF$17,Endnoten!$AF$18)))))))</f>
        <v>4-5</v>
      </c>
    </row>
    <row r="26" spans="1:15" hidden="1" x14ac:dyDescent="0.25">
      <c r="A26" s="66">
        <f>Notenliste!B25</f>
        <v>23</v>
      </c>
      <c r="B26" s="60">
        <f>Notenliste!D25</f>
        <v>0</v>
      </c>
      <c r="C26" s="59">
        <f>Notenliste!E25</f>
        <v>0</v>
      </c>
      <c r="D26" s="58">
        <f>Notenliste!F25</f>
        <v>0</v>
      </c>
      <c r="E26" s="59">
        <f>Notenliste!G25</f>
        <v>0</v>
      </c>
      <c r="F26" s="58">
        <f>Notenliste!H25</f>
        <v>0</v>
      </c>
      <c r="G26" s="59">
        <f>Notenliste!I25</f>
        <v>0</v>
      </c>
      <c r="H26" s="58">
        <f>Notenliste!J25</f>
        <v>0</v>
      </c>
      <c r="I26" s="59">
        <f>Notenliste!K25</f>
        <v>0</v>
      </c>
      <c r="J26" s="58">
        <f>Notenliste!L25</f>
        <v>0</v>
      </c>
      <c r="K26" s="70">
        <f>Notenliste!M25</f>
        <v>0</v>
      </c>
      <c r="L26" s="78" t="str">
        <f>Notenliste!N25</f>
        <v>ND</v>
      </c>
      <c r="M26" s="81">
        <f>IF(Notenliste!AT25&lt;Endnoten!$AG$11,1,IF(Notenliste!AT25&lt;Endnoten!$AG$12,Endnoten!$AF$12,IF(Notenliste!AT25&lt;Endnoten!$AG$13,Endnoten!$AF$13,IF(Notenliste!AT25&lt;Endnoten!$AG$14,Endnoten!$AF$14,IF(Notenliste!AT25&lt;Endnoten!$AG$15,Endnoten!$AF$15,IF(Notenliste!AT25&lt;Endnoten!$AG$16,Endnoten!$AF$16,IF(Notenliste!AT25&lt;Endnoten!$AG$17,Endnoten!$AF$17,Endnoten!$AF$18)))))))</f>
        <v>1</v>
      </c>
      <c r="N26" s="67" t="str">
        <f>Notenliste!AU25</f>
        <v>Nur MA</v>
      </c>
      <c r="O26" s="67" t="str">
        <f>IF(Endnoten!AC26&lt;Endnoten!$AG$11,1,IF(Endnoten!AC26&lt;Endnoten!$AG$12,Endnoten!$AF$12,IF(Endnoten!AC26&lt;Endnoten!$AG$13,Endnoten!$AF$13,IF(Endnoten!AC26&lt;Endnoten!$AG$14,Endnoten!$AF$14,IF(Endnoten!AC26&lt;Endnoten!$AG$15,Endnoten!$AF$15,IF(Endnoten!AC26&lt;Endnoten!$AG$16,Endnoten!$AF$16,IF(Endnoten!AC26&lt;Endnoten!$AG$17,Endnoten!$AF$17,Endnoten!$AF$18)))))))</f>
        <v>4-5</v>
      </c>
    </row>
    <row r="27" spans="1:15" hidden="1" x14ac:dyDescent="0.25">
      <c r="A27" s="74">
        <f>Notenliste!B26</f>
        <v>24</v>
      </c>
      <c r="B27" s="76">
        <f>Notenliste!D26</f>
        <v>0</v>
      </c>
      <c r="C27" s="72">
        <f>Notenliste!E26</f>
        <v>0</v>
      </c>
      <c r="D27" s="71">
        <f>Notenliste!F26</f>
        <v>0</v>
      </c>
      <c r="E27" s="72">
        <f>Notenliste!G26</f>
        <v>0</v>
      </c>
      <c r="F27" s="71">
        <f>Notenliste!H26</f>
        <v>0</v>
      </c>
      <c r="G27" s="72">
        <f>Notenliste!I26</f>
        <v>0</v>
      </c>
      <c r="H27" s="71">
        <f>Notenliste!J26</f>
        <v>0</v>
      </c>
      <c r="I27" s="72">
        <f>Notenliste!K26</f>
        <v>0</v>
      </c>
      <c r="J27" s="71">
        <f>Notenliste!L26</f>
        <v>0</v>
      </c>
      <c r="K27" s="73">
        <f>Notenliste!M26</f>
        <v>0</v>
      </c>
      <c r="L27" s="79" t="str">
        <f>Notenliste!N26</f>
        <v>ND</v>
      </c>
      <c r="M27" s="82">
        <f>IF(Notenliste!AT26&lt;Endnoten!$AG$11,1,IF(Notenliste!AT26&lt;Endnoten!$AG$12,Endnoten!$AF$12,IF(Notenliste!AT26&lt;Endnoten!$AG$13,Endnoten!$AF$13,IF(Notenliste!AT26&lt;Endnoten!$AG$14,Endnoten!$AF$14,IF(Notenliste!AT26&lt;Endnoten!$AG$15,Endnoten!$AF$15,IF(Notenliste!AT26&lt;Endnoten!$AG$16,Endnoten!$AF$16,IF(Notenliste!AT26&lt;Endnoten!$AG$17,Endnoten!$AF$17,Endnoten!$AF$18)))))))</f>
        <v>1</v>
      </c>
      <c r="N27" s="75" t="str">
        <f>Notenliste!AU26</f>
        <v>Nur MA</v>
      </c>
      <c r="O27" s="75" t="str">
        <f>IF(Endnoten!AC27&lt;Endnoten!$AG$11,1,IF(Endnoten!AC27&lt;Endnoten!$AG$12,Endnoten!$AF$12,IF(Endnoten!AC27&lt;Endnoten!$AG$13,Endnoten!$AF$13,IF(Endnoten!AC27&lt;Endnoten!$AG$14,Endnoten!$AF$14,IF(Endnoten!AC27&lt;Endnoten!$AG$15,Endnoten!$AF$15,IF(Endnoten!AC27&lt;Endnoten!$AG$16,Endnoten!$AF$16,IF(Endnoten!AC27&lt;Endnoten!$AG$17,Endnoten!$AF$17,Endnoten!$AF$18)))))))</f>
        <v>4-5</v>
      </c>
    </row>
    <row r="28" spans="1:15" hidden="1" x14ac:dyDescent="0.25">
      <c r="A28" s="66">
        <f>Notenliste!B27</f>
        <v>25</v>
      </c>
      <c r="B28" s="60">
        <f>Notenliste!D27</f>
        <v>0</v>
      </c>
      <c r="C28" s="59">
        <f>Notenliste!E27</f>
        <v>0</v>
      </c>
      <c r="D28" s="58">
        <f>Notenliste!F27</f>
        <v>0</v>
      </c>
      <c r="E28" s="59">
        <f>Notenliste!G27</f>
        <v>0</v>
      </c>
      <c r="F28" s="58">
        <f>Notenliste!H27</f>
        <v>0</v>
      </c>
      <c r="G28" s="59">
        <f>Notenliste!I27</f>
        <v>0</v>
      </c>
      <c r="H28" s="58">
        <f>Notenliste!J27</f>
        <v>0</v>
      </c>
      <c r="I28" s="59">
        <f>Notenliste!K27</f>
        <v>0</v>
      </c>
      <c r="J28" s="58">
        <f>Notenliste!L27</f>
        <v>0</v>
      </c>
      <c r="K28" s="70">
        <f>Notenliste!M27</f>
        <v>0</v>
      </c>
      <c r="L28" s="78" t="str">
        <f>Notenliste!N27</f>
        <v>ND</v>
      </c>
      <c r="M28" s="81">
        <f>IF(Notenliste!AT27&lt;Endnoten!$AG$11,1,IF(Notenliste!AT27&lt;Endnoten!$AG$12,Endnoten!$AF$12,IF(Notenliste!AT27&lt;Endnoten!$AG$13,Endnoten!$AF$13,IF(Notenliste!AT27&lt;Endnoten!$AG$14,Endnoten!$AF$14,IF(Notenliste!AT27&lt;Endnoten!$AG$15,Endnoten!$AF$15,IF(Notenliste!AT27&lt;Endnoten!$AG$16,Endnoten!$AF$16,IF(Notenliste!AT27&lt;Endnoten!$AG$17,Endnoten!$AF$17,Endnoten!$AF$18)))))))</f>
        <v>1</v>
      </c>
      <c r="N28" s="67" t="str">
        <f>Notenliste!AU27</f>
        <v>Nur MA</v>
      </c>
      <c r="O28" s="67" t="str">
        <f>IF(Endnoten!AC28&lt;Endnoten!$AG$11,1,IF(Endnoten!AC28&lt;Endnoten!$AG$12,Endnoten!$AF$12,IF(Endnoten!AC28&lt;Endnoten!$AG$13,Endnoten!$AF$13,IF(Endnoten!AC28&lt;Endnoten!$AG$14,Endnoten!$AF$14,IF(Endnoten!AC28&lt;Endnoten!$AG$15,Endnoten!$AF$15,IF(Endnoten!AC28&lt;Endnoten!$AG$16,Endnoten!$AF$16,IF(Endnoten!AC28&lt;Endnoten!$AG$17,Endnoten!$AF$17,Endnoten!$AF$18)))))))</f>
        <v>4-5</v>
      </c>
    </row>
    <row r="29" spans="1:15" hidden="1" x14ac:dyDescent="0.25">
      <c r="A29" s="74">
        <f>Notenliste!B28</f>
        <v>26</v>
      </c>
      <c r="B29" s="76">
        <f>Notenliste!D28</f>
        <v>0</v>
      </c>
      <c r="C29" s="72">
        <f>Notenliste!E28</f>
        <v>0</v>
      </c>
      <c r="D29" s="71">
        <f>Notenliste!F28</f>
        <v>0</v>
      </c>
      <c r="E29" s="72">
        <f>Notenliste!G28</f>
        <v>0</v>
      </c>
      <c r="F29" s="71">
        <f>Notenliste!H28</f>
        <v>0</v>
      </c>
      <c r="G29" s="72">
        <f>Notenliste!I28</f>
        <v>0</v>
      </c>
      <c r="H29" s="71">
        <f>Notenliste!J28</f>
        <v>0</v>
      </c>
      <c r="I29" s="72">
        <f>Notenliste!K28</f>
        <v>0</v>
      </c>
      <c r="J29" s="71">
        <f>Notenliste!L28</f>
        <v>0</v>
      </c>
      <c r="K29" s="73">
        <f>Notenliste!M28</f>
        <v>0</v>
      </c>
      <c r="L29" s="79" t="str">
        <f>Notenliste!N28</f>
        <v>ND</v>
      </c>
      <c r="M29" s="82">
        <f>IF(Notenliste!AT28&lt;Endnoten!$AG$11,1,IF(Notenliste!AT28&lt;Endnoten!$AG$12,Endnoten!$AF$12,IF(Notenliste!AT28&lt;Endnoten!$AG$13,Endnoten!$AF$13,IF(Notenliste!AT28&lt;Endnoten!$AG$14,Endnoten!$AF$14,IF(Notenliste!AT28&lt;Endnoten!$AG$15,Endnoten!$AF$15,IF(Notenliste!AT28&lt;Endnoten!$AG$16,Endnoten!$AF$16,IF(Notenliste!AT28&lt;Endnoten!$AG$17,Endnoten!$AF$17,Endnoten!$AF$18)))))))</f>
        <v>1</v>
      </c>
      <c r="N29" s="75" t="str">
        <f>Notenliste!AU28</f>
        <v>Nur MA</v>
      </c>
      <c r="O29" s="75" t="str">
        <f>IF(Endnoten!AC29&lt;Endnoten!$AG$11,1,IF(Endnoten!AC29&lt;Endnoten!$AG$12,Endnoten!$AF$12,IF(Endnoten!AC29&lt;Endnoten!$AG$13,Endnoten!$AF$13,IF(Endnoten!AC29&lt;Endnoten!$AG$14,Endnoten!$AF$14,IF(Endnoten!AC29&lt;Endnoten!$AG$15,Endnoten!$AF$15,IF(Endnoten!AC29&lt;Endnoten!$AG$16,Endnoten!$AF$16,IF(Endnoten!AC29&lt;Endnoten!$AG$17,Endnoten!$AF$17,Endnoten!$AF$18)))))))</f>
        <v>4-5</v>
      </c>
    </row>
    <row r="30" spans="1:15" hidden="1" x14ac:dyDescent="0.25">
      <c r="A30" s="66">
        <f>Notenliste!B29</f>
        <v>27</v>
      </c>
      <c r="B30" s="60">
        <f>Notenliste!D29</f>
        <v>0</v>
      </c>
      <c r="C30" s="59">
        <f>Notenliste!E29</f>
        <v>0</v>
      </c>
      <c r="D30" s="58">
        <f>Notenliste!F29</f>
        <v>0</v>
      </c>
      <c r="E30" s="59">
        <f>Notenliste!G29</f>
        <v>0</v>
      </c>
      <c r="F30" s="58">
        <f>Notenliste!H29</f>
        <v>0</v>
      </c>
      <c r="G30" s="59">
        <f>Notenliste!I29</f>
        <v>0</v>
      </c>
      <c r="H30" s="58">
        <f>Notenliste!J29</f>
        <v>0</v>
      </c>
      <c r="I30" s="59">
        <f>Notenliste!K29</f>
        <v>0</v>
      </c>
      <c r="J30" s="58">
        <f>Notenliste!L29</f>
        <v>0</v>
      </c>
      <c r="K30" s="70">
        <f>Notenliste!M29</f>
        <v>0</v>
      </c>
      <c r="L30" s="78" t="str">
        <f>Notenliste!N29</f>
        <v>ND</v>
      </c>
      <c r="M30" s="81">
        <f>IF(Notenliste!AT29&lt;Endnoten!$AG$11,1,IF(Notenliste!AT29&lt;Endnoten!$AG$12,Endnoten!$AF$12,IF(Notenliste!AT29&lt;Endnoten!$AG$13,Endnoten!$AF$13,IF(Notenliste!AT29&lt;Endnoten!$AG$14,Endnoten!$AF$14,IF(Notenliste!AT29&lt;Endnoten!$AG$15,Endnoten!$AF$15,IF(Notenliste!AT29&lt;Endnoten!$AG$16,Endnoten!$AF$16,IF(Notenliste!AT29&lt;Endnoten!$AG$17,Endnoten!$AF$17,Endnoten!$AF$18)))))))</f>
        <v>1</v>
      </c>
      <c r="N30" s="67" t="str">
        <f>Notenliste!AU29</f>
        <v>Nur MA</v>
      </c>
      <c r="O30" s="67" t="str">
        <f>IF(Endnoten!AC30&lt;Endnoten!$AG$11,1,IF(Endnoten!AC30&lt;Endnoten!$AG$12,Endnoten!$AF$12,IF(Endnoten!AC30&lt;Endnoten!$AG$13,Endnoten!$AF$13,IF(Endnoten!AC30&lt;Endnoten!$AG$14,Endnoten!$AF$14,IF(Endnoten!AC30&lt;Endnoten!$AG$15,Endnoten!$AF$15,IF(Endnoten!AC30&lt;Endnoten!$AG$16,Endnoten!$AF$16,IF(Endnoten!AC30&lt;Endnoten!$AG$17,Endnoten!$AF$17,Endnoten!$AF$18)))))))</f>
        <v>4-5</v>
      </c>
    </row>
    <row r="31" spans="1:15" hidden="1" x14ac:dyDescent="0.25">
      <c r="A31" s="74">
        <f>Notenliste!B30</f>
        <v>28</v>
      </c>
      <c r="B31" s="76">
        <f>Notenliste!D30</f>
        <v>0</v>
      </c>
      <c r="C31" s="72">
        <f>Notenliste!E30</f>
        <v>0</v>
      </c>
      <c r="D31" s="71">
        <f>Notenliste!F30</f>
        <v>0</v>
      </c>
      <c r="E31" s="72">
        <f>Notenliste!G30</f>
        <v>0</v>
      </c>
      <c r="F31" s="71">
        <f>Notenliste!H30</f>
        <v>0</v>
      </c>
      <c r="G31" s="72">
        <f>Notenliste!I30</f>
        <v>0</v>
      </c>
      <c r="H31" s="71">
        <f>Notenliste!J30</f>
        <v>0</v>
      </c>
      <c r="I31" s="72">
        <f>Notenliste!K30</f>
        <v>0</v>
      </c>
      <c r="J31" s="71">
        <f>Notenliste!L30</f>
        <v>0</v>
      </c>
      <c r="K31" s="73">
        <f>Notenliste!M30</f>
        <v>0</v>
      </c>
      <c r="L31" s="79" t="str">
        <f>Notenliste!N30</f>
        <v>ND</v>
      </c>
      <c r="M31" s="82">
        <f>IF(Notenliste!AT30&lt;Endnoten!$AG$11,1,IF(Notenliste!AT30&lt;Endnoten!$AG$12,Endnoten!$AF$12,IF(Notenliste!AT30&lt;Endnoten!$AG$13,Endnoten!$AF$13,IF(Notenliste!AT30&lt;Endnoten!$AG$14,Endnoten!$AF$14,IF(Notenliste!AT30&lt;Endnoten!$AG$15,Endnoten!$AF$15,IF(Notenliste!AT30&lt;Endnoten!$AG$16,Endnoten!$AF$16,IF(Notenliste!AT30&lt;Endnoten!$AG$17,Endnoten!$AF$17,Endnoten!$AF$18)))))))</f>
        <v>1</v>
      </c>
      <c r="N31" s="75" t="str">
        <f>Notenliste!AU30</f>
        <v>Nur MA</v>
      </c>
      <c r="O31" s="75" t="str">
        <f>IF(Endnoten!AC31&lt;Endnoten!$AG$11,1,IF(Endnoten!AC31&lt;Endnoten!$AG$12,Endnoten!$AF$12,IF(Endnoten!AC31&lt;Endnoten!$AG$13,Endnoten!$AF$13,IF(Endnoten!AC31&lt;Endnoten!$AG$14,Endnoten!$AF$14,IF(Endnoten!AC31&lt;Endnoten!$AG$15,Endnoten!$AF$15,IF(Endnoten!AC31&lt;Endnoten!$AG$16,Endnoten!$AF$16,IF(Endnoten!AC31&lt;Endnoten!$AG$17,Endnoten!$AF$17,Endnoten!$AF$18)))))))</f>
        <v>4-5</v>
      </c>
    </row>
    <row r="32" spans="1:15" hidden="1" x14ac:dyDescent="0.25">
      <c r="A32" s="66">
        <f>Notenliste!B31</f>
        <v>29</v>
      </c>
      <c r="B32" s="60">
        <f>Notenliste!D31</f>
        <v>0</v>
      </c>
      <c r="C32" s="59">
        <f>Notenliste!E31</f>
        <v>0</v>
      </c>
      <c r="D32" s="58">
        <f>Notenliste!F31</f>
        <v>0</v>
      </c>
      <c r="E32" s="59">
        <f>Notenliste!G31</f>
        <v>0</v>
      </c>
      <c r="F32" s="58">
        <f>Notenliste!H31</f>
        <v>0</v>
      </c>
      <c r="G32" s="59">
        <f>Notenliste!I31</f>
        <v>0</v>
      </c>
      <c r="H32" s="58">
        <f>Notenliste!J31</f>
        <v>0</v>
      </c>
      <c r="I32" s="59">
        <f>Notenliste!K31</f>
        <v>0</v>
      </c>
      <c r="J32" s="58">
        <f>Notenliste!L31</f>
        <v>0</v>
      </c>
      <c r="K32" s="70">
        <f>Notenliste!M31</f>
        <v>0</v>
      </c>
      <c r="L32" s="78" t="str">
        <f>Notenliste!N31</f>
        <v>ND</v>
      </c>
      <c r="M32" s="81">
        <f>IF(Notenliste!AT31&lt;Endnoten!$AG$11,1,IF(Notenliste!AT31&lt;Endnoten!$AG$12,Endnoten!$AF$12,IF(Notenliste!AT31&lt;Endnoten!$AG$13,Endnoten!$AF$13,IF(Notenliste!AT31&lt;Endnoten!$AG$14,Endnoten!$AF$14,IF(Notenliste!AT31&lt;Endnoten!$AG$15,Endnoten!$AF$15,IF(Notenliste!AT31&lt;Endnoten!$AG$16,Endnoten!$AF$16,IF(Notenliste!AT31&lt;Endnoten!$AG$17,Endnoten!$AF$17,Endnoten!$AF$18)))))))</f>
        <v>1</v>
      </c>
      <c r="N32" s="67" t="str">
        <f>Notenliste!AU31</f>
        <v>Nur MA</v>
      </c>
      <c r="O32" s="67" t="str">
        <f>IF(Endnoten!AC32&lt;Endnoten!$AG$11,1,IF(Endnoten!AC32&lt;Endnoten!$AG$12,Endnoten!$AF$12,IF(Endnoten!AC32&lt;Endnoten!$AG$13,Endnoten!$AF$13,IF(Endnoten!AC32&lt;Endnoten!$AG$14,Endnoten!$AF$14,IF(Endnoten!AC32&lt;Endnoten!$AG$15,Endnoten!$AF$15,IF(Endnoten!AC32&lt;Endnoten!$AG$16,Endnoten!$AF$16,IF(Endnoten!AC32&lt;Endnoten!$AG$17,Endnoten!$AF$17,Endnoten!$AF$18)))))))</f>
        <v>4-5</v>
      </c>
    </row>
    <row r="33" spans="1:15" ht="15.75" hidden="1" thickBot="1" x14ac:dyDescent="0.3">
      <c r="A33" s="74">
        <f>Notenliste!B32</f>
        <v>30</v>
      </c>
      <c r="B33" s="76">
        <f>Notenliste!D32</f>
        <v>0</v>
      </c>
      <c r="C33" s="72">
        <f>Notenliste!E32</f>
        <v>0</v>
      </c>
      <c r="D33" s="71">
        <f>Notenliste!F32</f>
        <v>0</v>
      </c>
      <c r="E33" s="72">
        <f>Notenliste!G32</f>
        <v>0</v>
      </c>
      <c r="F33" s="71">
        <f>Notenliste!H32</f>
        <v>0</v>
      </c>
      <c r="G33" s="72">
        <f>Notenliste!I32</f>
        <v>0</v>
      </c>
      <c r="H33" s="71">
        <f>Notenliste!J32</f>
        <v>0</v>
      </c>
      <c r="I33" s="72">
        <f>Notenliste!K32</f>
        <v>0</v>
      </c>
      <c r="J33" s="71">
        <f>Notenliste!L32</f>
        <v>0</v>
      </c>
      <c r="K33" s="73">
        <f>Notenliste!M32</f>
        <v>0</v>
      </c>
      <c r="L33" s="79" t="str">
        <f>Notenliste!N32</f>
        <v>ND</v>
      </c>
      <c r="M33" s="83">
        <f>IF(Notenliste!AT32&lt;Endnoten!$AG$11,1,IF(Notenliste!AT32&lt;Endnoten!$AG$12,Endnoten!$AF$12,IF(Notenliste!AT32&lt;Endnoten!$AG$13,Endnoten!$AF$13,IF(Notenliste!AT32&lt;Endnoten!$AG$14,Endnoten!$AF$14,IF(Notenliste!AT32&lt;Endnoten!$AG$15,Endnoten!$AF$15,IF(Notenliste!AT32&lt;Endnoten!$AG$16,Endnoten!$AF$16,IF(Notenliste!AT32&lt;Endnoten!$AG$17,Endnoten!$AF$17,Endnoten!$AF$18)))))))</f>
        <v>1</v>
      </c>
      <c r="N33" s="84" t="str">
        <f>Notenliste!AU32</f>
        <v>Nur MA</v>
      </c>
      <c r="O33" s="84" t="str">
        <f>IF(Endnoten!AC33&lt;Endnoten!$AG$11,1,IF(Endnoten!AC33&lt;Endnoten!$AG$12,Endnoten!$AF$12,IF(Endnoten!AC33&lt;Endnoten!$AG$13,Endnoten!$AF$13,IF(Endnoten!AC33&lt;Endnoten!$AG$14,Endnoten!$AF$14,IF(Endnoten!AC33&lt;Endnoten!$AG$15,Endnoten!$AF$15,IF(Endnoten!AC33&lt;Endnoten!$AG$16,Endnoten!$AF$16,IF(Endnoten!AC33&lt;Endnoten!$AG$17,Endnoten!$AF$17,Endnoten!$AF$18)))))))</f>
        <v>4-5</v>
      </c>
    </row>
    <row r="34" spans="1:15" hidden="1" x14ac:dyDescent="0.25">
      <c r="A34" s="77"/>
      <c r="D34" s="61"/>
      <c r="E34" s="62"/>
    </row>
    <row r="35" spans="1:15" x14ac:dyDescent="0.25">
      <c r="A35" s="97"/>
    </row>
    <row r="36" spans="1:15" ht="15.75" thickBot="1" x14ac:dyDescent="0.3">
      <c r="D36" s="26"/>
    </row>
    <row r="37" spans="1:15" ht="19.5" thickBot="1" x14ac:dyDescent="0.35">
      <c r="D37" s="26"/>
      <c r="M37" s="91" t="str">
        <f>Notenliste!Z2</f>
        <v>1                        .</v>
      </c>
      <c r="N37" s="92" t="str">
        <f>IF(VLOOKUP(SuSEinzell!A82,Notenliste!B3:AR32,25,FALSE)=1,"+",IF(VLOOKUP(SuSEinzell!A82,Notenliste!B3:AR32,25,FALSE)=2,"+&amp;o",IF(VLOOKUP(SuSEinzell!A82,Notenliste!B3:AR32,25,FALSE)=3,"o",IF(VLOOKUP(SuSEinzell!A82,Notenliste!B3:AR32,25,FALSE)=4,"o&amp;-",IF(VLOOKUP(SuSEinzell!A82,Notenliste!B3:AR32,25,FALSE)=5,"-","?")))))</f>
        <v>?</v>
      </c>
    </row>
    <row r="38" spans="1:15" ht="19.5" thickBot="1" x14ac:dyDescent="0.35">
      <c r="D38" s="26"/>
      <c r="M38" s="91">
        <f>Notenliste!AA2</f>
        <v>2</v>
      </c>
      <c r="N38" s="92" t="str">
        <f>IF(VLOOKUP(SuSEinzell!A82,Notenliste!B3:AR32,26,FALSE)=1,"+",IF(VLOOKUP(SuSEinzell!A82,Notenliste!B3:AR32,26,FALSE)=2,"+&amp;o",IF(VLOOKUP(SuSEinzell!A82,Notenliste!B3:AR32,26,FALSE)=3,"o",IF(VLOOKUP(SuSEinzell!A82,Notenliste!B3:AR32,26,FALSE)=4,"o&amp;-",IF(VLOOKUP(SuSEinzell!A82,Notenliste!B3:AR32,26,FALSE)=5,"-","?")))))</f>
        <v>?</v>
      </c>
    </row>
    <row r="39" spans="1:15" ht="19.5" thickBot="1" x14ac:dyDescent="0.35">
      <c r="D39" s="26"/>
      <c r="M39" s="91">
        <f>Notenliste!AB2</f>
        <v>3</v>
      </c>
      <c r="N39" s="92" t="str">
        <f>IF(VLOOKUP(SuSEinzell!A82,Notenliste!B3:AR32,27,FALSE)=1,"+",IF(VLOOKUP(SuSEinzell!A82,Notenliste!B3:AR32,27,FALSE)=2,"+&amp;o",IF(VLOOKUP(SuSEinzell!A82,Notenliste!B3:AR32,27,FALSE)=3,"o",IF(VLOOKUP(SuSEinzell!A82,Notenliste!B3:AR32,27,FALSE)=4,"o&amp;-",IF(VLOOKUP(SuSEinzell!A82,Notenliste!B3:AR32,27,FALSE)=5,"-","?")))))</f>
        <v>?</v>
      </c>
    </row>
    <row r="40" spans="1:15" ht="19.5" thickBot="1" x14ac:dyDescent="0.35">
      <c r="D40" s="26"/>
      <c r="M40" s="91">
        <f>Notenliste!AC2</f>
        <v>4</v>
      </c>
      <c r="N40" s="92" t="str">
        <f>IF(VLOOKUP(SuSEinzell!A82,Notenliste!B3:AR32,28,FALSE)=1,"+",IF(VLOOKUP(SuSEinzell!A82,Notenliste!B3:AR32,28,FALSE)=2,"+&amp;o",IF(VLOOKUP(SuSEinzell!A82,Notenliste!B3:AR32,28,FALSE)=3,"o",IF(VLOOKUP(SuSEinzell!A82,Notenliste!B3:AR32,28,FALSE)=4,"o&amp;-",IF(VLOOKUP(SuSEinzell!A82,Notenliste!B3:AR32,28,FALSE)=5,"-","?")))))</f>
        <v>?</v>
      </c>
    </row>
    <row r="41" spans="1:15" ht="19.5" thickBot="1" x14ac:dyDescent="0.35">
      <c r="D41" s="26"/>
      <c r="M41" s="91">
        <f>Notenliste!AD2</f>
        <v>5</v>
      </c>
      <c r="N41" s="92" t="str">
        <f>IF(VLOOKUP(SuSEinzell!A82,Notenliste!B3:AR32,29,FALSE)=1,"+",IF(VLOOKUP(SuSEinzell!A82,Notenliste!B3:AR32,29,FALSE)=2,"+&amp;o",IF(VLOOKUP(SuSEinzell!A82,Notenliste!B3:AR32,29,FALSE)=3,"o",IF(VLOOKUP(SuSEinzell!A82,Notenliste!B3:AR32,29,FALSE)=4,"o&amp;-",IF(VLOOKUP(SuSEinzell!A82,Notenliste!B3:AR32,29,FALSE)=5,"-","?")))))</f>
        <v>?</v>
      </c>
    </row>
    <row r="42" spans="1:15" ht="19.5" thickBot="1" x14ac:dyDescent="0.35">
      <c r="D42" s="26"/>
      <c r="M42" s="91">
        <f>Notenliste!AE2</f>
        <v>6</v>
      </c>
      <c r="N42" s="92" t="str">
        <f>IF(VLOOKUP(SuSEinzell!A82,Notenliste!B3:AR32,30,FALSE)=1,"+",IF(VLOOKUP(SuSEinzell!A82,Notenliste!B3:AR32,30,FALSE)=2,"+&amp;o",IF(VLOOKUP(SuSEinzell!A82,Notenliste!B3:AR32,30,FALSE)=3,"o",IF(VLOOKUP(SuSEinzell!A82,Notenliste!B3:AR32,30,FALSE)=4,"o&amp;-",IF(VLOOKUP(SuSEinzell!A82,Notenliste!B3:AR32,30,FALSE)=5,"-","?")))))</f>
        <v>?</v>
      </c>
    </row>
    <row r="43" spans="1:15" ht="19.5" thickBot="1" x14ac:dyDescent="0.35">
      <c r="D43" s="26"/>
      <c r="M43" s="91">
        <f>Notenliste!AF2</f>
        <v>7</v>
      </c>
      <c r="N43" s="92" t="str">
        <f>IF(VLOOKUP(SuSEinzell!A82,Notenliste!B3:AR32,31,FALSE)=1,"+",IF(VLOOKUP(SuSEinzell!A82,Notenliste!B3:AR32,31,FALSE)=2,"+&amp;o",IF(VLOOKUP(SuSEinzell!A82,Notenliste!B3:AR32,31,FALSE)=3,"o",IF(VLOOKUP(SuSEinzell!A82,Notenliste!B3:AR32,31,FALSE)=4,"o&amp;-",IF(VLOOKUP(SuSEinzell!A82,Notenliste!B3:AR32,31,FALSE)=5,"-","?")))))</f>
        <v>?</v>
      </c>
    </row>
    <row r="44" spans="1:15" ht="19.5" thickBot="1" x14ac:dyDescent="0.35">
      <c r="D44" s="26"/>
      <c r="M44" s="91">
        <f>Notenliste!AG2</f>
        <v>8</v>
      </c>
      <c r="N44" s="92" t="str">
        <f>IF(VLOOKUP(SuSEinzell!A82,Notenliste!B3:AR32,32,FALSE)=1,"+",IF(VLOOKUP(SuSEinzell!A82,Notenliste!B3:AR32,32,FALSE)=2,"+&amp;o",IF(VLOOKUP(SuSEinzell!A82,Notenliste!B3:AR32,32,FALSE)=3,"o",IF(VLOOKUP(SuSEinzell!A82,Notenliste!B3:AR32,32,FALSE)=4,"o&amp;-",IF(VLOOKUP(SuSEinzell!A82,Notenliste!B3:AR32,32,FALSE)=5,"-","?")))))</f>
        <v>?</v>
      </c>
    </row>
    <row r="45" spans="1:15" ht="19.5" thickBot="1" x14ac:dyDescent="0.35">
      <c r="M45" s="91">
        <f>Notenliste!AH2</f>
        <v>9</v>
      </c>
      <c r="N45" s="92" t="str">
        <f>IF(VLOOKUP(SuSEinzell!A82,Notenliste!B3:AR32,33,FALSE)=1,"+",IF(VLOOKUP(SuSEinzell!A82,Notenliste!B3:AR32,33,FALSE)=2,"+&amp;o",IF(VLOOKUP(SuSEinzell!A82,Notenliste!B3:AR32,33,FALSE)=3,"o",IF(VLOOKUP(SuSEinzell!A82,Notenliste!B3:AR32,33,FALSE)=4,"o&amp;-",IF(VLOOKUP(SuSEinzell!A82,Notenliste!B3:AR32,33,FALSE)=5,"-","?")))))</f>
        <v>?</v>
      </c>
    </row>
    <row r="46" spans="1:15" ht="19.5" thickBot="1" x14ac:dyDescent="0.35">
      <c r="M46" s="91">
        <f>Notenliste!AI2</f>
        <v>10</v>
      </c>
      <c r="N46" s="92" t="str">
        <f>IF(VLOOKUP(SuSEinzell!A82,Notenliste!B3:AS33,34,FALSE)=1,"+",IF(VLOOKUP(SuSEinzell!A82,Notenliste!B3:AS33,34,FALSE)=2,"+&amp;o",IF(VLOOKUP(SuSEinzell!A82,Notenliste!B3:AS33,34,FALSE)=3,"o",IF(VLOOKUP(SuSEinzell!A82,Notenliste!B3:AS33,34,FALSE)=4,"o&amp;-",IF(VLOOKUP(SuSEinzell!A82,Notenliste!B3:AS33,34,FALSE)=5,"-","?")))))</f>
        <v>?</v>
      </c>
    </row>
    <row r="47" spans="1:15" ht="19.5" thickBot="1" x14ac:dyDescent="0.35">
      <c r="M47" s="91" t="s">
        <v>79</v>
      </c>
      <c r="N47" s="92" t="s">
        <v>80</v>
      </c>
    </row>
    <row r="48" spans="1:15" ht="19.5" thickBot="1" x14ac:dyDescent="0.35">
      <c r="M48" s="91" t="s">
        <v>81</v>
      </c>
      <c r="N48" s="92" t="s">
        <v>80</v>
      </c>
    </row>
    <row r="81" spans="1:11" x14ac:dyDescent="0.25">
      <c r="A81" t="s">
        <v>74</v>
      </c>
      <c r="B81" t="str">
        <f>Notenliste!P2</f>
        <v>W1</v>
      </c>
      <c r="C81" t="str">
        <f>Notenliste!Q2</f>
        <v>W2</v>
      </c>
      <c r="D81" t="str">
        <f>Notenliste!R2</f>
        <v>W3</v>
      </c>
      <c r="E81" t="str">
        <f>Notenliste!S2</f>
        <v>W4</v>
      </c>
      <c r="F81" t="str">
        <f>Notenliste!T2</f>
        <v>W5</v>
      </c>
      <c r="G81" t="str">
        <f>Notenliste!U2</f>
        <v>W6</v>
      </c>
      <c r="H81" t="str">
        <f>Notenliste!V2</f>
        <v>W7</v>
      </c>
      <c r="I81" t="str">
        <f>Notenliste!W2</f>
        <v>W8</v>
      </c>
      <c r="J81" t="str">
        <f>Notenliste!X2</f>
        <v>W9</v>
      </c>
      <c r="K81" t="str">
        <f>Notenliste!Y2</f>
        <v>W10</v>
      </c>
    </row>
    <row r="82" spans="1:11" x14ac:dyDescent="0.25">
      <c r="A82" s="11">
        <f>A3</f>
        <v>1</v>
      </c>
      <c r="B82">
        <f>VLOOKUP(SuSEinzell!A82,Notenliste!B3:AR32,15,FALSE)</f>
        <v>1</v>
      </c>
      <c r="C82">
        <f>VLOOKUP(SuSEinzell!A82,Notenliste!B3:AR32,16,FALSE)</f>
        <v>0</v>
      </c>
      <c r="D82">
        <f>VLOOKUP(SuSEinzell!A82,Notenliste!B3:AR32,17,FALSE)</f>
        <v>0</v>
      </c>
      <c r="E82">
        <f>VLOOKUP(SuSEinzell!A82,Notenliste!B3:AR32,18,FALSE)</f>
        <v>0</v>
      </c>
      <c r="F82">
        <f>VLOOKUP(SuSEinzell!A82,Notenliste!B3:AR32,19,FALSE)</f>
        <v>0</v>
      </c>
      <c r="G82">
        <f>VLOOKUP(SuSEinzell!A82,Notenliste!B3:AR32,20,FALSE)</f>
        <v>0</v>
      </c>
      <c r="H82">
        <f>VLOOKUP(SuSEinzell!A82,Notenliste!B3:AR32,21,FALSE)</f>
        <v>0</v>
      </c>
      <c r="I82">
        <f>VLOOKUP(SuSEinzell!A82,Notenliste!B3:AR32,22,FALSE)</f>
        <v>0</v>
      </c>
      <c r="J82">
        <f>VLOOKUP(SuSEinzell!A82,Notenliste!B3:AR32,23,FALSE)</f>
        <v>0</v>
      </c>
      <c r="K82">
        <f>VLOOKUP(SuSEinzell!A82,Notenliste!B3:AR32,24,FALSE)</f>
        <v>0</v>
      </c>
    </row>
  </sheetData>
  <mergeCells count="2">
    <mergeCell ref="N1:O1"/>
    <mergeCell ref="N2:O2"/>
  </mergeCells>
  <conditionalFormatting sqref="P45:Q45 O38:O46 N37:N48">
    <cfRule type="colorScale" priority="7">
      <colorScale>
        <cfvo type="num" val="1"/>
        <cfvo type="num" val="3"/>
        <cfvo type="num" val="4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A3" xr:uid="{4E41D878-AB34-440E-B2D9-FF2C976E2E76}">
      <formula1>$A$4:$A$33</formula1>
    </dataValidation>
  </dataValidations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E205-F0AB-4763-A9DF-50B24B3D326E}">
  <dimension ref="A1:CH31"/>
  <sheetViews>
    <sheetView workbookViewId="0">
      <selection activeCell="C11" sqref="C11"/>
    </sheetView>
  </sheetViews>
  <sheetFormatPr baseColWidth="10" defaultColWidth="10.7109375" defaultRowHeight="15" x14ac:dyDescent="0.25"/>
  <cols>
    <col min="2" max="2" width="10.140625" customWidth="1"/>
    <col min="3" max="3" width="14.85546875" bestFit="1" customWidth="1"/>
  </cols>
  <sheetData>
    <row r="1" spans="1:86" x14ac:dyDescent="0.25">
      <c r="A1" t="s">
        <v>82</v>
      </c>
      <c r="B1" t="s">
        <v>83</v>
      </c>
      <c r="C1" t="s">
        <v>84</v>
      </c>
      <c r="D1" t="s">
        <v>85</v>
      </c>
      <c r="E1" t="s">
        <v>48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129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49</v>
      </c>
    </row>
    <row r="2" spans="1:86" x14ac:dyDescent="0.25">
      <c r="A2" t="e">
        <f>'Schüler+Bedienungsanleitung'!#REF!</f>
        <v>#REF!</v>
      </c>
      <c r="B2" t="str">
        <f>Notenliste!$B$2</f>
        <v>24 25_1xCVT AMA N</v>
      </c>
      <c r="C2">
        <f>ROUND(Notenliste!AT3, 2)</f>
        <v>1</v>
      </c>
      <c r="D2" s="10">
        <f>Notenliste!N3</f>
        <v>2.4</v>
      </c>
      <c r="E2" s="10">
        <f>Notenliste!AU3</f>
        <v>1.84</v>
      </c>
      <c r="F2" s="10" t="str">
        <f>Notenliste!P$2</f>
        <v>W1</v>
      </c>
      <c r="G2">
        <f>Notenliste!P3</f>
        <v>1</v>
      </c>
      <c r="H2" t="str">
        <f>Notenliste!Q$2</f>
        <v>W2</v>
      </c>
      <c r="I2">
        <f>Notenliste!Q3</f>
        <v>0</v>
      </c>
      <c r="J2" t="str">
        <f>Notenliste!$R$2</f>
        <v>W3</v>
      </c>
      <c r="K2">
        <f>Notenliste!R3</f>
        <v>0</v>
      </c>
      <c r="L2" t="str">
        <f>Notenliste!$S$2</f>
        <v>W4</v>
      </c>
      <c r="M2">
        <f>Notenliste!S3</f>
        <v>0</v>
      </c>
      <c r="N2" t="str">
        <f>Notenliste!$T$2</f>
        <v>W5</v>
      </c>
      <c r="O2">
        <f>Notenliste!T3</f>
        <v>0</v>
      </c>
      <c r="P2" t="str">
        <f>Notenliste!$U$2</f>
        <v>W6</v>
      </c>
      <c r="Q2">
        <f>Notenliste!U3</f>
        <v>0</v>
      </c>
      <c r="R2" t="str">
        <f>Notenliste!$V$2</f>
        <v>W7</v>
      </c>
      <c r="S2">
        <f>Notenliste!V3</f>
        <v>0</v>
      </c>
      <c r="T2" t="str">
        <f>Notenliste!$W$2</f>
        <v>W8</v>
      </c>
      <c r="U2">
        <f>Notenliste!W3</f>
        <v>0</v>
      </c>
      <c r="V2" t="str">
        <f>Notenliste!$X$2</f>
        <v>W9</v>
      </c>
      <c r="W2">
        <f>Notenliste!X3</f>
        <v>0</v>
      </c>
      <c r="X2" t="str">
        <f>Notenliste!$Y$2</f>
        <v>W10</v>
      </c>
      <c r="Y2">
        <f>Notenliste!Y3</f>
        <v>0</v>
      </c>
      <c r="Z2" t="str">
        <f>Notenliste!$Z$2</f>
        <v>1                        .</v>
      </c>
      <c r="AA2">
        <f>Notenliste!Z3</f>
        <v>0</v>
      </c>
      <c r="AB2">
        <f>Notenliste!$AA$2</f>
        <v>2</v>
      </c>
      <c r="AC2">
        <f>Notenliste!AA3</f>
        <v>0</v>
      </c>
      <c r="AD2">
        <f>Notenliste!$AB$2</f>
        <v>3</v>
      </c>
      <c r="AE2">
        <f>Notenliste!AB3</f>
        <v>0</v>
      </c>
      <c r="AF2">
        <f>Notenliste!$AC$2</f>
        <v>4</v>
      </c>
      <c r="AG2">
        <f>Notenliste!AC3</f>
        <v>0</v>
      </c>
      <c r="AH2">
        <f>Notenliste!$AD$2</f>
        <v>5</v>
      </c>
      <c r="AI2">
        <f>Notenliste!AD3</f>
        <v>0</v>
      </c>
      <c r="AJ2">
        <f>Notenliste!$AE$2</f>
        <v>6</v>
      </c>
      <c r="AK2">
        <f>Notenliste!AE3</f>
        <v>0</v>
      </c>
      <c r="AL2">
        <f>Notenliste!$AF$2</f>
        <v>7</v>
      </c>
      <c r="AM2">
        <f>Notenliste!AF3</f>
        <v>0</v>
      </c>
      <c r="AN2">
        <f>Notenliste!$AG$2</f>
        <v>8</v>
      </c>
      <c r="AO2">
        <f>Notenliste!AG3</f>
        <v>0</v>
      </c>
      <c r="AP2">
        <f>Notenliste!$AH$2</f>
        <v>9</v>
      </c>
      <c r="AQ2">
        <f>Notenliste!AH3</f>
        <v>0</v>
      </c>
      <c r="AR2">
        <f>Notenliste!$AI$2</f>
        <v>10</v>
      </c>
      <c r="AS2">
        <f>Notenliste!AI3</f>
        <v>0</v>
      </c>
      <c r="AT2" s="11">
        <f>Notenliste!$AJ$2</f>
        <v>11</v>
      </c>
      <c r="AU2" s="11">
        <f>Notenliste!AJ3</f>
        <v>0</v>
      </c>
      <c r="AV2">
        <f>Notenliste!$AK$2</f>
        <v>12</v>
      </c>
      <c r="AW2">
        <f>Notenliste!AK3</f>
        <v>0</v>
      </c>
      <c r="AX2">
        <f>Notenliste!$AL$2</f>
        <v>13</v>
      </c>
      <c r="AY2">
        <f>Notenliste!AL3</f>
        <v>0</v>
      </c>
      <c r="AZ2">
        <f>Notenliste!$AM$2</f>
        <v>14</v>
      </c>
      <c r="BA2">
        <f>Notenliste!AM3</f>
        <v>0</v>
      </c>
      <c r="BB2">
        <f>Notenliste!$AN$2</f>
        <v>15</v>
      </c>
      <c r="BC2">
        <f>Notenliste!AN3</f>
        <v>0</v>
      </c>
      <c r="BD2">
        <f>Notenliste!$AO$2</f>
        <v>16</v>
      </c>
      <c r="BE2">
        <f>Notenliste!AO3</f>
        <v>0</v>
      </c>
      <c r="BF2">
        <f>Notenliste!$AP$2</f>
        <v>17</v>
      </c>
      <c r="BG2">
        <f>Notenliste!AP3</f>
        <v>0</v>
      </c>
      <c r="BH2">
        <f>Notenliste!$AQ$2</f>
        <v>18</v>
      </c>
      <c r="BI2">
        <f>Notenliste!AQ3</f>
        <v>0</v>
      </c>
      <c r="BJ2">
        <f>Notenliste!$AR$2</f>
        <v>19</v>
      </c>
      <c r="BK2">
        <f>Notenliste!AR3</f>
        <v>0</v>
      </c>
      <c r="BL2">
        <f>Notenliste!$AS$2</f>
        <v>20</v>
      </c>
      <c r="BM2">
        <f>Notenliste!AS3</f>
        <v>0</v>
      </c>
      <c r="BN2" t="s">
        <v>165</v>
      </c>
      <c r="BO2">
        <v>0</v>
      </c>
      <c r="BP2" t="s">
        <v>166</v>
      </c>
      <c r="BQ2">
        <f t="shared" ref="BQ2:BQ31" si="0">BO2</f>
        <v>0</v>
      </c>
      <c r="BR2" t="s">
        <v>167</v>
      </c>
      <c r="BS2">
        <f t="shared" ref="BS2:BS31" si="1">BQ2</f>
        <v>0</v>
      </c>
      <c r="BT2" t="s">
        <v>168</v>
      </c>
      <c r="BU2">
        <f t="shared" ref="BU2:BU30" si="2">BS2</f>
        <v>0</v>
      </c>
      <c r="BV2">
        <f>Notenliste!E3</f>
        <v>2.4</v>
      </c>
      <c r="BW2">
        <f>Notenliste!D3</f>
        <v>8</v>
      </c>
      <c r="BX2">
        <f>Notenliste!$D$1</f>
        <v>10</v>
      </c>
      <c r="BY2">
        <f>Notenliste!G3</f>
        <v>0</v>
      </c>
      <c r="BZ2">
        <f>Notenliste!F3</f>
        <v>0</v>
      </c>
      <c r="CA2">
        <f>Notenliste!$F$1</f>
        <v>0</v>
      </c>
      <c r="CB2">
        <f>Notenliste!I3</f>
        <v>0</v>
      </c>
      <c r="CC2">
        <f>Notenliste!H3</f>
        <v>0</v>
      </c>
      <c r="CD2">
        <f>Notenliste!$H$1</f>
        <v>0</v>
      </c>
      <c r="CE2">
        <f>Notenliste!K3</f>
        <v>0</v>
      </c>
      <c r="CF2">
        <f>Notenliste!J3</f>
        <v>0</v>
      </c>
      <c r="CG2">
        <f>Notenliste!$J$1</f>
        <v>0</v>
      </c>
      <c r="CH2">
        <f>Notenliste!AW3</f>
        <v>0</v>
      </c>
    </row>
    <row r="3" spans="1:86" x14ac:dyDescent="0.25">
      <c r="A3" t="e">
        <f>'Schüler+Bedienungsanleitung'!#REF!</f>
        <v>#REF!</v>
      </c>
      <c r="B3" t="str">
        <f>Notenliste!$B$2</f>
        <v>24 25_1xCVT AMA N</v>
      </c>
      <c r="C3">
        <f>ROUND(Notenliste!AT4, 2)</f>
        <v>1</v>
      </c>
      <c r="D3">
        <f>Notenliste!N4</f>
        <v>4.5</v>
      </c>
      <c r="E3" s="10">
        <f>Notenliste!AU4</f>
        <v>3.1</v>
      </c>
      <c r="F3" s="10" t="str">
        <f>Notenliste!P$2</f>
        <v>W1</v>
      </c>
      <c r="G3">
        <f>Notenliste!P4</f>
        <v>1</v>
      </c>
      <c r="H3" t="str">
        <f>Notenliste!Q$2</f>
        <v>W2</v>
      </c>
      <c r="I3">
        <f>Notenliste!Q4</f>
        <v>0</v>
      </c>
      <c r="J3" t="str">
        <f>Notenliste!$R$2</f>
        <v>W3</v>
      </c>
      <c r="K3">
        <f>Notenliste!R4</f>
        <v>0</v>
      </c>
      <c r="L3" t="str">
        <f>Notenliste!$S$2</f>
        <v>W4</v>
      </c>
      <c r="M3">
        <f>Notenliste!S4</f>
        <v>0</v>
      </c>
      <c r="N3" t="str">
        <f>Notenliste!$T$2</f>
        <v>W5</v>
      </c>
      <c r="O3">
        <f>Notenliste!T4</f>
        <v>0</v>
      </c>
      <c r="P3" t="str">
        <f>Notenliste!$U$2</f>
        <v>W6</v>
      </c>
      <c r="Q3">
        <f>Notenliste!U4</f>
        <v>0</v>
      </c>
      <c r="R3" t="str">
        <f>Notenliste!$V$2</f>
        <v>W7</v>
      </c>
      <c r="S3">
        <f>Notenliste!V4</f>
        <v>0</v>
      </c>
      <c r="T3" t="str">
        <f>Notenliste!$W$2</f>
        <v>W8</v>
      </c>
      <c r="U3">
        <f>Notenliste!W4</f>
        <v>0</v>
      </c>
      <c r="V3" t="str">
        <f>Notenliste!$X$2</f>
        <v>W9</v>
      </c>
      <c r="W3">
        <f>Notenliste!X4</f>
        <v>0</v>
      </c>
      <c r="X3" t="str">
        <f>Notenliste!$Y$2</f>
        <v>W10</v>
      </c>
      <c r="Y3">
        <f>Notenliste!Y4</f>
        <v>0</v>
      </c>
      <c r="Z3" t="str">
        <f>Notenliste!$Z$2</f>
        <v>1                        .</v>
      </c>
      <c r="AA3">
        <f>Notenliste!Z4</f>
        <v>0</v>
      </c>
      <c r="AB3">
        <f>Notenliste!$AA$2</f>
        <v>2</v>
      </c>
      <c r="AC3">
        <f>Notenliste!AA4</f>
        <v>0</v>
      </c>
      <c r="AD3">
        <f>Notenliste!$AB$2</f>
        <v>3</v>
      </c>
      <c r="AE3">
        <f>Notenliste!AB4</f>
        <v>0</v>
      </c>
      <c r="AF3">
        <f>Notenliste!$AC$2</f>
        <v>4</v>
      </c>
      <c r="AG3">
        <f>Notenliste!AC4</f>
        <v>0</v>
      </c>
      <c r="AH3">
        <f>Notenliste!$AD$2</f>
        <v>5</v>
      </c>
      <c r="AI3">
        <f>Notenliste!AD4</f>
        <v>0</v>
      </c>
      <c r="AJ3">
        <f>Notenliste!$AE$2</f>
        <v>6</v>
      </c>
      <c r="AK3">
        <f>Notenliste!AE4</f>
        <v>0</v>
      </c>
      <c r="AL3">
        <f>Notenliste!$AF$2</f>
        <v>7</v>
      </c>
      <c r="AM3">
        <f>Notenliste!AF4</f>
        <v>0</v>
      </c>
      <c r="AN3">
        <f>Notenliste!$AG$2</f>
        <v>8</v>
      </c>
      <c r="AO3">
        <f>Notenliste!AG4</f>
        <v>0</v>
      </c>
      <c r="AP3">
        <f>Notenliste!$AH$2</f>
        <v>9</v>
      </c>
      <c r="AQ3">
        <f>Notenliste!AH4</f>
        <v>0</v>
      </c>
      <c r="AR3">
        <f>Notenliste!$AI$2</f>
        <v>10</v>
      </c>
      <c r="AS3">
        <f>Notenliste!AI4</f>
        <v>0</v>
      </c>
      <c r="AT3" s="11">
        <f>Notenliste!$AJ$2</f>
        <v>11</v>
      </c>
      <c r="AU3" s="11">
        <f>Notenliste!AJ4</f>
        <v>0</v>
      </c>
      <c r="AV3">
        <f>Notenliste!$AK$2</f>
        <v>12</v>
      </c>
      <c r="AW3">
        <f>Notenliste!AK4</f>
        <v>0</v>
      </c>
      <c r="AX3">
        <f>Notenliste!$AL$2</f>
        <v>13</v>
      </c>
      <c r="AY3">
        <f>Notenliste!AL4</f>
        <v>0</v>
      </c>
      <c r="AZ3">
        <f>Notenliste!$AM$2</f>
        <v>14</v>
      </c>
      <c r="BA3">
        <f>Notenliste!AM4</f>
        <v>0</v>
      </c>
      <c r="BB3">
        <f>Notenliste!$AN$2</f>
        <v>15</v>
      </c>
      <c r="BC3">
        <f>Notenliste!AN4</f>
        <v>0</v>
      </c>
      <c r="BD3">
        <f>Notenliste!$AO$2</f>
        <v>16</v>
      </c>
      <c r="BE3">
        <f>Notenliste!AO4</f>
        <v>0</v>
      </c>
      <c r="BF3">
        <f>Notenliste!$AP$2</f>
        <v>17</v>
      </c>
      <c r="BG3">
        <f>Notenliste!AP4</f>
        <v>0</v>
      </c>
      <c r="BH3">
        <f>Notenliste!$AQ$2</f>
        <v>18</v>
      </c>
      <c r="BI3">
        <f>Notenliste!AQ4</f>
        <v>0</v>
      </c>
      <c r="BJ3">
        <f>Notenliste!$AR$2</f>
        <v>19</v>
      </c>
      <c r="BK3">
        <f>Notenliste!AR4</f>
        <v>0</v>
      </c>
      <c r="BL3">
        <f>Notenliste!$AS$2</f>
        <v>20</v>
      </c>
      <c r="BM3">
        <f>Notenliste!AS4</f>
        <v>0</v>
      </c>
      <c r="BN3" t="str">
        <f>BN2</f>
        <v>Laborutensilien, Pünktlichkeit (13,3%)</v>
      </c>
      <c r="BO3">
        <v>0</v>
      </c>
      <c r="BP3" t="str">
        <f>BP2</f>
        <v>Soziale Kompetenz (13,3%)</v>
      </c>
      <c r="BQ3">
        <f t="shared" si="0"/>
        <v>0</v>
      </c>
      <c r="BR3" t="str">
        <f>BR2</f>
        <v>Sicherheitsaspekte (13,4%)</v>
      </c>
      <c r="BS3">
        <f t="shared" si="1"/>
        <v>0</v>
      </c>
      <c r="BT3" t="str">
        <f>BT2</f>
        <v>Labor-Handling (30%)</v>
      </c>
      <c r="BU3">
        <f t="shared" si="2"/>
        <v>0</v>
      </c>
      <c r="BV3">
        <f>Notenliste!E4</f>
        <v>4.5</v>
      </c>
      <c r="BW3">
        <f>Notenliste!D4</f>
        <v>5</v>
      </c>
      <c r="BX3">
        <f>Notenliste!$D$1</f>
        <v>10</v>
      </c>
      <c r="BY3">
        <f>Notenliste!G4</f>
        <v>0</v>
      </c>
      <c r="BZ3">
        <f>Notenliste!F4</f>
        <v>0</v>
      </c>
      <c r="CA3">
        <f>Notenliste!$F$1</f>
        <v>0</v>
      </c>
      <c r="CB3">
        <f>Notenliste!I4</f>
        <v>0</v>
      </c>
      <c r="CC3">
        <f>Notenliste!H4</f>
        <v>0</v>
      </c>
      <c r="CD3">
        <f>Notenliste!$H$1</f>
        <v>0</v>
      </c>
      <c r="CE3">
        <f>Notenliste!K4</f>
        <v>0</v>
      </c>
      <c r="CF3">
        <f>Notenliste!J4</f>
        <v>0</v>
      </c>
      <c r="CG3">
        <f>Notenliste!$J$1</f>
        <v>0</v>
      </c>
      <c r="CH3">
        <f>Notenliste!AW4</f>
        <v>0</v>
      </c>
    </row>
    <row r="4" spans="1:86" x14ac:dyDescent="0.25">
      <c r="A4" t="e">
        <f>'Schüler+Bedienungsanleitung'!#REF!</f>
        <v>#REF!</v>
      </c>
      <c r="B4" t="str">
        <f>Notenliste!$B$2</f>
        <v>24 25_1xCVT AMA N</v>
      </c>
      <c r="C4">
        <f>ROUND(Notenliste!AT5, 2)</f>
        <v>1</v>
      </c>
      <c r="D4" t="str">
        <f>Notenliste!N5</f>
        <v>ND</v>
      </c>
      <c r="E4" s="10" t="str">
        <f>Notenliste!AU5</f>
        <v>Nur MA</v>
      </c>
      <c r="F4" s="10" t="str">
        <f>Notenliste!P$2</f>
        <v>W1</v>
      </c>
      <c r="G4">
        <f>Notenliste!P5</f>
        <v>1</v>
      </c>
      <c r="H4" t="str">
        <f>Notenliste!Q$2</f>
        <v>W2</v>
      </c>
      <c r="I4">
        <f>Notenliste!Q5</f>
        <v>0</v>
      </c>
      <c r="J4" t="str">
        <f>Notenliste!$R$2</f>
        <v>W3</v>
      </c>
      <c r="K4">
        <f>Notenliste!R5</f>
        <v>0</v>
      </c>
      <c r="L4" t="str">
        <f>Notenliste!$S$2</f>
        <v>W4</v>
      </c>
      <c r="M4">
        <f>Notenliste!S5</f>
        <v>0</v>
      </c>
      <c r="N4" t="str">
        <f>Notenliste!$T$2</f>
        <v>W5</v>
      </c>
      <c r="O4">
        <f>Notenliste!T5</f>
        <v>0</v>
      </c>
      <c r="P4" t="str">
        <f>Notenliste!$U$2</f>
        <v>W6</v>
      </c>
      <c r="Q4">
        <f>Notenliste!U5</f>
        <v>0</v>
      </c>
      <c r="R4" t="str">
        <f>Notenliste!$V$2</f>
        <v>W7</v>
      </c>
      <c r="S4">
        <f>Notenliste!V5</f>
        <v>0</v>
      </c>
      <c r="T4" t="str">
        <f>Notenliste!$W$2</f>
        <v>W8</v>
      </c>
      <c r="U4">
        <f>Notenliste!W5</f>
        <v>0</v>
      </c>
      <c r="V4" t="str">
        <f>Notenliste!$X$2</f>
        <v>W9</v>
      </c>
      <c r="W4">
        <f>Notenliste!X5</f>
        <v>0</v>
      </c>
      <c r="X4" t="str">
        <f>Notenliste!$Y$2</f>
        <v>W10</v>
      </c>
      <c r="Y4">
        <f>Notenliste!Y5</f>
        <v>0</v>
      </c>
      <c r="Z4" t="str">
        <f>Notenliste!$Z$2</f>
        <v>1                        .</v>
      </c>
      <c r="AA4">
        <f>Notenliste!Z5</f>
        <v>0</v>
      </c>
      <c r="AB4">
        <f>Notenliste!$AA$2</f>
        <v>2</v>
      </c>
      <c r="AC4">
        <f>Notenliste!AA5</f>
        <v>0</v>
      </c>
      <c r="AD4">
        <f>Notenliste!$AB$2</f>
        <v>3</v>
      </c>
      <c r="AE4">
        <f>Notenliste!AB5</f>
        <v>0</v>
      </c>
      <c r="AF4">
        <f>Notenliste!$AC$2</f>
        <v>4</v>
      </c>
      <c r="AG4">
        <f>Notenliste!AC5</f>
        <v>0</v>
      </c>
      <c r="AH4">
        <f>Notenliste!$AD$2</f>
        <v>5</v>
      </c>
      <c r="AI4">
        <f>Notenliste!AD5</f>
        <v>0</v>
      </c>
      <c r="AJ4">
        <f>Notenliste!$AE$2</f>
        <v>6</v>
      </c>
      <c r="AK4">
        <f>Notenliste!AE5</f>
        <v>0</v>
      </c>
      <c r="AL4">
        <f>Notenliste!$AF$2</f>
        <v>7</v>
      </c>
      <c r="AM4">
        <f>Notenliste!AF5</f>
        <v>0</v>
      </c>
      <c r="AN4">
        <f>Notenliste!$AG$2</f>
        <v>8</v>
      </c>
      <c r="AO4">
        <f>Notenliste!AG5</f>
        <v>0</v>
      </c>
      <c r="AP4">
        <f>Notenliste!$AH$2</f>
        <v>9</v>
      </c>
      <c r="AQ4">
        <f>Notenliste!AH5</f>
        <v>0</v>
      </c>
      <c r="AR4">
        <f>Notenliste!$AI$2</f>
        <v>10</v>
      </c>
      <c r="AS4">
        <f>Notenliste!AI5</f>
        <v>0</v>
      </c>
      <c r="AT4" s="11">
        <f>Notenliste!$AJ$2</f>
        <v>11</v>
      </c>
      <c r="AU4" s="11">
        <f>Notenliste!AJ5</f>
        <v>0</v>
      </c>
      <c r="AV4">
        <f>Notenliste!$AK$2</f>
        <v>12</v>
      </c>
      <c r="AW4">
        <f>Notenliste!AK5</f>
        <v>0</v>
      </c>
      <c r="AX4">
        <f>Notenliste!$AL$2</f>
        <v>13</v>
      </c>
      <c r="AY4">
        <f>Notenliste!AL5</f>
        <v>0</v>
      </c>
      <c r="AZ4">
        <f>Notenliste!$AM$2</f>
        <v>14</v>
      </c>
      <c r="BA4">
        <f>Notenliste!AM5</f>
        <v>0</v>
      </c>
      <c r="BB4">
        <f>Notenliste!$AN$2</f>
        <v>15</v>
      </c>
      <c r="BC4">
        <f>Notenliste!AN5</f>
        <v>0</v>
      </c>
      <c r="BD4">
        <f>Notenliste!$AO$2</f>
        <v>16</v>
      </c>
      <c r="BE4">
        <f>Notenliste!AO5</f>
        <v>0</v>
      </c>
      <c r="BF4">
        <f>Notenliste!$AP$2</f>
        <v>17</v>
      </c>
      <c r="BG4">
        <f>Notenliste!AP5</f>
        <v>0</v>
      </c>
      <c r="BH4">
        <f>Notenliste!$AQ$2</f>
        <v>18</v>
      </c>
      <c r="BI4">
        <f>Notenliste!AQ5</f>
        <v>0</v>
      </c>
      <c r="BJ4">
        <f>Notenliste!$AR$2</f>
        <v>19</v>
      </c>
      <c r="BK4">
        <f>Notenliste!AR5</f>
        <v>0</v>
      </c>
      <c r="BL4">
        <f>Notenliste!$AS$2</f>
        <v>20</v>
      </c>
      <c r="BM4">
        <f>Notenliste!AS5</f>
        <v>0</v>
      </c>
      <c r="BN4" t="str">
        <f t="shared" ref="BN4:BN31" si="3">BN3</f>
        <v>Laborutensilien, Pünktlichkeit (13,3%)</v>
      </c>
      <c r="BO4">
        <v>0</v>
      </c>
      <c r="BP4" t="str">
        <f t="shared" ref="BP4:BP31" si="4">BP3</f>
        <v>Soziale Kompetenz (13,3%)</v>
      </c>
      <c r="BQ4">
        <f t="shared" si="0"/>
        <v>0</v>
      </c>
      <c r="BR4" t="str">
        <f t="shared" ref="BR4:BR31" si="5">BR3</f>
        <v>Sicherheitsaspekte (13,4%)</v>
      </c>
      <c r="BS4">
        <f t="shared" si="1"/>
        <v>0</v>
      </c>
      <c r="BT4" t="str">
        <f t="shared" ref="BT4:BT31" si="6">BT3</f>
        <v>Labor-Handling (30%)</v>
      </c>
      <c r="BU4">
        <f t="shared" si="2"/>
        <v>0</v>
      </c>
      <c r="BV4">
        <f>Notenliste!E5</f>
        <v>0</v>
      </c>
      <c r="BW4">
        <f>Notenliste!D5</f>
        <v>0</v>
      </c>
      <c r="BX4">
        <f>Notenliste!$D$1</f>
        <v>10</v>
      </c>
      <c r="BY4">
        <f>Notenliste!G5</f>
        <v>0</v>
      </c>
      <c r="BZ4">
        <f>Notenliste!F5</f>
        <v>0</v>
      </c>
      <c r="CA4">
        <f>Notenliste!$F$1</f>
        <v>0</v>
      </c>
      <c r="CB4">
        <f>Notenliste!I5</f>
        <v>0</v>
      </c>
      <c r="CC4">
        <f>Notenliste!H5</f>
        <v>0</v>
      </c>
      <c r="CD4">
        <f>Notenliste!$H$1</f>
        <v>0</v>
      </c>
      <c r="CE4">
        <f>Notenliste!K5</f>
        <v>0</v>
      </c>
      <c r="CF4">
        <f>Notenliste!J5</f>
        <v>0</v>
      </c>
      <c r="CG4">
        <f>Notenliste!$J$1</f>
        <v>0</v>
      </c>
      <c r="CH4">
        <f>Notenliste!AW5</f>
        <v>0</v>
      </c>
    </row>
    <row r="5" spans="1:86" x14ac:dyDescent="0.25">
      <c r="A5" t="e">
        <f>'Schüler+Bedienungsanleitung'!#REF!</f>
        <v>#REF!</v>
      </c>
      <c r="B5" t="str">
        <f>Notenliste!$B$2</f>
        <v>24 25_1xCVT AMA N</v>
      </c>
      <c r="C5">
        <f>ROUND(Notenliste!AT6, 2)</f>
        <v>1</v>
      </c>
      <c r="D5" t="str">
        <f>Notenliste!N6</f>
        <v>ND</v>
      </c>
      <c r="E5" s="10" t="str">
        <f>Notenliste!AU6</f>
        <v>Nur MA</v>
      </c>
      <c r="F5" s="10" t="str">
        <f>Notenliste!P$2</f>
        <v>W1</v>
      </c>
      <c r="G5">
        <f>Notenliste!P6</f>
        <v>1</v>
      </c>
      <c r="H5" t="str">
        <f>Notenliste!Q$2</f>
        <v>W2</v>
      </c>
      <c r="I5">
        <f>Notenliste!Q6</f>
        <v>0</v>
      </c>
      <c r="J5" t="str">
        <f>Notenliste!$R$2</f>
        <v>W3</v>
      </c>
      <c r="K5">
        <f>Notenliste!R6</f>
        <v>0</v>
      </c>
      <c r="L5" t="str">
        <f>Notenliste!$S$2</f>
        <v>W4</v>
      </c>
      <c r="M5">
        <f>Notenliste!S6</f>
        <v>0</v>
      </c>
      <c r="N5" t="str">
        <f>Notenliste!$T$2</f>
        <v>W5</v>
      </c>
      <c r="O5">
        <f>Notenliste!T6</f>
        <v>0</v>
      </c>
      <c r="P5" t="str">
        <f>Notenliste!$U$2</f>
        <v>W6</v>
      </c>
      <c r="Q5">
        <f>Notenliste!U6</f>
        <v>0</v>
      </c>
      <c r="R5" t="str">
        <f>Notenliste!$V$2</f>
        <v>W7</v>
      </c>
      <c r="S5">
        <f>Notenliste!V6</f>
        <v>0</v>
      </c>
      <c r="T5" t="str">
        <f>Notenliste!$W$2</f>
        <v>W8</v>
      </c>
      <c r="U5">
        <f>Notenliste!W6</f>
        <v>0</v>
      </c>
      <c r="V5" t="str">
        <f>Notenliste!$X$2</f>
        <v>W9</v>
      </c>
      <c r="W5">
        <f>Notenliste!X6</f>
        <v>0</v>
      </c>
      <c r="X5" t="str">
        <f>Notenliste!$Y$2</f>
        <v>W10</v>
      </c>
      <c r="Y5">
        <f>Notenliste!Y6</f>
        <v>0</v>
      </c>
      <c r="Z5" t="str">
        <f>Notenliste!$Z$2</f>
        <v>1                        .</v>
      </c>
      <c r="AA5">
        <f>Notenliste!Z6</f>
        <v>0</v>
      </c>
      <c r="AB5">
        <f>Notenliste!$AA$2</f>
        <v>2</v>
      </c>
      <c r="AC5">
        <f>Notenliste!AA6</f>
        <v>0</v>
      </c>
      <c r="AD5">
        <f>Notenliste!$AB$2</f>
        <v>3</v>
      </c>
      <c r="AE5">
        <f>Notenliste!AB6</f>
        <v>0</v>
      </c>
      <c r="AF5">
        <f>Notenliste!$AC$2</f>
        <v>4</v>
      </c>
      <c r="AG5">
        <f>Notenliste!AC6</f>
        <v>0</v>
      </c>
      <c r="AH5">
        <f>Notenliste!$AD$2</f>
        <v>5</v>
      </c>
      <c r="AI5">
        <f>Notenliste!AD6</f>
        <v>0</v>
      </c>
      <c r="AJ5">
        <f>Notenliste!$AE$2</f>
        <v>6</v>
      </c>
      <c r="AK5">
        <f>Notenliste!AE6</f>
        <v>0</v>
      </c>
      <c r="AL5">
        <f>Notenliste!$AF$2</f>
        <v>7</v>
      </c>
      <c r="AM5">
        <f>Notenliste!AF6</f>
        <v>0</v>
      </c>
      <c r="AN5">
        <f>Notenliste!$AG$2</f>
        <v>8</v>
      </c>
      <c r="AO5">
        <f>Notenliste!AG6</f>
        <v>0</v>
      </c>
      <c r="AP5">
        <f>Notenliste!$AH$2</f>
        <v>9</v>
      </c>
      <c r="AQ5">
        <f>Notenliste!AH6</f>
        <v>0</v>
      </c>
      <c r="AR5">
        <f>Notenliste!$AI$2</f>
        <v>10</v>
      </c>
      <c r="AS5">
        <f>Notenliste!AI6</f>
        <v>0</v>
      </c>
      <c r="AT5" s="11">
        <f>Notenliste!$AJ$2</f>
        <v>11</v>
      </c>
      <c r="AU5" s="11">
        <f>Notenliste!AJ6</f>
        <v>0</v>
      </c>
      <c r="AV5">
        <f>Notenliste!$AK$2</f>
        <v>12</v>
      </c>
      <c r="AW5">
        <f>Notenliste!AK6</f>
        <v>0</v>
      </c>
      <c r="AX5">
        <f>Notenliste!$AL$2</f>
        <v>13</v>
      </c>
      <c r="AY5">
        <f>Notenliste!AL6</f>
        <v>0</v>
      </c>
      <c r="AZ5">
        <f>Notenliste!$AM$2</f>
        <v>14</v>
      </c>
      <c r="BA5">
        <f>Notenliste!AM6</f>
        <v>0</v>
      </c>
      <c r="BB5">
        <f>Notenliste!$AN$2</f>
        <v>15</v>
      </c>
      <c r="BC5">
        <f>Notenliste!AN6</f>
        <v>0</v>
      </c>
      <c r="BD5">
        <f>Notenliste!$AO$2</f>
        <v>16</v>
      </c>
      <c r="BE5">
        <f>Notenliste!AO6</f>
        <v>0</v>
      </c>
      <c r="BF5">
        <f>Notenliste!$AP$2</f>
        <v>17</v>
      </c>
      <c r="BG5">
        <f>Notenliste!AP6</f>
        <v>0</v>
      </c>
      <c r="BH5">
        <f>Notenliste!$AQ$2</f>
        <v>18</v>
      </c>
      <c r="BI5">
        <f>Notenliste!AQ6</f>
        <v>0</v>
      </c>
      <c r="BJ5">
        <f>Notenliste!$AR$2</f>
        <v>19</v>
      </c>
      <c r="BK5">
        <f>Notenliste!AR6</f>
        <v>0</v>
      </c>
      <c r="BL5">
        <f>Notenliste!$AS$2</f>
        <v>20</v>
      </c>
      <c r="BM5">
        <f>Notenliste!AS6</f>
        <v>0</v>
      </c>
      <c r="BN5" t="str">
        <f t="shared" si="3"/>
        <v>Laborutensilien, Pünktlichkeit (13,3%)</v>
      </c>
      <c r="BO5">
        <v>0</v>
      </c>
      <c r="BP5" t="str">
        <f t="shared" si="4"/>
        <v>Soziale Kompetenz (13,3%)</v>
      </c>
      <c r="BQ5">
        <f t="shared" si="0"/>
        <v>0</v>
      </c>
      <c r="BR5" t="str">
        <f t="shared" si="5"/>
        <v>Sicherheitsaspekte (13,4%)</v>
      </c>
      <c r="BS5">
        <f t="shared" si="1"/>
        <v>0</v>
      </c>
      <c r="BT5" t="str">
        <f t="shared" si="6"/>
        <v>Labor-Handling (30%)</v>
      </c>
      <c r="BU5">
        <f t="shared" si="2"/>
        <v>0</v>
      </c>
      <c r="BV5">
        <f>Notenliste!E6</f>
        <v>0</v>
      </c>
      <c r="BW5">
        <f>Notenliste!D6</f>
        <v>0</v>
      </c>
      <c r="BX5">
        <f>Notenliste!$D$1</f>
        <v>10</v>
      </c>
      <c r="BY5">
        <f>Notenliste!G6</f>
        <v>0</v>
      </c>
      <c r="BZ5">
        <f>Notenliste!F6</f>
        <v>0</v>
      </c>
      <c r="CA5">
        <f>Notenliste!$F$1</f>
        <v>0</v>
      </c>
      <c r="CB5">
        <f>Notenliste!I6</f>
        <v>0</v>
      </c>
      <c r="CC5">
        <f>Notenliste!H6</f>
        <v>0</v>
      </c>
      <c r="CD5">
        <f>Notenliste!$H$1</f>
        <v>0</v>
      </c>
      <c r="CE5">
        <f>Notenliste!K6</f>
        <v>0</v>
      </c>
      <c r="CF5">
        <f>Notenliste!J6</f>
        <v>0</v>
      </c>
      <c r="CG5">
        <f>Notenliste!$J$1</f>
        <v>0</v>
      </c>
      <c r="CH5">
        <f>Notenliste!AW6</f>
        <v>0</v>
      </c>
    </row>
    <row r="6" spans="1:86" x14ac:dyDescent="0.25">
      <c r="A6" t="e">
        <f>'Schüler+Bedienungsanleitung'!#REF!</f>
        <v>#REF!</v>
      </c>
      <c r="B6" t="str">
        <f>Notenliste!$B$2</f>
        <v>24 25_1xCVT AMA N</v>
      </c>
      <c r="C6">
        <f>ROUND(Notenliste!AT7, 2)</f>
        <v>1</v>
      </c>
      <c r="D6" t="str">
        <f>Notenliste!N7</f>
        <v>ND</v>
      </c>
      <c r="E6" s="10" t="str">
        <f>Notenliste!AU7</f>
        <v>Nur MA</v>
      </c>
      <c r="F6" s="10" t="str">
        <f>Notenliste!P$2</f>
        <v>W1</v>
      </c>
      <c r="G6">
        <f>Notenliste!P7</f>
        <v>1</v>
      </c>
      <c r="H6" t="str">
        <f>Notenliste!Q$2</f>
        <v>W2</v>
      </c>
      <c r="I6">
        <f>Notenliste!Q7</f>
        <v>0</v>
      </c>
      <c r="J6" t="str">
        <f>Notenliste!$R$2</f>
        <v>W3</v>
      </c>
      <c r="K6">
        <f>Notenliste!R7</f>
        <v>0</v>
      </c>
      <c r="L6" t="str">
        <f>Notenliste!$S$2</f>
        <v>W4</v>
      </c>
      <c r="M6">
        <f>Notenliste!S7</f>
        <v>0</v>
      </c>
      <c r="N6" t="str">
        <f>Notenliste!$T$2</f>
        <v>W5</v>
      </c>
      <c r="O6">
        <f>Notenliste!T7</f>
        <v>0</v>
      </c>
      <c r="P6" t="str">
        <f>Notenliste!$U$2</f>
        <v>W6</v>
      </c>
      <c r="Q6">
        <f>Notenliste!U7</f>
        <v>0</v>
      </c>
      <c r="R6" t="str">
        <f>Notenliste!$V$2</f>
        <v>W7</v>
      </c>
      <c r="S6">
        <f>Notenliste!V7</f>
        <v>0</v>
      </c>
      <c r="T6" t="str">
        <f>Notenliste!$W$2</f>
        <v>W8</v>
      </c>
      <c r="U6">
        <f>Notenliste!W7</f>
        <v>0</v>
      </c>
      <c r="V6" t="str">
        <f>Notenliste!$X$2</f>
        <v>W9</v>
      </c>
      <c r="W6">
        <f>Notenliste!X7</f>
        <v>0</v>
      </c>
      <c r="X6" t="str">
        <f>Notenliste!$Y$2</f>
        <v>W10</v>
      </c>
      <c r="Y6">
        <f>Notenliste!Y7</f>
        <v>0</v>
      </c>
      <c r="Z6" t="str">
        <f>Notenliste!$Z$2</f>
        <v>1                        .</v>
      </c>
      <c r="AA6">
        <f>Notenliste!Z7</f>
        <v>0</v>
      </c>
      <c r="AB6">
        <f>Notenliste!$AA$2</f>
        <v>2</v>
      </c>
      <c r="AC6">
        <f>Notenliste!AA7</f>
        <v>0</v>
      </c>
      <c r="AD6">
        <f>Notenliste!$AB$2</f>
        <v>3</v>
      </c>
      <c r="AE6">
        <f>Notenliste!AB7</f>
        <v>0</v>
      </c>
      <c r="AF6">
        <f>Notenliste!$AC$2</f>
        <v>4</v>
      </c>
      <c r="AG6">
        <f>Notenliste!AC7</f>
        <v>0</v>
      </c>
      <c r="AH6">
        <f>Notenliste!$AD$2</f>
        <v>5</v>
      </c>
      <c r="AI6">
        <f>Notenliste!AD7</f>
        <v>0</v>
      </c>
      <c r="AJ6">
        <f>Notenliste!$AE$2</f>
        <v>6</v>
      </c>
      <c r="AK6">
        <f>Notenliste!AE7</f>
        <v>0</v>
      </c>
      <c r="AL6">
        <f>Notenliste!$AF$2</f>
        <v>7</v>
      </c>
      <c r="AM6">
        <f>Notenliste!AF7</f>
        <v>0</v>
      </c>
      <c r="AN6">
        <f>Notenliste!$AG$2</f>
        <v>8</v>
      </c>
      <c r="AO6">
        <f>Notenliste!AG7</f>
        <v>0</v>
      </c>
      <c r="AP6">
        <f>Notenliste!$AH$2</f>
        <v>9</v>
      </c>
      <c r="AQ6">
        <f>Notenliste!AH7</f>
        <v>0</v>
      </c>
      <c r="AR6">
        <f>Notenliste!$AI$2</f>
        <v>10</v>
      </c>
      <c r="AS6">
        <f>Notenliste!AI7</f>
        <v>0</v>
      </c>
      <c r="AT6" s="11">
        <f>Notenliste!$AJ$2</f>
        <v>11</v>
      </c>
      <c r="AU6" s="11">
        <f>Notenliste!AJ7</f>
        <v>0</v>
      </c>
      <c r="AV6">
        <f>Notenliste!$AK$2</f>
        <v>12</v>
      </c>
      <c r="AW6">
        <f>Notenliste!AK7</f>
        <v>0</v>
      </c>
      <c r="AX6">
        <f>Notenliste!$AL$2</f>
        <v>13</v>
      </c>
      <c r="AY6">
        <f>Notenliste!AL7</f>
        <v>0</v>
      </c>
      <c r="AZ6">
        <f>Notenliste!$AM$2</f>
        <v>14</v>
      </c>
      <c r="BA6">
        <f>Notenliste!AM7</f>
        <v>0</v>
      </c>
      <c r="BB6">
        <f>Notenliste!$AN$2</f>
        <v>15</v>
      </c>
      <c r="BC6">
        <f>Notenliste!AN7</f>
        <v>0</v>
      </c>
      <c r="BD6">
        <f>Notenliste!$AO$2</f>
        <v>16</v>
      </c>
      <c r="BE6">
        <f>Notenliste!AO7</f>
        <v>0</v>
      </c>
      <c r="BF6">
        <f>Notenliste!$AP$2</f>
        <v>17</v>
      </c>
      <c r="BG6">
        <f>Notenliste!AP7</f>
        <v>0</v>
      </c>
      <c r="BH6">
        <f>Notenliste!$AQ$2</f>
        <v>18</v>
      </c>
      <c r="BI6">
        <f>Notenliste!AQ7</f>
        <v>0</v>
      </c>
      <c r="BJ6">
        <f>Notenliste!$AR$2</f>
        <v>19</v>
      </c>
      <c r="BK6">
        <f>Notenliste!AR7</f>
        <v>0</v>
      </c>
      <c r="BL6">
        <f>Notenliste!$AS$2</f>
        <v>20</v>
      </c>
      <c r="BM6">
        <f>Notenliste!AS7</f>
        <v>0</v>
      </c>
      <c r="BN6" t="str">
        <f t="shared" si="3"/>
        <v>Laborutensilien, Pünktlichkeit (13,3%)</v>
      </c>
      <c r="BO6">
        <v>0</v>
      </c>
      <c r="BP6" t="str">
        <f t="shared" si="4"/>
        <v>Soziale Kompetenz (13,3%)</v>
      </c>
      <c r="BQ6">
        <f t="shared" si="0"/>
        <v>0</v>
      </c>
      <c r="BR6" t="str">
        <f t="shared" si="5"/>
        <v>Sicherheitsaspekte (13,4%)</v>
      </c>
      <c r="BS6">
        <f t="shared" si="1"/>
        <v>0</v>
      </c>
      <c r="BT6" t="str">
        <f t="shared" si="6"/>
        <v>Labor-Handling (30%)</v>
      </c>
      <c r="BU6">
        <f t="shared" si="2"/>
        <v>0</v>
      </c>
      <c r="BV6">
        <f>Notenliste!E7</f>
        <v>0</v>
      </c>
      <c r="BW6">
        <f>Notenliste!D7</f>
        <v>0</v>
      </c>
      <c r="BX6">
        <f>Notenliste!$D$1</f>
        <v>10</v>
      </c>
      <c r="BY6">
        <f>Notenliste!G7</f>
        <v>0</v>
      </c>
      <c r="BZ6">
        <f>Notenliste!F7</f>
        <v>0</v>
      </c>
      <c r="CA6">
        <f>Notenliste!$F$1</f>
        <v>0</v>
      </c>
      <c r="CB6">
        <f>Notenliste!I7</f>
        <v>0</v>
      </c>
      <c r="CC6">
        <f>Notenliste!H7</f>
        <v>0</v>
      </c>
      <c r="CD6">
        <f>Notenliste!$H$1</f>
        <v>0</v>
      </c>
      <c r="CE6">
        <f>Notenliste!K7</f>
        <v>0</v>
      </c>
      <c r="CF6">
        <f>Notenliste!J7</f>
        <v>0</v>
      </c>
      <c r="CG6">
        <f>Notenliste!$J$1</f>
        <v>0</v>
      </c>
      <c r="CH6">
        <f>Notenliste!AW7</f>
        <v>0</v>
      </c>
    </row>
    <row r="7" spans="1:86" x14ac:dyDescent="0.25">
      <c r="A7" t="e">
        <f>'Schüler+Bedienungsanleitung'!#REF!</f>
        <v>#REF!</v>
      </c>
      <c r="B7" t="str">
        <f>Notenliste!$B$2</f>
        <v>24 25_1xCVT AMA N</v>
      </c>
      <c r="C7">
        <f>ROUND(Notenliste!AT8, 2)</f>
        <v>1</v>
      </c>
      <c r="D7" t="str">
        <f>Notenliste!N8</f>
        <v>ND</v>
      </c>
      <c r="E7" s="10" t="str">
        <f>Notenliste!AU8</f>
        <v>Nur MA</v>
      </c>
      <c r="F7" s="10" t="str">
        <f>Notenliste!P$2</f>
        <v>W1</v>
      </c>
      <c r="G7">
        <f>Notenliste!P8</f>
        <v>1</v>
      </c>
      <c r="H7" t="str">
        <f>Notenliste!Q$2</f>
        <v>W2</v>
      </c>
      <c r="I7">
        <f>Notenliste!Q8</f>
        <v>0</v>
      </c>
      <c r="J7" t="str">
        <f>Notenliste!$R$2</f>
        <v>W3</v>
      </c>
      <c r="K7">
        <f>Notenliste!R8</f>
        <v>0</v>
      </c>
      <c r="L7" t="str">
        <f>Notenliste!$S$2</f>
        <v>W4</v>
      </c>
      <c r="M7">
        <f>Notenliste!S8</f>
        <v>0</v>
      </c>
      <c r="N7" t="str">
        <f>Notenliste!$T$2</f>
        <v>W5</v>
      </c>
      <c r="O7">
        <f>Notenliste!T8</f>
        <v>0</v>
      </c>
      <c r="P7" t="str">
        <f>Notenliste!$U$2</f>
        <v>W6</v>
      </c>
      <c r="Q7">
        <f>Notenliste!U8</f>
        <v>0</v>
      </c>
      <c r="R7" t="str">
        <f>Notenliste!$V$2</f>
        <v>W7</v>
      </c>
      <c r="S7">
        <f>Notenliste!V8</f>
        <v>0</v>
      </c>
      <c r="T7" t="str">
        <f>Notenliste!$W$2</f>
        <v>W8</v>
      </c>
      <c r="U7">
        <f>Notenliste!W8</f>
        <v>0</v>
      </c>
      <c r="V7" t="str">
        <f>Notenliste!$X$2</f>
        <v>W9</v>
      </c>
      <c r="W7">
        <f>Notenliste!X8</f>
        <v>0</v>
      </c>
      <c r="X7" t="str">
        <f>Notenliste!$Y$2</f>
        <v>W10</v>
      </c>
      <c r="Y7">
        <f>Notenliste!Y8</f>
        <v>0</v>
      </c>
      <c r="Z7" t="str">
        <f>Notenliste!$Z$2</f>
        <v>1                        .</v>
      </c>
      <c r="AA7">
        <f>Notenliste!Z8</f>
        <v>0</v>
      </c>
      <c r="AB7">
        <f>Notenliste!$AA$2</f>
        <v>2</v>
      </c>
      <c r="AC7">
        <f>Notenliste!AA8</f>
        <v>0</v>
      </c>
      <c r="AD7">
        <f>Notenliste!$AB$2</f>
        <v>3</v>
      </c>
      <c r="AE7">
        <f>Notenliste!AB8</f>
        <v>0</v>
      </c>
      <c r="AF7">
        <f>Notenliste!$AC$2</f>
        <v>4</v>
      </c>
      <c r="AG7">
        <f>Notenliste!AC8</f>
        <v>0</v>
      </c>
      <c r="AH7">
        <f>Notenliste!$AD$2</f>
        <v>5</v>
      </c>
      <c r="AI7">
        <f>Notenliste!AD8</f>
        <v>0</v>
      </c>
      <c r="AJ7">
        <f>Notenliste!$AE$2</f>
        <v>6</v>
      </c>
      <c r="AK7">
        <f>Notenliste!AE8</f>
        <v>0</v>
      </c>
      <c r="AL7">
        <f>Notenliste!$AF$2</f>
        <v>7</v>
      </c>
      <c r="AM7">
        <f>Notenliste!AF8</f>
        <v>0</v>
      </c>
      <c r="AN7">
        <f>Notenliste!$AG$2</f>
        <v>8</v>
      </c>
      <c r="AO7">
        <f>Notenliste!AG8</f>
        <v>0</v>
      </c>
      <c r="AP7">
        <f>Notenliste!$AH$2</f>
        <v>9</v>
      </c>
      <c r="AQ7">
        <f>Notenliste!AH8</f>
        <v>0</v>
      </c>
      <c r="AR7">
        <f>Notenliste!$AI$2</f>
        <v>10</v>
      </c>
      <c r="AS7">
        <f>Notenliste!AI8</f>
        <v>0</v>
      </c>
      <c r="AT7" s="11">
        <f>Notenliste!$AJ$2</f>
        <v>11</v>
      </c>
      <c r="AU7" s="11">
        <f>Notenliste!AJ8</f>
        <v>0</v>
      </c>
      <c r="AV7">
        <f>Notenliste!$AK$2</f>
        <v>12</v>
      </c>
      <c r="AW7">
        <f>Notenliste!AK8</f>
        <v>0</v>
      </c>
      <c r="AX7">
        <f>Notenliste!$AL$2</f>
        <v>13</v>
      </c>
      <c r="AY7">
        <f>Notenliste!AL8</f>
        <v>0</v>
      </c>
      <c r="AZ7">
        <f>Notenliste!$AM$2</f>
        <v>14</v>
      </c>
      <c r="BA7">
        <f>Notenliste!AM8</f>
        <v>0</v>
      </c>
      <c r="BB7">
        <f>Notenliste!$AN$2</f>
        <v>15</v>
      </c>
      <c r="BC7">
        <f>Notenliste!AN8</f>
        <v>0</v>
      </c>
      <c r="BD7">
        <f>Notenliste!$AO$2</f>
        <v>16</v>
      </c>
      <c r="BE7">
        <f>Notenliste!AO8</f>
        <v>0</v>
      </c>
      <c r="BF7">
        <f>Notenliste!$AP$2</f>
        <v>17</v>
      </c>
      <c r="BG7">
        <f>Notenliste!AP8</f>
        <v>0</v>
      </c>
      <c r="BH7">
        <f>Notenliste!$AQ$2</f>
        <v>18</v>
      </c>
      <c r="BI7">
        <f>Notenliste!AQ8</f>
        <v>0</v>
      </c>
      <c r="BJ7">
        <f>Notenliste!$AR$2</f>
        <v>19</v>
      </c>
      <c r="BK7">
        <f>Notenliste!AR8</f>
        <v>0</v>
      </c>
      <c r="BL7">
        <f>Notenliste!$AS$2</f>
        <v>20</v>
      </c>
      <c r="BM7">
        <f>Notenliste!AS8</f>
        <v>0</v>
      </c>
      <c r="BN7" t="str">
        <f t="shared" si="3"/>
        <v>Laborutensilien, Pünktlichkeit (13,3%)</v>
      </c>
      <c r="BO7">
        <v>0</v>
      </c>
      <c r="BP7" t="str">
        <f t="shared" si="4"/>
        <v>Soziale Kompetenz (13,3%)</v>
      </c>
      <c r="BQ7">
        <f t="shared" si="0"/>
        <v>0</v>
      </c>
      <c r="BR7" t="str">
        <f t="shared" si="5"/>
        <v>Sicherheitsaspekte (13,4%)</v>
      </c>
      <c r="BS7">
        <f t="shared" si="1"/>
        <v>0</v>
      </c>
      <c r="BT7" t="str">
        <f t="shared" si="6"/>
        <v>Labor-Handling (30%)</v>
      </c>
      <c r="BU7">
        <f t="shared" si="2"/>
        <v>0</v>
      </c>
      <c r="BV7">
        <f>Notenliste!E8</f>
        <v>0</v>
      </c>
      <c r="BW7">
        <f>Notenliste!D8</f>
        <v>0</v>
      </c>
      <c r="BX7">
        <f>Notenliste!$D$1</f>
        <v>10</v>
      </c>
      <c r="BY7">
        <f>Notenliste!G8</f>
        <v>0</v>
      </c>
      <c r="BZ7">
        <f>Notenliste!F8</f>
        <v>0</v>
      </c>
      <c r="CA7">
        <f>Notenliste!$F$1</f>
        <v>0</v>
      </c>
      <c r="CB7">
        <f>Notenliste!I8</f>
        <v>0</v>
      </c>
      <c r="CC7">
        <f>Notenliste!H8</f>
        <v>0</v>
      </c>
      <c r="CD7">
        <f>Notenliste!$H$1</f>
        <v>0</v>
      </c>
      <c r="CE7">
        <f>Notenliste!K8</f>
        <v>0</v>
      </c>
      <c r="CF7">
        <f>Notenliste!J8</f>
        <v>0</v>
      </c>
      <c r="CG7">
        <f>Notenliste!$J$1</f>
        <v>0</v>
      </c>
      <c r="CH7">
        <f>Notenliste!AW8</f>
        <v>0</v>
      </c>
    </row>
    <row r="8" spans="1:86" x14ac:dyDescent="0.25">
      <c r="A8" t="e">
        <f>'Schüler+Bedienungsanleitung'!#REF!</f>
        <v>#REF!</v>
      </c>
      <c r="B8" t="str">
        <f>Notenliste!$B$2</f>
        <v>24 25_1xCVT AMA N</v>
      </c>
      <c r="C8">
        <f>ROUND(Notenliste!AT9, 2)</f>
        <v>1</v>
      </c>
      <c r="D8" t="str">
        <f>Notenliste!N9</f>
        <v>ND</v>
      </c>
      <c r="E8" s="10" t="str">
        <f>Notenliste!AU9</f>
        <v>Nur MA</v>
      </c>
      <c r="F8" s="10" t="str">
        <f>Notenliste!P$2</f>
        <v>W1</v>
      </c>
      <c r="G8">
        <f>Notenliste!P9</f>
        <v>1</v>
      </c>
      <c r="H8" t="str">
        <f>Notenliste!Q$2</f>
        <v>W2</v>
      </c>
      <c r="I8">
        <f>Notenliste!Q9</f>
        <v>0</v>
      </c>
      <c r="J8" t="str">
        <f>Notenliste!$R$2</f>
        <v>W3</v>
      </c>
      <c r="K8">
        <f>Notenliste!R9</f>
        <v>0</v>
      </c>
      <c r="L8" t="str">
        <f>Notenliste!$S$2</f>
        <v>W4</v>
      </c>
      <c r="M8">
        <f>Notenliste!S9</f>
        <v>0</v>
      </c>
      <c r="N8" t="str">
        <f>Notenliste!$T$2</f>
        <v>W5</v>
      </c>
      <c r="O8">
        <f>Notenliste!T9</f>
        <v>0</v>
      </c>
      <c r="P8" t="str">
        <f>Notenliste!$U$2</f>
        <v>W6</v>
      </c>
      <c r="Q8">
        <f>Notenliste!U9</f>
        <v>0</v>
      </c>
      <c r="R8" t="str">
        <f>Notenliste!$V$2</f>
        <v>W7</v>
      </c>
      <c r="S8">
        <f>Notenliste!V9</f>
        <v>0</v>
      </c>
      <c r="T8" t="str">
        <f>Notenliste!$W$2</f>
        <v>W8</v>
      </c>
      <c r="U8">
        <f>Notenliste!W9</f>
        <v>0</v>
      </c>
      <c r="V8" t="str">
        <f>Notenliste!$X$2</f>
        <v>W9</v>
      </c>
      <c r="W8">
        <f>Notenliste!X9</f>
        <v>0</v>
      </c>
      <c r="X8" t="str">
        <f>Notenliste!$Y$2</f>
        <v>W10</v>
      </c>
      <c r="Y8">
        <f>Notenliste!Y9</f>
        <v>0</v>
      </c>
      <c r="Z8" t="str">
        <f>Notenliste!$Z$2</f>
        <v>1                        .</v>
      </c>
      <c r="AA8">
        <f>Notenliste!Z9</f>
        <v>0</v>
      </c>
      <c r="AB8">
        <f>Notenliste!$AA$2</f>
        <v>2</v>
      </c>
      <c r="AC8">
        <f>Notenliste!AA9</f>
        <v>0</v>
      </c>
      <c r="AD8">
        <f>Notenliste!$AB$2</f>
        <v>3</v>
      </c>
      <c r="AE8">
        <f>Notenliste!AB9</f>
        <v>0</v>
      </c>
      <c r="AF8">
        <f>Notenliste!$AC$2</f>
        <v>4</v>
      </c>
      <c r="AG8">
        <f>Notenliste!AC9</f>
        <v>0</v>
      </c>
      <c r="AH8">
        <f>Notenliste!$AD$2</f>
        <v>5</v>
      </c>
      <c r="AI8">
        <f>Notenliste!AD9</f>
        <v>0</v>
      </c>
      <c r="AJ8">
        <f>Notenliste!$AE$2</f>
        <v>6</v>
      </c>
      <c r="AK8">
        <f>Notenliste!AE9</f>
        <v>0</v>
      </c>
      <c r="AL8">
        <f>Notenliste!$AF$2</f>
        <v>7</v>
      </c>
      <c r="AM8">
        <f>Notenliste!AF9</f>
        <v>0</v>
      </c>
      <c r="AN8">
        <f>Notenliste!$AG$2</f>
        <v>8</v>
      </c>
      <c r="AO8">
        <f>Notenliste!AG9</f>
        <v>0</v>
      </c>
      <c r="AP8">
        <f>Notenliste!$AH$2</f>
        <v>9</v>
      </c>
      <c r="AQ8">
        <f>Notenliste!AH9</f>
        <v>0</v>
      </c>
      <c r="AR8">
        <f>Notenliste!$AI$2</f>
        <v>10</v>
      </c>
      <c r="AS8">
        <f>Notenliste!AI9</f>
        <v>0</v>
      </c>
      <c r="AT8" s="11">
        <f>Notenliste!$AJ$2</f>
        <v>11</v>
      </c>
      <c r="AU8" s="11">
        <f>Notenliste!AJ9</f>
        <v>0</v>
      </c>
      <c r="AV8">
        <f>Notenliste!$AK$2</f>
        <v>12</v>
      </c>
      <c r="AW8">
        <f>Notenliste!AK9</f>
        <v>0</v>
      </c>
      <c r="AX8">
        <f>Notenliste!$AL$2</f>
        <v>13</v>
      </c>
      <c r="AY8">
        <f>Notenliste!AL9</f>
        <v>0</v>
      </c>
      <c r="AZ8">
        <f>Notenliste!$AM$2</f>
        <v>14</v>
      </c>
      <c r="BA8">
        <f>Notenliste!AM9</f>
        <v>0</v>
      </c>
      <c r="BB8">
        <f>Notenliste!$AN$2</f>
        <v>15</v>
      </c>
      <c r="BC8">
        <f>Notenliste!AN9</f>
        <v>0</v>
      </c>
      <c r="BD8">
        <f>Notenliste!$AO$2</f>
        <v>16</v>
      </c>
      <c r="BE8">
        <f>Notenliste!AO9</f>
        <v>0</v>
      </c>
      <c r="BF8">
        <f>Notenliste!$AP$2</f>
        <v>17</v>
      </c>
      <c r="BG8">
        <f>Notenliste!AP9</f>
        <v>0</v>
      </c>
      <c r="BH8">
        <f>Notenliste!$AQ$2</f>
        <v>18</v>
      </c>
      <c r="BI8">
        <f>Notenliste!AQ9</f>
        <v>0</v>
      </c>
      <c r="BJ8">
        <f>Notenliste!$AR$2</f>
        <v>19</v>
      </c>
      <c r="BK8">
        <f>Notenliste!AR9</f>
        <v>0</v>
      </c>
      <c r="BL8">
        <f>Notenliste!$AS$2</f>
        <v>20</v>
      </c>
      <c r="BM8">
        <f>Notenliste!AS9</f>
        <v>0</v>
      </c>
      <c r="BN8" t="str">
        <f t="shared" si="3"/>
        <v>Laborutensilien, Pünktlichkeit (13,3%)</v>
      </c>
      <c r="BO8">
        <v>0</v>
      </c>
      <c r="BP8" t="str">
        <f t="shared" si="4"/>
        <v>Soziale Kompetenz (13,3%)</v>
      </c>
      <c r="BQ8">
        <f t="shared" si="0"/>
        <v>0</v>
      </c>
      <c r="BR8" t="str">
        <f t="shared" si="5"/>
        <v>Sicherheitsaspekte (13,4%)</v>
      </c>
      <c r="BS8">
        <f t="shared" si="1"/>
        <v>0</v>
      </c>
      <c r="BT8" t="str">
        <f t="shared" si="6"/>
        <v>Labor-Handling (30%)</v>
      </c>
      <c r="BU8">
        <f t="shared" si="2"/>
        <v>0</v>
      </c>
      <c r="BV8">
        <f>Notenliste!E9</f>
        <v>0</v>
      </c>
      <c r="BW8">
        <f>Notenliste!D9</f>
        <v>0</v>
      </c>
      <c r="BX8">
        <f>Notenliste!$D$1</f>
        <v>10</v>
      </c>
      <c r="BY8">
        <f>Notenliste!G9</f>
        <v>0</v>
      </c>
      <c r="BZ8">
        <f>Notenliste!F9</f>
        <v>0</v>
      </c>
      <c r="CA8">
        <f>Notenliste!$F$1</f>
        <v>0</v>
      </c>
      <c r="CB8">
        <f>Notenliste!I9</f>
        <v>0</v>
      </c>
      <c r="CC8">
        <f>Notenliste!H9</f>
        <v>0</v>
      </c>
      <c r="CD8">
        <f>Notenliste!$H$1</f>
        <v>0</v>
      </c>
      <c r="CE8">
        <f>Notenliste!K9</f>
        <v>0</v>
      </c>
      <c r="CF8">
        <f>Notenliste!J9</f>
        <v>0</v>
      </c>
      <c r="CG8">
        <f>Notenliste!$J$1</f>
        <v>0</v>
      </c>
      <c r="CH8">
        <f>Notenliste!AW9</f>
        <v>0</v>
      </c>
    </row>
    <row r="9" spans="1:86" x14ac:dyDescent="0.25">
      <c r="A9" t="e">
        <f>'Schüler+Bedienungsanleitung'!#REF!</f>
        <v>#REF!</v>
      </c>
      <c r="B9" t="str">
        <f>Notenliste!$B$2</f>
        <v>24 25_1xCVT AMA N</v>
      </c>
      <c r="C9">
        <f>ROUND(Notenliste!AT10, 2)</f>
        <v>1</v>
      </c>
      <c r="D9" t="str">
        <f>Notenliste!N10</f>
        <v>ND</v>
      </c>
      <c r="E9" s="10" t="str">
        <f>Notenliste!AU10</f>
        <v>Nur MA</v>
      </c>
      <c r="F9" s="10" t="str">
        <f>Notenliste!P$2</f>
        <v>W1</v>
      </c>
      <c r="G9">
        <f>Notenliste!P10</f>
        <v>1</v>
      </c>
      <c r="H9" t="str">
        <f>Notenliste!Q$2</f>
        <v>W2</v>
      </c>
      <c r="I9">
        <f>Notenliste!Q10</f>
        <v>0</v>
      </c>
      <c r="J9" t="str">
        <f>Notenliste!$R$2</f>
        <v>W3</v>
      </c>
      <c r="K9">
        <f>Notenliste!R10</f>
        <v>0</v>
      </c>
      <c r="L9" t="str">
        <f>Notenliste!$S$2</f>
        <v>W4</v>
      </c>
      <c r="M9">
        <f>Notenliste!S10</f>
        <v>0</v>
      </c>
      <c r="N9" t="str">
        <f>Notenliste!$T$2</f>
        <v>W5</v>
      </c>
      <c r="O9">
        <f>Notenliste!T10</f>
        <v>0</v>
      </c>
      <c r="P9" t="str">
        <f>Notenliste!$U$2</f>
        <v>W6</v>
      </c>
      <c r="Q9">
        <f>Notenliste!U10</f>
        <v>0</v>
      </c>
      <c r="R9" t="str">
        <f>Notenliste!$V$2</f>
        <v>W7</v>
      </c>
      <c r="S9">
        <f>Notenliste!V10</f>
        <v>0</v>
      </c>
      <c r="T9" t="str">
        <f>Notenliste!$W$2</f>
        <v>W8</v>
      </c>
      <c r="U9">
        <f>Notenliste!W10</f>
        <v>0</v>
      </c>
      <c r="V9" t="str">
        <f>Notenliste!$X$2</f>
        <v>W9</v>
      </c>
      <c r="W9">
        <f>Notenliste!X10</f>
        <v>0</v>
      </c>
      <c r="X9" t="str">
        <f>Notenliste!$Y$2</f>
        <v>W10</v>
      </c>
      <c r="Y9">
        <f>Notenliste!Y10</f>
        <v>0</v>
      </c>
      <c r="Z9" t="str">
        <f>Notenliste!$Z$2</f>
        <v>1                        .</v>
      </c>
      <c r="AA9">
        <f>Notenliste!Z10</f>
        <v>0</v>
      </c>
      <c r="AB9">
        <f>Notenliste!$AA$2</f>
        <v>2</v>
      </c>
      <c r="AC9">
        <f>Notenliste!AA10</f>
        <v>0</v>
      </c>
      <c r="AD9">
        <f>Notenliste!$AB$2</f>
        <v>3</v>
      </c>
      <c r="AE9">
        <f>Notenliste!AB10</f>
        <v>0</v>
      </c>
      <c r="AF9">
        <f>Notenliste!$AC$2</f>
        <v>4</v>
      </c>
      <c r="AG9">
        <f>Notenliste!AC10</f>
        <v>0</v>
      </c>
      <c r="AH9">
        <f>Notenliste!$AD$2</f>
        <v>5</v>
      </c>
      <c r="AI9">
        <f>Notenliste!AD10</f>
        <v>0</v>
      </c>
      <c r="AJ9">
        <f>Notenliste!$AE$2</f>
        <v>6</v>
      </c>
      <c r="AK9">
        <f>Notenliste!AE10</f>
        <v>0</v>
      </c>
      <c r="AL9">
        <f>Notenliste!$AF$2</f>
        <v>7</v>
      </c>
      <c r="AM9">
        <f>Notenliste!AF10</f>
        <v>0</v>
      </c>
      <c r="AN9">
        <f>Notenliste!$AG$2</f>
        <v>8</v>
      </c>
      <c r="AO9">
        <f>Notenliste!AG10</f>
        <v>0</v>
      </c>
      <c r="AP9">
        <f>Notenliste!$AH$2</f>
        <v>9</v>
      </c>
      <c r="AQ9">
        <f>Notenliste!AH10</f>
        <v>0</v>
      </c>
      <c r="AR9">
        <f>Notenliste!$AI$2</f>
        <v>10</v>
      </c>
      <c r="AS9">
        <f>Notenliste!AI10</f>
        <v>0</v>
      </c>
      <c r="AT9" s="11">
        <f>Notenliste!$AJ$2</f>
        <v>11</v>
      </c>
      <c r="AU9" s="11">
        <f>Notenliste!AJ10</f>
        <v>0</v>
      </c>
      <c r="AV9">
        <f>Notenliste!$AK$2</f>
        <v>12</v>
      </c>
      <c r="AW9">
        <f>Notenliste!AK10</f>
        <v>0</v>
      </c>
      <c r="AX9">
        <f>Notenliste!$AL$2</f>
        <v>13</v>
      </c>
      <c r="AY9">
        <f>Notenliste!AL10</f>
        <v>0</v>
      </c>
      <c r="AZ9">
        <f>Notenliste!$AM$2</f>
        <v>14</v>
      </c>
      <c r="BA9">
        <f>Notenliste!AM10</f>
        <v>0</v>
      </c>
      <c r="BB9">
        <f>Notenliste!$AN$2</f>
        <v>15</v>
      </c>
      <c r="BC9">
        <f>Notenliste!AN10</f>
        <v>0</v>
      </c>
      <c r="BD9">
        <f>Notenliste!$AO$2</f>
        <v>16</v>
      </c>
      <c r="BE9">
        <f>Notenliste!AO10</f>
        <v>0</v>
      </c>
      <c r="BF9">
        <f>Notenliste!$AP$2</f>
        <v>17</v>
      </c>
      <c r="BG9">
        <f>Notenliste!AP10</f>
        <v>0</v>
      </c>
      <c r="BH9">
        <f>Notenliste!$AQ$2</f>
        <v>18</v>
      </c>
      <c r="BI9">
        <f>Notenliste!AQ10</f>
        <v>0</v>
      </c>
      <c r="BJ9">
        <f>Notenliste!$AR$2</f>
        <v>19</v>
      </c>
      <c r="BK9">
        <f>Notenliste!AR10</f>
        <v>0</v>
      </c>
      <c r="BL9">
        <f>Notenliste!$AS$2</f>
        <v>20</v>
      </c>
      <c r="BM9">
        <f>Notenliste!AS10</f>
        <v>0</v>
      </c>
      <c r="BN9" t="str">
        <f t="shared" si="3"/>
        <v>Laborutensilien, Pünktlichkeit (13,3%)</v>
      </c>
      <c r="BO9">
        <v>0</v>
      </c>
      <c r="BP9" t="str">
        <f t="shared" si="4"/>
        <v>Soziale Kompetenz (13,3%)</v>
      </c>
      <c r="BQ9">
        <f t="shared" si="0"/>
        <v>0</v>
      </c>
      <c r="BR9" t="str">
        <f t="shared" si="5"/>
        <v>Sicherheitsaspekte (13,4%)</v>
      </c>
      <c r="BS9">
        <f t="shared" si="1"/>
        <v>0</v>
      </c>
      <c r="BT9" t="str">
        <f t="shared" si="6"/>
        <v>Labor-Handling (30%)</v>
      </c>
      <c r="BU9">
        <f t="shared" si="2"/>
        <v>0</v>
      </c>
      <c r="BV9">
        <f>Notenliste!E10</f>
        <v>0</v>
      </c>
      <c r="BW9">
        <f>Notenliste!D10</f>
        <v>0</v>
      </c>
      <c r="BX9">
        <f>Notenliste!$D$1</f>
        <v>10</v>
      </c>
      <c r="BY9">
        <f>Notenliste!G10</f>
        <v>0</v>
      </c>
      <c r="BZ9">
        <f>Notenliste!F10</f>
        <v>0</v>
      </c>
      <c r="CA9">
        <f>Notenliste!$F$1</f>
        <v>0</v>
      </c>
      <c r="CB9">
        <f>Notenliste!I10</f>
        <v>0</v>
      </c>
      <c r="CC9">
        <f>Notenliste!H10</f>
        <v>0</v>
      </c>
      <c r="CD9">
        <f>Notenliste!$H$1</f>
        <v>0</v>
      </c>
      <c r="CE9">
        <f>Notenliste!K10</f>
        <v>0</v>
      </c>
      <c r="CF9">
        <f>Notenliste!J10</f>
        <v>0</v>
      </c>
      <c r="CG9">
        <f>Notenliste!$J$1</f>
        <v>0</v>
      </c>
      <c r="CH9">
        <f>Notenliste!AW10</f>
        <v>0</v>
      </c>
    </row>
    <row r="10" spans="1:86" x14ac:dyDescent="0.25">
      <c r="A10" t="e">
        <f>'Schüler+Bedienungsanleitung'!#REF!</f>
        <v>#REF!</v>
      </c>
      <c r="B10" t="str">
        <f>Notenliste!$B$2</f>
        <v>24 25_1xCVT AMA N</v>
      </c>
      <c r="C10">
        <f>ROUND(Notenliste!AT11, 2)</f>
        <v>1</v>
      </c>
      <c r="D10" t="str">
        <f>Notenliste!N11</f>
        <v>ND</v>
      </c>
      <c r="E10" s="10" t="str">
        <f>Notenliste!AU11</f>
        <v>Nur MA</v>
      </c>
      <c r="F10" s="10" t="str">
        <f>Notenliste!P$2</f>
        <v>W1</v>
      </c>
      <c r="G10">
        <f>Notenliste!P11</f>
        <v>1</v>
      </c>
      <c r="H10" t="str">
        <f>Notenliste!Q$2</f>
        <v>W2</v>
      </c>
      <c r="I10">
        <f>Notenliste!Q11</f>
        <v>0</v>
      </c>
      <c r="J10" t="str">
        <f>Notenliste!$R$2</f>
        <v>W3</v>
      </c>
      <c r="K10">
        <f>Notenliste!R11</f>
        <v>0</v>
      </c>
      <c r="L10" t="str">
        <f>Notenliste!$S$2</f>
        <v>W4</v>
      </c>
      <c r="M10">
        <f>Notenliste!S11</f>
        <v>0</v>
      </c>
      <c r="N10" t="str">
        <f>Notenliste!$T$2</f>
        <v>W5</v>
      </c>
      <c r="O10">
        <f>Notenliste!T11</f>
        <v>0</v>
      </c>
      <c r="P10" t="str">
        <f>Notenliste!$U$2</f>
        <v>W6</v>
      </c>
      <c r="Q10">
        <f>Notenliste!U11</f>
        <v>0</v>
      </c>
      <c r="R10" t="str">
        <f>Notenliste!$V$2</f>
        <v>W7</v>
      </c>
      <c r="S10">
        <f>Notenliste!V11</f>
        <v>0</v>
      </c>
      <c r="T10" t="str">
        <f>Notenliste!$W$2</f>
        <v>W8</v>
      </c>
      <c r="U10">
        <f>Notenliste!W11</f>
        <v>0</v>
      </c>
      <c r="V10" t="str">
        <f>Notenliste!$X$2</f>
        <v>W9</v>
      </c>
      <c r="W10">
        <f>Notenliste!X11</f>
        <v>0</v>
      </c>
      <c r="X10" t="str">
        <f>Notenliste!$Y$2</f>
        <v>W10</v>
      </c>
      <c r="Y10">
        <f>Notenliste!Y11</f>
        <v>0</v>
      </c>
      <c r="Z10" t="str">
        <f>Notenliste!$Z$2</f>
        <v>1                        .</v>
      </c>
      <c r="AA10">
        <f>Notenliste!Z11</f>
        <v>0</v>
      </c>
      <c r="AB10">
        <f>Notenliste!$AA$2</f>
        <v>2</v>
      </c>
      <c r="AC10">
        <f>Notenliste!AA11</f>
        <v>0</v>
      </c>
      <c r="AD10">
        <f>Notenliste!$AB$2</f>
        <v>3</v>
      </c>
      <c r="AE10">
        <f>Notenliste!AB11</f>
        <v>0</v>
      </c>
      <c r="AF10">
        <f>Notenliste!$AC$2</f>
        <v>4</v>
      </c>
      <c r="AG10">
        <f>Notenliste!AC11</f>
        <v>0</v>
      </c>
      <c r="AH10">
        <f>Notenliste!$AD$2</f>
        <v>5</v>
      </c>
      <c r="AI10">
        <f>Notenliste!AD11</f>
        <v>0</v>
      </c>
      <c r="AJ10">
        <f>Notenliste!$AE$2</f>
        <v>6</v>
      </c>
      <c r="AK10">
        <f>Notenliste!AE11</f>
        <v>0</v>
      </c>
      <c r="AL10">
        <f>Notenliste!$AF$2</f>
        <v>7</v>
      </c>
      <c r="AM10">
        <f>Notenliste!AF11</f>
        <v>0</v>
      </c>
      <c r="AN10">
        <f>Notenliste!$AG$2</f>
        <v>8</v>
      </c>
      <c r="AO10">
        <f>Notenliste!AG11</f>
        <v>0</v>
      </c>
      <c r="AP10">
        <f>Notenliste!$AH$2</f>
        <v>9</v>
      </c>
      <c r="AQ10">
        <f>Notenliste!AH11</f>
        <v>0</v>
      </c>
      <c r="AR10">
        <f>Notenliste!$AI$2</f>
        <v>10</v>
      </c>
      <c r="AS10">
        <f>Notenliste!AI11</f>
        <v>0</v>
      </c>
      <c r="AT10" s="11">
        <f>Notenliste!$AJ$2</f>
        <v>11</v>
      </c>
      <c r="AU10" s="11">
        <f>Notenliste!AJ11</f>
        <v>0</v>
      </c>
      <c r="AV10">
        <f>Notenliste!$AK$2</f>
        <v>12</v>
      </c>
      <c r="AW10">
        <f>Notenliste!AK11</f>
        <v>0</v>
      </c>
      <c r="AX10">
        <f>Notenliste!$AL$2</f>
        <v>13</v>
      </c>
      <c r="AY10">
        <f>Notenliste!AL11</f>
        <v>0</v>
      </c>
      <c r="AZ10">
        <f>Notenliste!$AM$2</f>
        <v>14</v>
      </c>
      <c r="BA10">
        <f>Notenliste!AM11</f>
        <v>0</v>
      </c>
      <c r="BB10">
        <f>Notenliste!$AN$2</f>
        <v>15</v>
      </c>
      <c r="BC10">
        <f>Notenliste!AN11</f>
        <v>0</v>
      </c>
      <c r="BD10">
        <f>Notenliste!$AO$2</f>
        <v>16</v>
      </c>
      <c r="BE10">
        <f>Notenliste!AO11</f>
        <v>0</v>
      </c>
      <c r="BF10">
        <f>Notenliste!$AP$2</f>
        <v>17</v>
      </c>
      <c r="BG10">
        <f>Notenliste!AP11</f>
        <v>0</v>
      </c>
      <c r="BH10">
        <f>Notenliste!$AQ$2</f>
        <v>18</v>
      </c>
      <c r="BI10">
        <f>Notenliste!AQ11</f>
        <v>0</v>
      </c>
      <c r="BJ10">
        <f>Notenliste!$AR$2</f>
        <v>19</v>
      </c>
      <c r="BK10">
        <f>Notenliste!AR11</f>
        <v>0</v>
      </c>
      <c r="BL10">
        <f>Notenliste!$AS$2</f>
        <v>20</v>
      </c>
      <c r="BM10">
        <f>Notenliste!AS11</f>
        <v>0</v>
      </c>
      <c r="BN10" t="str">
        <f t="shared" si="3"/>
        <v>Laborutensilien, Pünktlichkeit (13,3%)</v>
      </c>
      <c r="BO10">
        <v>0</v>
      </c>
      <c r="BP10" t="str">
        <f t="shared" si="4"/>
        <v>Soziale Kompetenz (13,3%)</v>
      </c>
      <c r="BQ10">
        <f t="shared" si="0"/>
        <v>0</v>
      </c>
      <c r="BR10" t="str">
        <f t="shared" si="5"/>
        <v>Sicherheitsaspekte (13,4%)</v>
      </c>
      <c r="BS10">
        <f t="shared" si="1"/>
        <v>0</v>
      </c>
      <c r="BT10" t="str">
        <f t="shared" si="6"/>
        <v>Labor-Handling (30%)</v>
      </c>
      <c r="BU10">
        <f t="shared" si="2"/>
        <v>0</v>
      </c>
      <c r="BV10">
        <f>Notenliste!E11</f>
        <v>0</v>
      </c>
      <c r="BW10">
        <f>Notenliste!D11</f>
        <v>0</v>
      </c>
      <c r="BX10">
        <f>Notenliste!$D$1</f>
        <v>10</v>
      </c>
      <c r="BY10">
        <f>Notenliste!G11</f>
        <v>0</v>
      </c>
      <c r="BZ10">
        <f>Notenliste!F11</f>
        <v>0</v>
      </c>
      <c r="CA10">
        <f>Notenliste!$F$1</f>
        <v>0</v>
      </c>
      <c r="CB10">
        <f>Notenliste!I11</f>
        <v>0</v>
      </c>
      <c r="CC10">
        <f>Notenliste!H11</f>
        <v>0</v>
      </c>
      <c r="CD10">
        <f>Notenliste!$H$1</f>
        <v>0</v>
      </c>
      <c r="CE10">
        <f>Notenliste!K11</f>
        <v>0</v>
      </c>
      <c r="CF10">
        <f>Notenliste!J11</f>
        <v>0</v>
      </c>
      <c r="CG10">
        <f>Notenliste!$J$1</f>
        <v>0</v>
      </c>
      <c r="CH10">
        <f>Notenliste!AW11</f>
        <v>0</v>
      </c>
    </row>
    <row r="11" spans="1:86" x14ac:dyDescent="0.25">
      <c r="A11" t="e">
        <f>'Schüler+Bedienungsanleitung'!#REF!</f>
        <v>#REF!</v>
      </c>
      <c r="B11" t="str">
        <f>Notenliste!$B$2</f>
        <v>24 25_1xCVT AMA N</v>
      </c>
      <c r="C11">
        <f>ROUND(Notenliste!AT12, 2)</f>
        <v>1</v>
      </c>
      <c r="D11" t="str">
        <f>Notenliste!N12</f>
        <v>ND</v>
      </c>
      <c r="E11" s="10" t="str">
        <f>Notenliste!AU12</f>
        <v>Nur MA</v>
      </c>
      <c r="F11" s="10" t="str">
        <f>Notenliste!P$2</f>
        <v>W1</v>
      </c>
      <c r="G11">
        <f>Notenliste!P12</f>
        <v>1</v>
      </c>
      <c r="H11" t="str">
        <f>Notenliste!Q$2</f>
        <v>W2</v>
      </c>
      <c r="I11">
        <f>Notenliste!Q12</f>
        <v>0</v>
      </c>
      <c r="J11" t="str">
        <f>Notenliste!$R$2</f>
        <v>W3</v>
      </c>
      <c r="K11">
        <f>Notenliste!R12</f>
        <v>0</v>
      </c>
      <c r="L11" t="str">
        <f>Notenliste!$S$2</f>
        <v>W4</v>
      </c>
      <c r="M11">
        <f>Notenliste!S12</f>
        <v>0</v>
      </c>
      <c r="N11" t="str">
        <f>Notenliste!$T$2</f>
        <v>W5</v>
      </c>
      <c r="O11">
        <f>Notenliste!T12</f>
        <v>0</v>
      </c>
      <c r="P11" t="str">
        <f>Notenliste!$U$2</f>
        <v>W6</v>
      </c>
      <c r="Q11">
        <f>Notenliste!U12</f>
        <v>0</v>
      </c>
      <c r="R11" t="str">
        <f>Notenliste!$V$2</f>
        <v>W7</v>
      </c>
      <c r="S11">
        <f>Notenliste!V12</f>
        <v>0</v>
      </c>
      <c r="T11" t="str">
        <f>Notenliste!$W$2</f>
        <v>W8</v>
      </c>
      <c r="U11">
        <f>Notenliste!W12</f>
        <v>0</v>
      </c>
      <c r="V11" t="str">
        <f>Notenliste!$X$2</f>
        <v>W9</v>
      </c>
      <c r="W11">
        <f>Notenliste!X12</f>
        <v>0</v>
      </c>
      <c r="X11" t="str">
        <f>Notenliste!$Y$2</f>
        <v>W10</v>
      </c>
      <c r="Y11">
        <f>Notenliste!Y12</f>
        <v>0</v>
      </c>
      <c r="Z11" t="str">
        <f>Notenliste!$Z$2</f>
        <v>1                        .</v>
      </c>
      <c r="AA11">
        <f>Notenliste!Z12</f>
        <v>0</v>
      </c>
      <c r="AB11">
        <f>Notenliste!$AA$2</f>
        <v>2</v>
      </c>
      <c r="AC11">
        <f>Notenliste!AA12</f>
        <v>0</v>
      </c>
      <c r="AD11">
        <f>Notenliste!$AB$2</f>
        <v>3</v>
      </c>
      <c r="AE11">
        <f>Notenliste!AB12</f>
        <v>0</v>
      </c>
      <c r="AF11">
        <f>Notenliste!$AC$2</f>
        <v>4</v>
      </c>
      <c r="AG11">
        <f>Notenliste!AC12</f>
        <v>0</v>
      </c>
      <c r="AH11">
        <f>Notenliste!$AD$2</f>
        <v>5</v>
      </c>
      <c r="AI11">
        <f>Notenliste!AD12</f>
        <v>0</v>
      </c>
      <c r="AJ11">
        <f>Notenliste!$AE$2</f>
        <v>6</v>
      </c>
      <c r="AK11">
        <f>Notenliste!AE12</f>
        <v>0</v>
      </c>
      <c r="AL11">
        <f>Notenliste!$AF$2</f>
        <v>7</v>
      </c>
      <c r="AM11">
        <f>Notenliste!AF12</f>
        <v>0</v>
      </c>
      <c r="AN11">
        <f>Notenliste!$AG$2</f>
        <v>8</v>
      </c>
      <c r="AO11">
        <f>Notenliste!AG12</f>
        <v>0</v>
      </c>
      <c r="AP11">
        <f>Notenliste!$AH$2</f>
        <v>9</v>
      </c>
      <c r="AQ11">
        <f>Notenliste!AH12</f>
        <v>0</v>
      </c>
      <c r="AR11">
        <f>Notenliste!$AI$2</f>
        <v>10</v>
      </c>
      <c r="AS11">
        <f>Notenliste!AI12</f>
        <v>0</v>
      </c>
      <c r="AT11" s="11">
        <f>Notenliste!$AJ$2</f>
        <v>11</v>
      </c>
      <c r="AU11" s="11">
        <f>Notenliste!AJ12</f>
        <v>0</v>
      </c>
      <c r="AV11">
        <f>Notenliste!$AK$2</f>
        <v>12</v>
      </c>
      <c r="AW11">
        <f>Notenliste!AK12</f>
        <v>0</v>
      </c>
      <c r="AX11">
        <f>Notenliste!$AL$2</f>
        <v>13</v>
      </c>
      <c r="AY11">
        <f>Notenliste!AL12</f>
        <v>0</v>
      </c>
      <c r="AZ11">
        <f>Notenliste!$AM$2</f>
        <v>14</v>
      </c>
      <c r="BA11">
        <f>Notenliste!AM12</f>
        <v>0</v>
      </c>
      <c r="BB11">
        <f>Notenliste!$AN$2</f>
        <v>15</v>
      </c>
      <c r="BC11">
        <f>Notenliste!AN12</f>
        <v>0</v>
      </c>
      <c r="BD11">
        <f>Notenliste!$AO$2</f>
        <v>16</v>
      </c>
      <c r="BE11">
        <f>Notenliste!AO12</f>
        <v>0</v>
      </c>
      <c r="BF11">
        <f>Notenliste!$AP$2</f>
        <v>17</v>
      </c>
      <c r="BG11">
        <f>Notenliste!AP12</f>
        <v>0</v>
      </c>
      <c r="BH11">
        <f>Notenliste!$AQ$2</f>
        <v>18</v>
      </c>
      <c r="BI11">
        <f>Notenliste!AQ12</f>
        <v>0</v>
      </c>
      <c r="BJ11">
        <f>Notenliste!$AR$2</f>
        <v>19</v>
      </c>
      <c r="BK11">
        <f>Notenliste!AR12</f>
        <v>0</v>
      </c>
      <c r="BL11">
        <f>Notenliste!$AS$2</f>
        <v>20</v>
      </c>
      <c r="BM11">
        <f>Notenliste!AS12</f>
        <v>0</v>
      </c>
      <c r="BN11" t="str">
        <f t="shared" si="3"/>
        <v>Laborutensilien, Pünktlichkeit (13,3%)</v>
      </c>
      <c r="BO11">
        <v>0</v>
      </c>
      <c r="BP11" t="str">
        <f t="shared" si="4"/>
        <v>Soziale Kompetenz (13,3%)</v>
      </c>
      <c r="BQ11">
        <f t="shared" si="0"/>
        <v>0</v>
      </c>
      <c r="BR11" t="str">
        <f t="shared" si="5"/>
        <v>Sicherheitsaspekte (13,4%)</v>
      </c>
      <c r="BS11">
        <f t="shared" si="1"/>
        <v>0</v>
      </c>
      <c r="BT11" t="str">
        <f t="shared" si="6"/>
        <v>Labor-Handling (30%)</v>
      </c>
      <c r="BU11">
        <f t="shared" si="2"/>
        <v>0</v>
      </c>
      <c r="BV11">
        <f>Notenliste!E12</f>
        <v>0</v>
      </c>
      <c r="BW11">
        <f>Notenliste!D12</f>
        <v>0</v>
      </c>
      <c r="BX11">
        <f>Notenliste!$D$1</f>
        <v>10</v>
      </c>
      <c r="BY11">
        <f>Notenliste!G12</f>
        <v>0</v>
      </c>
      <c r="BZ11">
        <f>Notenliste!F12</f>
        <v>0</v>
      </c>
      <c r="CA11">
        <f>Notenliste!$F$1</f>
        <v>0</v>
      </c>
      <c r="CB11">
        <f>Notenliste!I12</f>
        <v>0</v>
      </c>
      <c r="CC11">
        <f>Notenliste!H12</f>
        <v>0</v>
      </c>
      <c r="CD11">
        <f>Notenliste!$H$1</f>
        <v>0</v>
      </c>
      <c r="CE11">
        <f>Notenliste!K12</f>
        <v>0</v>
      </c>
      <c r="CF11">
        <f>Notenliste!J12</f>
        <v>0</v>
      </c>
      <c r="CG11">
        <f>Notenliste!$J$1</f>
        <v>0</v>
      </c>
      <c r="CH11">
        <f>Notenliste!AW12</f>
        <v>0</v>
      </c>
    </row>
    <row r="12" spans="1:86" x14ac:dyDescent="0.25">
      <c r="A12" t="e">
        <f>'Schüler+Bedienungsanleitung'!#REF!</f>
        <v>#REF!</v>
      </c>
      <c r="B12" t="str">
        <f>Notenliste!$B$2</f>
        <v>24 25_1xCVT AMA N</v>
      </c>
      <c r="C12">
        <f>ROUND(Notenliste!AT13, 2)</f>
        <v>1</v>
      </c>
      <c r="D12" t="str">
        <f>Notenliste!N13</f>
        <v>ND</v>
      </c>
      <c r="E12" s="10" t="str">
        <f>Notenliste!AU13</f>
        <v>Nur MA</v>
      </c>
      <c r="F12" s="10" t="str">
        <f>Notenliste!P$2</f>
        <v>W1</v>
      </c>
      <c r="G12">
        <f>Notenliste!P13</f>
        <v>1</v>
      </c>
      <c r="H12" t="str">
        <f>Notenliste!Q$2</f>
        <v>W2</v>
      </c>
      <c r="I12">
        <f>Notenliste!Q13</f>
        <v>0</v>
      </c>
      <c r="J12" t="str">
        <f>Notenliste!$R$2</f>
        <v>W3</v>
      </c>
      <c r="K12">
        <f>Notenliste!R13</f>
        <v>0</v>
      </c>
      <c r="L12" t="str">
        <f>Notenliste!$S$2</f>
        <v>W4</v>
      </c>
      <c r="M12">
        <f>Notenliste!S13</f>
        <v>0</v>
      </c>
      <c r="N12" t="str">
        <f>Notenliste!$T$2</f>
        <v>W5</v>
      </c>
      <c r="O12">
        <f>Notenliste!T13</f>
        <v>0</v>
      </c>
      <c r="P12" t="str">
        <f>Notenliste!$U$2</f>
        <v>W6</v>
      </c>
      <c r="Q12">
        <f>Notenliste!U13</f>
        <v>0</v>
      </c>
      <c r="R12" t="str">
        <f>Notenliste!$V$2</f>
        <v>W7</v>
      </c>
      <c r="S12">
        <f>Notenliste!V13</f>
        <v>0</v>
      </c>
      <c r="T12" t="str">
        <f>Notenliste!$W$2</f>
        <v>W8</v>
      </c>
      <c r="U12">
        <f>Notenliste!W13</f>
        <v>0</v>
      </c>
      <c r="V12" t="str">
        <f>Notenliste!$X$2</f>
        <v>W9</v>
      </c>
      <c r="W12">
        <f>Notenliste!X13</f>
        <v>0</v>
      </c>
      <c r="X12" t="str">
        <f>Notenliste!$Y$2</f>
        <v>W10</v>
      </c>
      <c r="Y12">
        <f>Notenliste!Y13</f>
        <v>0</v>
      </c>
      <c r="Z12" t="str">
        <f>Notenliste!$Z$2</f>
        <v>1                        .</v>
      </c>
      <c r="AA12">
        <f>Notenliste!Z13</f>
        <v>0</v>
      </c>
      <c r="AB12">
        <f>Notenliste!$AA$2</f>
        <v>2</v>
      </c>
      <c r="AC12">
        <f>Notenliste!AA13</f>
        <v>0</v>
      </c>
      <c r="AD12">
        <f>Notenliste!$AB$2</f>
        <v>3</v>
      </c>
      <c r="AE12">
        <f>Notenliste!AB13</f>
        <v>0</v>
      </c>
      <c r="AF12">
        <f>Notenliste!$AC$2</f>
        <v>4</v>
      </c>
      <c r="AG12">
        <f>Notenliste!AC13</f>
        <v>0</v>
      </c>
      <c r="AH12">
        <f>Notenliste!$AD$2</f>
        <v>5</v>
      </c>
      <c r="AI12">
        <f>Notenliste!AD13</f>
        <v>0</v>
      </c>
      <c r="AJ12">
        <f>Notenliste!$AE$2</f>
        <v>6</v>
      </c>
      <c r="AK12">
        <f>Notenliste!AE13</f>
        <v>0</v>
      </c>
      <c r="AL12">
        <f>Notenliste!$AF$2</f>
        <v>7</v>
      </c>
      <c r="AM12">
        <f>Notenliste!AF13</f>
        <v>0</v>
      </c>
      <c r="AN12">
        <f>Notenliste!$AG$2</f>
        <v>8</v>
      </c>
      <c r="AO12">
        <f>Notenliste!AG13</f>
        <v>0</v>
      </c>
      <c r="AP12">
        <f>Notenliste!$AH$2</f>
        <v>9</v>
      </c>
      <c r="AQ12">
        <f>Notenliste!AH13</f>
        <v>0</v>
      </c>
      <c r="AR12">
        <f>Notenliste!$AI$2</f>
        <v>10</v>
      </c>
      <c r="AS12">
        <f>Notenliste!AI13</f>
        <v>0</v>
      </c>
      <c r="AT12" s="11">
        <f>Notenliste!$AJ$2</f>
        <v>11</v>
      </c>
      <c r="AU12" s="11">
        <f>Notenliste!AJ13</f>
        <v>0</v>
      </c>
      <c r="AV12">
        <f>Notenliste!$AK$2</f>
        <v>12</v>
      </c>
      <c r="AW12">
        <f>Notenliste!AK13</f>
        <v>0</v>
      </c>
      <c r="AX12">
        <f>Notenliste!$AL$2</f>
        <v>13</v>
      </c>
      <c r="AY12">
        <f>Notenliste!AL13</f>
        <v>0</v>
      </c>
      <c r="AZ12">
        <f>Notenliste!$AM$2</f>
        <v>14</v>
      </c>
      <c r="BA12">
        <f>Notenliste!AM13</f>
        <v>0</v>
      </c>
      <c r="BB12">
        <f>Notenliste!$AN$2</f>
        <v>15</v>
      </c>
      <c r="BC12">
        <f>Notenliste!AN13</f>
        <v>0</v>
      </c>
      <c r="BD12">
        <f>Notenliste!$AO$2</f>
        <v>16</v>
      </c>
      <c r="BE12">
        <f>Notenliste!AO13</f>
        <v>0</v>
      </c>
      <c r="BF12">
        <f>Notenliste!$AP$2</f>
        <v>17</v>
      </c>
      <c r="BG12">
        <f>Notenliste!AP13</f>
        <v>0</v>
      </c>
      <c r="BH12">
        <f>Notenliste!$AQ$2</f>
        <v>18</v>
      </c>
      <c r="BI12">
        <f>Notenliste!AQ13</f>
        <v>0</v>
      </c>
      <c r="BJ12">
        <f>Notenliste!$AR$2</f>
        <v>19</v>
      </c>
      <c r="BK12">
        <f>Notenliste!AR13</f>
        <v>0</v>
      </c>
      <c r="BL12">
        <f>Notenliste!$AS$2</f>
        <v>20</v>
      </c>
      <c r="BM12">
        <f>Notenliste!AS13</f>
        <v>0</v>
      </c>
      <c r="BN12" t="str">
        <f t="shared" si="3"/>
        <v>Laborutensilien, Pünktlichkeit (13,3%)</v>
      </c>
      <c r="BO12">
        <v>0</v>
      </c>
      <c r="BP12" t="str">
        <f t="shared" si="4"/>
        <v>Soziale Kompetenz (13,3%)</v>
      </c>
      <c r="BQ12">
        <f t="shared" si="0"/>
        <v>0</v>
      </c>
      <c r="BR12" t="str">
        <f t="shared" si="5"/>
        <v>Sicherheitsaspekte (13,4%)</v>
      </c>
      <c r="BS12">
        <f t="shared" si="1"/>
        <v>0</v>
      </c>
      <c r="BT12" t="str">
        <f t="shared" si="6"/>
        <v>Labor-Handling (30%)</v>
      </c>
      <c r="BU12">
        <f t="shared" si="2"/>
        <v>0</v>
      </c>
      <c r="BV12">
        <f>Notenliste!E13</f>
        <v>0</v>
      </c>
      <c r="BW12">
        <f>Notenliste!D13</f>
        <v>0</v>
      </c>
      <c r="BX12">
        <f>Notenliste!$D$1</f>
        <v>10</v>
      </c>
      <c r="BY12">
        <f>Notenliste!G13</f>
        <v>0</v>
      </c>
      <c r="BZ12">
        <f>Notenliste!F13</f>
        <v>0</v>
      </c>
      <c r="CA12">
        <f>Notenliste!$F$1</f>
        <v>0</v>
      </c>
      <c r="CB12">
        <f>Notenliste!I13</f>
        <v>0</v>
      </c>
      <c r="CC12">
        <f>Notenliste!H13</f>
        <v>0</v>
      </c>
      <c r="CD12">
        <f>Notenliste!$H$1</f>
        <v>0</v>
      </c>
      <c r="CE12">
        <f>Notenliste!K13</f>
        <v>0</v>
      </c>
      <c r="CF12">
        <f>Notenliste!J13</f>
        <v>0</v>
      </c>
      <c r="CG12">
        <f>Notenliste!$J$1</f>
        <v>0</v>
      </c>
      <c r="CH12">
        <f>Notenliste!AW13</f>
        <v>0</v>
      </c>
    </row>
    <row r="13" spans="1:86" x14ac:dyDescent="0.25">
      <c r="A13" t="e">
        <f>'Schüler+Bedienungsanleitung'!#REF!</f>
        <v>#REF!</v>
      </c>
      <c r="B13" t="str">
        <f>Notenliste!$B$2</f>
        <v>24 25_1xCVT AMA N</v>
      </c>
      <c r="C13">
        <f>ROUND(Notenliste!AT14, 2)</f>
        <v>1</v>
      </c>
      <c r="D13" t="str">
        <f>Notenliste!N14</f>
        <v>ND</v>
      </c>
      <c r="E13" s="10" t="str">
        <f>Notenliste!AU14</f>
        <v>Nur MA</v>
      </c>
      <c r="F13" s="10" t="str">
        <f>Notenliste!P$2</f>
        <v>W1</v>
      </c>
      <c r="G13">
        <f>Notenliste!P14</f>
        <v>1</v>
      </c>
      <c r="H13" t="str">
        <f>Notenliste!Q$2</f>
        <v>W2</v>
      </c>
      <c r="I13">
        <f>Notenliste!Q14</f>
        <v>0</v>
      </c>
      <c r="J13" t="str">
        <f>Notenliste!$R$2</f>
        <v>W3</v>
      </c>
      <c r="K13">
        <f>Notenliste!R14</f>
        <v>0</v>
      </c>
      <c r="L13" t="str">
        <f>Notenliste!$S$2</f>
        <v>W4</v>
      </c>
      <c r="M13">
        <f>Notenliste!S14</f>
        <v>0</v>
      </c>
      <c r="N13" t="str">
        <f>Notenliste!$T$2</f>
        <v>W5</v>
      </c>
      <c r="O13">
        <f>Notenliste!T14</f>
        <v>0</v>
      </c>
      <c r="P13" t="str">
        <f>Notenliste!$U$2</f>
        <v>W6</v>
      </c>
      <c r="Q13">
        <f>Notenliste!U14</f>
        <v>0</v>
      </c>
      <c r="R13" t="str">
        <f>Notenliste!$V$2</f>
        <v>W7</v>
      </c>
      <c r="S13">
        <f>Notenliste!V14</f>
        <v>0</v>
      </c>
      <c r="T13" t="str">
        <f>Notenliste!$W$2</f>
        <v>W8</v>
      </c>
      <c r="U13">
        <f>Notenliste!W14</f>
        <v>0</v>
      </c>
      <c r="V13" t="str">
        <f>Notenliste!$X$2</f>
        <v>W9</v>
      </c>
      <c r="W13">
        <f>Notenliste!X14</f>
        <v>0</v>
      </c>
      <c r="X13" t="str">
        <f>Notenliste!$Y$2</f>
        <v>W10</v>
      </c>
      <c r="Y13">
        <f>Notenliste!Y14</f>
        <v>0</v>
      </c>
      <c r="Z13" t="str">
        <f>Notenliste!$Z$2</f>
        <v>1                        .</v>
      </c>
      <c r="AA13">
        <f>Notenliste!Z14</f>
        <v>0</v>
      </c>
      <c r="AB13">
        <f>Notenliste!$AA$2</f>
        <v>2</v>
      </c>
      <c r="AC13">
        <f>Notenliste!AA14</f>
        <v>0</v>
      </c>
      <c r="AD13">
        <f>Notenliste!$AB$2</f>
        <v>3</v>
      </c>
      <c r="AE13">
        <f>Notenliste!AB14</f>
        <v>0</v>
      </c>
      <c r="AF13">
        <f>Notenliste!$AC$2</f>
        <v>4</v>
      </c>
      <c r="AG13">
        <f>Notenliste!AC14</f>
        <v>0</v>
      </c>
      <c r="AH13">
        <f>Notenliste!$AD$2</f>
        <v>5</v>
      </c>
      <c r="AI13">
        <f>Notenliste!AD14</f>
        <v>0</v>
      </c>
      <c r="AJ13">
        <f>Notenliste!$AE$2</f>
        <v>6</v>
      </c>
      <c r="AK13">
        <f>Notenliste!AE14</f>
        <v>0</v>
      </c>
      <c r="AL13">
        <f>Notenliste!$AF$2</f>
        <v>7</v>
      </c>
      <c r="AM13">
        <f>Notenliste!AF14</f>
        <v>0</v>
      </c>
      <c r="AN13">
        <f>Notenliste!$AG$2</f>
        <v>8</v>
      </c>
      <c r="AO13">
        <f>Notenliste!AG14</f>
        <v>0</v>
      </c>
      <c r="AP13">
        <f>Notenliste!$AH$2</f>
        <v>9</v>
      </c>
      <c r="AQ13">
        <f>Notenliste!AH14</f>
        <v>0</v>
      </c>
      <c r="AR13">
        <f>Notenliste!$AI$2</f>
        <v>10</v>
      </c>
      <c r="AS13">
        <f>Notenliste!AI14</f>
        <v>0</v>
      </c>
      <c r="AT13" s="11">
        <f>Notenliste!$AJ$2</f>
        <v>11</v>
      </c>
      <c r="AU13" s="11">
        <f>Notenliste!AJ14</f>
        <v>0</v>
      </c>
      <c r="AV13">
        <f>Notenliste!$AK$2</f>
        <v>12</v>
      </c>
      <c r="AW13">
        <f>Notenliste!AK14</f>
        <v>0</v>
      </c>
      <c r="AX13">
        <f>Notenliste!$AL$2</f>
        <v>13</v>
      </c>
      <c r="AY13">
        <f>Notenliste!AL14</f>
        <v>0</v>
      </c>
      <c r="AZ13">
        <f>Notenliste!$AM$2</f>
        <v>14</v>
      </c>
      <c r="BA13">
        <f>Notenliste!AM14</f>
        <v>0</v>
      </c>
      <c r="BB13">
        <f>Notenliste!$AN$2</f>
        <v>15</v>
      </c>
      <c r="BC13">
        <f>Notenliste!AN14</f>
        <v>0</v>
      </c>
      <c r="BD13">
        <f>Notenliste!$AO$2</f>
        <v>16</v>
      </c>
      <c r="BE13">
        <f>Notenliste!AO14</f>
        <v>0</v>
      </c>
      <c r="BF13">
        <f>Notenliste!$AP$2</f>
        <v>17</v>
      </c>
      <c r="BG13">
        <f>Notenliste!AP14</f>
        <v>0</v>
      </c>
      <c r="BH13">
        <f>Notenliste!$AQ$2</f>
        <v>18</v>
      </c>
      <c r="BI13">
        <f>Notenliste!AQ14</f>
        <v>0</v>
      </c>
      <c r="BJ13">
        <f>Notenliste!$AR$2</f>
        <v>19</v>
      </c>
      <c r="BK13">
        <f>Notenliste!AR14</f>
        <v>0</v>
      </c>
      <c r="BL13">
        <f>Notenliste!$AS$2</f>
        <v>20</v>
      </c>
      <c r="BM13">
        <f>Notenliste!AS14</f>
        <v>0</v>
      </c>
      <c r="BN13" t="str">
        <f t="shared" si="3"/>
        <v>Laborutensilien, Pünktlichkeit (13,3%)</v>
      </c>
      <c r="BO13">
        <v>0</v>
      </c>
      <c r="BP13" t="str">
        <f t="shared" si="4"/>
        <v>Soziale Kompetenz (13,3%)</v>
      </c>
      <c r="BQ13">
        <f t="shared" si="0"/>
        <v>0</v>
      </c>
      <c r="BR13" t="str">
        <f t="shared" si="5"/>
        <v>Sicherheitsaspekte (13,4%)</v>
      </c>
      <c r="BS13">
        <f t="shared" si="1"/>
        <v>0</v>
      </c>
      <c r="BT13" t="str">
        <f t="shared" si="6"/>
        <v>Labor-Handling (30%)</v>
      </c>
      <c r="BU13">
        <f t="shared" si="2"/>
        <v>0</v>
      </c>
      <c r="BV13">
        <f>Notenliste!E14</f>
        <v>0</v>
      </c>
      <c r="BW13">
        <f>Notenliste!D14</f>
        <v>0</v>
      </c>
      <c r="BX13">
        <f>Notenliste!$D$1</f>
        <v>10</v>
      </c>
      <c r="BY13">
        <f>Notenliste!G14</f>
        <v>0</v>
      </c>
      <c r="BZ13">
        <f>Notenliste!F14</f>
        <v>0</v>
      </c>
      <c r="CA13">
        <f>Notenliste!$F$1</f>
        <v>0</v>
      </c>
      <c r="CB13">
        <f>Notenliste!I14</f>
        <v>0</v>
      </c>
      <c r="CC13">
        <f>Notenliste!H14</f>
        <v>0</v>
      </c>
      <c r="CD13">
        <f>Notenliste!$H$1</f>
        <v>0</v>
      </c>
      <c r="CE13">
        <f>Notenliste!K14</f>
        <v>0</v>
      </c>
      <c r="CF13">
        <f>Notenliste!J14</f>
        <v>0</v>
      </c>
      <c r="CG13">
        <f>Notenliste!$J$1</f>
        <v>0</v>
      </c>
      <c r="CH13">
        <f>Notenliste!AW14</f>
        <v>0</v>
      </c>
    </row>
    <row r="14" spans="1:86" x14ac:dyDescent="0.25">
      <c r="A14" t="e">
        <f>'Schüler+Bedienungsanleitung'!#REF!</f>
        <v>#REF!</v>
      </c>
      <c r="B14" t="str">
        <f>Notenliste!$B$2</f>
        <v>24 25_1xCVT AMA N</v>
      </c>
      <c r="C14">
        <f>ROUND(Notenliste!AT15, 2)</f>
        <v>1</v>
      </c>
      <c r="D14" t="str">
        <f>Notenliste!N15</f>
        <v>ND</v>
      </c>
      <c r="E14" s="10" t="str">
        <f>Notenliste!AU15</f>
        <v>Nur MA</v>
      </c>
      <c r="F14" s="10" t="str">
        <f>Notenliste!P$2</f>
        <v>W1</v>
      </c>
      <c r="G14">
        <f>Notenliste!P15</f>
        <v>1</v>
      </c>
      <c r="H14" t="str">
        <f>Notenliste!Q$2</f>
        <v>W2</v>
      </c>
      <c r="I14">
        <f>Notenliste!Q15</f>
        <v>0</v>
      </c>
      <c r="J14" t="str">
        <f>Notenliste!$R$2</f>
        <v>W3</v>
      </c>
      <c r="K14">
        <f>Notenliste!R15</f>
        <v>0</v>
      </c>
      <c r="L14" t="str">
        <f>Notenliste!$S$2</f>
        <v>W4</v>
      </c>
      <c r="M14">
        <f>Notenliste!S15</f>
        <v>0</v>
      </c>
      <c r="N14" t="str">
        <f>Notenliste!$T$2</f>
        <v>W5</v>
      </c>
      <c r="O14">
        <f>Notenliste!T15</f>
        <v>0</v>
      </c>
      <c r="P14" t="str">
        <f>Notenliste!$U$2</f>
        <v>W6</v>
      </c>
      <c r="Q14">
        <f>Notenliste!U15</f>
        <v>0</v>
      </c>
      <c r="R14" t="str">
        <f>Notenliste!$V$2</f>
        <v>W7</v>
      </c>
      <c r="S14">
        <f>Notenliste!V15</f>
        <v>0</v>
      </c>
      <c r="T14" t="str">
        <f>Notenliste!$W$2</f>
        <v>W8</v>
      </c>
      <c r="U14">
        <f>Notenliste!W15</f>
        <v>0</v>
      </c>
      <c r="V14" t="str">
        <f>Notenliste!$X$2</f>
        <v>W9</v>
      </c>
      <c r="W14">
        <f>Notenliste!X15</f>
        <v>0</v>
      </c>
      <c r="X14" t="str">
        <f>Notenliste!$Y$2</f>
        <v>W10</v>
      </c>
      <c r="Y14">
        <f>Notenliste!Y15</f>
        <v>0</v>
      </c>
      <c r="Z14" t="str">
        <f>Notenliste!$Z$2</f>
        <v>1                        .</v>
      </c>
      <c r="AA14">
        <f>Notenliste!Z15</f>
        <v>0</v>
      </c>
      <c r="AB14">
        <f>Notenliste!$AA$2</f>
        <v>2</v>
      </c>
      <c r="AC14">
        <f>Notenliste!AA15</f>
        <v>0</v>
      </c>
      <c r="AD14">
        <f>Notenliste!$AB$2</f>
        <v>3</v>
      </c>
      <c r="AE14">
        <f>Notenliste!AB15</f>
        <v>0</v>
      </c>
      <c r="AF14">
        <f>Notenliste!$AC$2</f>
        <v>4</v>
      </c>
      <c r="AG14">
        <f>Notenliste!AC15</f>
        <v>0</v>
      </c>
      <c r="AH14">
        <f>Notenliste!$AD$2</f>
        <v>5</v>
      </c>
      <c r="AI14">
        <f>Notenliste!AD15</f>
        <v>0</v>
      </c>
      <c r="AJ14">
        <f>Notenliste!$AE$2</f>
        <v>6</v>
      </c>
      <c r="AK14">
        <f>Notenliste!AE15</f>
        <v>0</v>
      </c>
      <c r="AL14">
        <f>Notenliste!$AF$2</f>
        <v>7</v>
      </c>
      <c r="AM14">
        <f>Notenliste!AF15</f>
        <v>0</v>
      </c>
      <c r="AN14">
        <f>Notenliste!$AG$2</f>
        <v>8</v>
      </c>
      <c r="AO14">
        <f>Notenliste!AG15</f>
        <v>0</v>
      </c>
      <c r="AP14">
        <f>Notenliste!$AH$2</f>
        <v>9</v>
      </c>
      <c r="AQ14">
        <f>Notenliste!AH15</f>
        <v>0</v>
      </c>
      <c r="AR14">
        <f>Notenliste!$AI$2</f>
        <v>10</v>
      </c>
      <c r="AS14">
        <f>Notenliste!AI15</f>
        <v>0</v>
      </c>
      <c r="AT14" s="11">
        <f>Notenliste!$AJ$2</f>
        <v>11</v>
      </c>
      <c r="AU14" s="11">
        <f>Notenliste!AJ15</f>
        <v>0</v>
      </c>
      <c r="AV14">
        <f>Notenliste!$AK$2</f>
        <v>12</v>
      </c>
      <c r="AW14">
        <f>Notenliste!AK15</f>
        <v>0</v>
      </c>
      <c r="AX14">
        <f>Notenliste!$AL$2</f>
        <v>13</v>
      </c>
      <c r="AY14">
        <f>Notenliste!AL15</f>
        <v>0</v>
      </c>
      <c r="AZ14">
        <f>Notenliste!$AM$2</f>
        <v>14</v>
      </c>
      <c r="BA14">
        <f>Notenliste!AM15</f>
        <v>0</v>
      </c>
      <c r="BB14">
        <f>Notenliste!$AN$2</f>
        <v>15</v>
      </c>
      <c r="BC14">
        <f>Notenliste!AN15</f>
        <v>0</v>
      </c>
      <c r="BD14">
        <f>Notenliste!$AO$2</f>
        <v>16</v>
      </c>
      <c r="BE14">
        <f>Notenliste!AO15</f>
        <v>0</v>
      </c>
      <c r="BF14">
        <f>Notenliste!$AP$2</f>
        <v>17</v>
      </c>
      <c r="BG14">
        <f>Notenliste!AP15</f>
        <v>0</v>
      </c>
      <c r="BH14">
        <f>Notenliste!$AQ$2</f>
        <v>18</v>
      </c>
      <c r="BI14">
        <f>Notenliste!AQ15</f>
        <v>0</v>
      </c>
      <c r="BJ14">
        <f>Notenliste!$AR$2</f>
        <v>19</v>
      </c>
      <c r="BK14">
        <f>Notenliste!AR15</f>
        <v>0</v>
      </c>
      <c r="BL14">
        <f>Notenliste!$AS$2</f>
        <v>20</v>
      </c>
      <c r="BM14">
        <f>Notenliste!AS15</f>
        <v>0</v>
      </c>
      <c r="BN14" t="str">
        <f t="shared" si="3"/>
        <v>Laborutensilien, Pünktlichkeit (13,3%)</v>
      </c>
      <c r="BO14">
        <v>0</v>
      </c>
      <c r="BP14" t="str">
        <f t="shared" si="4"/>
        <v>Soziale Kompetenz (13,3%)</v>
      </c>
      <c r="BQ14">
        <f t="shared" si="0"/>
        <v>0</v>
      </c>
      <c r="BR14" t="str">
        <f t="shared" si="5"/>
        <v>Sicherheitsaspekte (13,4%)</v>
      </c>
      <c r="BS14">
        <f t="shared" si="1"/>
        <v>0</v>
      </c>
      <c r="BT14" t="str">
        <f t="shared" si="6"/>
        <v>Labor-Handling (30%)</v>
      </c>
      <c r="BU14">
        <f t="shared" si="2"/>
        <v>0</v>
      </c>
      <c r="BV14">
        <f>Notenliste!E15</f>
        <v>0</v>
      </c>
      <c r="BW14">
        <f>Notenliste!D15</f>
        <v>0</v>
      </c>
      <c r="BX14">
        <f>Notenliste!$D$1</f>
        <v>10</v>
      </c>
      <c r="BY14">
        <f>Notenliste!G15</f>
        <v>0</v>
      </c>
      <c r="BZ14">
        <f>Notenliste!F15</f>
        <v>0</v>
      </c>
      <c r="CA14">
        <f>Notenliste!$F$1</f>
        <v>0</v>
      </c>
      <c r="CB14">
        <f>Notenliste!I15</f>
        <v>0</v>
      </c>
      <c r="CC14">
        <f>Notenliste!H15</f>
        <v>0</v>
      </c>
      <c r="CD14">
        <f>Notenliste!$H$1</f>
        <v>0</v>
      </c>
      <c r="CE14">
        <f>Notenliste!K15</f>
        <v>0</v>
      </c>
      <c r="CF14">
        <f>Notenliste!J15</f>
        <v>0</v>
      </c>
      <c r="CG14">
        <f>Notenliste!$J$1</f>
        <v>0</v>
      </c>
      <c r="CH14">
        <f>Notenliste!AW15</f>
        <v>0</v>
      </c>
    </row>
    <row r="15" spans="1:86" x14ac:dyDescent="0.25">
      <c r="A15" t="e">
        <f>'Schüler+Bedienungsanleitung'!#REF!</f>
        <v>#REF!</v>
      </c>
      <c r="B15" t="str">
        <f>Notenliste!$B$2</f>
        <v>24 25_1xCVT AMA N</v>
      </c>
      <c r="C15">
        <f>ROUND(Notenliste!AT16, 2)</f>
        <v>1</v>
      </c>
      <c r="D15" t="str">
        <f>Notenliste!N16</f>
        <v>ND</v>
      </c>
      <c r="E15" s="10" t="str">
        <f>Notenliste!AU16</f>
        <v>Nur MA</v>
      </c>
      <c r="F15" s="10" t="str">
        <f>Notenliste!P$2</f>
        <v>W1</v>
      </c>
      <c r="G15">
        <f>Notenliste!P16</f>
        <v>1</v>
      </c>
      <c r="H15" t="str">
        <f>Notenliste!Q$2</f>
        <v>W2</v>
      </c>
      <c r="I15">
        <f>Notenliste!Q16</f>
        <v>0</v>
      </c>
      <c r="J15" t="str">
        <f>Notenliste!$R$2</f>
        <v>W3</v>
      </c>
      <c r="K15">
        <f>Notenliste!R16</f>
        <v>0</v>
      </c>
      <c r="L15" t="str">
        <f>Notenliste!$S$2</f>
        <v>W4</v>
      </c>
      <c r="M15">
        <f>Notenliste!S16</f>
        <v>0</v>
      </c>
      <c r="N15" t="str">
        <f>Notenliste!$T$2</f>
        <v>W5</v>
      </c>
      <c r="O15">
        <f>Notenliste!T16</f>
        <v>0</v>
      </c>
      <c r="P15" t="str">
        <f>Notenliste!$U$2</f>
        <v>W6</v>
      </c>
      <c r="Q15">
        <f>Notenliste!U16</f>
        <v>0</v>
      </c>
      <c r="R15" t="str">
        <f>Notenliste!$V$2</f>
        <v>W7</v>
      </c>
      <c r="S15">
        <f>Notenliste!V16</f>
        <v>0</v>
      </c>
      <c r="T15" t="str">
        <f>Notenliste!$W$2</f>
        <v>W8</v>
      </c>
      <c r="U15">
        <f>Notenliste!W16</f>
        <v>0</v>
      </c>
      <c r="V15" t="str">
        <f>Notenliste!$X$2</f>
        <v>W9</v>
      </c>
      <c r="W15">
        <f>Notenliste!X16</f>
        <v>0</v>
      </c>
      <c r="X15" t="str">
        <f>Notenliste!$Y$2</f>
        <v>W10</v>
      </c>
      <c r="Y15">
        <f>Notenliste!Y16</f>
        <v>0</v>
      </c>
      <c r="Z15" t="str">
        <f>Notenliste!$Z$2</f>
        <v>1                        .</v>
      </c>
      <c r="AA15">
        <f>Notenliste!Z16</f>
        <v>0</v>
      </c>
      <c r="AB15">
        <f>Notenliste!$AA$2</f>
        <v>2</v>
      </c>
      <c r="AC15">
        <f>Notenliste!AA16</f>
        <v>0</v>
      </c>
      <c r="AD15">
        <f>Notenliste!$AB$2</f>
        <v>3</v>
      </c>
      <c r="AE15">
        <f>Notenliste!AB16</f>
        <v>0</v>
      </c>
      <c r="AF15">
        <f>Notenliste!$AC$2</f>
        <v>4</v>
      </c>
      <c r="AG15">
        <f>Notenliste!AC16</f>
        <v>0</v>
      </c>
      <c r="AH15">
        <f>Notenliste!$AD$2</f>
        <v>5</v>
      </c>
      <c r="AI15">
        <f>Notenliste!AD16</f>
        <v>0</v>
      </c>
      <c r="AJ15">
        <f>Notenliste!$AE$2</f>
        <v>6</v>
      </c>
      <c r="AK15">
        <f>Notenliste!AE16</f>
        <v>0</v>
      </c>
      <c r="AL15">
        <f>Notenliste!$AF$2</f>
        <v>7</v>
      </c>
      <c r="AM15">
        <f>Notenliste!AF16</f>
        <v>0</v>
      </c>
      <c r="AN15">
        <f>Notenliste!$AG$2</f>
        <v>8</v>
      </c>
      <c r="AO15">
        <f>Notenliste!AG16</f>
        <v>0</v>
      </c>
      <c r="AP15">
        <f>Notenliste!$AH$2</f>
        <v>9</v>
      </c>
      <c r="AQ15">
        <f>Notenliste!AH16</f>
        <v>0</v>
      </c>
      <c r="AR15">
        <f>Notenliste!$AI$2</f>
        <v>10</v>
      </c>
      <c r="AS15">
        <f>Notenliste!AI16</f>
        <v>0</v>
      </c>
      <c r="AT15" s="11">
        <f>Notenliste!$AJ$2</f>
        <v>11</v>
      </c>
      <c r="AU15" s="11">
        <f>Notenliste!AJ16</f>
        <v>0</v>
      </c>
      <c r="AV15">
        <f>Notenliste!$AK$2</f>
        <v>12</v>
      </c>
      <c r="AW15">
        <f>Notenliste!AK16</f>
        <v>0</v>
      </c>
      <c r="AX15">
        <f>Notenliste!$AL$2</f>
        <v>13</v>
      </c>
      <c r="AY15">
        <f>Notenliste!AL16</f>
        <v>0</v>
      </c>
      <c r="AZ15">
        <f>Notenliste!$AM$2</f>
        <v>14</v>
      </c>
      <c r="BA15">
        <f>Notenliste!AM16</f>
        <v>0</v>
      </c>
      <c r="BB15">
        <f>Notenliste!$AN$2</f>
        <v>15</v>
      </c>
      <c r="BC15">
        <f>Notenliste!AN16</f>
        <v>0</v>
      </c>
      <c r="BD15">
        <f>Notenliste!$AO$2</f>
        <v>16</v>
      </c>
      <c r="BE15">
        <f>Notenliste!AO16</f>
        <v>0</v>
      </c>
      <c r="BF15">
        <f>Notenliste!$AP$2</f>
        <v>17</v>
      </c>
      <c r="BG15">
        <f>Notenliste!AP16</f>
        <v>0</v>
      </c>
      <c r="BH15">
        <f>Notenliste!$AQ$2</f>
        <v>18</v>
      </c>
      <c r="BI15">
        <f>Notenliste!AQ16</f>
        <v>0</v>
      </c>
      <c r="BJ15">
        <f>Notenliste!$AR$2</f>
        <v>19</v>
      </c>
      <c r="BK15">
        <f>Notenliste!AR16</f>
        <v>0</v>
      </c>
      <c r="BL15">
        <f>Notenliste!$AS$2</f>
        <v>20</v>
      </c>
      <c r="BM15">
        <f>Notenliste!AS16</f>
        <v>0</v>
      </c>
      <c r="BN15" t="str">
        <f t="shared" si="3"/>
        <v>Laborutensilien, Pünktlichkeit (13,3%)</v>
      </c>
      <c r="BO15">
        <v>0</v>
      </c>
      <c r="BP15" t="str">
        <f t="shared" si="4"/>
        <v>Soziale Kompetenz (13,3%)</v>
      </c>
      <c r="BQ15">
        <f t="shared" si="0"/>
        <v>0</v>
      </c>
      <c r="BR15" t="str">
        <f t="shared" si="5"/>
        <v>Sicherheitsaspekte (13,4%)</v>
      </c>
      <c r="BS15">
        <f t="shared" si="1"/>
        <v>0</v>
      </c>
      <c r="BT15" t="str">
        <f t="shared" si="6"/>
        <v>Labor-Handling (30%)</v>
      </c>
      <c r="BU15">
        <f t="shared" si="2"/>
        <v>0</v>
      </c>
      <c r="BV15">
        <f>Notenliste!E16</f>
        <v>0</v>
      </c>
      <c r="BW15">
        <f>Notenliste!D16</f>
        <v>0</v>
      </c>
      <c r="BX15">
        <f>Notenliste!$D$1</f>
        <v>10</v>
      </c>
      <c r="BY15">
        <f>Notenliste!G16</f>
        <v>0</v>
      </c>
      <c r="BZ15">
        <f>Notenliste!F16</f>
        <v>0</v>
      </c>
      <c r="CA15">
        <f>Notenliste!$F$1</f>
        <v>0</v>
      </c>
      <c r="CB15">
        <f>Notenliste!I16</f>
        <v>0</v>
      </c>
      <c r="CC15">
        <f>Notenliste!H16</f>
        <v>0</v>
      </c>
      <c r="CD15">
        <f>Notenliste!$H$1</f>
        <v>0</v>
      </c>
      <c r="CE15">
        <f>Notenliste!K16</f>
        <v>0</v>
      </c>
      <c r="CF15">
        <f>Notenliste!J16</f>
        <v>0</v>
      </c>
      <c r="CG15">
        <f>Notenliste!$J$1</f>
        <v>0</v>
      </c>
      <c r="CH15">
        <f>Notenliste!AW16</f>
        <v>0</v>
      </c>
    </row>
    <row r="16" spans="1:86" x14ac:dyDescent="0.25">
      <c r="A16" t="e">
        <f>'Schüler+Bedienungsanleitung'!#REF!</f>
        <v>#REF!</v>
      </c>
      <c r="B16" t="str">
        <f>Notenliste!$B$2</f>
        <v>24 25_1xCVT AMA N</v>
      </c>
      <c r="C16">
        <f>ROUND(Notenliste!AT17, 2)</f>
        <v>1</v>
      </c>
      <c r="D16" t="str">
        <f>Notenliste!N17</f>
        <v>ND</v>
      </c>
      <c r="E16" s="10" t="str">
        <f>Notenliste!AU17</f>
        <v>Nur MA</v>
      </c>
      <c r="F16" s="10" t="str">
        <f>Notenliste!P$2</f>
        <v>W1</v>
      </c>
      <c r="G16">
        <f>Notenliste!P17</f>
        <v>1</v>
      </c>
      <c r="H16" t="str">
        <f>Notenliste!Q$2</f>
        <v>W2</v>
      </c>
      <c r="I16">
        <f>Notenliste!Q17</f>
        <v>0</v>
      </c>
      <c r="J16" t="str">
        <f>Notenliste!$R$2</f>
        <v>W3</v>
      </c>
      <c r="K16">
        <f>Notenliste!R17</f>
        <v>0</v>
      </c>
      <c r="L16" t="str">
        <f>Notenliste!$S$2</f>
        <v>W4</v>
      </c>
      <c r="M16">
        <f>Notenliste!S17</f>
        <v>0</v>
      </c>
      <c r="N16" t="str">
        <f>Notenliste!$T$2</f>
        <v>W5</v>
      </c>
      <c r="O16">
        <f>Notenliste!T17</f>
        <v>0</v>
      </c>
      <c r="P16" t="str">
        <f>Notenliste!$U$2</f>
        <v>W6</v>
      </c>
      <c r="Q16">
        <f>Notenliste!U17</f>
        <v>0</v>
      </c>
      <c r="R16" t="str">
        <f>Notenliste!$V$2</f>
        <v>W7</v>
      </c>
      <c r="S16">
        <f>Notenliste!V17</f>
        <v>0</v>
      </c>
      <c r="T16" t="str">
        <f>Notenliste!$W$2</f>
        <v>W8</v>
      </c>
      <c r="U16">
        <f>Notenliste!W17</f>
        <v>0</v>
      </c>
      <c r="V16" t="str">
        <f>Notenliste!$X$2</f>
        <v>W9</v>
      </c>
      <c r="W16">
        <f>Notenliste!X17</f>
        <v>0</v>
      </c>
      <c r="X16" t="str">
        <f>Notenliste!$Y$2</f>
        <v>W10</v>
      </c>
      <c r="Y16">
        <f>Notenliste!Y17</f>
        <v>0</v>
      </c>
      <c r="Z16" t="str">
        <f>Notenliste!$Z$2</f>
        <v>1                        .</v>
      </c>
      <c r="AA16">
        <f>Notenliste!Z17</f>
        <v>0</v>
      </c>
      <c r="AB16">
        <f>Notenliste!$AA$2</f>
        <v>2</v>
      </c>
      <c r="AC16">
        <f>Notenliste!AA17</f>
        <v>0</v>
      </c>
      <c r="AD16">
        <f>Notenliste!$AB$2</f>
        <v>3</v>
      </c>
      <c r="AE16">
        <f>Notenliste!AB17</f>
        <v>0</v>
      </c>
      <c r="AF16">
        <f>Notenliste!$AC$2</f>
        <v>4</v>
      </c>
      <c r="AG16">
        <f>Notenliste!AC17</f>
        <v>0</v>
      </c>
      <c r="AH16">
        <f>Notenliste!$AD$2</f>
        <v>5</v>
      </c>
      <c r="AI16">
        <f>Notenliste!AD17</f>
        <v>0</v>
      </c>
      <c r="AJ16">
        <f>Notenliste!$AE$2</f>
        <v>6</v>
      </c>
      <c r="AK16">
        <f>Notenliste!AE17</f>
        <v>0</v>
      </c>
      <c r="AL16">
        <f>Notenliste!$AF$2</f>
        <v>7</v>
      </c>
      <c r="AM16">
        <f>Notenliste!AF17</f>
        <v>0</v>
      </c>
      <c r="AN16">
        <f>Notenliste!$AG$2</f>
        <v>8</v>
      </c>
      <c r="AO16">
        <f>Notenliste!AG17</f>
        <v>0</v>
      </c>
      <c r="AP16">
        <f>Notenliste!$AH$2</f>
        <v>9</v>
      </c>
      <c r="AQ16">
        <f>Notenliste!AH17</f>
        <v>0</v>
      </c>
      <c r="AR16">
        <f>Notenliste!$AI$2</f>
        <v>10</v>
      </c>
      <c r="AS16">
        <f>Notenliste!AI17</f>
        <v>0</v>
      </c>
      <c r="AT16" s="11">
        <f>Notenliste!$AJ$2</f>
        <v>11</v>
      </c>
      <c r="AU16" s="11">
        <f>Notenliste!AJ17</f>
        <v>0</v>
      </c>
      <c r="AV16">
        <f>Notenliste!$AK$2</f>
        <v>12</v>
      </c>
      <c r="AW16">
        <f>Notenliste!AK17</f>
        <v>0</v>
      </c>
      <c r="AX16">
        <f>Notenliste!$AL$2</f>
        <v>13</v>
      </c>
      <c r="AY16">
        <f>Notenliste!AL17</f>
        <v>0</v>
      </c>
      <c r="AZ16">
        <f>Notenliste!$AM$2</f>
        <v>14</v>
      </c>
      <c r="BA16">
        <f>Notenliste!AM17</f>
        <v>0</v>
      </c>
      <c r="BB16">
        <f>Notenliste!$AN$2</f>
        <v>15</v>
      </c>
      <c r="BC16">
        <f>Notenliste!AN17</f>
        <v>0</v>
      </c>
      <c r="BD16">
        <f>Notenliste!$AO$2</f>
        <v>16</v>
      </c>
      <c r="BE16">
        <f>Notenliste!AO17</f>
        <v>0</v>
      </c>
      <c r="BF16">
        <f>Notenliste!$AP$2</f>
        <v>17</v>
      </c>
      <c r="BG16">
        <f>Notenliste!AP17</f>
        <v>0</v>
      </c>
      <c r="BH16">
        <f>Notenliste!$AQ$2</f>
        <v>18</v>
      </c>
      <c r="BI16">
        <f>Notenliste!AQ17</f>
        <v>0</v>
      </c>
      <c r="BJ16">
        <f>Notenliste!$AR$2</f>
        <v>19</v>
      </c>
      <c r="BK16">
        <f>Notenliste!AR17</f>
        <v>0</v>
      </c>
      <c r="BL16">
        <f>Notenliste!$AS$2</f>
        <v>20</v>
      </c>
      <c r="BM16">
        <f>Notenliste!AS17</f>
        <v>0</v>
      </c>
      <c r="BN16" t="str">
        <f t="shared" si="3"/>
        <v>Laborutensilien, Pünktlichkeit (13,3%)</v>
      </c>
      <c r="BO16">
        <v>0</v>
      </c>
      <c r="BP16" t="str">
        <f t="shared" si="4"/>
        <v>Soziale Kompetenz (13,3%)</v>
      </c>
      <c r="BQ16">
        <f t="shared" si="0"/>
        <v>0</v>
      </c>
      <c r="BR16" t="str">
        <f t="shared" si="5"/>
        <v>Sicherheitsaspekte (13,4%)</v>
      </c>
      <c r="BS16">
        <f t="shared" si="1"/>
        <v>0</v>
      </c>
      <c r="BT16" t="str">
        <f t="shared" si="6"/>
        <v>Labor-Handling (30%)</v>
      </c>
      <c r="BU16">
        <f t="shared" si="2"/>
        <v>0</v>
      </c>
      <c r="BV16">
        <f>Notenliste!E17</f>
        <v>0</v>
      </c>
      <c r="BW16">
        <f>Notenliste!D17</f>
        <v>0</v>
      </c>
      <c r="BX16">
        <f>Notenliste!$D$1</f>
        <v>10</v>
      </c>
      <c r="BY16">
        <f>Notenliste!G17</f>
        <v>0</v>
      </c>
      <c r="BZ16">
        <f>Notenliste!F17</f>
        <v>0</v>
      </c>
      <c r="CA16">
        <f>Notenliste!$F$1</f>
        <v>0</v>
      </c>
      <c r="CB16">
        <f>Notenliste!I17</f>
        <v>0</v>
      </c>
      <c r="CC16">
        <f>Notenliste!H17</f>
        <v>0</v>
      </c>
      <c r="CD16">
        <f>Notenliste!$H$1</f>
        <v>0</v>
      </c>
      <c r="CE16">
        <f>Notenliste!K17</f>
        <v>0</v>
      </c>
      <c r="CF16">
        <f>Notenliste!J17</f>
        <v>0</v>
      </c>
      <c r="CG16">
        <f>Notenliste!$J$1</f>
        <v>0</v>
      </c>
      <c r="CH16">
        <f>Notenliste!AW17</f>
        <v>0</v>
      </c>
    </row>
    <row r="17" spans="1:86" x14ac:dyDescent="0.25">
      <c r="A17" t="e">
        <f>'Schüler+Bedienungsanleitung'!#REF!</f>
        <v>#REF!</v>
      </c>
      <c r="B17" t="str">
        <f>Notenliste!$B$2</f>
        <v>24 25_1xCVT AMA N</v>
      </c>
      <c r="C17">
        <f>ROUND(Notenliste!AT18, 2)</f>
        <v>1</v>
      </c>
      <c r="D17" t="str">
        <f>Notenliste!N18</f>
        <v>ND</v>
      </c>
      <c r="E17" s="10" t="str">
        <f>Notenliste!AU18</f>
        <v>Nur MA</v>
      </c>
      <c r="F17" s="10" t="str">
        <f>Notenliste!P$2</f>
        <v>W1</v>
      </c>
      <c r="G17">
        <f>Notenliste!P18</f>
        <v>1</v>
      </c>
      <c r="H17" t="str">
        <f>Notenliste!Q$2</f>
        <v>W2</v>
      </c>
      <c r="I17">
        <f>Notenliste!Q18</f>
        <v>0</v>
      </c>
      <c r="J17" t="str">
        <f>Notenliste!$R$2</f>
        <v>W3</v>
      </c>
      <c r="K17">
        <f>Notenliste!R18</f>
        <v>0</v>
      </c>
      <c r="L17" t="str">
        <f>Notenliste!$S$2</f>
        <v>W4</v>
      </c>
      <c r="M17">
        <f>Notenliste!S18</f>
        <v>0</v>
      </c>
      <c r="N17" t="str">
        <f>Notenliste!$T$2</f>
        <v>W5</v>
      </c>
      <c r="O17">
        <f>Notenliste!T18</f>
        <v>0</v>
      </c>
      <c r="P17" t="str">
        <f>Notenliste!$U$2</f>
        <v>W6</v>
      </c>
      <c r="Q17">
        <f>Notenliste!U18</f>
        <v>0</v>
      </c>
      <c r="R17" t="str">
        <f>Notenliste!$V$2</f>
        <v>W7</v>
      </c>
      <c r="S17">
        <f>Notenliste!V18</f>
        <v>0</v>
      </c>
      <c r="T17" t="str">
        <f>Notenliste!$W$2</f>
        <v>W8</v>
      </c>
      <c r="U17">
        <f>Notenliste!W18</f>
        <v>0</v>
      </c>
      <c r="V17" t="str">
        <f>Notenliste!$X$2</f>
        <v>W9</v>
      </c>
      <c r="W17">
        <f>Notenliste!X18</f>
        <v>0</v>
      </c>
      <c r="X17" t="str">
        <f>Notenliste!$Y$2</f>
        <v>W10</v>
      </c>
      <c r="Y17">
        <f>Notenliste!Y18</f>
        <v>0</v>
      </c>
      <c r="Z17" t="str">
        <f>Notenliste!$Z$2</f>
        <v>1                        .</v>
      </c>
      <c r="AA17">
        <f>Notenliste!Z18</f>
        <v>0</v>
      </c>
      <c r="AB17">
        <f>Notenliste!$AA$2</f>
        <v>2</v>
      </c>
      <c r="AC17">
        <f>Notenliste!AA18</f>
        <v>0</v>
      </c>
      <c r="AD17">
        <f>Notenliste!$AB$2</f>
        <v>3</v>
      </c>
      <c r="AE17">
        <f>Notenliste!AB18</f>
        <v>0</v>
      </c>
      <c r="AF17">
        <f>Notenliste!$AC$2</f>
        <v>4</v>
      </c>
      <c r="AG17">
        <f>Notenliste!AC18</f>
        <v>0</v>
      </c>
      <c r="AH17">
        <f>Notenliste!$AD$2</f>
        <v>5</v>
      </c>
      <c r="AI17">
        <f>Notenliste!AD18</f>
        <v>0</v>
      </c>
      <c r="AJ17">
        <f>Notenliste!$AE$2</f>
        <v>6</v>
      </c>
      <c r="AK17">
        <f>Notenliste!AE18</f>
        <v>0</v>
      </c>
      <c r="AL17">
        <f>Notenliste!$AF$2</f>
        <v>7</v>
      </c>
      <c r="AM17">
        <f>Notenliste!AF18</f>
        <v>0</v>
      </c>
      <c r="AN17">
        <f>Notenliste!$AG$2</f>
        <v>8</v>
      </c>
      <c r="AO17">
        <f>Notenliste!AG18</f>
        <v>0</v>
      </c>
      <c r="AP17">
        <f>Notenliste!$AH$2</f>
        <v>9</v>
      </c>
      <c r="AQ17">
        <f>Notenliste!AH18</f>
        <v>0</v>
      </c>
      <c r="AR17">
        <f>Notenliste!$AI$2</f>
        <v>10</v>
      </c>
      <c r="AS17">
        <f>Notenliste!AI18</f>
        <v>0</v>
      </c>
      <c r="AT17" s="11">
        <f>Notenliste!$AJ$2</f>
        <v>11</v>
      </c>
      <c r="AU17" s="11">
        <f>Notenliste!AJ18</f>
        <v>0</v>
      </c>
      <c r="AV17">
        <f>Notenliste!$AK$2</f>
        <v>12</v>
      </c>
      <c r="AW17">
        <f>Notenliste!AK18</f>
        <v>0</v>
      </c>
      <c r="AX17">
        <f>Notenliste!$AL$2</f>
        <v>13</v>
      </c>
      <c r="AY17">
        <f>Notenliste!AL18</f>
        <v>0</v>
      </c>
      <c r="AZ17">
        <f>Notenliste!$AM$2</f>
        <v>14</v>
      </c>
      <c r="BA17">
        <f>Notenliste!AM18</f>
        <v>0</v>
      </c>
      <c r="BB17">
        <f>Notenliste!$AN$2</f>
        <v>15</v>
      </c>
      <c r="BC17">
        <f>Notenliste!AN18</f>
        <v>0</v>
      </c>
      <c r="BD17">
        <f>Notenliste!$AO$2</f>
        <v>16</v>
      </c>
      <c r="BE17">
        <f>Notenliste!AO18</f>
        <v>0</v>
      </c>
      <c r="BF17">
        <f>Notenliste!$AP$2</f>
        <v>17</v>
      </c>
      <c r="BG17">
        <f>Notenliste!AP18</f>
        <v>0</v>
      </c>
      <c r="BH17">
        <f>Notenliste!$AQ$2</f>
        <v>18</v>
      </c>
      <c r="BI17">
        <f>Notenliste!AQ18</f>
        <v>0</v>
      </c>
      <c r="BJ17">
        <f>Notenliste!$AR$2</f>
        <v>19</v>
      </c>
      <c r="BK17">
        <f>Notenliste!AR18</f>
        <v>0</v>
      </c>
      <c r="BL17">
        <f>Notenliste!$AS$2</f>
        <v>20</v>
      </c>
      <c r="BM17">
        <f>Notenliste!AS18</f>
        <v>0</v>
      </c>
      <c r="BN17" t="str">
        <f t="shared" si="3"/>
        <v>Laborutensilien, Pünktlichkeit (13,3%)</v>
      </c>
      <c r="BO17">
        <v>0</v>
      </c>
      <c r="BP17" t="str">
        <f t="shared" si="4"/>
        <v>Soziale Kompetenz (13,3%)</v>
      </c>
      <c r="BQ17">
        <f t="shared" si="0"/>
        <v>0</v>
      </c>
      <c r="BR17" t="str">
        <f t="shared" si="5"/>
        <v>Sicherheitsaspekte (13,4%)</v>
      </c>
      <c r="BS17">
        <f t="shared" si="1"/>
        <v>0</v>
      </c>
      <c r="BT17" t="str">
        <f t="shared" si="6"/>
        <v>Labor-Handling (30%)</v>
      </c>
      <c r="BU17">
        <f t="shared" si="2"/>
        <v>0</v>
      </c>
      <c r="BV17">
        <f>Notenliste!E18</f>
        <v>0</v>
      </c>
      <c r="BW17">
        <f>Notenliste!D18</f>
        <v>0</v>
      </c>
      <c r="BX17">
        <f>Notenliste!$D$1</f>
        <v>10</v>
      </c>
      <c r="BY17">
        <f>Notenliste!G18</f>
        <v>0</v>
      </c>
      <c r="BZ17">
        <f>Notenliste!F18</f>
        <v>0</v>
      </c>
      <c r="CA17">
        <f>Notenliste!$F$1</f>
        <v>0</v>
      </c>
      <c r="CB17">
        <f>Notenliste!I18</f>
        <v>0</v>
      </c>
      <c r="CC17">
        <f>Notenliste!H18</f>
        <v>0</v>
      </c>
      <c r="CD17">
        <f>Notenliste!$H$1</f>
        <v>0</v>
      </c>
      <c r="CE17">
        <f>Notenliste!K18</f>
        <v>0</v>
      </c>
      <c r="CF17">
        <f>Notenliste!J18</f>
        <v>0</v>
      </c>
      <c r="CG17">
        <f>Notenliste!$J$1</f>
        <v>0</v>
      </c>
      <c r="CH17">
        <f>Notenliste!AW18</f>
        <v>0</v>
      </c>
    </row>
    <row r="18" spans="1:86" x14ac:dyDescent="0.25">
      <c r="A18" t="e">
        <f>'Schüler+Bedienungsanleitung'!#REF!</f>
        <v>#REF!</v>
      </c>
      <c r="B18" t="str">
        <f>Notenliste!$B$2</f>
        <v>24 25_1xCVT AMA N</v>
      </c>
      <c r="C18">
        <f>ROUND(Notenliste!AT19, 2)</f>
        <v>1</v>
      </c>
      <c r="D18" t="str">
        <f>Notenliste!N19</f>
        <v>ND</v>
      </c>
      <c r="E18" s="10" t="str">
        <f>Notenliste!AU19</f>
        <v>Nur MA</v>
      </c>
      <c r="F18" s="10" t="str">
        <f>Notenliste!P$2</f>
        <v>W1</v>
      </c>
      <c r="G18">
        <f>Notenliste!P19</f>
        <v>1</v>
      </c>
      <c r="H18" t="str">
        <f>Notenliste!Q$2</f>
        <v>W2</v>
      </c>
      <c r="I18">
        <f>Notenliste!Q19</f>
        <v>0</v>
      </c>
      <c r="J18" t="str">
        <f>Notenliste!$R$2</f>
        <v>W3</v>
      </c>
      <c r="K18">
        <f>Notenliste!R19</f>
        <v>0</v>
      </c>
      <c r="L18" t="str">
        <f>Notenliste!$S$2</f>
        <v>W4</v>
      </c>
      <c r="M18">
        <f>Notenliste!S19</f>
        <v>0</v>
      </c>
      <c r="N18" t="str">
        <f>Notenliste!$T$2</f>
        <v>W5</v>
      </c>
      <c r="O18">
        <f>Notenliste!T19</f>
        <v>0</v>
      </c>
      <c r="P18" t="str">
        <f>Notenliste!$U$2</f>
        <v>W6</v>
      </c>
      <c r="Q18">
        <f>Notenliste!U19</f>
        <v>0</v>
      </c>
      <c r="R18" t="str">
        <f>Notenliste!$V$2</f>
        <v>W7</v>
      </c>
      <c r="S18">
        <f>Notenliste!V19</f>
        <v>0</v>
      </c>
      <c r="T18" t="str">
        <f>Notenliste!$W$2</f>
        <v>W8</v>
      </c>
      <c r="U18">
        <f>Notenliste!W19</f>
        <v>0</v>
      </c>
      <c r="V18" t="str">
        <f>Notenliste!$X$2</f>
        <v>W9</v>
      </c>
      <c r="W18">
        <f>Notenliste!X19</f>
        <v>0</v>
      </c>
      <c r="X18" t="str">
        <f>Notenliste!$Y$2</f>
        <v>W10</v>
      </c>
      <c r="Y18">
        <f>Notenliste!Y19</f>
        <v>0</v>
      </c>
      <c r="Z18" t="str">
        <f>Notenliste!$Z$2</f>
        <v>1                        .</v>
      </c>
      <c r="AA18">
        <f>Notenliste!Z19</f>
        <v>0</v>
      </c>
      <c r="AB18">
        <f>Notenliste!$AA$2</f>
        <v>2</v>
      </c>
      <c r="AC18">
        <f>Notenliste!AA19</f>
        <v>0</v>
      </c>
      <c r="AD18">
        <f>Notenliste!$AB$2</f>
        <v>3</v>
      </c>
      <c r="AE18">
        <f>Notenliste!AB19</f>
        <v>0</v>
      </c>
      <c r="AF18">
        <f>Notenliste!$AC$2</f>
        <v>4</v>
      </c>
      <c r="AG18">
        <f>Notenliste!AC19</f>
        <v>0</v>
      </c>
      <c r="AH18">
        <f>Notenliste!$AD$2</f>
        <v>5</v>
      </c>
      <c r="AI18">
        <f>Notenliste!AD19</f>
        <v>0</v>
      </c>
      <c r="AJ18">
        <f>Notenliste!$AE$2</f>
        <v>6</v>
      </c>
      <c r="AK18">
        <f>Notenliste!AE19</f>
        <v>0</v>
      </c>
      <c r="AL18">
        <f>Notenliste!$AF$2</f>
        <v>7</v>
      </c>
      <c r="AM18">
        <f>Notenliste!AF19</f>
        <v>0</v>
      </c>
      <c r="AN18">
        <f>Notenliste!$AG$2</f>
        <v>8</v>
      </c>
      <c r="AO18">
        <f>Notenliste!AG19</f>
        <v>0</v>
      </c>
      <c r="AP18">
        <f>Notenliste!$AH$2</f>
        <v>9</v>
      </c>
      <c r="AQ18">
        <f>Notenliste!AH19</f>
        <v>0</v>
      </c>
      <c r="AR18">
        <f>Notenliste!$AI$2</f>
        <v>10</v>
      </c>
      <c r="AS18">
        <f>Notenliste!AI19</f>
        <v>0</v>
      </c>
      <c r="AT18" s="11">
        <f>Notenliste!$AJ$2</f>
        <v>11</v>
      </c>
      <c r="AU18" s="11">
        <f>Notenliste!AJ19</f>
        <v>0</v>
      </c>
      <c r="AV18">
        <f>Notenliste!$AK$2</f>
        <v>12</v>
      </c>
      <c r="AW18">
        <f>Notenliste!AK19</f>
        <v>0</v>
      </c>
      <c r="AX18">
        <f>Notenliste!$AL$2</f>
        <v>13</v>
      </c>
      <c r="AY18">
        <f>Notenliste!AL19</f>
        <v>0</v>
      </c>
      <c r="AZ18">
        <f>Notenliste!$AM$2</f>
        <v>14</v>
      </c>
      <c r="BA18">
        <f>Notenliste!AM19</f>
        <v>0</v>
      </c>
      <c r="BB18">
        <f>Notenliste!$AN$2</f>
        <v>15</v>
      </c>
      <c r="BC18">
        <f>Notenliste!AN19</f>
        <v>0</v>
      </c>
      <c r="BD18">
        <f>Notenliste!$AO$2</f>
        <v>16</v>
      </c>
      <c r="BE18">
        <f>Notenliste!AO19</f>
        <v>0</v>
      </c>
      <c r="BF18">
        <f>Notenliste!$AP$2</f>
        <v>17</v>
      </c>
      <c r="BG18">
        <f>Notenliste!AP19</f>
        <v>0</v>
      </c>
      <c r="BH18">
        <f>Notenliste!$AQ$2</f>
        <v>18</v>
      </c>
      <c r="BI18">
        <f>Notenliste!AQ19</f>
        <v>0</v>
      </c>
      <c r="BJ18">
        <f>Notenliste!$AR$2</f>
        <v>19</v>
      </c>
      <c r="BK18">
        <f>Notenliste!AR19</f>
        <v>0</v>
      </c>
      <c r="BL18">
        <f>Notenliste!$AS$2</f>
        <v>20</v>
      </c>
      <c r="BM18">
        <f>Notenliste!AS19</f>
        <v>0</v>
      </c>
      <c r="BN18" t="str">
        <f t="shared" si="3"/>
        <v>Laborutensilien, Pünktlichkeit (13,3%)</v>
      </c>
      <c r="BO18">
        <v>0</v>
      </c>
      <c r="BP18" t="str">
        <f t="shared" si="4"/>
        <v>Soziale Kompetenz (13,3%)</v>
      </c>
      <c r="BQ18">
        <f t="shared" si="0"/>
        <v>0</v>
      </c>
      <c r="BR18" t="str">
        <f t="shared" si="5"/>
        <v>Sicherheitsaspekte (13,4%)</v>
      </c>
      <c r="BS18">
        <f t="shared" si="1"/>
        <v>0</v>
      </c>
      <c r="BT18" t="str">
        <f t="shared" si="6"/>
        <v>Labor-Handling (30%)</v>
      </c>
      <c r="BU18">
        <f t="shared" si="2"/>
        <v>0</v>
      </c>
      <c r="BV18">
        <f>Notenliste!E19</f>
        <v>0</v>
      </c>
      <c r="BW18">
        <f>Notenliste!D19</f>
        <v>0</v>
      </c>
      <c r="BX18">
        <f>Notenliste!$D$1</f>
        <v>10</v>
      </c>
      <c r="BY18">
        <f>Notenliste!G19</f>
        <v>0</v>
      </c>
      <c r="BZ18">
        <f>Notenliste!F19</f>
        <v>0</v>
      </c>
      <c r="CA18">
        <f>Notenliste!$F$1</f>
        <v>0</v>
      </c>
      <c r="CB18">
        <f>Notenliste!I19</f>
        <v>0</v>
      </c>
      <c r="CC18">
        <f>Notenliste!H19</f>
        <v>0</v>
      </c>
      <c r="CD18">
        <f>Notenliste!$H$1</f>
        <v>0</v>
      </c>
      <c r="CE18">
        <f>Notenliste!K19</f>
        <v>0</v>
      </c>
      <c r="CF18">
        <f>Notenliste!J19</f>
        <v>0</v>
      </c>
      <c r="CG18">
        <f>Notenliste!$J$1</f>
        <v>0</v>
      </c>
      <c r="CH18">
        <f>Notenliste!AW19</f>
        <v>0</v>
      </c>
    </row>
    <row r="19" spans="1:86" x14ac:dyDescent="0.25">
      <c r="A19" t="e">
        <f>'Schüler+Bedienungsanleitung'!#REF!</f>
        <v>#REF!</v>
      </c>
      <c r="B19" t="str">
        <f>Notenliste!$B$2</f>
        <v>24 25_1xCVT AMA N</v>
      </c>
      <c r="C19">
        <f>ROUND(Notenliste!AT20, 2)</f>
        <v>1</v>
      </c>
      <c r="D19" t="str">
        <f>Notenliste!N20</f>
        <v>ND</v>
      </c>
      <c r="E19" s="10" t="str">
        <f>Notenliste!AU20</f>
        <v>Nur MA</v>
      </c>
      <c r="F19" s="10" t="str">
        <f>Notenliste!P$2</f>
        <v>W1</v>
      </c>
      <c r="G19">
        <f>Notenliste!P20</f>
        <v>1</v>
      </c>
      <c r="H19" t="str">
        <f>Notenliste!Q$2</f>
        <v>W2</v>
      </c>
      <c r="I19">
        <f>Notenliste!Q20</f>
        <v>0</v>
      </c>
      <c r="J19" t="str">
        <f>Notenliste!$R$2</f>
        <v>W3</v>
      </c>
      <c r="K19">
        <f>Notenliste!R20</f>
        <v>0</v>
      </c>
      <c r="L19" t="str">
        <f>Notenliste!$S$2</f>
        <v>W4</v>
      </c>
      <c r="M19">
        <f>Notenliste!S20</f>
        <v>0</v>
      </c>
      <c r="N19" t="str">
        <f>Notenliste!$T$2</f>
        <v>W5</v>
      </c>
      <c r="O19">
        <f>Notenliste!T20</f>
        <v>0</v>
      </c>
      <c r="P19" t="str">
        <f>Notenliste!$U$2</f>
        <v>W6</v>
      </c>
      <c r="Q19">
        <f>Notenliste!U20</f>
        <v>0</v>
      </c>
      <c r="R19" t="str">
        <f>Notenliste!$V$2</f>
        <v>W7</v>
      </c>
      <c r="S19">
        <f>Notenliste!V20</f>
        <v>0</v>
      </c>
      <c r="T19" t="str">
        <f>Notenliste!$W$2</f>
        <v>W8</v>
      </c>
      <c r="U19">
        <f>Notenliste!W20</f>
        <v>0</v>
      </c>
      <c r="V19" t="str">
        <f>Notenliste!$X$2</f>
        <v>W9</v>
      </c>
      <c r="W19">
        <f>Notenliste!X20</f>
        <v>0</v>
      </c>
      <c r="X19" t="str">
        <f>Notenliste!$Y$2</f>
        <v>W10</v>
      </c>
      <c r="Y19">
        <f>Notenliste!Y20</f>
        <v>0</v>
      </c>
      <c r="Z19" t="str">
        <f>Notenliste!$Z$2</f>
        <v>1                        .</v>
      </c>
      <c r="AA19">
        <f>Notenliste!Z20</f>
        <v>0</v>
      </c>
      <c r="AB19">
        <f>Notenliste!$AA$2</f>
        <v>2</v>
      </c>
      <c r="AC19">
        <f>Notenliste!AA20</f>
        <v>0</v>
      </c>
      <c r="AD19">
        <f>Notenliste!$AB$2</f>
        <v>3</v>
      </c>
      <c r="AE19">
        <f>Notenliste!AB20</f>
        <v>0</v>
      </c>
      <c r="AF19">
        <f>Notenliste!$AC$2</f>
        <v>4</v>
      </c>
      <c r="AG19">
        <f>Notenliste!AC20</f>
        <v>0</v>
      </c>
      <c r="AH19">
        <f>Notenliste!$AD$2</f>
        <v>5</v>
      </c>
      <c r="AI19">
        <f>Notenliste!AD20</f>
        <v>0</v>
      </c>
      <c r="AJ19">
        <f>Notenliste!$AE$2</f>
        <v>6</v>
      </c>
      <c r="AK19">
        <f>Notenliste!AE20</f>
        <v>0</v>
      </c>
      <c r="AL19">
        <f>Notenliste!$AF$2</f>
        <v>7</v>
      </c>
      <c r="AM19">
        <f>Notenliste!AF20</f>
        <v>0</v>
      </c>
      <c r="AN19">
        <f>Notenliste!$AG$2</f>
        <v>8</v>
      </c>
      <c r="AO19">
        <f>Notenliste!AG20</f>
        <v>0</v>
      </c>
      <c r="AP19">
        <f>Notenliste!$AH$2</f>
        <v>9</v>
      </c>
      <c r="AQ19">
        <f>Notenliste!AH20</f>
        <v>0</v>
      </c>
      <c r="AR19">
        <f>Notenliste!$AI$2</f>
        <v>10</v>
      </c>
      <c r="AS19">
        <f>Notenliste!AI20</f>
        <v>0</v>
      </c>
      <c r="AT19" s="11">
        <f>Notenliste!$AJ$2</f>
        <v>11</v>
      </c>
      <c r="AU19" s="11">
        <f>Notenliste!AJ20</f>
        <v>0</v>
      </c>
      <c r="AV19">
        <f>Notenliste!$AK$2</f>
        <v>12</v>
      </c>
      <c r="AW19">
        <f>Notenliste!AK20</f>
        <v>0</v>
      </c>
      <c r="AX19">
        <f>Notenliste!$AL$2</f>
        <v>13</v>
      </c>
      <c r="AY19">
        <f>Notenliste!AL20</f>
        <v>0</v>
      </c>
      <c r="AZ19">
        <f>Notenliste!$AM$2</f>
        <v>14</v>
      </c>
      <c r="BA19">
        <f>Notenliste!AM20</f>
        <v>0</v>
      </c>
      <c r="BB19">
        <f>Notenliste!$AN$2</f>
        <v>15</v>
      </c>
      <c r="BC19">
        <f>Notenliste!AN20</f>
        <v>0</v>
      </c>
      <c r="BD19">
        <f>Notenliste!$AO$2</f>
        <v>16</v>
      </c>
      <c r="BE19">
        <f>Notenliste!AO20</f>
        <v>0</v>
      </c>
      <c r="BF19">
        <f>Notenliste!$AP$2</f>
        <v>17</v>
      </c>
      <c r="BG19">
        <f>Notenliste!AP20</f>
        <v>0</v>
      </c>
      <c r="BH19">
        <f>Notenliste!$AQ$2</f>
        <v>18</v>
      </c>
      <c r="BI19">
        <f>Notenliste!AQ20</f>
        <v>0</v>
      </c>
      <c r="BJ19">
        <f>Notenliste!$AR$2</f>
        <v>19</v>
      </c>
      <c r="BK19">
        <f>Notenliste!AR20</f>
        <v>0</v>
      </c>
      <c r="BL19">
        <f>Notenliste!$AS$2</f>
        <v>20</v>
      </c>
      <c r="BM19">
        <f>Notenliste!AS20</f>
        <v>0</v>
      </c>
      <c r="BN19" t="str">
        <f t="shared" si="3"/>
        <v>Laborutensilien, Pünktlichkeit (13,3%)</v>
      </c>
      <c r="BO19">
        <v>0</v>
      </c>
      <c r="BP19" t="str">
        <f t="shared" si="4"/>
        <v>Soziale Kompetenz (13,3%)</v>
      </c>
      <c r="BQ19">
        <f t="shared" si="0"/>
        <v>0</v>
      </c>
      <c r="BR19" t="str">
        <f t="shared" si="5"/>
        <v>Sicherheitsaspekte (13,4%)</v>
      </c>
      <c r="BS19">
        <f t="shared" si="1"/>
        <v>0</v>
      </c>
      <c r="BT19" t="str">
        <f t="shared" si="6"/>
        <v>Labor-Handling (30%)</v>
      </c>
      <c r="BU19">
        <f t="shared" si="2"/>
        <v>0</v>
      </c>
      <c r="BV19">
        <f>Notenliste!E20</f>
        <v>0</v>
      </c>
      <c r="BW19">
        <f>Notenliste!D20</f>
        <v>0</v>
      </c>
      <c r="BX19">
        <f>Notenliste!$D$1</f>
        <v>10</v>
      </c>
      <c r="BY19">
        <f>Notenliste!G20</f>
        <v>0</v>
      </c>
      <c r="BZ19">
        <f>Notenliste!F20</f>
        <v>0</v>
      </c>
      <c r="CA19">
        <f>Notenliste!$F$1</f>
        <v>0</v>
      </c>
      <c r="CB19">
        <f>Notenliste!I20</f>
        <v>0</v>
      </c>
      <c r="CC19">
        <f>Notenliste!H20</f>
        <v>0</v>
      </c>
      <c r="CD19">
        <f>Notenliste!$H$1</f>
        <v>0</v>
      </c>
      <c r="CE19">
        <f>Notenliste!K20</f>
        <v>0</v>
      </c>
      <c r="CF19">
        <f>Notenliste!J20</f>
        <v>0</v>
      </c>
      <c r="CG19">
        <f>Notenliste!$J$1</f>
        <v>0</v>
      </c>
      <c r="CH19">
        <f>Notenliste!AW20</f>
        <v>0</v>
      </c>
    </row>
    <row r="20" spans="1:86" x14ac:dyDescent="0.25">
      <c r="A20" t="e">
        <f>'Schüler+Bedienungsanleitung'!#REF!</f>
        <v>#REF!</v>
      </c>
      <c r="B20" t="str">
        <f>Notenliste!$B$2</f>
        <v>24 25_1xCVT AMA N</v>
      </c>
      <c r="C20">
        <f>ROUND(Notenliste!AT21, 2)</f>
        <v>1</v>
      </c>
      <c r="D20" t="str">
        <f>Notenliste!N21</f>
        <v>ND</v>
      </c>
      <c r="E20" s="10" t="str">
        <f>Notenliste!AU21</f>
        <v>Nur MA</v>
      </c>
      <c r="F20" s="10" t="str">
        <f>Notenliste!P$2</f>
        <v>W1</v>
      </c>
      <c r="G20">
        <f>Notenliste!P21</f>
        <v>1</v>
      </c>
      <c r="H20" t="str">
        <f>Notenliste!Q$2</f>
        <v>W2</v>
      </c>
      <c r="I20">
        <f>Notenliste!Q21</f>
        <v>0</v>
      </c>
      <c r="J20" t="str">
        <f>Notenliste!$R$2</f>
        <v>W3</v>
      </c>
      <c r="K20">
        <f>Notenliste!R21</f>
        <v>0</v>
      </c>
      <c r="L20" t="str">
        <f>Notenliste!$S$2</f>
        <v>W4</v>
      </c>
      <c r="M20">
        <f>Notenliste!S21</f>
        <v>0</v>
      </c>
      <c r="N20" t="str">
        <f>Notenliste!$T$2</f>
        <v>W5</v>
      </c>
      <c r="O20">
        <f>Notenliste!T21</f>
        <v>0</v>
      </c>
      <c r="P20" t="str">
        <f>Notenliste!$U$2</f>
        <v>W6</v>
      </c>
      <c r="Q20">
        <f>Notenliste!U21</f>
        <v>0</v>
      </c>
      <c r="R20" t="str">
        <f>Notenliste!$V$2</f>
        <v>W7</v>
      </c>
      <c r="S20">
        <f>Notenliste!V21</f>
        <v>0</v>
      </c>
      <c r="T20" t="str">
        <f>Notenliste!$W$2</f>
        <v>W8</v>
      </c>
      <c r="U20">
        <f>Notenliste!W21</f>
        <v>0</v>
      </c>
      <c r="V20" t="str">
        <f>Notenliste!$X$2</f>
        <v>W9</v>
      </c>
      <c r="W20">
        <f>Notenliste!X21</f>
        <v>0</v>
      </c>
      <c r="X20" t="str">
        <f>Notenliste!$Y$2</f>
        <v>W10</v>
      </c>
      <c r="Y20">
        <f>Notenliste!Y21</f>
        <v>0</v>
      </c>
      <c r="Z20" t="str">
        <f>Notenliste!$Z$2</f>
        <v>1                        .</v>
      </c>
      <c r="AA20">
        <f>Notenliste!Z21</f>
        <v>0</v>
      </c>
      <c r="AB20">
        <f>Notenliste!$AA$2</f>
        <v>2</v>
      </c>
      <c r="AC20">
        <f>Notenliste!AA21</f>
        <v>0</v>
      </c>
      <c r="AD20">
        <f>Notenliste!$AB$2</f>
        <v>3</v>
      </c>
      <c r="AE20">
        <f>Notenliste!AB21</f>
        <v>0</v>
      </c>
      <c r="AF20">
        <f>Notenliste!$AC$2</f>
        <v>4</v>
      </c>
      <c r="AG20">
        <f>Notenliste!AC21</f>
        <v>0</v>
      </c>
      <c r="AH20">
        <f>Notenliste!$AD$2</f>
        <v>5</v>
      </c>
      <c r="AI20">
        <f>Notenliste!AD21</f>
        <v>0</v>
      </c>
      <c r="AJ20">
        <f>Notenliste!$AE$2</f>
        <v>6</v>
      </c>
      <c r="AK20">
        <f>Notenliste!AE21</f>
        <v>0</v>
      </c>
      <c r="AL20">
        <f>Notenliste!$AF$2</f>
        <v>7</v>
      </c>
      <c r="AM20">
        <f>Notenliste!AF21</f>
        <v>0</v>
      </c>
      <c r="AN20">
        <f>Notenliste!$AG$2</f>
        <v>8</v>
      </c>
      <c r="AO20">
        <f>Notenliste!AG21</f>
        <v>0</v>
      </c>
      <c r="AP20">
        <f>Notenliste!$AH$2</f>
        <v>9</v>
      </c>
      <c r="AQ20">
        <f>Notenliste!AH21</f>
        <v>0</v>
      </c>
      <c r="AR20">
        <f>Notenliste!$AI$2</f>
        <v>10</v>
      </c>
      <c r="AS20">
        <f>Notenliste!AI21</f>
        <v>0</v>
      </c>
      <c r="AT20" s="11">
        <f>Notenliste!$AJ$2</f>
        <v>11</v>
      </c>
      <c r="AU20" s="11">
        <f>Notenliste!AJ21</f>
        <v>0</v>
      </c>
      <c r="AV20">
        <f>Notenliste!$AK$2</f>
        <v>12</v>
      </c>
      <c r="AW20">
        <f>Notenliste!AK21</f>
        <v>0</v>
      </c>
      <c r="AX20">
        <f>Notenliste!$AL$2</f>
        <v>13</v>
      </c>
      <c r="AY20">
        <f>Notenliste!AL21</f>
        <v>0</v>
      </c>
      <c r="AZ20">
        <f>Notenliste!$AM$2</f>
        <v>14</v>
      </c>
      <c r="BA20">
        <f>Notenliste!AM21</f>
        <v>0</v>
      </c>
      <c r="BB20">
        <f>Notenliste!$AN$2</f>
        <v>15</v>
      </c>
      <c r="BC20">
        <f>Notenliste!AN21</f>
        <v>0</v>
      </c>
      <c r="BD20">
        <f>Notenliste!$AO$2</f>
        <v>16</v>
      </c>
      <c r="BE20">
        <f>Notenliste!AO21</f>
        <v>0</v>
      </c>
      <c r="BF20">
        <f>Notenliste!$AP$2</f>
        <v>17</v>
      </c>
      <c r="BG20">
        <f>Notenliste!AP21</f>
        <v>0</v>
      </c>
      <c r="BH20">
        <f>Notenliste!$AQ$2</f>
        <v>18</v>
      </c>
      <c r="BI20">
        <f>Notenliste!AQ21</f>
        <v>0</v>
      </c>
      <c r="BJ20">
        <f>Notenliste!$AR$2</f>
        <v>19</v>
      </c>
      <c r="BK20">
        <f>Notenliste!AR21</f>
        <v>0</v>
      </c>
      <c r="BL20">
        <f>Notenliste!$AS$2</f>
        <v>20</v>
      </c>
      <c r="BM20">
        <f>Notenliste!AS21</f>
        <v>0</v>
      </c>
      <c r="BN20" t="str">
        <f t="shared" si="3"/>
        <v>Laborutensilien, Pünktlichkeit (13,3%)</v>
      </c>
      <c r="BO20">
        <v>0</v>
      </c>
      <c r="BP20" t="str">
        <f t="shared" si="4"/>
        <v>Soziale Kompetenz (13,3%)</v>
      </c>
      <c r="BQ20">
        <f t="shared" si="0"/>
        <v>0</v>
      </c>
      <c r="BR20" t="str">
        <f t="shared" si="5"/>
        <v>Sicherheitsaspekte (13,4%)</v>
      </c>
      <c r="BS20">
        <f t="shared" si="1"/>
        <v>0</v>
      </c>
      <c r="BT20" t="str">
        <f t="shared" si="6"/>
        <v>Labor-Handling (30%)</v>
      </c>
      <c r="BU20">
        <f t="shared" si="2"/>
        <v>0</v>
      </c>
      <c r="BV20">
        <f>Notenliste!E21</f>
        <v>0</v>
      </c>
      <c r="BW20">
        <f>Notenliste!D21</f>
        <v>0</v>
      </c>
      <c r="BX20">
        <f>Notenliste!$D$1</f>
        <v>10</v>
      </c>
      <c r="BY20">
        <f>Notenliste!G21</f>
        <v>0</v>
      </c>
      <c r="BZ20">
        <f>Notenliste!F21</f>
        <v>0</v>
      </c>
      <c r="CA20">
        <f>Notenliste!$F$1</f>
        <v>0</v>
      </c>
      <c r="CB20">
        <f>Notenliste!I21</f>
        <v>0</v>
      </c>
      <c r="CC20">
        <f>Notenliste!H21</f>
        <v>0</v>
      </c>
      <c r="CD20">
        <f>Notenliste!$H$1</f>
        <v>0</v>
      </c>
      <c r="CE20">
        <f>Notenliste!K21</f>
        <v>0</v>
      </c>
      <c r="CF20">
        <f>Notenliste!J21</f>
        <v>0</v>
      </c>
      <c r="CG20">
        <f>Notenliste!$J$1</f>
        <v>0</v>
      </c>
      <c r="CH20">
        <f>Notenliste!AW21</f>
        <v>0</v>
      </c>
    </row>
    <row r="21" spans="1:86" x14ac:dyDescent="0.25">
      <c r="A21" t="e">
        <f>'Schüler+Bedienungsanleitung'!#REF!</f>
        <v>#REF!</v>
      </c>
      <c r="B21" t="str">
        <f>Notenliste!$B$2</f>
        <v>24 25_1xCVT AMA N</v>
      </c>
      <c r="C21">
        <f>ROUND(Notenliste!AT22, 2)</f>
        <v>1</v>
      </c>
      <c r="D21" t="str">
        <f>Notenliste!N22</f>
        <v>ND</v>
      </c>
      <c r="E21" s="10" t="str">
        <f>Notenliste!AU22</f>
        <v>Nur MA</v>
      </c>
      <c r="F21" s="10" t="str">
        <f>Notenliste!P$2</f>
        <v>W1</v>
      </c>
      <c r="G21">
        <f>Notenliste!P22</f>
        <v>1</v>
      </c>
      <c r="H21" t="str">
        <f>Notenliste!Q$2</f>
        <v>W2</v>
      </c>
      <c r="I21">
        <f>Notenliste!Q22</f>
        <v>0</v>
      </c>
      <c r="J21" t="str">
        <f>Notenliste!$R$2</f>
        <v>W3</v>
      </c>
      <c r="K21">
        <f>Notenliste!R22</f>
        <v>0</v>
      </c>
      <c r="L21" t="str">
        <f>Notenliste!$S$2</f>
        <v>W4</v>
      </c>
      <c r="M21">
        <f>Notenliste!S22</f>
        <v>0</v>
      </c>
      <c r="N21" t="str">
        <f>Notenliste!$T$2</f>
        <v>W5</v>
      </c>
      <c r="O21">
        <f>Notenliste!T22</f>
        <v>0</v>
      </c>
      <c r="P21" t="str">
        <f>Notenliste!$U$2</f>
        <v>W6</v>
      </c>
      <c r="Q21">
        <f>Notenliste!U22</f>
        <v>0</v>
      </c>
      <c r="R21" t="str">
        <f>Notenliste!$V$2</f>
        <v>W7</v>
      </c>
      <c r="S21">
        <f>Notenliste!V22</f>
        <v>0</v>
      </c>
      <c r="T21" t="str">
        <f>Notenliste!$W$2</f>
        <v>W8</v>
      </c>
      <c r="U21">
        <f>Notenliste!W22</f>
        <v>0</v>
      </c>
      <c r="V21" t="str">
        <f>Notenliste!$X$2</f>
        <v>W9</v>
      </c>
      <c r="W21">
        <f>Notenliste!X22</f>
        <v>0</v>
      </c>
      <c r="X21" t="str">
        <f>Notenliste!$Y$2</f>
        <v>W10</v>
      </c>
      <c r="Y21">
        <f>Notenliste!Y22</f>
        <v>0</v>
      </c>
      <c r="Z21" t="str">
        <f>Notenliste!$Z$2</f>
        <v>1                        .</v>
      </c>
      <c r="AA21">
        <f>Notenliste!Z22</f>
        <v>0</v>
      </c>
      <c r="AB21">
        <f>Notenliste!$AA$2</f>
        <v>2</v>
      </c>
      <c r="AC21">
        <f>Notenliste!AA22</f>
        <v>0</v>
      </c>
      <c r="AD21">
        <f>Notenliste!$AB$2</f>
        <v>3</v>
      </c>
      <c r="AE21">
        <f>Notenliste!AB22</f>
        <v>0</v>
      </c>
      <c r="AF21">
        <f>Notenliste!$AC$2</f>
        <v>4</v>
      </c>
      <c r="AG21">
        <f>Notenliste!AC22</f>
        <v>0</v>
      </c>
      <c r="AH21">
        <f>Notenliste!$AD$2</f>
        <v>5</v>
      </c>
      <c r="AI21">
        <f>Notenliste!AD22</f>
        <v>0</v>
      </c>
      <c r="AJ21">
        <f>Notenliste!$AE$2</f>
        <v>6</v>
      </c>
      <c r="AK21">
        <f>Notenliste!AE22</f>
        <v>0</v>
      </c>
      <c r="AL21">
        <f>Notenliste!$AF$2</f>
        <v>7</v>
      </c>
      <c r="AM21">
        <f>Notenliste!AF22</f>
        <v>0</v>
      </c>
      <c r="AN21">
        <f>Notenliste!$AG$2</f>
        <v>8</v>
      </c>
      <c r="AO21">
        <f>Notenliste!AG22</f>
        <v>0</v>
      </c>
      <c r="AP21">
        <f>Notenliste!$AH$2</f>
        <v>9</v>
      </c>
      <c r="AQ21">
        <f>Notenliste!AH22</f>
        <v>0</v>
      </c>
      <c r="AR21">
        <f>Notenliste!$AI$2</f>
        <v>10</v>
      </c>
      <c r="AS21">
        <f>Notenliste!AI22</f>
        <v>0</v>
      </c>
      <c r="AT21" s="11">
        <f>Notenliste!$AJ$2</f>
        <v>11</v>
      </c>
      <c r="AU21" s="11">
        <f>Notenliste!AJ22</f>
        <v>0</v>
      </c>
      <c r="AV21">
        <f>Notenliste!$AK$2</f>
        <v>12</v>
      </c>
      <c r="AW21">
        <f>Notenliste!AK22</f>
        <v>0</v>
      </c>
      <c r="AX21">
        <f>Notenliste!$AL$2</f>
        <v>13</v>
      </c>
      <c r="AY21">
        <f>Notenliste!AL22</f>
        <v>0</v>
      </c>
      <c r="AZ21">
        <f>Notenliste!$AM$2</f>
        <v>14</v>
      </c>
      <c r="BA21">
        <f>Notenliste!AM22</f>
        <v>0</v>
      </c>
      <c r="BB21">
        <f>Notenliste!$AN$2</f>
        <v>15</v>
      </c>
      <c r="BC21">
        <f>Notenliste!AN22</f>
        <v>0</v>
      </c>
      <c r="BD21">
        <f>Notenliste!$AO$2</f>
        <v>16</v>
      </c>
      <c r="BE21">
        <f>Notenliste!AO22</f>
        <v>0</v>
      </c>
      <c r="BF21">
        <f>Notenliste!$AP$2</f>
        <v>17</v>
      </c>
      <c r="BG21">
        <f>Notenliste!AP22</f>
        <v>0</v>
      </c>
      <c r="BH21">
        <f>Notenliste!$AQ$2</f>
        <v>18</v>
      </c>
      <c r="BI21">
        <f>Notenliste!AQ22</f>
        <v>0</v>
      </c>
      <c r="BJ21">
        <f>Notenliste!$AR$2</f>
        <v>19</v>
      </c>
      <c r="BK21">
        <f>Notenliste!AR22</f>
        <v>0</v>
      </c>
      <c r="BL21">
        <f>Notenliste!$AS$2</f>
        <v>20</v>
      </c>
      <c r="BM21">
        <f>Notenliste!AS22</f>
        <v>0</v>
      </c>
      <c r="BN21" t="str">
        <f t="shared" si="3"/>
        <v>Laborutensilien, Pünktlichkeit (13,3%)</v>
      </c>
      <c r="BO21">
        <v>0</v>
      </c>
      <c r="BP21" t="str">
        <f t="shared" si="4"/>
        <v>Soziale Kompetenz (13,3%)</v>
      </c>
      <c r="BQ21">
        <f t="shared" si="0"/>
        <v>0</v>
      </c>
      <c r="BR21" t="str">
        <f t="shared" si="5"/>
        <v>Sicherheitsaspekte (13,4%)</v>
      </c>
      <c r="BS21">
        <f t="shared" si="1"/>
        <v>0</v>
      </c>
      <c r="BT21" t="str">
        <f t="shared" si="6"/>
        <v>Labor-Handling (30%)</v>
      </c>
      <c r="BU21">
        <f t="shared" si="2"/>
        <v>0</v>
      </c>
      <c r="BV21">
        <f>Notenliste!E22</f>
        <v>0</v>
      </c>
      <c r="BW21">
        <f>Notenliste!D22</f>
        <v>0</v>
      </c>
      <c r="BX21">
        <f>Notenliste!$D$1</f>
        <v>10</v>
      </c>
      <c r="BY21">
        <f>Notenliste!G22</f>
        <v>0</v>
      </c>
      <c r="BZ21">
        <f>Notenliste!F22</f>
        <v>0</v>
      </c>
      <c r="CA21">
        <f>Notenliste!$F$1</f>
        <v>0</v>
      </c>
      <c r="CB21">
        <f>Notenliste!I22</f>
        <v>0</v>
      </c>
      <c r="CC21">
        <f>Notenliste!H22</f>
        <v>0</v>
      </c>
      <c r="CD21">
        <f>Notenliste!$H$1</f>
        <v>0</v>
      </c>
      <c r="CE21">
        <f>Notenliste!K22</f>
        <v>0</v>
      </c>
      <c r="CF21">
        <f>Notenliste!J22</f>
        <v>0</v>
      </c>
      <c r="CG21">
        <f>Notenliste!$J$1</f>
        <v>0</v>
      </c>
      <c r="CH21">
        <f>Notenliste!AW22</f>
        <v>0</v>
      </c>
    </row>
    <row r="22" spans="1:86" x14ac:dyDescent="0.25">
      <c r="A22" t="e">
        <f>'Schüler+Bedienungsanleitung'!#REF!</f>
        <v>#REF!</v>
      </c>
      <c r="B22" t="str">
        <f>Notenliste!$B$2</f>
        <v>24 25_1xCVT AMA N</v>
      </c>
      <c r="C22">
        <f>ROUND(Notenliste!AT23, 2)</f>
        <v>1</v>
      </c>
      <c r="D22" t="str">
        <f>Notenliste!N23</f>
        <v>ND</v>
      </c>
      <c r="E22" s="10" t="str">
        <f>Notenliste!AU23</f>
        <v>Nur MA</v>
      </c>
      <c r="F22" s="10" t="str">
        <f>Notenliste!P$2</f>
        <v>W1</v>
      </c>
      <c r="G22">
        <f>Notenliste!P23</f>
        <v>1</v>
      </c>
      <c r="H22" t="str">
        <f>Notenliste!Q$2</f>
        <v>W2</v>
      </c>
      <c r="I22">
        <f>Notenliste!Q23</f>
        <v>0</v>
      </c>
      <c r="J22" t="str">
        <f>Notenliste!$R$2</f>
        <v>W3</v>
      </c>
      <c r="K22">
        <f>Notenliste!R23</f>
        <v>0</v>
      </c>
      <c r="L22" t="str">
        <f>Notenliste!$S$2</f>
        <v>W4</v>
      </c>
      <c r="M22">
        <f>Notenliste!S23</f>
        <v>0</v>
      </c>
      <c r="N22" t="str">
        <f>Notenliste!$T$2</f>
        <v>W5</v>
      </c>
      <c r="O22">
        <f>Notenliste!T23</f>
        <v>0</v>
      </c>
      <c r="P22" t="str">
        <f>Notenliste!$U$2</f>
        <v>W6</v>
      </c>
      <c r="Q22">
        <f>Notenliste!U23</f>
        <v>0</v>
      </c>
      <c r="R22" t="str">
        <f>Notenliste!$V$2</f>
        <v>W7</v>
      </c>
      <c r="S22">
        <f>Notenliste!V23</f>
        <v>0</v>
      </c>
      <c r="T22" t="str">
        <f>Notenliste!$W$2</f>
        <v>W8</v>
      </c>
      <c r="U22">
        <f>Notenliste!W23</f>
        <v>0</v>
      </c>
      <c r="V22" t="str">
        <f>Notenliste!$X$2</f>
        <v>W9</v>
      </c>
      <c r="W22">
        <f>Notenliste!X23</f>
        <v>0</v>
      </c>
      <c r="X22" t="str">
        <f>Notenliste!$Y$2</f>
        <v>W10</v>
      </c>
      <c r="Y22">
        <f>Notenliste!Y23</f>
        <v>0</v>
      </c>
      <c r="Z22" t="str">
        <f>Notenliste!$Z$2</f>
        <v>1                        .</v>
      </c>
      <c r="AA22">
        <f>Notenliste!Z23</f>
        <v>0</v>
      </c>
      <c r="AB22">
        <f>Notenliste!$AA$2</f>
        <v>2</v>
      </c>
      <c r="AC22">
        <f>Notenliste!AA23</f>
        <v>0</v>
      </c>
      <c r="AD22">
        <f>Notenliste!$AB$2</f>
        <v>3</v>
      </c>
      <c r="AE22">
        <f>Notenliste!AB23</f>
        <v>0</v>
      </c>
      <c r="AF22">
        <f>Notenliste!$AC$2</f>
        <v>4</v>
      </c>
      <c r="AG22">
        <f>Notenliste!AC23</f>
        <v>0</v>
      </c>
      <c r="AH22">
        <f>Notenliste!$AD$2</f>
        <v>5</v>
      </c>
      <c r="AI22">
        <f>Notenliste!AD23</f>
        <v>0</v>
      </c>
      <c r="AJ22">
        <f>Notenliste!$AE$2</f>
        <v>6</v>
      </c>
      <c r="AK22">
        <f>Notenliste!AE23</f>
        <v>0</v>
      </c>
      <c r="AL22">
        <f>Notenliste!$AF$2</f>
        <v>7</v>
      </c>
      <c r="AM22">
        <f>Notenliste!AF23</f>
        <v>0</v>
      </c>
      <c r="AN22">
        <f>Notenliste!$AG$2</f>
        <v>8</v>
      </c>
      <c r="AO22">
        <f>Notenliste!AG23</f>
        <v>0</v>
      </c>
      <c r="AP22">
        <f>Notenliste!$AH$2</f>
        <v>9</v>
      </c>
      <c r="AQ22">
        <f>Notenliste!AH23</f>
        <v>0</v>
      </c>
      <c r="AR22">
        <f>Notenliste!$AI$2</f>
        <v>10</v>
      </c>
      <c r="AS22">
        <f>Notenliste!AI23</f>
        <v>0</v>
      </c>
      <c r="AT22" s="11">
        <f>Notenliste!$AJ$2</f>
        <v>11</v>
      </c>
      <c r="AU22" s="11">
        <f>Notenliste!AJ23</f>
        <v>0</v>
      </c>
      <c r="AV22">
        <f>Notenliste!$AK$2</f>
        <v>12</v>
      </c>
      <c r="AW22">
        <f>Notenliste!AK23</f>
        <v>0</v>
      </c>
      <c r="AX22">
        <f>Notenliste!$AL$2</f>
        <v>13</v>
      </c>
      <c r="AY22">
        <f>Notenliste!AL23</f>
        <v>0</v>
      </c>
      <c r="AZ22">
        <f>Notenliste!$AM$2</f>
        <v>14</v>
      </c>
      <c r="BA22">
        <f>Notenliste!AM23</f>
        <v>0</v>
      </c>
      <c r="BB22">
        <f>Notenliste!$AN$2</f>
        <v>15</v>
      </c>
      <c r="BC22">
        <f>Notenliste!AN23</f>
        <v>0</v>
      </c>
      <c r="BD22">
        <f>Notenliste!$AO$2</f>
        <v>16</v>
      </c>
      <c r="BE22">
        <f>Notenliste!AO23</f>
        <v>0</v>
      </c>
      <c r="BF22">
        <f>Notenliste!$AP$2</f>
        <v>17</v>
      </c>
      <c r="BG22">
        <f>Notenliste!AP23</f>
        <v>0</v>
      </c>
      <c r="BH22">
        <f>Notenliste!$AQ$2</f>
        <v>18</v>
      </c>
      <c r="BI22">
        <f>Notenliste!AQ23</f>
        <v>0</v>
      </c>
      <c r="BJ22">
        <f>Notenliste!$AR$2</f>
        <v>19</v>
      </c>
      <c r="BK22">
        <f>Notenliste!AR23</f>
        <v>0</v>
      </c>
      <c r="BL22">
        <f>Notenliste!$AS$2</f>
        <v>20</v>
      </c>
      <c r="BM22">
        <f>Notenliste!AS23</f>
        <v>0</v>
      </c>
      <c r="BN22" t="str">
        <f t="shared" si="3"/>
        <v>Laborutensilien, Pünktlichkeit (13,3%)</v>
      </c>
      <c r="BO22">
        <v>0</v>
      </c>
      <c r="BP22" t="str">
        <f t="shared" si="4"/>
        <v>Soziale Kompetenz (13,3%)</v>
      </c>
      <c r="BQ22">
        <f t="shared" si="0"/>
        <v>0</v>
      </c>
      <c r="BR22" t="str">
        <f t="shared" si="5"/>
        <v>Sicherheitsaspekte (13,4%)</v>
      </c>
      <c r="BS22">
        <f t="shared" si="1"/>
        <v>0</v>
      </c>
      <c r="BT22" t="str">
        <f t="shared" si="6"/>
        <v>Labor-Handling (30%)</v>
      </c>
      <c r="BU22">
        <f t="shared" si="2"/>
        <v>0</v>
      </c>
      <c r="BV22">
        <f>Notenliste!E23</f>
        <v>0</v>
      </c>
      <c r="BW22">
        <f>Notenliste!D23</f>
        <v>0</v>
      </c>
      <c r="BX22">
        <f>Notenliste!$D$1</f>
        <v>10</v>
      </c>
      <c r="BY22">
        <f>Notenliste!G23</f>
        <v>0</v>
      </c>
      <c r="BZ22">
        <f>Notenliste!F23</f>
        <v>0</v>
      </c>
      <c r="CA22">
        <f>Notenliste!$F$1</f>
        <v>0</v>
      </c>
      <c r="CB22">
        <f>Notenliste!I23</f>
        <v>0</v>
      </c>
      <c r="CC22">
        <f>Notenliste!H23</f>
        <v>0</v>
      </c>
      <c r="CD22">
        <f>Notenliste!$H$1</f>
        <v>0</v>
      </c>
      <c r="CE22">
        <f>Notenliste!K23</f>
        <v>0</v>
      </c>
      <c r="CF22">
        <f>Notenliste!J23</f>
        <v>0</v>
      </c>
      <c r="CG22">
        <f>Notenliste!$J$1</f>
        <v>0</v>
      </c>
      <c r="CH22">
        <f>Notenliste!AW23</f>
        <v>0</v>
      </c>
    </row>
    <row r="23" spans="1:86" x14ac:dyDescent="0.25">
      <c r="A23" t="e">
        <f>'Schüler+Bedienungsanleitung'!#REF!</f>
        <v>#REF!</v>
      </c>
      <c r="B23" t="str">
        <f>Notenliste!$B$2</f>
        <v>24 25_1xCVT AMA N</v>
      </c>
      <c r="C23">
        <f>ROUND(Notenliste!AT24, 2)</f>
        <v>1</v>
      </c>
      <c r="D23" t="str">
        <f>Notenliste!N24</f>
        <v>ND</v>
      </c>
      <c r="E23" s="10" t="str">
        <f>Notenliste!AU24</f>
        <v>Nur MA</v>
      </c>
      <c r="F23" s="10" t="str">
        <f>Notenliste!P$2</f>
        <v>W1</v>
      </c>
      <c r="G23">
        <f>Notenliste!P24</f>
        <v>1</v>
      </c>
      <c r="H23" t="str">
        <f>Notenliste!Q$2</f>
        <v>W2</v>
      </c>
      <c r="I23">
        <f>Notenliste!Q24</f>
        <v>0</v>
      </c>
      <c r="J23" t="str">
        <f>Notenliste!$R$2</f>
        <v>W3</v>
      </c>
      <c r="K23">
        <f>Notenliste!R24</f>
        <v>0</v>
      </c>
      <c r="L23" t="str">
        <f>Notenliste!$S$2</f>
        <v>W4</v>
      </c>
      <c r="M23">
        <f>Notenliste!S24</f>
        <v>0</v>
      </c>
      <c r="N23" t="str">
        <f>Notenliste!$T$2</f>
        <v>W5</v>
      </c>
      <c r="O23">
        <f>Notenliste!T24</f>
        <v>0</v>
      </c>
      <c r="P23" t="str">
        <f>Notenliste!$U$2</f>
        <v>W6</v>
      </c>
      <c r="Q23">
        <f>Notenliste!U24</f>
        <v>0</v>
      </c>
      <c r="R23" t="str">
        <f>Notenliste!$V$2</f>
        <v>W7</v>
      </c>
      <c r="S23">
        <f>Notenliste!V24</f>
        <v>0</v>
      </c>
      <c r="T23" t="str">
        <f>Notenliste!$W$2</f>
        <v>W8</v>
      </c>
      <c r="U23">
        <f>Notenliste!W24</f>
        <v>0</v>
      </c>
      <c r="V23" t="str">
        <f>Notenliste!$X$2</f>
        <v>W9</v>
      </c>
      <c r="W23">
        <f>Notenliste!X24</f>
        <v>0</v>
      </c>
      <c r="X23" t="str">
        <f>Notenliste!$Y$2</f>
        <v>W10</v>
      </c>
      <c r="Y23">
        <f>Notenliste!Y24</f>
        <v>0</v>
      </c>
      <c r="Z23" t="str">
        <f>Notenliste!$Z$2</f>
        <v>1                        .</v>
      </c>
      <c r="AA23">
        <f>Notenliste!Z24</f>
        <v>0</v>
      </c>
      <c r="AB23">
        <f>Notenliste!$AA$2</f>
        <v>2</v>
      </c>
      <c r="AC23">
        <f>Notenliste!AA24</f>
        <v>0</v>
      </c>
      <c r="AD23">
        <f>Notenliste!$AB$2</f>
        <v>3</v>
      </c>
      <c r="AE23">
        <f>Notenliste!AB24</f>
        <v>0</v>
      </c>
      <c r="AF23">
        <f>Notenliste!$AC$2</f>
        <v>4</v>
      </c>
      <c r="AG23">
        <f>Notenliste!AC24</f>
        <v>0</v>
      </c>
      <c r="AH23">
        <f>Notenliste!$AD$2</f>
        <v>5</v>
      </c>
      <c r="AI23">
        <f>Notenliste!AD24</f>
        <v>0</v>
      </c>
      <c r="AJ23">
        <f>Notenliste!$AE$2</f>
        <v>6</v>
      </c>
      <c r="AK23">
        <f>Notenliste!AE24</f>
        <v>0</v>
      </c>
      <c r="AL23">
        <f>Notenliste!$AF$2</f>
        <v>7</v>
      </c>
      <c r="AM23">
        <f>Notenliste!AF24</f>
        <v>0</v>
      </c>
      <c r="AN23">
        <f>Notenliste!$AG$2</f>
        <v>8</v>
      </c>
      <c r="AO23">
        <f>Notenliste!AG24</f>
        <v>0</v>
      </c>
      <c r="AP23">
        <f>Notenliste!$AH$2</f>
        <v>9</v>
      </c>
      <c r="AQ23">
        <f>Notenliste!AH24</f>
        <v>0</v>
      </c>
      <c r="AR23">
        <f>Notenliste!$AI$2</f>
        <v>10</v>
      </c>
      <c r="AS23">
        <f>Notenliste!AI24</f>
        <v>0</v>
      </c>
      <c r="AT23" s="11">
        <f>Notenliste!$AJ$2</f>
        <v>11</v>
      </c>
      <c r="AU23" s="11">
        <f>Notenliste!AJ24</f>
        <v>0</v>
      </c>
      <c r="AV23">
        <f>Notenliste!$AK$2</f>
        <v>12</v>
      </c>
      <c r="AW23">
        <f>Notenliste!AK24</f>
        <v>0</v>
      </c>
      <c r="AX23">
        <f>Notenliste!$AL$2</f>
        <v>13</v>
      </c>
      <c r="AY23">
        <f>Notenliste!AL24</f>
        <v>0</v>
      </c>
      <c r="AZ23">
        <f>Notenliste!$AM$2</f>
        <v>14</v>
      </c>
      <c r="BA23">
        <f>Notenliste!AM24</f>
        <v>0</v>
      </c>
      <c r="BB23">
        <f>Notenliste!$AN$2</f>
        <v>15</v>
      </c>
      <c r="BC23">
        <f>Notenliste!AN24</f>
        <v>0</v>
      </c>
      <c r="BD23">
        <f>Notenliste!$AO$2</f>
        <v>16</v>
      </c>
      <c r="BE23">
        <f>Notenliste!AO24</f>
        <v>0</v>
      </c>
      <c r="BF23">
        <f>Notenliste!$AP$2</f>
        <v>17</v>
      </c>
      <c r="BG23">
        <f>Notenliste!AP24</f>
        <v>0</v>
      </c>
      <c r="BH23">
        <f>Notenliste!$AQ$2</f>
        <v>18</v>
      </c>
      <c r="BI23">
        <f>Notenliste!AQ24</f>
        <v>0</v>
      </c>
      <c r="BJ23">
        <f>Notenliste!$AR$2</f>
        <v>19</v>
      </c>
      <c r="BK23">
        <f>Notenliste!AR24</f>
        <v>0</v>
      </c>
      <c r="BL23">
        <f>Notenliste!$AS$2</f>
        <v>20</v>
      </c>
      <c r="BM23">
        <f>Notenliste!AS24</f>
        <v>0</v>
      </c>
      <c r="BN23" t="str">
        <f t="shared" si="3"/>
        <v>Laborutensilien, Pünktlichkeit (13,3%)</v>
      </c>
      <c r="BO23">
        <v>0</v>
      </c>
      <c r="BP23" t="str">
        <f t="shared" si="4"/>
        <v>Soziale Kompetenz (13,3%)</v>
      </c>
      <c r="BQ23">
        <f t="shared" si="0"/>
        <v>0</v>
      </c>
      <c r="BR23" t="str">
        <f t="shared" si="5"/>
        <v>Sicherheitsaspekte (13,4%)</v>
      </c>
      <c r="BS23">
        <f t="shared" si="1"/>
        <v>0</v>
      </c>
      <c r="BT23" t="str">
        <f t="shared" si="6"/>
        <v>Labor-Handling (30%)</v>
      </c>
      <c r="BU23">
        <f t="shared" si="2"/>
        <v>0</v>
      </c>
      <c r="BV23">
        <f>Notenliste!E24</f>
        <v>0</v>
      </c>
      <c r="BW23">
        <f>Notenliste!D24</f>
        <v>0</v>
      </c>
      <c r="BX23">
        <f>Notenliste!$D$1</f>
        <v>10</v>
      </c>
      <c r="BY23">
        <f>Notenliste!G24</f>
        <v>0</v>
      </c>
      <c r="BZ23">
        <f>Notenliste!F24</f>
        <v>0</v>
      </c>
      <c r="CA23">
        <f>Notenliste!$F$1</f>
        <v>0</v>
      </c>
      <c r="CB23">
        <f>Notenliste!I24</f>
        <v>0</v>
      </c>
      <c r="CC23">
        <f>Notenliste!H24</f>
        <v>0</v>
      </c>
      <c r="CD23">
        <f>Notenliste!$H$1</f>
        <v>0</v>
      </c>
      <c r="CE23">
        <f>Notenliste!K24</f>
        <v>0</v>
      </c>
      <c r="CF23">
        <f>Notenliste!J24</f>
        <v>0</v>
      </c>
      <c r="CG23">
        <f>Notenliste!$J$1</f>
        <v>0</v>
      </c>
      <c r="CH23">
        <f>Notenliste!AW24</f>
        <v>0</v>
      </c>
    </row>
    <row r="24" spans="1:86" x14ac:dyDescent="0.25">
      <c r="A24" t="e">
        <f>'Schüler+Bedienungsanleitung'!#REF!</f>
        <v>#REF!</v>
      </c>
      <c r="B24" t="str">
        <f>Notenliste!$B$2</f>
        <v>24 25_1xCVT AMA N</v>
      </c>
      <c r="C24">
        <f>ROUND(Notenliste!AT25, 2)</f>
        <v>1</v>
      </c>
      <c r="D24" t="str">
        <f>Notenliste!N25</f>
        <v>ND</v>
      </c>
      <c r="E24" s="10" t="str">
        <f>Notenliste!AU25</f>
        <v>Nur MA</v>
      </c>
      <c r="F24" s="10" t="str">
        <f>Notenliste!P$2</f>
        <v>W1</v>
      </c>
      <c r="G24">
        <f>Notenliste!P25</f>
        <v>1</v>
      </c>
      <c r="H24" t="str">
        <f>Notenliste!Q$2</f>
        <v>W2</v>
      </c>
      <c r="I24">
        <f>Notenliste!Q25</f>
        <v>0</v>
      </c>
      <c r="J24" t="str">
        <f>Notenliste!$R$2</f>
        <v>W3</v>
      </c>
      <c r="K24">
        <f>Notenliste!R25</f>
        <v>0</v>
      </c>
      <c r="L24" t="str">
        <f>Notenliste!$S$2</f>
        <v>W4</v>
      </c>
      <c r="M24">
        <f>Notenliste!S25</f>
        <v>0</v>
      </c>
      <c r="N24" t="str">
        <f>Notenliste!$T$2</f>
        <v>W5</v>
      </c>
      <c r="O24">
        <f>Notenliste!T25</f>
        <v>0</v>
      </c>
      <c r="P24" t="str">
        <f>Notenliste!$U$2</f>
        <v>W6</v>
      </c>
      <c r="Q24">
        <f>Notenliste!U25</f>
        <v>0</v>
      </c>
      <c r="R24" t="str">
        <f>Notenliste!$V$2</f>
        <v>W7</v>
      </c>
      <c r="S24">
        <f>Notenliste!V25</f>
        <v>0</v>
      </c>
      <c r="T24" t="str">
        <f>Notenliste!$W$2</f>
        <v>W8</v>
      </c>
      <c r="U24">
        <f>Notenliste!W25</f>
        <v>0</v>
      </c>
      <c r="V24" t="str">
        <f>Notenliste!$X$2</f>
        <v>W9</v>
      </c>
      <c r="W24">
        <f>Notenliste!X25</f>
        <v>0</v>
      </c>
      <c r="X24" t="str">
        <f>Notenliste!$Y$2</f>
        <v>W10</v>
      </c>
      <c r="Y24">
        <f>Notenliste!Y25</f>
        <v>0</v>
      </c>
      <c r="Z24" t="str">
        <f>Notenliste!$Z$2</f>
        <v>1                        .</v>
      </c>
      <c r="AA24">
        <f>Notenliste!Z25</f>
        <v>0</v>
      </c>
      <c r="AB24">
        <f>Notenliste!$AA$2</f>
        <v>2</v>
      </c>
      <c r="AC24">
        <f>Notenliste!AA25</f>
        <v>0</v>
      </c>
      <c r="AD24">
        <f>Notenliste!$AB$2</f>
        <v>3</v>
      </c>
      <c r="AE24">
        <f>Notenliste!AB25</f>
        <v>0</v>
      </c>
      <c r="AF24">
        <f>Notenliste!$AC$2</f>
        <v>4</v>
      </c>
      <c r="AG24">
        <f>Notenliste!AC25</f>
        <v>0</v>
      </c>
      <c r="AH24">
        <f>Notenliste!$AD$2</f>
        <v>5</v>
      </c>
      <c r="AI24">
        <f>Notenliste!AD25</f>
        <v>0</v>
      </c>
      <c r="AJ24">
        <f>Notenliste!$AE$2</f>
        <v>6</v>
      </c>
      <c r="AK24">
        <f>Notenliste!AE25</f>
        <v>0</v>
      </c>
      <c r="AL24">
        <f>Notenliste!$AF$2</f>
        <v>7</v>
      </c>
      <c r="AM24">
        <f>Notenliste!AF25</f>
        <v>0</v>
      </c>
      <c r="AN24">
        <f>Notenliste!$AG$2</f>
        <v>8</v>
      </c>
      <c r="AO24">
        <f>Notenliste!AG25</f>
        <v>0</v>
      </c>
      <c r="AP24">
        <f>Notenliste!$AH$2</f>
        <v>9</v>
      </c>
      <c r="AQ24">
        <f>Notenliste!AH25</f>
        <v>0</v>
      </c>
      <c r="AR24">
        <f>Notenliste!$AI$2</f>
        <v>10</v>
      </c>
      <c r="AS24">
        <f>Notenliste!AI25</f>
        <v>0</v>
      </c>
      <c r="AT24" s="11">
        <f>Notenliste!$AJ$2</f>
        <v>11</v>
      </c>
      <c r="AU24" s="11">
        <f>Notenliste!AJ25</f>
        <v>0</v>
      </c>
      <c r="AV24">
        <f>Notenliste!$AK$2</f>
        <v>12</v>
      </c>
      <c r="AW24">
        <f>Notenliste!AK25</f>
        <v>0</v>
      </c>
      <c r="AX24">
        <f>Notenliste!$AL$2</f>
        <v>13</v>
      </c>
      <c r="AY24">
        <f>Notenliste!AL25</f>
        <v>0</v>
      </c>
      <c r="AZ24">
        <f>Notenliste!$AM$2</f>
        <v>14</v>
      </c>
      <c r="BA24">
        <f>Notenliste!AM25</f>
        <v>0</v>
      </c>
      <c r="BB24">
        <f>Notenliste!$AN$2</f>
        <v>15</v>
      </c>
      <c r="BC24">
        <f>Notenliste!AN25</f>
        <v>0</v>
      </c>
      <c r="BD24">
        <f>Notenliste!$AO$2</f>
        <v>16</v>
      </c>
      <c r="BE24">
        <f>Notenliste!AO25</f>
        <v>0</v>
      </c>
      <c r="BF24">
        <f>Notenliste!$AP$2</f>
        <v>17</v>
      </c>
      <c r="BG24">
        <f>Notenliste!AP25</f>
        <v>0</v>
      </c>
      <c r="BH24">
        <f>Notenliste!$AQ$2</f>
        <v>18</v>
      </c>
      <c r="BI24">
        <f>Notenliste!AQ25</f>
        <v>0</v>
      </c>
      <c r="BJ24">
        <f>Notenliste!$AR$2</f>
        <v>19</v>
      </c>
      <c r="BK24">
        <f>Notenliste!AR25</f>
        <v>0</v>
      </c>
      <c r="BL24">
        <f>Notenliste!$AS$2</f>
        <v>20</v>
      </c>
      <c r="BM24">
        <f>Notenliste!AS25</f>
        <v>0</v>
      </c>
      <c r="BN24" t="str">
        <f t="shared" si="3"/>
        <v>Laborutensilien, Pünktlichkeit (13,3%)</v>
      </c>
      <c r="BO24">
        <v>0</v>
      </c>
      <c r="BP24" t="str">
        <f t="shared" si="4"/>
        <v>Soziale Kompetenz (13,3%)</v>
      </c>
      <c r="BQ24">
        <f t="shared" si="0"/>
        <v>0</v>
      </c>
      <c r="BR24" t="str">
        <f t="shared" si="5"/>
        <v>Sicherheitsaspekte (13,4%)</v>
      </c>
      <c r="BS24">
        <f t="shared" si="1"/>
        <v>0</v>
      </c>
      <c r="BT24" t="str">
        <f t="shared" si="6"/>
        <v>Labor-Handling (30%)</v>
      </c>
      <c r="BU24">
        <f t="shared" si="2"/>
        <v>0</v>
      </c>
      <c r="BV24">
        <f>Notenliste!E25</f>
        <v>0</v>
      </c>
      <c r="BW24">
        <f>Notenliste!D25</f>
        <v>0</v>
      </c>
      <c r="BX24">
        <f>Notenliste!$D$1</f>
        <v>10</v>
      </c>
      <c r="BY24">
        <f>Notenliste!G25</f>
        <v>0</v>
      </c>
      <c r="BZ24">
        <f>Notenliste!F25</f>
        <v>0</v>
      </c>
      <c r="CA24">
        <f>Notenliste!$F$1</f>
        <v>0</v>
      </c>
      <c r="CB24">
        <f>Notenliste!I25</f>
        <v>0</v>
      </c>
      <c r="CC24">
        <f>Notenliste!H25</f>
        <v>0</v>
      </c>
      <c r="CD24">
        <f>Notenliste!$H$1</f>
        <v>0</v>
      </c>
      <c r="CE24">
        <f>Notenliste!K25</f>
        <v>0</v>
      </c>
      <c r="CF24">
        <f>Notenliste!J25</f>
        <v>0</v>
      </c>
      <c r="CG24">
        <f>Notenliste!$J$1</f>
        <v>0</v>
      </c>
      <c r="CH24">
        <f>Notenliste!AW25</f>
        <v>0</v>
      </c>
    </row>
    <row r="25" spans="1:86" x14ac:dyDescent="0.25">
      <c r="A25" t="e">
        <f>'Schüler+Bedienungsanleitung'!#REF!</f>
        <v>#REF!</v>
      </c>
      <c r="B25" t="str">
        <f>Notenliste!$B$2</f>
        <v>24 25_1xCVT AMA N</v>
      </c>
      <c r="C25">
        <f>ROUND(Notenliste!AT26, 2)</f>
        <v>1</v>
      </c>
      <c r="D25" t="str">
        <f>Notenliste!N26</f>
        <v>ND</v>
      </c>
      <c r="E25" s="10" t="str">
        <f>Notenliste!AU26</f>
        <v>Nur MA</v>
      </c>
      <c r="F25" s="10" t="str">
        <f>Notenliste!P$2</f>
        <v>W1</v>
      </c>
      <c r="G25">
        <f>Notenliste!P26</f>
        <v>1</v>
      </c>
      <c r="H25" t="str">
        <f>Notenliste!Q$2</f>
        <v>W2</v>
      </c>
      <c r="I25">
        <f>Notenliste!Q26</f>
        <v>0</v>
      </c>
      <c r="J25" t="str">
        <f>Notenliste!$R$2</f>
        <v>W3</v>
      </c>
      <c r="K25">
        <f>Notenliste!R26</f>
        <v>0</v>
      </c>
      <c r="L25" t="str">
        <f>Notenliste!$S$2</f>
        <v>W4</v>
      </c>
      <c r="M25">
        <f>Notenliste!S26</f>
        <v>0</v>
      </c>
      <c r="N25" t="str">
        <f>Notenliste!$T$2</f>
        <v>W5</v>
      </c>
      <c r="O25">
        <f>Notenliste!T26</f>
        <v>0</v>
      </c>
      <c r="P25" t="str">
        <f>Notenliste!$U$2</f>
        <v>W6</v>
      </c>
      <c r="Q25">
        <f>Notenliste!U26</f>
        <v>0</v>
      </c>
      <c r="R25" t="str">
        <f>Notenliste!$V$2</f>
        <v>W7</v>
      </c>
      <c r="S25">
        <f>Notenliste!V26</f>
        <v>0</v>
      </c>
      <c r="T25" t="str">
        <f>Notenliste!$W$2</f>
        <v>W8</v>
      </c>
      <c r="U25">
        <f>Notenliste!W26</f>
        <v>0</v>
      </c>
      <c r="V25" t="str">
        <f>Notenliste!$X$2</f>
        <v>W9</v>
      </c>
      <c r="W25">
        <f>Notenliste!X26</f>
        <v>0</v>
      </c>
      <c r="X25" t="str">
        <f>Notenliste!$Y$2</f>
        <v>W10</v>
      </c>
      <c r="Y25">
        <f>Notenliste!Y26</f>
        <v>0</v>
      </c>
      <c r="Z25" t="str">
        <f>Notenliste!$Z$2</f>
        <v>1                        .</v>
      </c>
      <c r="AA25">
        <f>Notenliste!Z26</f>
        <v>0</v>
      </c>
      <c r="AB25">
        <f>Notenliste!$AA$2</f>
        <v>2</v>
      </c>
      <c r="AC25">
        <f>Notenliste!AA26</f>
        <v>0</v>
      </c>
      <c r="AD25">
        <f>Notenliste!$AB$2</f>
        <v>3</v>
      </c>
      <c r="AE25">
        <f>Notenliste!AB26</f>
        <v>0</v>
      </c>
      <c r="AF25">
        <f>Notenliste!$AC$2</f>
        <v>4</v>
      </c>
      <c r="AG25">
        <f>Notenliste!AC26</f>
        <v>0</v>
      </c>
      <c r="AH25">
        <f>Notenliste!$AD$2</f>
        <v>5</v>
      </c>
      <c r="AI25">
        <f>Notenliste!AD26</f>
        <v>0</v>
      </c>
      <c r="AJ25">
        <f>Notenliste!$AE$2</f>
        <v>6</v>
      </c>
      <c r="AK25">
        <f>Notenliste!AE26</f>
        <v>0</v>
      </c>
      <c r="AL25">
        <f>Notenliste!$AF$2</f>
        <v>7</v>
      </c>
      <c r="AM25">
        <f>Notenliste!AF26</f>
        <v>0</v>
      </c>
      <c r="AN25">
        <f>Notenliste!$AG$2</f>
        <v>8</v>
      </c>
      <c r="AO25">
        <f>Notenliste!AG26</f>
        <v>0</v>
      </c>
      <c r="AP25">
        <f>Notenliste!$AH$2</f>
        <v>9</v>
      </c>
      <c r="AQ25">
        <f>Notenliste!AH26</f>
        <v>0</v>
      </c>
      <c r="AR25">
        <f>Notenliste!$AI$2</f>
        <v>10</v>
      </c>
      <c r="AS25">
        <f>Notenliste!AI26</f>
        <v>0</v>
      </c>
      <c r="AT25" s="11">
        <f>Notenliste!$AJ$2</f>
        <v>11</v>
      </c>
      <c r="AU25" s="11">
        <f>Notenliste!AJ26</f>
        <v>0</v>
      </c>
      <c r="AV25">
        <f>Notenliste!$AK$2</f>
        <v>12</v>
      </c>
      <c r="AW25">
        <f>Notenliste!AK26</f>
        <v>0</v>
      </c>
      <c r="AX25">
        <f>Notenliste!$AL$2</f>
        <v>13</v>
      </c>
      <c r="AY25">
        <f>Notenliste!AL26</f>
        <v>0</v>
      </c>
      <c r="AZ25">
        <f>Notenliste!$AM$2</f>
        <v>14</v>
      </c>
      <c r="BA25">
        <f>Notenliste!AM26</f>
        <v>0</v>
      </c>
      <c r="BB25">
        <f>Notenliste!$AN$2</f>
        <v>15</v>
      </c>
      <c r="BC25">
        <f>Notenliste!AN26</f>
        <v>0</v>
      </c>
      <c r="BD25">
        <f>Notenliste!$AO$2</f>
        <v>16</v>
      </c>
      <c r="BE25">
        <f>Notenliste!AO26</f>
        <v>0</v>
      </c>
      <c r="BF25">
        <f>Notenliste!$AP$2</f>
        <v>17</v>
      </c>
      <c r="BG25">
        <f>Notenliste!AP26</f>
        <v>0</v>
      </c>
      <c r="BH25">
        <f>Notenliste!$AQ$2</f>
        <v>18</v>
      </c>
      <c r="BI25">
        <f>Notenliste!AQ26</f>
        <v>0</v>
      </c>
      <c r="BJ25">
        <f>Notenliste!$AR$2</f>
        <v>19</v>
      </c>
      <c r="BK25">
        <f>Notenliste!AR26</f>
        <v>0</v>
      </c>
      <c r="BL25">
        <f>Notenliste!$AS$2</f>
        <v>20</v>
      </c>
      <c r="BM25">
        <f>Notenliste!AS26</f>
        <v>0</v>
      </c>
      <c r="BN25" t="str">
        <f t="shared" si="3"/>
        <v>Laborutensilien, Pünktlichkeit (13,3%)</v>
      </c>
      <c r="BO25">
        <v>0</v>
      </c>
      <c r="BP25" t="str">
        <f t="shared" si="4"/>
        <v>Soziale Kompetenz (13,3%)</v>
      </c>
      <c r="BQ25">
        <f t="shared" si="0"/>
        <v>0</v>
      </c>
      <c r="BR25" t="str">
        <f t="shared" si="5"/>
        <v>Sicherheitsaspekte (13,4%)</v>
      </c>
      <c r="BS25">
        <f t="shared" si="1"/>
        <v>0</v>
      </c>
      <c r="BT25" t="str">
        <f t="shared" si="6"/>
        <v>Labor-Handling (30%)</v>
      </c>
      <c r="BU25">
        <f t="shared" si="2"/>
        <v>0</v>
      </c>
      <c r="BV25">
        <f>Notenliste!E26</f>
        <v>0</v>
      </c>
      <c r="BW25">
        <f>Notenliste!D26</f>
        <v>0</v>
      </c>
      <c r="BX25">
        <f>Notenliste!$D$1</f>
        <v>10</v>
      </c>
      <c r="BY25">
        <f>Notenliste!G26</f>
        <v>0</v>
      </c>
      <c r="BZ25">
        <f>Notenliste!F26</f>
        <v>0</v>
      </c>
      <c r="CA25">
        <f>Notenliste!$F$1</f>
        <v>0</v>
      </c>
      <c r="CB25">
        <f>Notenliste!I26</f>
        <v>0</v>
      </c>
      <c r="CC25">
        <f>Notenliste!H26</f>
        <v>0</v>
      </c>
      <c r="CD25">
        <f>Notenliste!$H$1</f>
        <v>0</v>
      </c>
      <c r="CE25">
        <f>Notenliste!K26</f>
        <v>0</v>
      </c>
      <c r="CF25">
        <f>Notenliste!J26</f>
        <v>0</v>
      </c>
      <c r="CG25">
        <f>Notenliste!$J$1</f>
        <v>0</v>
      </c>
      <c r="CH25">
        <f>Notenliste!AW26</f>
        <v>0</v>
      </c>
    </row>
    <row r="26" spans="1:86" x14ac:dyDescent="0.25">
      <c r="A26" t="e">
        <f>'Schüler+Bedienungsanleitung'!#REF!</f>
        <v>#REF!</v>
      </c>
      <c r="B26" t="str">
        <f>Notenliste!$B$2</f>
        <v>24 25_1xCVT AMA N</v>
      </c>
      <c r="C26">
        <f>ROUND(Notenliste!AT27, 2)</f>
        <v>1</v>
      </c>
      <c r="D26" t="str">
        <f>Notenliste!N27</f>
        <v>ND</v>
      </c>
      <c r="E26" s="10" t="str">
        <f>Notenliste!AU27</f>
        <v>Nur MA</v>
      </c>
      <c r="F26" s="10" t="str">
        <f>Notenliste!P$2</f>
        <v>W1</v>
      </c>
      <c r="G26">
        <f>Notenliste!P27</f>
        <v>1</v>
      </c>
      <c r="H26" t="str">
        <f>Notenliste!Q$2</f>
        <v>W2</v>
      </c>
      <c r="I26">
        <f>Notenliste!Q27</f>
        <v>0</v>
      </c>
      <c r="J26" t="str">
        <f>Notenliste!$R$2</f>
        <v>W3</v>
      </c>
      <c r="K26">
        <f>Notenliste!R27</f>
        <v>0</v>
      </c>
      <c r="L26" t="str">
        <f>Notenliste!$S$2</f>
        <v>W4</v>
      </c>
      <c r="M26">
        <f>Notenliste!S27</f>
        <v>0</v>
      </c>
      <c r="N26" t="str">
        <f>Notenliste!$T$2</f>
        <v>W5</v>
      </c>
      <c r="O26">
        <f>Notenliste!T27</f>
        <v>0</v>
      </c>
      <c r="P26" t="str">
        <f>Notenliste!$U$2</f>
        <v>W6</v>
      </c>
      <c r="Q26">
        <f>Notenliste!U27</f>
        <v>0</v>
      </c>
      <c r="R26" t="str">
        <f>Notenliste!$V$2</f>
        <v>W7</v>
      </c>
      <c r="S26">
        <f>Notenliste!V27</f>
        <v>0</v>
      </c>
      <c r="T26" t="str">
        <f>Notenliste!$W$2</f>
        <v>W8</v>
      </c>
      <c r="U26">
        <f>Notenliste!W27</f>
        <v>0</v>
      </c>
      <c r="V26" t="str">
        <f>Notenliste!$X$2</f>
        <v>W9</v>
      </c>
      <c r="W26">
        <f>Notenliste!X27</f>
        <v>0</v>
      </c>
      <c r="X26" t="str">
        <f>Notenliste!$Y$2</f>
        <v>W10</v>
      </c>
      <c r="Y26">
        <f>Notenliste!Y27</f>
        <v>0</v>
      </c>
      <c r="Z26" t="str">
        <f>Notenliste!$Z$2</f>
        <v>1                        .</v>
      </c>
      <c r="AA26">
        <f>Notenliste!Z27</f>
        <v>0</v>
      </c>
      <c r="AB26">
        <f>Notenliste!$AA$2</f>
        <v>2</v>
      </c>
      <c r="AC26">
        <f>Notenliste!AA27</f>
        <v>0</v>
      </c>
      <c r="AD26">
        <f>Notenliste!$AB$2</f>
        <v>3</v>
      </c>
      <c r="AE26">
        <f>Notenliste!AB27</f>
        <v>0</v>
      </c>
      <c r="AF26">
        <f>Notenliste!$AC$2</f>
        <v>4</v>
      </c>
      <c r="AG26">
        <f>Notenliste!AC27</f>
        <v>0</v>
      </c>
      <c r="AH26">
        <f>Notenliste!$AD$2</f>
        <v>5</v>
      </c>
      <c r="AI26">
        <f>Notenliste!AD27</f>
        <v>0</v>
      </c>
      <c r="AJ26">
        <f>Notenliste!$AE$2</f>
        <v>6</v>
      </c>
      <c r="AK26">
        <f>Notenliste!AE27</f>
        <v>0</v>
      </c>
      <c r="AL26">
        <f>Notenliste!$AF$2</f>
        <v>7</v>
      </c>
      <c r="AM26">
        <f>Notenliste!AF27</f>
        <v>0</v>
      </c>
      <c r="AN26">
        <f>Notenliste!$AG$2</f>
        <v>8</v>
      </c>
      <c r="AO26">
        <f>Notenliste!AG27</f>
        <v>0</v>
      </c>
      <c r="AP26">
        <f>Notenliste!$AH$2</f>
        <v>9</v>
      </c>
      <c r="AQ26">
        <f>Notenliste!AH27</f>
        <v>0</v>
      </c>
      <c r="AR26">
        <f>Notenliste!$AI$2</f>
        <v>10</v>
      </c>
      <c r="AS26">
        <f>Notenliste!AI27</f>
        <v>0</v>
      </c>
      <c r="AT26" s="11">
        <f>Notenliste!$AJ$2</f>
        <v>11</v>
      </c>
      <c r="AU26" s="11">
        <f>Notenliste!AJ27</f>
        <v>0</v>
      </c>
      <c r="AV26">
        <f>Notenliste!$AK$2</f>
        <v>12</v>
      </c>
      <c r="AW26">
        <f>Notenliste!AK27</f>
        <v>0</v>
      </c>
      <c r="AX26">
        <f>Notenliste!$AL$2</f>
        <v>13</v>
      </c>
      <c r="AY26">
        <f>Notenliste!AL27</f>
        <v>0</v>
      </c>
      <c r="AZ26">
        <f>Notenliste!$AM$2</f>
        <v>14</v>
      </c>
      <c r="BA26">
        <f>Notenliste!AM27</f>
        <v>0</v>
      </c>
      <c r="BB26">
        <f>Notenliste!$AN$2</f>
        <v>15</v>
      </c>
      <c r="BC26">
        <f>Notenliste!AN27</f>
        <v>0</v>
      </c>
      <c r="BD26">
        <f>Notenliste!$AO$2</f>
        <v>16</v>
      </c>
      <c r="BE26">
        <f>Notenliste!AO27</f>
        <v>0</v>
      </c>
      <c r="BF26">
        <f>Notenliste!$AP$2</f>
        <v>17</v>
      </c>
      <c r="BG26">
        <f>Notenliste!AP27</f>
        <v>0</v>
      </c>
      <c r="BH26">
        <f>Notenliste!$AQ$2</f>
        <v>18</v>
      </c>
      <c r="BI26">
        <f>Notenliste!AQ27</f>
        <v>0</v>
      </c>
      <c r="BJ26">
        <f>Notenliste!$AR$2</f>
        <v>19</v>
      </c>
      <c r="BK26">
        <f>Notenliste!AR27</f>
        <v>0</v>
      </c>
      <c r="BL26">
        <f>Notenliste!$AS$2</f>
        <v>20</v>
      </c>
      <c r="BM26">
        <f>Notenliste!AS27</f>
        <v>0</v>
      </c>
      <c r="BN26" t="str">
        <f t="shared" si="3"/>
        <v>Laborutensilien, Pünktlichkeit (13,3%)</v>
      </c>
      <c r="BO26">
        <v>0</v>
      </c>
      <c r="BP26" t="str">
        <f t="shared" si="4"/>
        <v>Soziale Kompetenz (13,3%)</v>
      </c>
      <c r="BQ26">
        <f t="shared" si="0"/>
        <v>0</v>
      </c>
      <c r="BR26" t="str">
        <f t="shared" si="5"/>
        <v>Sicherheitsaspekte (13,4%)</v>
      </c>
      <c r="BS26">
        <f t="shared" si="1"/>
        <v>0</v>
      </c>
      <c r="BT26" t="str">
        <f t="shared" si="6"/>
        <v>Labor-Handling (30%)</v>
      </c>
      <c r="BU26">
        <f t="shared" si="2"/>
        <v>0</v>
      </c>
      <c r="BV26">
        <f>Notenliste!E27</f>
        <v>0</v>
      </c>
      <c r="BW26">
        <f>Notenliste!D27</f>
        <v>0</v>
      </c>
      <c r="BX26">
        <f>Notenliste!$D$1</f>
        <v>10</v>
      </c>
      <c r="BY26">
        <f>Notenliste!G27</f>
        <v>0</v>
      </c>
      <c r="BZ26">
        <f>Notenliste!F27</f>
        <v>0</v>
      </c>
      <c r="CA26">
        <f>Notenliste!$F$1</f>
        <v>0</v>
      </c>
      <c r="CB26">
        <f>Notenliste!I27</f>
        <v>0</v>
      </c>
      <c r="CC26">
        <f>Notenliste!H27</f>
        <v>0</v>
      </c>
      <c r="CD26">
        <f>Notenliste!$H$1</f>
        <v>0</v>
      </c>
      <c r="CE26">
        <f>Notenliste!K27</f>
        <v>0</v>
      </c>
      <c r="CF26">
        <f>Notenliste!J27</f>
        <v>0</v>
      </c>
      <c r="CG26">
        <f>Notenliste!$J$1</f>
        <v>0</v>
      </c>
      <c r="CH26">
        <f>Notenliste!AW27</f>
        <v>0</v>
      </c>
    </row>
    <row r="27" spans="1:86" x14ac:dyDescent="0.25">
      <c r="A27" t="e">
        <f>'Schüler+Bedienungsanleitung'!#REF!</f>
        <v>#REF!</v>
      </c>
      <c r="B27" t="str">
        <f>Notenliste!$B$2</f>
        <v>24 25_1xCVT AMA N</v>
      </c>
      <c r="C27">
        <f>ROUND(Notenliste!AT28, 2)</f>
        <v>1</v>
      </c>
      <c r="D27" t="str">
        <f>Notenliste!N28</f>
        <v>ND</v>
      </c>
      <c r="E27" s="10" t="str">
        <f>Notenliste!AU28</f>
        <v>Nur MA</v>
      </c>
      <c r="F27" s="10" t="str">
        <f>Notenliste!P$2</f>
        <v>W1</v>
      </c>
      <c r="G27">
        <f>Notenliste!P28</f>
        <v>1</v>
      </c>
      <c r="H27" t="str">
        <f>Notenliste!Q$2</f>
        <v>W2</v>
      </c>
      <c r="I27">
        <f>Notenliste!Q28</f>
        <v>0</v>
      </c>
      <c r="J27" t="str">
        <f>Notenliste!$R$2</f>
        <v>W3</v>
      </c>
      <c r="K27">
        <f>Notenliste!R28</f>
        <v>0</v>
      </c>
      <c r="L27" t="str">
        <f>Notenliste!$S$2</f>
        <v>W4</v>
      </c>
      <c r="M27">
        <f>Notenliste!S28</f>
        <v>0</v>
      </c>
      <c r="N27" t="str">
        <f>Notenliste!$T$2</f>
        <v>W5</v>
      </c>
      <c r="O27">
        <f>Notenliste!T28</f>
        <v>0</v>
      </c>
      <c r="P27" t="str">
        <f>Notenliste!$U$2</f>
        <v>W6</v>
      </c>
      <c r="Q27">
        <f>Notenliste!U28</f>
        <v>0</v>
      </c>
      <c r="R27" t="str">
        <f>Notenliste!$V$2</f>
        <v>W7</v>
      </c>
      <c r="S27">
        <f>Notenliste!V28</f>
        <v>0</v>
      </c>
      <c r="T27" t="str">
        <f>Notenliste!$W$2</f>
        <v>W8</v>
      </c>
      <c r="U27">
        <f>Notenliste!W28</f>
        <v>0</v>
      </c>
      <c r="V27" t="str">
        <f>Notenliste!$X$2</f>
        <v>W9</v>
      </c>
      <c r="W27">
        <f>Notenliste!X28</f>
        <v>0</v>
      </c>
      <c r="X27" t="str">
        <f>Notenliste!$Y$2</f>
        <v>W10</v>
      </c>
      <c r="Y27">
        <f>Notenliste!Y28</f>
        <v>0</v>
      </c>
      <c r="Z27" t="str">
        <f>Notenliste!$Z$2</f>
        <v>1                        .</v>
      </c>
      <c r="AA27">
        <f>Notenliste!Z28</f>
        <v>0</v>
      </c>
      <c r="AB27">
        <f>Notenliste!$AA$2</f>
        <v>2</v>
      </c>
      <c r="AC27">
        <f>Notenliste!AA28</f>
        <v>0</v>
      </c>
      <c r="AD27">
        <f>Notenliste!$AB$2</f>
        <v>3</v>
      </c>
      <c r="AE27">
        <f>Notenliste!AB28</f>
        <v>0</v>
      </c>
      <c r="AF27">
        <f>Notenliste!$AC$2</f>
        <v>4</v>
      </c>
      <c r="AG27">
        <f>Notenliste!AC28</f>
        <v>0</v>
      </c>
      <c r="AH27">
        <f>Notenliste!$AD$2</f>
        <v>5</v>
      </c>
      <c r="AI27">
        <f>Notenliste!AD28</f>
        <v>0</v>
      </c>
      <c r="AJ27">
        <f>Notenliste!$AE$2</f>
        <v>6</v>
      </c>
      <c r="AK27">
        <f>Notenliste!AE28</f>
        <v>0</v>
      </c>
      <c r="AL27">
        <f>Notenliste!$AF$2</f>
        <v>7</v>
      </c>
      <c r="AM27">
        <f>Notenliste!AF28</f>
        <v>0</v>
      </c>
      <c r="AN27">
        <f>Notenliste!$AG$2</f>
        <v>8</v>
      </c>
      <c r="AO27">
        <f>Notenliste!AG28</f>
        <v>0</v>
      </c>
      <c r="AP27">
        <f>Notenliste!$AH$2</f>
        <v>9</v>
      </c>
      <c r="AQ27">
        <f>Notenliste!AH28</f>
        <v>0</v>
      </c>
      <c r="AR27">
        <f>Notenliste!$AI$2</f>
        <v>10</v>
      </c>
      <c r="AS27">
        <f>Notenliste!AI28</f>
        <v>0</v>
      </c>
      <c r="AT27" s="11">
        <f>Notenliste!$AJ$2</f>
        <v>11</v>
      </c>
      <c r="AU27" s="11">
        <f>Notenliste!AJ28</f>
        <v>0</v>
      </c>
      <c r="AV27">
        <f>Notenliste!$AK$2</f>
        <v>12</v>
      </c>
      <c r="AW27">
        <f>Notenliste!AK28</f>
        <v>0</v>
      </c>
      <c r="AX27">
        <f>Notenliste!$AL$2</f>
        <v>13</v>
      </c>
      <c r="AY27">
        <f>Notenliste!AL28</f>
        <v>0</v>
      </c>
      <c r="AZ27">
        <f>Notenliste!$AM$2</f>
        <v>14</v>
      </c>
      <c r="BA27">
        <f>Notenliste!AM28</f>
        <v>0</v>
      </c>
      <c r="BB27">
        <f>Notenliste!$AN$2</f>
        <v>15</v>
      </c>
      <c r="BC27">
        <f>Notenliste!AN28</f>
        <v>0</v>
      </c>
      <c r="BD27">
        <f>Notenliste!$AO$2</f>
        <v>16</v>
      </c>
      <c r="BE27">
        <f>Notenliste!AO28</f>
        <v>0</v>
      </c>
      <c r="BF27">
        <f>Notenliste!$AP$2</f>
        <v>17</v>
      </c>
      <c r="BG27">
        <f>Notenliste!AP28</f>
        <v>0</v>
      </c>
      <c r="BH27">
        <f>Notenliste!$AQ$2</f>
        <v>18</v>
      </c>
      <c r="BI27">
        <f>Notenliste!AQ28</f>
        <v>0</v>
      </c>
      <c r="BJ27">
        <f>Notenliste!$AR$2</f>
        <v>19</v>
      </c>
      <c r="BK27">
        <f>Notenliste!AR28</f>
        <v>0</v>
      </c>
      <c r="BL27">
        <f>Notenliste!$AS$2</f>
        <v>20</v>
      </c>
      <c r="BM27">
        <f>Notenliste!AS28</f>
        <v>0</v>
      </c>
      <c r="BN27" t="str">
        <f t="shared" si="3"/>
        <v>Laborutensilien, Pünktlichkeit (13,3%)</v>
      </c>
      <c r="BO27">
        <v>0</v>
      </c>
      <c r="BP27" t="str">
        <f t="shared" si="4"/>
        <v>Soziale Kompetenz (13,3%)</v>
      </c>
      <c r="BQ27">
        <f t="shared" si="0"/>
        <v>0</v>
      </c>
      <c r="BR27" t="str">
        <f t="shared" si="5"/>
        <v>Sicherheitsaspekte (13,4%)</v>
      </c>
      <c r="BS27">
        <f t="shared" si="1"/>
        <v>0</v>
      </c>
      <c r="BT27" t="str">
        <f t="shared" si="6"/>
        <v>Labor-Handling (30%)</v>
      </c>
      <c r="BU27">
        <f t="shared" si="2"/>
        <v>0</v>
      </c>
      <c r="BV27">
        <f>Notenliste!E28</f>
        <v>0</v>
      </c>
      <c r="BW27">
        <f>Notenliste!D28</f>
        <v>0</v>
      </c>
      <c r="BX27">
        <f>Notenliste!$D$1</f>
        <v>10</v>
      </c>
      <c r="BY27">
        <f>Notenliste!G28</f>
        <v>0</v>
      </c>
      <c r="BZ27">
        <f>Notenliste!F28</f>
        <v>0</v>
      </c>
      <c r="CA27">
        <f>Notenliste!$F$1</f>
        <v>0</v>
      </c>
      <c r="CB27">
        <f>Notenliste!I28</f>
        <v>0</v>
      </c>
      <c r="CC27">
        <f>Notenliste!H28</f>
        <v>0</v>
      </c>
      <c r="CD27">
        <f>Notenliste!$H$1</f>
        <v>0</v>
      </c>
      <c r="CE27">
        <f>Notenliste!K28</f>
        <v>0</v>
      </c>
      <c r="CF27">
        <f>Notenliste!J28</f>
        <v>0</v>
      </c>
      <c r="CG27">
        <f>Notenliste!$J$1</f>
        <v>0</v>
      </c>
      <c r="CH27">
        <f>Notenliste!AW28</f>
        <v>0</v>
      </c>
    </row>
    <row r="28" spans="1:86" x14ac:dyDescent="0.25">
      <c r="A28" t="e">
        <f>'Schüler+Bedienungsanleitung'!#REF!</f>
        <v>#REF!</v>
      </c>
      <c r="B28" t="str">
        <f>Notenliste!$B$2</f>
        <v>24 25_1xCVT AMA N</v>
      </c>
      <c r="C28">
        <f>ROUND(Notenliste!AT29, 2)</f>
        <v>1</v>
      </c>
      <c r="D28" t="str">
        <f>Notenliste!N29</f>
        <v>ND</v>
      </c>
      <c r="E28" s="10" t="str">
        <f>Notenliste!AU29</f>
        <v>Nur MA</v>
      </c>
      <c r="F28" s="10" t="str">
        <f>Notenliste!P$2</f>
        <v>W1</v>
      </c>
      <c r="G28">
        <f>Notenliste!P29</f>
        <v>1</v>
      </c>
      <c r="H28" t="str">
        <f>Notenliste!Q$2</f>
        <v>W2</v>
      </c>
      <c r="I28">
        <f>Notenliste!Q29</f>
        <v>0</v>
      </c>
      <c r="J28" t="str">
        <f>Notenliste!$R$2</f>
        <v>W3</v>
      </c>
      <c r="K28">
        <f>Notenliste!R29</f>
        <v>0</v>
      </c>
      <c r="L28" t="str">
        <f>Notenliste!$S$2</f>
        <v>W4</v>
      </c>
      <c r="M28">
        <f>Notenliste!S29</f>
        <v>0</v>
      </c>
      <c r="N28" t="str">
        <f>Notenliste!$T$2</f>
        <v>W5</v>
      </c>
      <c r="O28">
        <f>Notenliste!T29</f>
        <v>0</v>
      </c>
      <c r="P28" t="str">
        <f>Notenliste!$U$2</f>
        <v>W6</v>
      </c>
      <c r="Q28">
        <f>Notenliste!U29</f>
        <v>0</v>
      </c>
      <c r="R28" t="str">
        <f>Notenliste!$V$2</f>
        <v>W7</v>
      </c>
      <c r="S28">
        <f>Notenliste!V29</f>
        <v>0</v>
      </c>
      <c r="T28" t="str">
        <f>Notenliste!$W$2</f>
        <v>W8</v>
      </c>
      <c r="U28">
        <f>Notenliste!W29</f>
        <v>0</v>
      </c>
      <c r="V28" t="str">
        <f>Notenliste!$X$2</f>
        <v>W9</v>
      </c>
      <c r="W28">
        <f>Notenliste!X29</f>
        <v>0</v>
      </c>
      <c r="X28" t="str">
        <f>Notenliste!$Y$2</f>
        <v>W10</v>
      </c>
      <c r="Y28">
        <f>Notenliste!Y29</f>
        <v>0</v>
      </c>
      <c r="Z28" t="str">
        <f>Notenliste!$Z$2</f>
        <v>1                        .</v>
      </c>
      <c r="AA28">
        <f>Notenliste!Z29</f>
        <v>0</v>
      </c>
      <c r="AB28">
        <f>Notenliste!$AA$2</f>
        <v>2</v>
      </c>
      <c r="AC28">
        <f>Notenliste!AA29</f>
        <v>0</v>
      </c>
      <c r="AD28">
        <f>Notenliste!$AB$2</f>
        <v>3</v>
      </c>
      <c r="AE28">
        <f>Notenliste!AB29</f>
        <v>0</v>
      </c>
      <c r="AF28">
        <f>Notenliste!$AC$2</f>
        <v>4</v>
      </c>
      <c r="AG28">
        <f>Notenliste!AC29</f>
        <v>0</v>
      </c>
      <c r="AH28">
        <f>Notenliste!$AD$2</f>
        <v>5</v>
      </c>
      <c r="AI28">
        <f>Notenliste!AD29</f>
        <v>0</v>
      </c>
      <c r="AJ28">
        <f>Notenliste!$AE$2</f>
        <v>6</v>
      </c>
      <c r="AK28">
        <f>Notenliste!AE29</f>
        <v>0</v>
      </c>
      <c r="AL28">
        <f>Notenliste!$AF$2</f>
        <v>7</v>
      </c>
      <c r="AM28">
        <f>Notenliste!AF29</f>
        <v>0</v>
      </c>
      <c r="AN28">
        <f>Notenliste!$AG$2</f>
        <v>8</v>
      </c>
      <c r="AO28">
        <f>Notenliste!AG29</f>
        <v>0</v>
      </c>
      <c r="AP28">
        <f>Notenliste!$AH$2</f>
        <v>9</v>
      </c>
      <c r="AQ28">
        <f>Notenliste!AH29</f>
        <v>0</v>
      </c>
      <c r="AR28">
        <f>Notenliste!$AI$2</f>
        <v>10</v>
      </c>
      <c r="AS28">
        <f>Notenliste!AI29</f>
        <v>0</v>
      </c>
      <c r="AT28" s="11">
        <f>Notenliste!$AJ$2</f>
        <v>11</v>
      </c>
      <c r="AU28" s="11">
        <f>Notenliste!AJ29</f>
        <v>0</v>
      </c>
      <c r="AV28">
        <f>Notenliste!$AK$2</f>
        <v>12</v>
      </c>
      <c r="AW28">
        <f>Notenliste!AK29</f>
        <v>0</v>
      </c>
      <c r="AX28">
        <f>Notenliste!$AL$2</f>
        <v>13</v>
      </c>
      <c r="AY28">
        <f>Notenliste!AL29</f>
        <v>0</v>
      </c>
      <c r="AZ28">
        <f>Notenliste!$AM$2</f>
        <v>14</v>
      </c>
      <c r="BA28">
        <f>Notenliste!AM29</f>
        <v>0</v>
      </c>
      <c r="BB28">
        <f>Notenliste!$AN$2</f>
        <v>15</v>
      </c>
      <c r="BC28">
        <f>Notenliste!AN29</f>
        <v>0</v>
      </c>
      <c r="BD28">
        <f>Notenliste!$AO$2</f>
        <v>16</v>
      </c>
      <c r="BE28">
        <f>Notenliste!AO29</f>
        <v>0</v>
      </c>
      <c r="BF28">
        <f>Notenliste!$AP$2</f>
        <v>17</v>
      </c>
      <c r="BG28">
        <f>Notenliste!AP29</f>
        <v>0</v>
      </c>
      <c r="BH28">
        <f>Notenliste!$AQ$2</f>
        <v>18</v>
      </c>
      <c r="BI28">
        <f>Notenliste!AQ29</f>
        <v>0</v>
      </c>
      <c r="BJ28">
        <f>Notenliste!$AR$2</f>
        <v>19</v>
      </c>
      <c r="BK28">
        <f>Notenliste!AR29</f>
        <v>0</v>
      </c>
      <c r="BL28">
        <f>Notenliste!$AS$2</f>
        <v>20</v>
      </c>
      <c r="BM28">
        <f>Notenliste!AS29</f>
        <v>0</v>
      </c>
      <c r="BN28" t="str">
        <f t="shared" si="3"/>
        <v>Laborutensilien, Pünktlichkeit (13,3%)</v>
      </c>
      <c r="BO28">
        <v>0</v>
      </c>
      <c r="BP28" t="str">
        <f t="shared" si="4"/>
        <v>Soziale Kompetenz (13,3%)</v>
      </c>
      <c r="BQ28">
        <f t="shared" si="0"/>
        <v>0</v>
      </c>
      <c r="BR28" t="str">
        <f t="shared" si="5"/>
        <v>Sicherheitsaspekte (13,4%)</v>
      </c>
      <c r="BS28">
        <f t="shared" si="1"/>
        <v>0</v>
      </c>
      <c r="BT28" t="str">
        <f t="shared" si="6"/>
        <v>Labor-Handling (30%)</v>
      </c>
      <c r="BU28">
        <f t="shared" si="2"/>
        <v>0</v>
      </c>
      <c r="BV28">
        <f>Notenliste!E29</f>
        <v>0</v>
      </c>
      <c r="BW28">
        <f>Notenliste!D29</f>
        <v>0</v>
      </c>
      <c r="BX28">
        <f>Notenliste!$D$1</f>
        <v>10</v>
      </c>
      <c r="BY28">
        <f>Notenliste!G29</f>
        <v>0</v>
      </c>
      <c r="BZ28">
        <f>Notenliste!F29</f>
        <v>0</v>
      </c>
      <c r="CA28">
        <f>Notenliste!$F$1</f>
        <v>0</v>
      </c>
      <c r="CB28">
        <f>Notenliste!I29</f>
        <v>0</v>
      </c>
      <c r="CC28">
        <f>Notenliste!H29</f>
        <v>0</v>
      </c>
      <c r="CD28">
        <f>Notenliste!$H$1</f>
        <v>0</v>
      </c>
      <c r="CE28">
        <f>Notenliste!K29</f>
        <v>0</v>
      </c>
      <c r="CF28">
        <f>Notenliste!J29</f>
        <v>0</v>
      </c>
      <c r="CG28">
        <f>Notenliste!$J$1</f>
        <v>0</v>
      </c>
      <c r="CH28">
        <f>Notenliste!AW29</f>
        <v>0</v>
      </c>
    </row>
    <row r="29" spans="1:86" x14ac:dyDescent="0.25">
      <c r="A29" t="e">
        <f>'Schüler+Bedienungsanleitung'!#REF!</f>
        <v>#REF!</v>
      </c>
      <c r="B29" t="str">
        <f>Notenliste!$B$2</f>
        <v>24 25_1xCVT AMA N</v>
      </c>
      <c r="C29">
        <f>ROUND(Notenliste!AT30, 2)</f>
        <v>1</v>
      </c>
      <c r="D29" t="str">
        <f>Notenliste!N30</f>
        <v>ND</v>
      </c>
      <c r="E29" s="10" t="str">
        <f>Notenliste!AU30</f>
        <v>Nur MA</v>
      </c>
      <c r="F29" s="10" t="str">
        <f>Notenliste!P$2</f>
        <v>W1</v>
      </c>
      <c r="G29">
        <f>Notenliste!P30</f>
        <v>1</v>
      </c>
      <c r="H29" t="str">
        <f>Notenliste!Q$2</f>
        <v>W2</v>
      </c>
      <c r="I29">
        <f>Notenliste!Q30</f>
        <v>0</v>
      </c>
      <c r="J29" t="str">
        <f>Notenliste!$R$2</f>
        <v>W3</v>
      </c>
      <c r="K29">
        <f>Notenliste!R30</f>
        <v>0</v>
      </c>
      <c r="L29" t="str">
        <f>Notenliste!$S$2</f>
        <v>W4</v>
      </c>
      <c r="M29">
        <f>Notenliste!S30</f>
        <v>0</v>
      </c>
      <c r="N29" t="str">
        <f>Notenliste!$T$2</f>
        <v>W5</v>
      </c>
      <c r="O29">
        <f>Notenliste!T30</f>
        <v>0</v>
      </c>
      <c r="P29" t="str">
        <f>Notenliste!$U$2</f>
        <v>W6</v>
      </c>
      <c r="Q29">
        <f>Notenliste!U30</f>
        <v>0</v>
      </c>
      <c r="R29" t="str">
        <f>Notenliste!$V$2</f>
        <v>W7</v>
      </c>
      <c r="S29">
        <f>Notenliste!V30</f>
        <v>0</v>
      </c>
      <c r="T29" t="str">
        <f>Notenliste!$W$2</f>
        <v>W8</v>
      </c>
      <c r="U29">
        <f>Notenliste!W30</f>
        <v>0</v>
      </c>
      <c r="V29" t="str">
        <f>Notenliste!$X$2</f>
        <v>W9</v>
      </c>
      <c r="W29">
        <f>Notenliste!X30</f>
        <v>0</v>
      </c>
      <c r="X29" t="str">
        <f>Notenliste!$Y$2</f>
        <v>W10</v>
      </c>
      <c r="Y29">
        <f>Notenliste!Y30</f>
        <v>0</v>
      </c>
      <c r="Z29" t="str">
        <f>Notenliste!$Z$2</f>
        <v>1                        .</v>
      </c>
      <c r="AA29">
        <f>Notenliste!Z30</f>
        <v>0</v>
      </c>
      <c r="AB29">
        <f>Notenliste!$AA$2</f>
        <v>2</v>
      </c>
      <c r="AC29">
        <f>Notenliste!AA30</f>
        <v>0</v>
      </c>
      <c r="AD29">
        <f>Notenliste!$AB$2</f>
        <v>3</v>
      </c>
      <c r="AE29">
        <f>Notenliste!AB30</f>
        <v>0</v>
      </c>
      <c r="AF29">
        <f>Notenliste!$AC$2</f>
        <v>4</v>
      </c>
      <c r="AG29">
        <f>Notenliste!AC30</f>
        <v>0</v>
      </c>
      <c r="AH29">
        <f>Notenliste!$AD$2</f>
        <v>5</v>
      </c>
      <c r="AI29">
        <f>Notenliste!AD30</f>
        <v>0</v>
      </c>
      <c r="AJ29">
        <f>Notenliste!$AE$2</f>
        <v>6</v>
      </c>
      <c r="AK29">
        <f>Notenliste!AE30</f>
        <v>0</v>
      </c>
      <c r="AL29">
        <f>Notenliste!$AF$2</f>
        <v>7</v>
      </c>
      <c r="AM29">
        <f>Notenliste!AF30</f>
        <v>0</v>
      </c>
      <c r="AN29">
        <f>Notenliste!$AG$2</f>
        <v>8</v>
      </c>
      <c r="AO29">
        <f>Notenliste!AG30</f>
        <v>0</v>
      </c>
      <c r="AP29">
        <f>Notenliste!$AH$2</f>
        <v>9</v>
      </c>
      <c r="AQ29">
        <f>Notenliste!AH30</f>
        <v>0</v>
      </c>
      <c r="AR29">
        <f>Notenliste!$AI$2</f>
        <v>10</v>
      </c>
      <c r="AS29">
        <f>Notenliste!AI30</f>
        <v>0</v>
      </c>
      <c r="AT29" s="11">
        <f>Notenliste!$AJ$2</f>
        <v>11</v>
      </c>
      <c r="AU29" s="11">
        <f>Notenliste!AJ30</f>
        <v>0</v>
      </c>
      <c r="AV29">
        <f>Notenliste!$AK$2</f>
        <v>12</v>
      </c>
      <c r="AW29">
        <f>Notenliste!AK30</f>
        <v>0</v>
      </c>
      <c r="AX29">
        <f>Notenliste!$AL$2</f>
        <v>13</v>
      </c>
      <c r="AY29">
        <f>Notenliste!AL30</f>
        <v>0</v>
      </c>
      <c r="AZ29">
        <f>Notenliste!$AM$2</f>
        <v>14</v>
      </c>
      <c r="BA29">
        <f>Notenliste!AM30</f>
        <v>0</v>
      </c>
      <c r="BB29">
        <f>Notenliste!$AN$2</f>
        <v>15</v>
      </c>
      <c r="BC29">
        <f>Notenliste!AN30</f>
        <v>0</v>
      </c>
      <c r="BD29">
        <f>Notenliste!$AO$2</f>
        <v>16</v>
      </c>
      <c r="BE29">
        <f>Notenliste!AO30</f>
        <v>0</v>
      </c>
      <c r="BF29">
        <f>Notenliste!$AP$2</f>
        <v>17</v>
      </c>
      <c r="BG29">
        <f>Notenliste!AP30</f>
        <v>0</v>
      </c>
      <c r="BH29">
        <f>Notenliste!$AQ$2</f>
        <v>18</v>
      </c>
      <c r="BI29">
        <f>Notenliste!AQ30</f>
        <v>0</v>
      </c>
      <c r="BJ29">
        <f>Notenliste!$AR$2</f>
        <v>19</v>
      </c>
      <c r="BK29">
        <f>Notenliste!AR30</f>
        <v>0</v>
      </c>
      <c r="BL29">
        <f>Notenliste!$AS$2</f>
        <v>20</v>
      </c>
      <c r="BM29">
        <f>Notenliste!AS30</f>
        <v>0</v>
      </c>
      <c r="BN29" t="str">
        <f t="shared" si="3"/>
        <v>Laborutensilien, Pünktlichkeit (13,3%)</v>
      </c>
      <c r="BO29">
        <v>0</v>
      </c>
      <c r="BP29" t="str">
        <f t="shared" si="4"/>
        <v>Soziale Kompetenz (13,3%)</v>
      </c>
      <c r="BQ29">
        <f t="shared" si="0"/>
        <v>0</v>
      </c>
      <c r="BR29" t="str">
        <f t="shared" si="5"/>
        <v>Sicherheitsaspekte (13,4%)</v>
      </c>
      <c r="BS29">
        <f t="shared" si="1"/>
        <v>0</v>
      </c>
      <c r="BT29" t="str">
        <f t="shared" si="6"/>
        <v>Labor-Handling (30%)</v>
      </c>
      <c r="BU29">
        <f t="shared" si="2"/>
        <v>0</v>
      </c>
      <c r="BV29">
        <f>Notenliste!E30</f>
        <v>0</v>
      </c>
      <c r="BW29">
        <f>Notenliste!D30</f>
        <v>0</v>
      </c>
      <c r="BX29">
        <f>Notenliste!$D$1</f>
        <v>10</v>
      </c>
      <c r="BY29">
        <f>Notenliste!G30</f>
        <v>0</v>
      </c>
      <c r="BZ29">
        <f>Notenliste!F30</f>
        <v>0</v>
      </c>
      <c r="CA29">
        <f>Notenliste!$F$1</f>
        <v>0</v>
      </c>
      <c r="CB29">
        <f>Notenliste!I30</f>
        <v>0</v>
      </c>
      <c r="CC29">
        <f>Notenliste!H30</f>
        <v>0</v>
      </c>
      <c r="CD29">
        <f>Notenliste!$H$1</f>
        <v>0</v>
      </c>
      <c r="CE29">
        <f>Notenliste!K30</f>
        <v>0</v>
      </c>
      <c r="CF29">
        <f>Notenliste!J30</f>
        <v>0</v>
      </c>
      <c r="CG29">
        <f>Notenliste!$J$1</f>
        <v>0</v>
      </c>
      <c r="CH29">
        <f>Notenliste!AW30</f>
        <v>0</v>
      </c>
    </row>
    <row r="30" spans="1:86" x14ac:dyDescent="0.25">
      <c r="A30" t="e">
        <f>'Schüler+Bedienungsanleitung'!#REF!</f>
        <v>#REF!</v>
      </c>
      <c r="B30" t="str">
        <f>Notenliste!$B$2</f>
        <v>24 25_1xCVT AMA N</v>
      </c>
      <c r="C30">
        <f>ROUND(Notenliste!AT31, 2)</f>
        <v>1</v>
      </c>
      <c r="D30" t="str">
        <f>Notenliste!N31</f>
        <v>ND</v>
      </c>
      <c r="E30" s="10" t="str">
        <f>Notenliste!AU31</f>
        <v>Nur MA</v>
      </c>
      <c r="F30" s="10" t="str">
        <f>Notenliste!P$2</f>
        <v>W1</v>
      </c>
      <c r="G30">
        <f>Notenliste!P31</f>
        <v>1</v>
      </c>
      <c r="H30" t="str">
        <f>Notenliste!Q$2</f>
        <v>W2</v>
      </c>
      <c r="I30">
        <f>Notenliste!Q31</f>
        <v>0</v>
      </c>
      <c r="J30" t="str">
        <f>Notenliste!$R$2</f>
        <v>W3</v>
      </c>
      <c r="K30">
        <f>Notenliste!R31</f>
        <v>0</v>
      </c>
      <c r="L30" t="str">
        <f>Notenliste!$S$2</f>
        <v>W4</v>
      </c>
      <c r="M30">
        <f>Notenliste!S31</f>
        <v>0</v>
      </c>
      <c r="N30" t="str">
        <f>Notenliste!$T$2</f>
        <v>W5</v>
      </c>
      <c r="O30">
        <f>Notenliste!T31</f>
        <v>0</v>
      </c>
      <c r="P30" t="str">
        <f>Notenliste!$U$2</f>
        <v>W6</v>
      </c>
      <c r="Q30">
        <f>Notenliste!U31</f>
        <v>0</v>
      </c>
      <c r="R30" t="str">
        <f>Notenliste!$V$2</f>
        <v>W7</v>
      </c>
      <c r="S30">
        <f>Notenliste!V31</f>
        <v>0</v>
      </c>
      <c r="T30" t="str">
        <f>Notenliste!$W$2</f>
        <v>W8</v>
      </c>
      <c r="U30">
        <f>Notenliste!W31</f>
        <v>0</v>
      </c>
      <c r="V30" t="str">
        <f>Notenliste!$X$2</f>
        <v>W9</v>
      </c>
      <c r="W30">
        <f>Notenliste!X31</f>
        <v>0</v>
      </c>
      <c r="X30" t="str">
        <f>Notenliste!$Y$2</f>
        <v>W10</v>
      </c>
      <c r="Y30">
        <f>Notenliste!Y31</f>
        <v>0</v>
      </c>
      <c r="Z30" t="str">
        <f>Notenliste!$Z$2</f>
        <v>1                        .</v>
      </c>
      <c r="AA30">
        <f>Notenliste!Z31</f>
        <v>0</v>
      </c>
      <c r="AB30">
        <f>Notenliste!$AA$2</f>
        <v>2</v>
      </c>
      <c r="AC30">
        <f>Notenliste!AA31</f>
        <v>0</v>
      </c>
      <c r="AD30">
        <f>Notenliste!$AB$2</f>
        <v>3</v>
      </c>
      <c r="AE30">
        <f>Notenliste!AB31</f>
        <v>0</v>
      </c>
      <c r="AF30">
        <f>Notenliste!$AC$2</f>
        <v>4</v>
      </c>
      <c r="AG30">
        <f>Notenliste!AC31</f>
        <v>0</v>
      </c>
      <c r="AH30">
        <f>Notenliste!$AD$2</f>
        <v>5</v>
      </c>
      <c r="AI30">
        <f>Notenliste!AD31</f>
        <v>0</v>
      </c>
      <c r="AJ30">
        <f>Notenliste!$AE$2</f>
        <v>6</v>
      </c>
      <c r="AK30">
        <f>Notenliste!AE31</f>
        <v>0</v>
      </c>
      <c r="AL30">
        <f>Notenliste!$AF$2</f>
        <v>7</v>
      </c>
      <c r="AM30">
        <f>Notenliste!AF31</f>
        <v>0</v>
      </c>
      <c r="AN30">
        <f>Notenliste!$AG$2</f>
        <v>8</v>
      </c>
      <c r="AO30">
        <f>Notenliste!AG31</f>
        <v>0</v>
      </c>
      <c r="AP30">
        <f>Notenliste!$AH$2</f>
        <v>9</v>
      </c>
      <c r="AQ30">
        <f>Notenliste!AH31</f>
        <v>0</v>
      </c>
      <c r="AR30">
        <f>Notenliste!$AI$2</f>
        <v>10</v>
      </c>
      <c r="AS30">
        <f>Notenliste!AI31</f>
        <v>0</v>
      </c>
      <c r="AT30" s="11">
        <f>Notenliste!$AJ$2</f>
        <v>11</v>
      </c>
      <c r="AU30" s="11">
        <f>Notenliste!AJ31</f>
        <v>0</v>
      </c>
      <c r="AV30">
        <f>Notenliste!$AK$2</f>
        <v>12</v>
      </c>
      <c r="AW30">
        <f>Notenliste!AK31</f>
        <v>0</v>
      </c>
      <c r="AX30">
        <f>Notenliste!$AL$2</f>
        <v>13</v>
      </c>
      <c r="AY30">
        <f>Notenliste!AL31</f>
        <v>0</v>
      </c>
      <c r="AZ30">
        <f>Notenliste!$AM$2</f>
        <v>14</v>
      </c>
      <c r="BA30">
        <f>Notenliste!AM31</f>
        <v>0</v>
      </c>
      <c r="BB30">
        <f>Notenliste!$AN$2</f>
        <v>15</v>
      </c>
      <c r="BC30">
        <f>Notenliste!AN31</f>
        <v>0</v>
      </c>
      <c r="BD30">
        <f>Notenliste!$AO$2</f>
        <v>16</v>
      </c>
      <c r="BE30">
        <f>Notenliste!AO31</f>
        <v>0</v>
      </c>
      <c r="BF30">
        <f>Notenliste!$AP$2</f>
        <v>17</v>
      </c>
      <c r="BG30">
        <f>Notenliste!AP31</f>
        <v>0</v>
      </c>
      <c r="BH30">
        <f>Notenliste!$AQ$2</f>
        <v>18</v>
      </c>
      <c r="BI30">
        <f>Notenliste!AQ31</f>
        <v>0</v>
      </c>
      <c r="BJ30">
        <f>Notenliste!$AR$2</f>
        <v>19</v>
      </c>
      <c r="BK30">
        <f>Notenliste!AR31</f>
        <v>0</v>
      </c>
      <c r="BL30">
        <f>Notenliste!$AS$2</f>
        <v>20</v>
      </c>
      <c r="BM30">
        <f>Notenliste!AS31</f>
        <v>0</v>
      </c>
      <c r="BN30" t="str">
        <f t="shared" si="3"/>
        <v>Laborutensilien, Pünktlichkeit (13,3%)</v>
      </c>
      <c r="BO30">
        <v>0</v>
      </c>
      <c r="BP30" t="str">
        <f t="shared" si="4"/>
        <v>Soziale Kompetenz (13,3%)</v>
      </c>
      <c r="BQ30">
        <f t="shared" si="0"/>
        <v>0</v>
      </c>
      <c r="BR30" t="str">
        <f t="shared" si="5"/>
        <v>Sicherheitsaspekte (13,4%)</v>
      </c>
      <c r="BS30">
        <f t="shared" si="1"/>
        <v>0</v>
      </c>
      <c r="BT30" t="str">
        <f t="shared" si="6"/>
        <v>Labor-Handling (30%)</v>
      </c>
      <c r="BU30">
        <f t="shared" si="2"/>
        <v>0</v>
      </c>
      <c r="BV30">
        <f>Notenliste!E31</f>
        <v>0</v>
      </c>
      <c r="BW30">
        <f>Notenliste!D31</f>
        <v>0</v>
      </c>
      <c r="BX30">
        <f>Notenliste!$D$1</f>
        <v>10</v>
      </c>
      <c r="BY30">
        <f>Notenliste!G31</f>
        <v>0</v>
      </c>
      <c r="BZ30">
        <f>Notenliste!F31</f>
        <v>0</v>
      </c>
      <c r="CA30">
        <f>Notenliste!$F$1</f>
        <v>0</v>
      </c>
      <c r="CB30">
        <f>Notenliste!I31</f>
        <v>0</v>
      </c>
      <c r="CC30">
        <f>Notenliste!H31</f>
        <v>0</v>
      </c>
      <c r="CD30">
        <f>Notenliste!$H$1</f>
        <v>0</v>
      </c>
      <c r="CE30">
        <f>Notenliste!K31</f>
        <v>0</v>
      </c>
      <c r="CF30">
        <f>Notenliste!J31</f>
        <v>0</v>
      </c>
      <c r="CG30">
        <f>Notenliste!$J$1</f>
        <v>0</v>
      </c>
      <c r="CH30">
        <f>Notenliste!AW31</f>
        <v>0</v>
      </c>
    </row>
    <row r="31" spans="1:86" x14ac:dyDescent="0.25">
      <c r="A31" t="e">
        <f>'Schüler+Bedienungsanleitung'!#REF!</f>
        <v>#REF!</v>
      </c>
      <c r="B31" t="str">
        <f>Notenliste!$B$2</f>
        <v>24 25_1xCVT AMA N</v>
      </c>
      <c r="C31">
        <f>ROUND(Notenliste!AT32, 2)</f>
        <v>1</v>
      </c>
      <c r="D31" t="str">
        <f>Notenliste!N32</f>
        <v>ND</v>
      </c>
      <c r="E31" s="10" t="str">
        <f>Notenliste!AU32</f>
        <v>Nur MA</v>
      </c>
      <c r="F31" s="10" t="str">
        <f>Notenliste!P$2</f>
        <v>W1</v>
      </c>
      <c r="G31">
        <f>Notenliste!P32</f>
        <v>1</v>
      </c>
      <c r="H31" t="str">
        <f>Notenliste!Q$2</f>
        <v>W2</v>
      </c>
      <c r="I31">
        <f>Notenliste!Q32</f>
        <v>0</v>
      </c>
      <c r="J31" t="str">
        <f>Notenliste!$R$2</f>
        <v>W3</v>
      </c>
      <c r="K31">
        <f>Notenliste!R32</f>
        <v>0</v>
      </c>
      <c r="L31" t="str">
        <f>Notenliste!$S$2</f>
        <v>W4</v>
      </c>
      <c r="M31">
        <f>Notenliste!S32</f>
        <v>0</v>
      </c>
      <c r="N31" t="str">
        <f>Notenliste!$T$2</f>
        <v>W5</v>
      </c>
      <c r="O31">
        <f>Notenliste!T32</f>
        <v>0</v>
      </c>
      <c r="P31" t="str">
        <f>Notenliste!$U$2</f>
        <v>W6</v>
      </c>
      <c r="Q31">
        <f>Notenliste!U32</f>
        <v>0</v>
      </c>
      <c r="R31" t="str">
        <f>Notenliste!$V$2</f>
        <v>W7</v>
      </c>
      <c r="S31">
        <f>Notenliste!V32</f>
        <v>0</v>
      </c>
      <c r="T31" t="str">
        <f>Notenliste!$W$2</f>
        <v>W8</v>
      </c>
      <c r="U31">
        <f>Notenliste!W32</f>
        <v>0</v>
      </c>
      <c r="V31" t="str">
        <f>Notenliste!$X$2</f>
        <v>W9</v>
      </c>
      <c r="W31">
        <f>Notenliste!X32</f>
        <v>0</v>
      </c>
      <c r="X31" t="str">
        <f>Notenliste!$Y$2</f>
        <v>W10</v>
      </c>
      <c r="Y31">
        <f>Notenliste!Y32</f>
        <v>0</v>
      </c>
      <c r="Z31" t="str">
        <f>Notenliste!$Z$2</f>
        <v>1                        .</v>
      </c>
      <c r="AA31">
        <f>Notenliste!Z32</f>
        <v>0</v>
      </c>
      <c r="AB31">
        <f>Notenliste!$AA$2</f>
        <v>2</v>
      </c>
      <c r="AC31">
        <f>Notenliste!AA32</f>
        <v>0</v>
      </c>
      <c r="AD31">
        <f>Notenliste!$AB$2</f>
        <v>3</v>
      </c>
      <c r="AE31">
        <f>Notenliste!AB32</f>
        <v>0</v>
      </c>
      <c r="AF31">
        <f>Notenliste!$AC$2</f>
        <v>4</v>
      </c>
      <c r="AG31">
        <f>Notenliste!AC32</f>
        <v>0</v>
      </c>
      <c r="AH31">
        <f>Notenliste!$AD$2</f>
        <v>5</v>
      </c>
      <c r="AI31">
        <f>Notenliste!AD32</f>
        <v>0</v>
      </c>
      <c r="AJ31">
        <f>Notenliste!$AE$2</f>
        <v>6</v>
      </c>
      <c r="AK31">
        <f>Notenliste!AE32</f>
        <v>0</v>
      </c>
      <c r="AL31">
        <f>Notenliste!$AF$2</f>
        <v>7</v>
      </c>
      <c r="AM31">
        <f>Notenliste!AF32</f>
        <v>0</v>
      </c>
      <c r="AN31">
        <f>Notenliste!$AG$2</f>
        <v>8</v>
      </c>
      <c r="AO31">
        <f>Notenliste!AG32</f>
        <v>0</v>
      </c>
      <c r="AP31">
        <f>Notenliste!$AH$2</f>
        <v>9</v>
      </c>
      <c r="AQ31">
        <f>Notenliste!AH32</f>
        <v>0</v>
      </c>
      <c r="AR31">
        <f>Notenliste!$AI$2</f>
        <v>10</v>
      </c>
      <c r="AS31">
        <f>Notenliste!AI32</f>
        <v>0</v>
      </c>
      <c r="AT31" s="11">
        <f>Notenliste!$AJ$2</f>
        <v>11</v>
      </c>
      <c r="AU31" s="11">
        <f>Notenliste!AJ32</f>
        <v>0</v>
      </c>
      <c r="AV31">
        <f>Notenliste!$AK$2</f>
        <v>12</v>
      </c>
      <c r="AW31">
        <f>Notenliste!AK32</f>
        <v>0</v>
      </c>
      <c r="AX31">
        <f>Notenliste!$AL$2</f>
        <v>13</v>
      </c>
      <c r="AY31">
        <f>Notenliste!AL32</f>
        <v>0</v>
      </c>
      <c r="AZ31">
        <f>Notenliste!$AM$2</f>
        <v>14</v>
      </c>
      <c r="BA31">
        <f>Notenliste!AM32</f>
        <v>0</v>
      </c>
      <c r="BB31">
        <f>Notenliste!$AN$2</f>
        <v>15</v>
      </c>
      <c r="BC31">
        <f>Notenliste!AN32</f>
        <v>0</v>
      </c>
      <c r="BD31">
        <f>Notenliste!$AO$2</f>
        <v>16</v>
      </c>
      <c r="BE31">
        <f>Notenliste!AO32</f>
        <v>0</v>
      </c>
      <c r="BF31">
        <f>Notenliste!$AP$2</f>
        <v>17</v>
      </c>
      <c r="BG31">
        <f>Notenliste!AP32</f>
        <v>0</v>
      </c>
      <c r="BH31">
        <f>Notenliste!$AQ$2</f>
        <v>18</v>
      </c>
      <c r="BI31">
        <f>Notenliste!AQ32</f>
        <v>0</v>
      </c>
      <c r="BJ31">
        <f>Notenliste!$AR$2</f>
        <v>19</v>
      </c>
      <c r="BK31">
        <f>Notenliste!AR32</f>
        <v>0</v>
      </c>
      <c r="BL31">
        <f>Notenliste!$AS$2</f>
        <v>20</v>
      </c>
      <c r="BM31">
        <f>Notenliste!AS32</f>
        <v>0</v>
      </c>
      <c r="BN31" t="str">
        <f t="shared" si="3"/>
        <v>Laborutensilien, Pünktlichkeit (13,3%)</v>
      </c>
      <c r="BO31">
        <v>0</v>
      </c>
      <c r="BP31" t="str">
        <f t="shared" si="4"/>
        <v>Soziale Kompetenz (13,3%)</v>
      </c>
      <c r="BQ31">
        <f t="shared" si="0"/>
        <v>0</v>
      </c>
      <c r="BR31" t="str">
        <f t="shared" si="5"/>
        <v>Sicherheitsaspekte (13,4%)</v>
      </c>
      <c r="BS31">
        <f t="shared" si="1"/>
        <v>0</v>
      </c>
      <c r="BT31" t="str">
        <f t="shared" si="6"/>
        <v>Labor-Handling (30%)</v>
      </c>
      <c r="BU31">
        <f t="shared" ref="BU31" si="7">BS31</f>
        <v>0</v>
      </c>
      <c r="BV31">
        <f>Notenliste!E32</f>
        <v>0</v>
      </c>
      <c r="BW31">
        <f>Notenliste!D32</f>
        <v>0</v>
      </c>
      <c r="BX31">
        <f>Notenliste!$D$1</f>
        <v>10</v>
      </c>
      <c r="BY31">
        <f>Notenliste!G32</f>
        <v>0</v>
      </c>
      <c r="BZ31">
        <f>Notenliste!F32</f>
        <v>0</v>
      </c>
      <c r="CA31">
        <f>Notenliste!$F$1</f>
        <v>0</v>
      </c>
      <c r="CB31">
        <f>Notenliste!I32</f>
        <v>0</v>
      </c>
      <c r="CC31">
        <f>Notenliste!H32</f>
        <v>0</v>
      </c>
      <c r="CD31">
        <f>Notenliste!$H$1</f>
        <v>0</v>
      </c>
      <c r="CE31">
        <f>Notenliste!K32</f>
        <v>0</v>
      </c>
      <c r="CF31">
        <f>Notenliste!J32</f>
        <v>0</v>
      </c>
      <c r="CG31">
        <f>Notenliste!$J$1</f>
        <v>0</v>
      </c>
      <c r="CH31">
        <f>Notenliste!AW32</f>
        <v>0</v>
      </c>
    </row>
  </sheetData>
  <phoneticPr fontId="2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Schüler+Bedienungsanleitung</vt:lpstr>
      <vt:lpstr>Notenliste</vt:lpstr>
      <vt:lpstr>Endnoten</vt:lpstr>
      <vt:lpstr>Firma</vt:lpstr>
      <vt:lpstr>SuSEinzell</vt:lpstr>
      <vt:lpstr>HTMLÜbertrag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Markus Knoll</dc:creator>
  <cp:keywords/>
  <dc:description/>
  <cp:lastModifiedBy>Administrator</cp:lastModifiedBy>
  <cp:revision/>
  <dcterms:created xsi:type="dcterms:W3CDTF">2021-11-16T20:35:26Z</dcterms:created>
  <dcterms:modified xsi:type="dcterms:W3CDTF">2025-05-14T13:48:05Z</dcterms:modified>
  <cp:category/>
  <cp:contentStatus/>
</cp:coreProperties>
</file>